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4005" windowWidth="16425" windowHeight="6825" activeTab="0"/>
  </bookViews>
  <sheets>
    <sheet name="R5_6 格付試算シート" sheetId="1" r:id="rId1"/>
    <sheet name="data1" sheetId="2" r:id="rId2"/>
    <sheet name="data2" sheetId="3" r:id="rId3"/>
  </sheets>
  <definedNames>
    <definedName name="_xlnm.Print_Area" localSheetId="0">'R5_6 格付試算シート'!$B$1:$K$137</definedName>
  </definedNames>
  <calcPr fullCalcOnLoad="1"/>
</workbook>
</file>

<file path=xl/sharedStrings.xml><?xml version="1.0" encoding="utf-8"?>
<sst xmlns="http://schemas.openxmlformats.org/spreadsheetml/2006/main" count="328" uniqueCount="140">
  <si>
    <t>工種別年間平均完成工事高（単位；億円）</t>
  </si>
  <si>
    <t>平均完成工事高</t>
  </si>
  <si>
    <t>以上</t>
  </si>
  <si>
    <t>未満</t>
  </si>
  <si>
    <r>
      <t>新　</t>
    </r>
    <r>
      <rPr>
        <sz val="14"/>
        <rFont val="ＭＳ Ｐゴシック"/>
        <family val="3"/>
      </rPr>
      <t>Ｘ１</t>
    </r>
    <r>
      <rPr>
        <sz val="11"/>
        <rFont val="ＭＳ Ｐゴシック"/>
        <family val="3"/>
      </rPr>
      <t>評点</t>
    </r>
  </si>
  <si>
    <t>×</t>
  </si>
  <si>
    <t>年間平均完工高</t>
  </si>
  <si>
    <t>÷</t>
  </si>
  <si>
    <t>＋</t>
  </si>
  <si>
    <t>Ｙ点</t>
  </si>
  <si>
    <t>点</t>
  </si>
  <si>
    <t>千円</t>
  </si>
  <si>
    <t>Ｘ２点</t>
  </si>
  <si>
    <t>Ｗ点</t>
  </si>
  <si>
    <t>Ｚ点</t>
  </si>
  <si>
    <t>サッポロＱＭＳ</t>
  </si>
  <si>
    <t>客観点</t>
  </si>
  <si>
    <t>率</t>
  </si>
  <si>
    <t>工事成績平均</t>
  </si>
  <si>
    <t>平均点-65</t>
  </si>
  <si>
    <t>加算率</t>
  </si>
  <si>
    <t>技術点</t>
  </si>
  <si>
    <t>※経審は切り捨てだからINT</t>
  </si>
  <si>
    <t>（Ｘ１）完工高の評価テーブル</t>
  </si>
  <si>
    <t>H25・26年度</t>
  </si>
  <si>
    <t>表彰</t>
  </si>
  <si>
    <t>従事実績</t>
  </si>
  <si>
    <t>※</t>
  </si>
  <si>
    <t>障がい者雇用評点</t>
  </si>
  <si>
    <t>札幌市ワーク・ライフ･バランス取組企業認証</t>
  </si>
  <si>
    <t>参加停止措置に伴う減点</t>
  </si>
  <si>
    <t>点</t>
  </si>
  <si>
    <t>客観的評定点</t>
  </si>
  <si>
    <t>種類別完工高(X1)</t>
  </si>
  <si>
    <t>計算部</t>
  </si>
  <si>
    <t>客観的評点項目</t>
  </si>
  <si>
    <t>直近の経営事項審査結果の通知書（以下「経審」という。）を用意し、評点を入力してください。</t>
  </si>
  <si>
    <t>.</t>
  </si>
  <si>
    <t>主観的評定点</t>
  </si>
  <si>
    <t>この枠内に数値を入力してください。</t>
  </si>
  <si>
    <t>※　このシート以外のデータ部（data1、2)を書き換えないように注意してください。</t>
  </si>
  <si>
    <t>格付</t>
  </si>
  <si>
    <t>Ａ</t>
  </si>
  <si>
    <t>Ｂ</t>
  </si>
  <si>
    <t>Ｃ</t>
  </si>
  <si>
    <t>Ａ１</t>
  </si>
  <si>
    <t>Ａ２</t>
  </si>
  <si>
    <t>土木</t>
  </si>
  <si>
    <t>１１００以上</t>
  </si>
  <si>
    <t>１０９９～９００</t>
  </si>
  <si>
    <t>８９９～７５０</t>
  </si>
  <si>
    <t>７４９以下</t>
  </si>
  <si>
    <t>下水道</t>
  </si>
  <si>
    <t>１０００以上</t>
  </si>
  <si>
    <t>９９９～８５０</t>
  </si>
  <si>
    <t>８４９～７００</t>
  </si>
  <si>
    <t>６９９以下</t>
  </si>
  <si>
    <t>舗装</t>
  </si>
  <si>
    <t>８５０以上</t>
  </si>
  <si>
    <t>８４９以下</t>
  </si>
  <si>
    <t>造園</t>
  </si>
  <si>
    <t>８４９～７５０</t>
  </si>
  <si>
    <t>建築</t>
  </si>
  <si>
    <t>９００以上</t>
  </si>
  <si>
    <t>８９９～７００</t>
  </si>
  <si>
    <t>電気</t>
  </si>
  <si>
    <t>９００以上</t>
  </si>
  <si>
    <t>管</t>
  </si>
  <si>
    <t>８００以上</t>
  </si>
  <si>
    <t>７９９以下</t>
  </si>
  <si>
    <t>工種</t>
  </si>
  <si>
    <t>土　木</t>
  </si>
  <si>
    <t>舗　装</t>
  </si>
  <si>
    <t>造　園</t>
  </si>
  <si>
    <t>建　築</t>
  </si>
  <si>
    <t>電　気</t>
  </si>
  <si>
    <t>Ａ</t>
  </si>
  <si>
    <t>2,000万円
以上</t>
  </si>
  <si>
    <t>1,500万円
以上</t>
  </si>
  <si>
    <t>8,000万円
以上</t>
  </si>
  <si>
    <t>1,200万円
以上</t>
  </si>
  <si>
    <t>3,000万円
未満</t>
  </si>
  <si>
    <t>2,500万円
未満</t>
  </si>
  <si>
    <t>1,000万円
未満</t>
  </si>
  <si>
    <t>7,000万円
未満</t>
  </si>
  <si>
    <t>参考）表２　等級別標準請負金額一覧表</t>
  </si>
  <si>
    <t>Ａ1</t>
  </si>
  <si>
    <t>Ａ2</t>
  </si>
  <si>
    <t>8,000万円
以上</t>
  </si>
  <si>
    <t>25,000万円未満3,000万円以上</t>
  </si>
  <si>
    <t>7,000万円未満500万円以上</t>
  </si>
  <si>
    <t>3,000万円未満500万円以上</t>
  </si>
  <si>
    <t>15,000万円未満1,000万円以上</t>
  </si>
  <si>
    <r>
      <rPr>
        <b/>
        <sz val="12"/>
        <rFont val="ＭＳ Ｐゴシック"/>
        <family val="3"/>
      </rPr>
      <t>本店所在地</t>
    </r>
    <r>
      <rPr>
        <sz val="11"/>
        <rFont val="ＭＳ Ｐゴシック"/>
        <family val="3"/>
      </rPr>
      <t>（建設業許可上の主たる営業所）</t>
    </r>
  </si>
  <si>
    <t>福祉除雪への協力</t>
  </si>
  <si>
    <r>
      <rPr>
        <b/>
        <sz val="12"/>
        <rFont val="ＭＳ Ｐゴシック"/>
        <family val="3"/>
      </rPr>
      <t>主観的評点項目</t>
    </r>
    <r>
      <rPr>
        <sz val="12"/>
        <rFont val="ＭＳ Ｐゴシック"/>
        <family val="3"/>
      </rPr>
      <t>（評点は入力欄の右に表示されます。）</t>
    </r>
  </si>
  <si>
    <t>札幌市競争入札参加停止等措置要領別表２のうち第１号～第４号及び第８号に該当したもの
（贈賄、独占禁止法違反、競売入札妨害又は談合、あっせん利得処罰法違反等）</t>
  </si>
  <si>
    <t>札幌市内＝１、道内・道外・国外＝２　を入力してください。</t>
  </si>
  <si>
    <t>工事成績評点の平均</t>
  </si>
  <si>
    <t>札幌市発注で設計金額500万円以上の元請工事について、申請対象工種の評価点を年度に関わらずすべて足したうえで、件数で割った数値となります。</t>
  </si>
  <si>
    <t>工事の表彰</t>
  </si>
  <si>
    <t>参考）表１　工種別等級区分表</t>
  </si>
  <si>
    <t>客観的評定点　＋　主観的評定点　＝　総合点</t>
  </si>
  <si>
    <t>※各項目に該当しない場合は未入力としてください。</t>
  </si>
  <si>
    <t>　各項目の評点及び算出方法については、札幌市競争入札参加資格審査等取扱要領（別表６）を参照してください。</t>
  </si>
  <si>
    <t>＜工事（単体）＞</t>
  </si>
  <si>
    <r>
      <t>このシートに数値を入力することにより、総合点を試算することができます。
ただし、あくまで参考ですので、</t>
    </r>
    <r>
      <rPr>
        <b/>
        <sz val="12"/>
        <color indexed="10"/>
        <rFont val="ＭＳ Ｐゴシック"/>
        <family val="3"/>
      </rPr>
      <t>等級格付（ランク）を保証するものではありません。</t>
    </r>
  </si>
  <si>
    <t>審査基準日の前月から過去２年間に、次の事由により参加停止を受けた場合は、その停止月数を入力してください。</t>
  </si>
  <si>
    <t>1,600万円
以上</t>
  </si>
  <si>
    <t>1,500万円
未満</t>
  </si>
  <si>
    <t>災害防止協力会活動等</t>
  </si>
  <si>
    <t>札幌市社会福祉協議会が実施する福祉除雪サービスに協力する地域協力員となっている場合は、１を入力してください。</t>
  </si>
  <si>
    <t>刑務所出所者等協力雇用主</t>
  </si>
  <si>
    <t>次のいずれかに該当する場合は、１を入力してください。</t>
  </si>
  <si>
    <t>サッポロＱＭＳを取得している場合は、１を入力してください。</t>
  </si>
  <si>
    <t>・保護観察対象者等を雇用した実績
・保護観察対象者等を対象とした職場体験講習を実施した実績
・保護観察対象者等を対象とした事業所見学会を実施した実績</t>
  </si>
  <si>
    <t>申請する工種について経審に記載された年間平均完成工事高を入力してください。
土木、下水道、建築、管、機械設備、建具、通信工種については、申請の手引きを参照の上、「工事申請工種別完成工事高内訳表（様式６）」を使って申請を行う工種ごとに合算した金額を入力して下さい。</t>
  </si>
  <si>
    <t>申請する工種について経審に記載された評点（Z)を入力してください。
土木、下水道、建築、管、機械設備、建具、通信工種については、種類別完工高（Ｘ１）を合算した許可業種の中で、最も高い評点Ｚを入力してください。</t>
  </si>
  <si>
    <t>5,000万円未満500万円以上</t>
  </si>
  <si>
    <t>4,000万円
未満</t>
  </si>
  <si>
    <r>
      <rPr>
        <b/>
        <sz val="12"/>
        <rFont val="ＭＳ Ｐゴシック"/>
        <family val="3"/>
      </rPr>
      <t>除雪の表彰及び実績</t>
    </r>
    <r>
      <rPr>
        <b/>
        <sz val="14"/>
        <rFont val="ＭＳ ゴシック"/>
        <family val="3"/>
      </rPr>
      <t>（</t>
    </r>
    <r>
      <rPr>
        <b/>
        <u val="double"/>
        <sz val="14"/>
        <color indexed="10"/>
        <rFont val="ＭＳ ゴシック"/>
        <family val="3"/>
      </rPr>
      <t>土木、下水道、舗装、造園</t>
    </r>
    <r>
      <rPr>
        <sz val="14"/>
        <rFont val="ＭＳ ゴシック"/>
        <family val="3"/>
      </rPr>
      <t>に申請する場合のみ</t>
    </r>
    <r>
      <rPr>
        <b/>
        <sz val="14"/>
        <rFont val="ＭＳ ゴシック"/>
        <family val="3"/>
      </rPr>
      <t>）</t>
    </r>
  </si>
  <si>
    <t>道路維持除雪業務</t>
  </si>
  <si>
    <t>民活型雪堆積場管理業務</t>
  </si>
  <si>
    <t>道路維持除雪業務</t>
  </si>
  <si>
    <t>※いずれも、民活型雪堆積場管理業務は、同年の道路維持除雪業務がある場合は加点されません。</t>
  </si>
  <si>
    <t>札幌市建設局造園工事優秀施工業者表彰、札幌市建設局土木部所管工事優秀施工業者表彰、札幌市下水道河川局工事安全管理優秀業者表彰、札幌市都市局優良工事施工業者表彰、札幌市交通局優秀工事施工業者表彰、本市の優良指定給水装置工事事業者表彰、札幌市水道局優秀工事施工業者表彰</t>
  </si>
  <si>
    <t>(1)　障害者雇用状況の報告義務がある者で、政令に定める障害者雇用率を
　達成している者
(2)　障害者雇用状況の報告義務がない者で、１人以上の障がい者を雇用している者</t>
  </si>
  <si>
    <r>
      <t xml:space="preserve">次のいずれかに該当する場合は、１を入力してください。
</t>
    </r>
    <r>
      <rPr>
        <sz val="9"/>
        <rFont val="ＭＳ Ｐゴシック"/>
        <family val="3"/>
      </rPr>
      <t>・札幌市の各区災害防止協力会に加入している場合
・札幌市との間で災害時応急活動に従事する協定を締結している場合
・上記協定を締結している団体に所属し、災害時応急活動等に対し一定の役割を果たす場合</t>
    </r>
  </si>
  <si>
    <t>札幌市ワーク・ライフ・バランスｐｌｕｓ企業認証のうち、ステップ３先進取組企業認証を受けている場合（常時雇用する労働者が100人以下の場合はステップ２行動計画策定企業認証も可）は、１を入力してください。</t>
  </si>
  <si>
    <t>令和５・６年度札幌市競争入札参加資格登録　格付試算シート</t>
  </si>
  <si>
    <t>札幌保護観察所に協力雇用主として登録され、令和２年12月1日以降に以下のいずれかの実績がある場合は、１を入力してください。</t>
  </si>
  <si>
    <r>
      <t>　下表１「工種別等級区分表」に照らし合わせて、格付けを確認してください。
　ただし、次の場合、調整点により加減される場合があります。
①　</t>
    </r>
    <r>
      <rPr>
        <b/>
        <sz val="12"/>
        <rFont val="ＭＳ Ｐゴシック"/>
        <family val="3"/>
      </rPr>
      <t>Ａ１、Ａ２又はＡの点数</t>
    </r>
    <r>
      <rPr>
        <sz val="12"/>
        <rFont val="ＭＳ Ｐゴシック"/>
        <family val="3"/>
      </rPr>
      <t>に該当する方のうち、新規で登録される方又は昇格する方が以下に該当し
　た場合、</t>
    </r>
    <r>
      <rPr>
        <b/>
        <u val="single"/>
        <sz val="12"/>
        <rFont val="ＭＳ Ｐゴシック"/>
        <family val="3"/>
      </rPr>
      <t>一つ下位の等級になるまで減点します。</t>
    </r>
    <r>
      <rPr>
        <sz val="12"/>
        <rFont val="ＭＳ Ｐゴシック"/>
        <family val="3"/>
      </rPr>
      <t xml:space="preserve">
　●</t>
    </r>
    <r>
      <rPr>
        <b/>
        <sz val="12"/>
        <rFont val="ＭＳ Ｐゴシック"/>
        <family val="3"/>
      </rPr>
      <t>過去５年間にしゅん功した工事のうち、元請としての１件最高金額が、下表２における当該等級
　　の下限金額に満たない場合</t>
    </r>
    <r>
      <rPr>
        <sz val="12"/>
        <rFont val="ＭＳ Ｐゴシック"/>
        <family val="3"/>
      </rPr>
      <t xml:space="preserve">
　●相応する施工能力を確保することが困難であると特に認められる場合</t>
    </r>
    <r>
      <rPr>
        <sz val="10"/>
        <rFont val="ＭＳ Ｐゴシック"/>
        <family val="3"/>
      </rPr>
      <t xml:space="preserve">（申請時の申出を基に審査します）
</t>
    </r>
    <r>
      <rPr>
        <sz val="12"/>
        <rFont val="ＭＳ Ｐゴシック"/>
        <family val="3"/>
      </rPr>
      <t xml:space="preserve">
②　令和３・４年度の等級から２等級下がる場合は、１等級の変動となるよう加点します。
　　</t>
    </r>
    <r>
      <rPr>
        <sz val="10"/>
        <rFont val="ＭＳ Ｐゴシック"/>
        <family val="3"/>
      </rPr>
      <t>（参加停止措置減点による場合を除く）</t>
    </r>
  </si>
  <si>
    <t>札幌市除雪業務委託等優秀受託者表彰を、令和２、３年度中に受賞した実績がある場合は、年度及び業務ごとに１を入力してください。
※令和元、２年度に発注した業務に対する表彰となります。</t>
  </si>
  <si>
    <r>
      <t xml:space="preserve">Ｒ２年度
</t>
    </r>
    <r>
      <rPr>
        <sz val="9"/>
        <rFont val="ＭＳ Ｐゴシック"/>
        <family val="3"/>
      </rPr>
      <t>（Ｒ１に対する表彰）</t>
    </r>
  </si>
  <si>
    <r>
      <t xml:space="preserve">Ｒ３年度
</t>
    </r>
    <r>
      <rPr>
        <sz val="9"/>
        <rFont val="ＭＳ Ｐゴシック"/>
        <family val="3"/>
      </rPr>
      <t>（Ｒ２に対する表彰）</t>
    </r>
  </si>
  <si>
    <t>令和２、３年度中に札幌市の除雪業務に従事した場合は、年度及び業務ごとに１を入力してください。</t>
  </si>
  <si>
    <t>Ｒ２年度</t>
  </si>
  <si>
    <t>Ｒ３年度</t>
  </si>
  <si>
    <t>申請する工種に係る本市工事について、以下の表彰を令和２、３年度中に受賞した実績がある場合は、受賞回数を入力してください。
　※令和元、２年度の工事に対する表彰となります。</t>
  </si>
  <si>
    <t>平成29年度から令和３年度にしゅん功した本市工事の、申請する工種における工事成績評点の平均値を入力してください。（小数点以下は四捨五入）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</si>
</sst>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_ ;[Red]\-#,##0\ "/>
    <numFmt numFmtId="180" formatCode="0_ "/>
    <numFmt numFmtId="181" formatCode="&quot;Yes&quot;;&quot;Yes&quot;;&quot;No&quot;"/>
    <numFmt numFmtId="182" formatCode="&quot;True&quot;;&quot;True&quot;;&quot;False&quot;"/>
    <numFmt numFmtId="183" formatCode="&quot;On&quot;;&quot;On&quot;;&quot;Off&quot;"/>
    <numFmt numFmtId="184" formatCode="[$€-2]\ #,##0.00_);[Red]\([$€-2]\ #,##0.00\)"/>
  </numFmts>
  <fonts count="79">
    <font>
      <sz val="11"/>
      <name val="ＭＳ Ｐゴシック"/>
      <family val="3"/>
    </font>
    <font>
      <sz val="6"/>
      <name val="ＭＳ Ｐゴシック"/>
      <family val="3"/>
    </font>
    <font>
      <sz val="7"/>
      <name val="ＭＳ Ｐゴシック"/>
      <family val="3"/>
    </font>
    <font>
      <sz val="14"/>
      <name val="ＭＳ Ｐゴシック"/>
      <family val="3"/>
    </font>
    <font>
      <sz val="11"/>
      <name val="Terminal"/>
      <family val="0"/>
    </font>
    <font>
      <b/>
      <sz val="18"/>
      <name val="ＭＳ Ｐゴシック"/>
      <family val="3"/>
    </font>
    <font>
      <sz val="12"/>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b/>
      <sz val="12"/>
      <name val="ＭＳ Ｐゴシック"/>
      <family val="3"/>
    </font>
    <font>
      <sz val="6"/>
      <name val="ＭＳ Ｐ明朝"/>
      <family val="1"/>
    </font>
    <font>
      <sz val="9"/>
      <name val="ＭＳ Ｐ明朝"/>
      <family val="1"/>
    </font>
    <font>
      <sz val="8"/>
      <name val="ＭＳ Ｐ明朝"/>
      <family val="1"/>
    </font>
    <font>
      <b/>
      <sz val="12"/>
      <color indexed="10"/>
      <name val="ＭＳ Ｐゴシック"/>
      <family val="3"/>
    </font>
    <font>
      <b/>
      <sz val="14"/>
      <name val="ＭＳ ゴシック"/>
      <family val="3"/>
    </font>
    <font>
      <sz val="14"/>
      <name val="ＭＳ ゴシック"/>
      <family val="3"/>
    </font>
    <font>
      <b/>
      <sz val="10"/>
      <name val="ＭＳ Ｐゴシック"/>
      <family val="3"/>
    </font>
    <font>
      <b/>
      <u val="single"/>
      <sz val="12"/>
      <name val="ＭＳ Ｐゴシック"/>
      <family val="3"/>
    </font>
    <font>
      <b/>
      <u val="double"/>
      <sz val="14"/>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10"/>
      <name val="HGP創英角ｺﾞｼｯｸUB"/>
      <family val="3"/>
    </font>
    <font>
      <sz val="12"/>
      <color indexed="10"/>
      <name val="ＭＳ Ｐゴシック"/>
      <family val="3"/>
    </font>
    <font>
      <sz val="11"/>
      <color indexed="45"/>
      <name val="ＭＳ Ｐゴシック"/>
      <family val="3"/>
    </font>
    <font>
      <sz val="12"/>
      <color indexed="23"/>
      <name val="ＭＳ Ｐゴシック"/>
      <family val="3"/>
    </font>
    <font>
      <sz val="11"/>
      <color indexed="23"/>
      <name val="ＭＳ Ｐゴシック"/>
      <family val="3"/>
    </font>
    <font>
      <b/>
      <sz val="8"/>
      <color indexed="10"/>
      <name val="ＭＳ Ｐ明朝"/>
      <family val="1"/>
    </font>
    <font>
      <b/>
      <sz val="9"/>
      <color indexed="10"/>
      <name val="ＭＳ Ｐ明朝"/>
      <family val="1"/>
    </font>
    <font>
      <sz val="12"/>
      <color indexed="9"/>
      <name val="ＭＳ Ｐゴシック"/>
      <family val="3"/>
    </font>
    <font>
      <b/>
      <sz val="12"/>
      <color indexed="9"/>
      <name val="ＭＳ Ｐゴシック"/>
      <family val="3"/>
    </font>
    <font>
      <b/>
      <sz val="16"/>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HGP創英角ｺﾞｼｯｸUB"/>
      <family val="3"/>
    </font>
    <font>
      <sz val="12"/>
      <color rgb="FFFF0000"/>
      <name val="ＭＳ Ｐゴシック"/>
      <family val="3"/>
    </font>
    <font>
      <sz val="11"/>
      <color rgb="FFFFCCFF"/>
      <name val="ＭＳ Ｐゴシック"/>
      <family val="3"/>
    </font>
    <font>
      <sz val="12"/>
      <color theme="0" tint="-0.4999699890613556"/>
      <name val="ＭＳ Ｐゴシック"/>
      <family val="3"/>
    </font>
    <font>
      <sz val="11"/>
      <color theme="0" tint="-0.4999699890613556"/>
      <name val="ＭＳ Ｐゴシック"/>
      <family val="3"/>
    </font>
    <font>
      <b/>
      <sz val="12"/>
      <color theme="0"/>
      <name val="ＭＳ Ｐゴシック"/>
      <family val="3"/>
    </font>
    <font>
      <b/>
      <sz val="16"/>
      <color theme="0"/>
      <name val="ＭＳ Ｐゴシック"/>
      <family val="3"/>
    </font>
    <font>
      <sz val="12"/>
      <color theme="0"/>
      <name val="ＭＳ Ｐゴシック"/>
      <family val="3"/>
    </font>
    <font>
      <b/>
      <sz val="12"/>
      <color rgb="FFFF0000"/>
      <name val="ＭＳ Ｐゴシック"/>
      <family val="3"/>
    </font>
    <font>
      <b/>
      <sz val="9"/>
      <color rgb="FFFF0000"/>
      <name val="ＭＳ Ｐ明朝"/>
      <family val="1"/>
    </font>
    <font>
      <b/>
      <sz val="8"/>
      <color rgb="FFFF0000"/>
      <name val="ＭＳ Ｐ明朝"/>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C000"/>
        <bgColor indexed="64"/>
      </patternFill>
    </fill>
    <fill>
      <patternFill patternType="solid">
        <fgColor rgb="FFFFCCFF"/>
        <bgColor indexed="64"/>
      </patternFill>
    </fill>
    <fill>
      <patternFill patternType="solid">
        <fgColor rgb="FFCCCCFF"/>
        <bgColor indexed="64"/>
      </patternFill>
    </fill>
    <fill>
      <patternFill patternType="solid">
        <fgColor indexed="26"/>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rgb="FFFF99FF"/>
        <bgColor indexed="64"/>
      </patternFill>
    </fill>
    <fill>
      <patternFill patternType="solid">
        <fgColor rgb="FFFF0000"/>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rgb="FFCCFFCC"/>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thin"/>
      <right>
        <color indexed="63"/>
      </right>
      <top style="thin"/>
      <bottom style="mediu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color indexed="63"/>
      </bottom>
    </border>
    <border>
      <left style="thin"/>
      <right style="thin"/>
      <top style="thin"/>
      <bottom style="thin"/>
    </border>
    <border>
      <left>
        <color indexed="63"/>
      </left>
      <right style="medium"/>
      <top style="thin"/>
      <bottom style="medium"/>
    </border>
    <border>
      <left style="thin">
        <color indexed="8"/>
      </left>
      <right style="thin">
        <color indexed="8"/>
      </right>
      <top style="thin">
        <color indexed="8"/>
      </top>
      <bottom style="thin">
        <color indexed="8"/>
      </bottom>
    </border>
    <border>
      <left style="medium"/>
      <right style="medium"/>
      <top style="medium"/>
      <bottom style="medium"/>
    </border>
    <border>
      <left style="medium"/>
      <right style="medium"/>
      <top>
        <color indexed="63"/>
      </top>
      <bottom>
        <color indexed="63"/>
      </bottom>
    </border>
    <border>
      <left>
        <color indexed="63"/>
      </left>
      <right>
        <color indexed="63"/>
      </right>
      <top style="medium"/>
      <bottom>
        <color indexed="63"/>
      </bottom>
    </border>
    <border>
      <left style="hair"/>
      <right style="hair"/>
      <top style="hair"/>
      <bottom style="hair"/>
    </border>
    <border>
      <left style="hair"/>
      <right style="medium"/>
      <top style="hair"/>
      <bottom style="hair"/>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hair"/>
      <top>
        <color indexed="63"/>
      </top>
      <bottom style="hair"/>
    </border>
    <border>
      <left style="hair"/>
      <right style="medium"/>
      <top>
        <color indexed="63"/>
      </top>
      <bottom style="hair"/>
    </border>
    <border diagonalUp="1">
      <left style="thin"/>
      <right>
        <color indexed="63"/>
      </right>
      <top style="thin"/>
      <bottom style="thin"/>
      <diagonal style="thin"/>
    </border>
    <border diagonalUp="1">
      <left>
        <color indexed="63"/>
      </left>
      <right style="thin"/>
      <top style="thin"/>
      <bottom style="thin"/>
      <diagonal style="thin"/>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diagonalUp="1">
      <left style="thin"/>
      <right style="thin"/>
      <top style="thin"/>
      <bottom style="thin"/>
      <diagonal style="thin"/>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9" fillId="0" borderId="0" applyNumberFormat="0" applyFill="0" applyBorder="0" applyAlignment="0" applyProtection="0"/>
    <xf numFmtId="0" fontId="66" fillId="32" borderId="0" applyNumberFormat="0" applyBorder="0" applyAlignment="0" applyProtection="0"/>
  </cellStyleXfs>
  <cellXfs count="151">
    <xf numFmtId="0" fontId="0" fillId="0" borderId="0" xfId="0" applyAlignment="1">
      <alignment/>
    </xf>
    <xf numFmtId="0" fontId="0" fillId="0" borderId="0" xfId="0" applyAlignment="1" applyProtection="1">
      <alignment horizontal="left" vertical="center"/>
      <protection/>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lignment horizontal="center" vertical="center" shrinkToFit="1"/>
    </xf>
    <xf numFmtId="38" fontId="4" fillId="0" borderId="14" xfId="49" applyFont="1" applyBorder="1" applyAlignment="1">
      <alignment vertical="center"/>
    </xf>
    <xf numFmtId="38" fontId="4" fillId="0" borderId="15" xfId="49" applyFont="1" applyBorder="1" applyAlignment="1">
      <alignment vertical="center"/>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lignment horizontal="center" vertical="center"/>
    </xf>
    <xf numFmtId="0" fontId="0" fillId="0" borderId="18" xfId="0" applyBorder="1" applyAlignment="1">
      <alignment horizontal="center" vertical="center" shrinkToFit="1"/>
    </xf>
    <xf numFmtId="38" fontId="4" fillId="0" borderId="18" xfId="49" applyFont="1" applyBorder="1" applyAlignment="1">
      <alignment vertical="center"/>
    </xf>
    <xf numFmtId="38" fontId="4" fillId="0" borderId="19" xfId="49" applyFont="1" applyBorder="1" applyAlignment="1">
      <alignment vertical="center"/>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vertical="center"/>
      <protection/>
    </xf>
    <xf numFmtId="0" fontId="0" fillId="0" borderId="23" xfId="0" applyBorder="1" applyAlignment="1">
      <alignment/>
    </xf>
    <xf numFmtId="0" fontId="0" fillId="0" borderId="23" xfId="0" applyBorder="1" applyAlignment="1">
      <alignment horizontal="center"/>
    </xf>
    <xf numFmtId="178" fontId="0" fillId="0" borderId="23" xfId="0" applyNumberFormat="1" applyBorder="1" applyAlignment="1">
      <alignment/>
    </xf>
    <xf numFmtId="38" fontId="4" fillId="0" borderId="24" xfId="49" applyFont="1" applyBorder="1" applyAlignment="1">
      <alignment vertical="center"/>
    </xf>
    <xf numFmtId="0" fontId="6" fillId="33" borderId="0" xfId="0" applyFont="1" applyFill="1" applyAlignment="1">
      <alignment vertical="center"/>
    </xf>
    <xf numFmtId="0" fontId="0" fillId="33" borderId="0" xfId="0" applyFill="1" applyAlignment="1">
      <alignment/>
    </xf>
    <xf numFmtId="0" fontId="0" fillId="34" borderId="0" xfId="0" applyFill="1" applyAlignment="1">
      <alignment/>
    </xf>
    <xf numFmtId="0" fontId="0" fillId="34" borderId="0" xfId="0" applyFill="1" applyAlignment="1">
      <alignment vertical="top" wrapText="1"/>
    </xf>
    <xf numFmtId="0" fontId="0" fillId="35" borderId="0" xfId="0" applyFill="1" applyAlignment="1">
      <alignment/>
    </xf>
    <xf numFmtId="0" fontId="0" fillId="36" borderId="0" xfId="0" applyFill="1" applyAlignment="1">
      <alignment/>
    </xf>
    <xf numFmtId="0" fontId="0" fillId="37" borderId="23" xfId="0" applyFill="1" applyBorder="1" applyAlignment="1">
      <alignment horizontal="center" vertical="center" wrapText="1"/>
    </xf>
    <xf numFmtId="0" fontId="0" fillId="38" borderId="23" xfId="0" applyFill="1" applyBorder="1" applyAlignment="1">
      <alignment horizontal="center" vertical="center" wrapText="1"/>
    </xf>
    <xf numFmtId="0" fontId="0" fillId="37" borderId="25" xfId="0" applyFill="1" applyBorder="1" applyAlignment="1">
      <alignment horizontal="center" vertical="center" wrapText="1"/>
    </xf>
    <xf numFmtId="0" fontId="12" fillId="35" borderId="0" xfId="0" applyFont="1" applyFill="1" applyAlignment="1">
      <alignment/>
    </xf>
    <xf numFmtId="0" fontId="7" fillId="36" borderId="0" xfId="0" applyFont="1" applyFill="1" applyAlignment="1">
      <alignment/>
    </xf>
    <xf numFmtId="0" fontId="12" fillId="34" borderId="0" xfId="0" applyFont="1" applyFill="1" applyAlignment="1">
      <alignment/>
    </xf>
    <xf numFmtId="0" fontId="0" fillId="38" borderId="23" xfId="0" applyFill="1" applyBorder="1" applyAlignment="1">
      <alignment horizontal="center" vertical="center" shrinkToFit="1"/>
    </xf>
    <xf numFmtId="177" fontId="0" fillId="33" borderId="0" xfId="0" applyNumberFormat="1" applyFill="1" applyAlignment="1">
      <alignment/>
    </xf>
    <xf numFmtId="180" fontId="67" fillId="39" borderId="26" xfId="0" applyNumberFormat="1" applyFont="1" applyFill="1" applyBorder="1" applyAlignment="1">
      <alignment/>
    </xf>
    <xf numFmtId="176" fontId="3" fillId="34" borderId="0" xfId="0" applyNumberFormat="1" applyFont="1" applyFill="1" applyBorder="1" applyAlignment="1">
      <alignment/>
    </xf>
    <xf numFmtId="0" fontId="0" fillId="40" borderId="0" xfId="0" applyFill="1" applyAlignment="1">
      <alignment/>
    </xf>
    <xf numFmtId="0" fontId="0" fillId="40" borderId="0" xfId="0" applyFill="1" applyAlignment="1">
      <alignment vertical="center" wrapText="1"/>
    </xf>
    <xf numFmtId="0" fontId="11" fillId="40" borderId="0" xfId="0" applyFont="1" applyFill="1" applyAlignment="1">
      <alignment vertical="center" wrapText="1"/>
    </xf>
    <xf numFmtId="0" fontId="0" fillId="40" borderId="0" xfId="0" applyFill="1" applyAlignment="1">
      <alignment vertical="top" wrapText="1"/>
    </xf>
    <xf numFmtId="0" fontId="6" fillId="34" borderId="0" xfId="0" applyFont="1" applyFill="1" applyAlignment="1">
      <alignment/>
    </xf>
    <xf numFmtId="0" fontId="6" fillId="40" borderId="0" xfId="0" applyFont="1" applyFill="1" applyAlignment="1">
      <alignment/>
    </xf>
    <xf numFmtId="0" fontId="68" fillId="35" borderId="0" xfId="0" applyFont="1" applyFill="1" applyAlignment="1">
      <alignment horizontal="center"/>
    </xf>
    <xf numFmtId="0" fontId="6" fillId="40" borderId="0" xfId="0" applyFont="1" applyFill="1" applyAlignment="1">
      <alignment vertical="center" wrapText="1"/>
    </xf>
    <xf numFmtId="177" fontId="6" fillId="39" borderId="26" xfId="0" applyNumberFormat="1" applyFont="1" applyFill="1" applyBorder="1" applyAlignment="1" applyProtection="1">
      <alignment vertical="center"/>
      <protection locked="0"/>
    </xf>
    <xf numFmtId="0" fontId="6" fillId="40" borderId="0" xfId="0" applyFont="1" applyFill="1" applyAlignment="1">
      <alignment vertical="center"/>
    </xf>
    <xf numFmtId="0" fontId="69" fillId="40" borderId="0" xfId="0" applyFont="1" applyFill="1" applyAlignment="1">
      <alignment vertical="center"/>
    </xf>
    <xf numFmtId="0" fontId="6" fillId="41" borderId="0" xfId="0" applyFont="1" applyFill="1" applyAlignment="1">
      <alignment/>
    </xf>
    <xf numFmtId="0" fontId="0" fillId="41" borderId="0" xfId="0" applyFill="1" applyAlignment="1">
      <alignment/>
    </xf>
    <xf numFmtId="0" fontId="3" fillId="40" borderId="0" xfId="0" applyFont="1" applyFill="1" applyBorder="1" applyAlignment="1">
      <alignment/>
    </xf>
    <xf numFmtId="0" fontId="6" fillId="40" borderId="0" xfId="0"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6" fillId="41" borderId="0" xfId="0" applyFont="1" applyFill="1" applyBorder="1" applyAlignment="1" applyProtection="1">
      <alignment horizontal="right" vertical="center"/>
      <protection/>
    </xf>
    <xf numFmtId="180" fontId="3" fillId="41" borderId="0" xfId="0" applyNumberFormat="1" applyFont="1" applyFill="1" applyBorder="1" applyAlignment="1">
      <alignment/>
    </xf>
    <xf numFmtId="0" fontId="70" fillId="40" borderId="0" xfId="0" applyFont="1" applyFill="1" applyAlignment="1">
      <alignment/>
    </xf>
    <xf numFmtId="180" fontId="71" fillId="40" borderId="0" xfId="0" applyNumberFormat="1" applyFont="1" applyFill="1" applyAlignment="1">
      <alignment/>
    </xf>
    <xf numFmtId="180" fontId="72" fillId="40" borderId="0" xfId="0" applyNumberFormat="1" applyFont="1" applyFill="1" applyAlignment="1">
      <alignment/>
    </xf>
    <xf numFmtId="180" fontId="6" fillId="40" borderId="0" xfId="0" applyNumberFormat="1" applyFont="1" applyFill="1" applyAlignment="1">
      <alignment/>
    </xf>
    <xf numFmtId="179" fontId="67" fillId="39" borderId="26" xfId="49" applyNumberFormat="1" applyFont="1" applyFill="1" applyBorder="1" applyAlignment="1" applyProtection="1">
      <alignment horizontal="right" vertical="center" shrinkToFit="1"/>
      <protection locked="0"/>
    </xf>
    <xf numFmtId="179" fontId="67" fillId="39" borderId="27" xfId="49" applyNumberFormat="1" applyFont="1" applyFill="1" applyBorder="1" applyAlignment="1" applyProtection="1">
      <alignment horizontal="right" vertical="center" shrinkToFit="1"/>
      <protection locked="0"/>
    </xf>
    <xf numFmtId="0" fontId="6" fillId="40" borderId="0" xfId="0" applyFont="1" applyFill="1" applyAlignment="1">
      <alignment horizontal="left" vertical="center" wrapText="1"/>
    </xf>
    <xf numFmtId="0" fontId="18" fillId="40" borderId="0" xfId="0" applyFont="1" applyFill="1" applyAlignment="1">
      <alignment/>
    </xf>
    <xf numFmtId="180" fontId="67" fillId="0" borderId="0" xfId="0" applyNumberFormat="1" applyFont="1" applyFill="1" applyBorder="1" applyAlignment="1">
      <alignment horizontal="right" vertical="center"/>
    </xf>
    <xf numFmtId="0" fontId="0" fillId="40" borderId="28" xfId="0" applyFill="1" applyBorder="1" applyAlignment="1">
      <alignment/>
    </xf>
    <xf numFmtId="0" fontId="0" fillId="40" borderId="0" xfId="0" applyFill="1" applyBorder="1" applyAlignment="1">
      <alignment/>
    </xf>
    <xf numFmtId="0" fontId="0" fillId="40" borderId="29" xfId="0" applyFill="1" applyBorder="1" applyAlignment="1">
      <alignment horizontal="left" vertical="center" wrapText="1"/>
    </xf>
    <xf numFmtId="0" fontId="0" fillId="40" borderId="30" xfId="0" applyFill="1" applyBorder="1" applyAlignment="1">
      <alignment horizontal="left" vertical="center" wrapText="1"/>
    </xf>
    <xf numFmtId="180" fontId="67" fillId="39" borderId="31" xfId="0" applyNumberFormat="1" applyFont="1" applyFill="1" applyBorder="1" applyAlignment="1">
      <alignment horizontal="right" vertical="center"/>
    </xf>
    <xf numFmtId="180" fontId="67" fillId="39" borderId="32" xfId="0" applyNumberFormat="1" applyFont="1" applyFill="1" applyBorder="1" applyAlignment="1">
      <alignment horizontal="right" vertical="center"/>
    </xf>
    <xf numFmtId="0" fontId="11" fillId="40" borderId="0" xfId="0" applyFont="1" applyFill="1" applyAlignment="1">
      <alignment horizontal="left" vertical="top" wrapText="1"/>
    </xf>
    <xf numFmtId="0" fontId="73" fillId="42" borderId="33" xfId="0" applyFont="1" applyFill="1" applyBorder="1" applyAlignment="1">
      <alignment horizontal="center" vertical="center"/>
    </xf>
    <xf numFmtId="0" fontId="73" fillId="42" borderId="28" xfId="0" applyFont="1" applyFill="1" applyBorder="1" applyAlignment="1">
      <alignment horizontal="center" vertical="center"/>
    </xf>
    <xf numFmtId="0" fontId="73" fillId="42" borderId="34" xfId="0" applyFont="1" applyFill="1" applyBorder="1" applyAlignment="1">
      <alignment horizontal="center" vertical="center"/>
    </xf>
    <xf numFmtId="0" fontId="73" fillId="42" borderId="35" xfId="0" applyFont="1" applyFill="1" applyBorder="1" applyAlignment="1">
      <alignment horizontal="center" vertical="center"/>
    </xf>
    <xf numFmtId="176" fontId="74" fillId="42" borderId="28" xfId="0" applyNumberFormat="1" applyFont="1" applyFill="1" applyBorder="1" applyAlignment="1">
      <alignment horizontal="right" vertical="center"/>
    </xf>
    <xf numFmtId="176" fontId="74" fillId="42" borderId="35" xfId="0" applyNumberFormat="1" applyFont="1" applyFill="1" applyBorder="1" applyAlignment="1">
      <alignment horizontal="right" vertical="center"/>
    </xf>
    <xf numFmtId="0" fontId="0" fillId="40" borderId="29" xfId="0" applyFill="1" applyBorder="1" applyAlignment="1">
      <alignment horizontal="center" vertical="center"/>
    </xf>
    <xf numFmtId="0" fontId="0" fillId="40" borderId="30" xfId="0" applyFill="1" applyBorder="1" applyAlignment="1">
      <alignment horizontal="center" vertical="center"/>
    </xf>
    <xf numFmtId="0" fontId="5" fillId="40" borderId="0" xfId="0" applyFont="1" applyFill="1" applyAlignment="1">
      <alignment horizontal="center"/>
    </xf>
    <xf numFmtId="0" fontId="5" fillId="40" borderId="0" xfId="0" applyFont="1" applyFill="1" applyAlignment="1">
      <alignment horizontal="center" vertical="center"/>
    </xf>
    <xf numFmtId="0" fontId="0" fillId="40" borderId="0" xfId="0" applyFill="1" applyAlignment="1">
      <alignment horizontal="left"/>
    </xf>
    <xf numFmtId="0" fontId="0" fillId="40" borderId="36" xfId="0" applyFill="1" applyBorder="1" applyAlignment="1">
      <alignment horizontal="left"/>
    </xf>
    <xf numFmtId="0" fontId="11" fillId="40" borderId="0" xfId="0" applyFont="1" applyFill="1" applyAlignment="1">
      <alignment horizontal="left" vertical="center" wrapText="1"/>
    </xf>
    <xf numFmtId="179" fontId="67" fillId="39" borderId="31" xfId="49" applyNumberFormat="1" applyFont="1" applyFill="1" applyBorder="1" applyAlignment="1">
      <alignment horizontal="right" vertical="center" shrinkToFit="1"/>
    </xf>
    <xf numFmtId="179" fontId="67" fillId="39" borderId="27" xfId="49" applyNumberFormat="1" applyFont="1" applyFill="1" applyBorder="1" applyAlignment="1">
      <alignment horizontal="right" vertical="center" shrinkToFit="1"/>
    </xf>
    <xf numFmtId="179" fontId="67" fillId="39" borderId="32" xfId="49" applyNumberFormat="1" applyFont="1" applyFill="1" applyBorder="1" applyAlignment="1">
      <alignment horizontal="right" vertical="center" shrinkToFit="1"/>
    </xf>
    <xf numFmtId="0" fontId="0" fillId="40" borderId="0" xfId="0" applyFill="1" applyAlignment="1">
      <alignment horizontal="left" vertical="center" wrapText="1"/>
    </xf>
    <xf numFmtId="0" fontId="0" fillId="40" borderId="0" xfId="0" applyFill="1" applyAlignment="1">
      <alignment horizontal="left" vertical="center"/>
    </xf>
    <xf numFmtId="0" fontId="0" fillId="40" borderId="36" xfId="0" applyFill="1" applyBorder="1" applyAlignment="1">
      <alignment horizontal="left" vertical="center"/>
    </xf>
    <xf numFmtId="0" fontId="11" fillId="40" borderId="0" xfId="0" applyFont="1" applyFill="1" applyAlignment="1">
      <alignment horizontal="left" vertical="center" wrapText="1" indent="1"/>
    </xf>
    <xf numFmtId="180" fontId="67" fillId="39" borderId="27" xfId="0" applyNumberFormat="1" applyFont="1" applyFill="1" applyBorder="1" applyAlignment="1">
      <alignment horizontal="right" vertical="center"/>
    </xf>
    <xf numFmtId="0" fontId="11" fillId="0" borderId="0" xfId="0" applyFont="1" applyAlignment="1">
      <alignment horizontal="left" vertical="center" wrapText="1"/>
    </xf>
    <xf numFmtId="0" fontId="0" fillId="40" borderId="0" xfId="0" applyFont="1" applyFill="1" applyAlignment="1">
      <alignment horizontal="left" vertical="top" wrapText="1"/>
    </xf>
    <xf numFmtId="0" fontId="75" fillId="42" borderId="37" xfId="0" applyFont="1" applyFill="1" applyBorder="1" applyAlignment="1">
      <alignment horizontal="right" vertical="center"/>
    </xf>
    <xf numFmtId="0" fontId="75" fillId="42" borderId="38" xfId="0" applyFont="1" applyFill="1" applyBorder="1" applyAlignment="1">
      <alignment horizontal="right" vertical="center"/>
    </xf>
    <xf numFmtId="0" fontId="6" fillId="33" borderId="0" xfId="0" applyFont="1" applyFill="1" applyAlignment="1">
      <alignment horizontal="center" vertical="center"/>
    </xf>
    <xf numFmtId="0" fontId="0" fillId="40" borderId="39" xfId="0" applyFill="1" applyBorder="1" applyAlignment="1">
      <alignment horizontal="center" vertical="center"/>
    </xf>
    <xf numFmtId="0" fontId="0" fillId="40" borderId="40" xfId="0" applyFill="1" applyBorder="1" applyAlignment="1">
      <alignment horizontal="center" vertical="center"/>
    </xf>
    <xf numFmtId="0" fontId="0" fillId="40" borderId="29" xfId="0" applyFill="1" applyBorder="1" applyAlignment="1">
      <alignment horizontal="center" vertical="center" wrapText="1"/>
    </xf>
    <xf numFmtId="0" fontId="12" fillId="40" borderId="41" xfId="0" applyFont="1" applyFill="1" applyBorder="1" applyAlignment="1">
      <alignment horizontal="center" vertical="center" wrapText="1"/>
    </xf>
    <xf numFmtId="0" fontId="12" fillId="40" borderId="29" xfId="0" applyFont="1" applyFill="1" applyBorder="1" applyAlignment="1">
      <alignment horizontal="center" vertical="center" wrapText="1"/>
    </xf>
    <xf numFmtId="0" fontId="12" fillId="40" borderId="41" xfId="0" applyFont="1" applyFill="1" applyBorder="1" applyAlignment="1">
      <alignment horizontal="center" vertical="center"/>
    </xf>
    <xf numFmtId="0" fontId="12" fillId="40" borderId="29" xfId="0" applyFont="1" applyFill="1" applyBorder="1" applyAlignment="1">
      <alignment horizontal="center" vertical="center"/>
    </xf>
    <xf numFmtId="0" fontId="12" fillId="40" borderId="42" xfId="0" applyFont="1" applyFill="1" applyBorder="1" applyAlignment="1">
      <alignment horizontal="center" vertical="center"/>
    </xf>
    <xf numFmtId="0" fontId="12" fillId="40" borderId="43" xfId="0" applyFont="1" applyFill="1" applyBorder="1" applyAlignment="1">
      <alignment horizontal="center" vertical="center"/>
    </xf>
    <xf numFmtId="0" fontId="0" fillId="40" borderId="0" xfId="0" applyFont="1" applyFill="1" applyAlignment="1">
      <alignment horizontal="left" vertical="center" wrapText="1"/>
    </xf>
    <xf numFmtId="179" fontId="67" fillId="39" borderId="31" xfId="49" applyNumberFormat="1" applyFont="1" applyFill="1" applyBorder="1" applyAlignment="1" applyProtection="1">
      <alignment horizontal="right" vertical="center" shrinkToFit="1"/>
      <protection locked="0"/>
    </xf>
    <xf numFmtId="179" fontId="67" fillId="39" borderId="27" xfId="49" applyNumberFormat="1" applyFont="1" applyFill="1" applyBorder="1" applyAlignment="1" applyProtection="1">
      <alignment horizontal="right" vertical="center" shrinkToFit="1"/>
      <protection locked="0"/>
    </xf>
    <xf numFmtId="179" fontId="67" fillId="39" borderId="32" xfId="49" applyNumberFormat="1" applyFont="1" applyFill="1" applyBorder="1" applyAlignment="1" applyProtection="1">
      <alignment horizontal="right" vertical="center" shrinkToFit="1"/>
      <protection locked="0"/>
    </xf>
    <xf numFmtId="0" fontId="0" fillId="40" borderId="43" xfId="0" applyFill="1" applyBorder="1" applyAlignment="1">
      <alignment horizontal="left" vertical="center" wrapText="1"/>
    </xf>
    <xf numFmtId="0" fontId="0" fillId="40" borderId="44" xfId="0" applyFill="1" applyBorder="1" applyAlignment="1">
      <alignment horizontal="left" vertical="center" wrapText="1"/>
    </xf>
    <xf numFmtId="0" fontId="6" fillId="40" borderId="0" xfId="0" applyFont="1" applyFill="1" applyAlignment="1">
      <alignment horizontal="left" vertical="center" wrapText="1"/>
    </xf>
    <xf numFmtId="0" fontId="0" fillId="40" borderId="42" xfId="0" applyFill="1" applyBorder="1" applyAlignment="1">
      <alignment horizontal="center" vertical="center"/>
    </xf>
    <xf numFmtId="0" fontId="0" fillId="37" borderId="23" xfId="0" applyFill="1" applyBorder="1" applyAlignment="1">
      <alignment horizontal="center" vertical="center" wrapText="1"/>
    </xf>
    <xf numFmtId="0" fontId="0" fillId="40" borderId="45" xfId="0" applyFill="1" applyBorder="1" applyAlignment="1">
      <alignment horizontal="left" vertical="center" wrapText="1"/>
    </xf>
    <xf numFmtId="0" fontId="0" fillId="40" borderId="46" xfId="0" applyFill="1" applyBorder="1" applyAlignment="1">
      <alignment horizontal="left" vertical="center" wrapText="1"/>
    </xf>
    <xf numFmtId="0" fontId="76" fillId="40" borderId="0" xfId="0" applyFont="1" applyFill="1" applyAlignment="1">
      <alignment horizontal="left" vertical="center" indent="1"/>
    </xf>
    <xf numFmtId="0" fontId="12" fillId="40" borderId="40" xfId="0" applyFont="1" applyFill="1" applyBorder="1" applyAlignment="1">
      <alignment horizontal="center" vertical="center"/>
    </xf>
    <xf numFmtId="0" fontId="12" fillId="40" borderId="45" xfId="0" applyFont="1" applyFill="1" applyBorder="1" applyAlignment="1">
      <alignment horizontal="center" vertical="center"/>
    </xf>
    <xf numFmtId="0" fontId="19" fillId="40" borderId="0" xfId="0" applyFont="1" applyFill="1" applyAlignment="1">
      <alignment horizontal="left" vertical="center" wrapText="1"/>
    </xf>
    <xf numFmtId="0" fontId="0" fillId="43" borderId="23" xfId="0" applyFill="1" applyBorder="1" applyAlignment="1">
      <alignment horizontal="center" vertical="center" wrapText="1"/>
    </xf>
    <xf numFmtId="0" fontId="0" fillId="44" borderId="23" xfId="0" applyFill="1" applyBorder="1" applyAlignment="1">
      <alignment horizontal="center" vertical="center" wrapText="1"/>
    </xf>
    <xf numFmtId="0" fontId="0" fillId="45" borderId="23" xfId="0" applyFill="1" applyBorder="1" applyAlignment="1">
      <alignment horizontal="center" vertical="center" wrapText="1"/>
    </xf>
    <xf numFmtId="0" fontId="14" fillId="44" borderId="25" xfId="0" applyFont="1" applyFill="1" applyBorder="1" applyAlignment="1">
      <alignment horizontal="center" vertical="center" wrapText="1"/>
    </xf>
    <xf numFmtId="0" fontId="0" fillId="43" borderId="25" xfId="0" applyFill="1" applyBorder="1" applyAlignment="1">
      <alignment horizontal="center" vertical="center" wrapText="1"/>
    </xf>
    <xf numFmtId="0" fontId="14" fillId="45" borderId="25" xfId="0" applyFont="1" applyFill="1" applyBorder="1" applyAlignment="1">
      <alignment horizontal="center" vertical="center" wrapText="1"/>
    </xf>
    <xf numFmtId="0" fontId="0" fillId="38" borderId="23" xfId="0" applyFill="1" applyBorder="1" applyAlignment="1">
      <alignment horizontal="center" vertical="center" wrapText="1"/>
    </xf>
    <xf numFmtId="0" fontId="0" fillId="45" borderId="47" xfId="0" applyFill="1" applyBorder="1" applyAlignment="1">
      <alignment horizontal="center" vertical="center" wrapText="1"/>
    </xf>
    <xf numFmtId="0" fontId="0" fillId="45" borderId="48" xfId="0" applyFill="1" applyBorder="1" applyAlignment="1">
      <alignment horizontal="center" vertical="center" wrapText="1"/>
    </xf>
    <xf numFmtId="0" fontId="14" fillId="45" borderId="49" xfId="0" applyFont="1" applyFill="1" applyBorder="1" applyAlignment="1">
      <alignment horizontal="center" vertical="center" wrapText="1"/>
    </xf>
    <xf numFmtId="0" fontId="77" fillId="38" borderId="25" xfId="0" applyFont="1" applyFill="1" applyBorder="1" applyAlignment="1">
      <alignment horizontal="center" vertical="center" wrapText="1"/>
    </xf>
    <xf numFmtId="0" fontId="14" fillId="44" borderId="50" xfId="0" applyFont="1" applyFill="1" applyBorder="1" applyAlignment="1">
      <alignment horizontal="center" vertical="center" wrapText="1"/>
    </xf>
    <xf numFmtId="0" fontId="14" fillId="44" borderId="51" xfId="0" applyFont="1" applyFill="1" applyBorder="1" applyAlignment="1">
      <alignment horizontal="center" vertical="center" wrapText="1"/>
    </xf>
    <xf numFmtId="0" fontId="77" fillId="46" borderId="25" xfId="0" applyFont="1" applyFill="1" applyBorder="1" applyAlignment="1">
      <alignment horizontal="center" vertical="center" wrapText="1"/>
    </xf>
    <xf numFmtId="0" fontId="78" fillId="38" borderId="25" xfId="0" applyFont="1" applyFill="1" applyBorder="1" applyAlignment="1">
      <alignment horizontal="center" vertical="center" wrapText="1"/>
    </xf>
    <xf numFmtId="0" fontId="0" fillId="37" borderId="25" xfId="0" applyFill="1" applyBorder="1" applyAlignment="1">
      <alignment horizontal="center" vertical="center" wrapText="1"/>
    </xf>
    <xf numFmtId="0" fontId="15" fillId="44" borderId="25" xfId="0" applyFont="1" applyFill="1" applyBorder="1" applyAlignment="1">
      <alignment horizontal="center" vertical="center" wrapText="1"/>
    </xf>
    <xf numFmtId="0" fontId="0" fillId="45" borderId="52" xfId="0" applyFill="1" applyBorder="1" applyAlignment="1">
      <alignment horizontal="center" vertical="center" wrapText="1"/>
    </xf>
    <xf numFmtId="0" fontId="6" fillId="40" borderId="0" xfId="0" applyFont="1" applyFill="1" applyAlignment="1">
      <alignment horizontal="left" vertical="top" wrapText="1"/>
    </xf>
    <xf numFmtId="0" fontId="0" fillId="0" borderId="53"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53" xfId="0" applyBorder="1" applyAlignment="1">
      <alignment horizontal="center" vertical="center"/>
    </xf>
    <xf numFmtId="0" fontId="0" fillId="0" borderId="10" xfId="0" applyBorder="1" applyAlignment="1">
      <alignment horizontal="center" vertical="center"/>
    </xf>
    <xf numFmtId="0" fontId="0" fillId="0" borderId="54" xfId="0" applyBorder="1" applyAlignment="1">
      <alignment horizontal="center" vertical="center"/>
    </xf>
    <xf numFmtId="0" fontId="0" fillId="0" borderId="55"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57" xfId="0"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160"/>
  <sheetViews>
    <sheetView tabSelected="1" zoomScalePageLayoutView="0" workbookViewId="0" topLeftCell="A96">
      <selection activeCell="E18" sqref="E18:I21"/>
    </sheetView>
  </sheetViews>
  <sheetFormatPr defaultColWidth="9.00390625" defaultRowHeight="13.5"/>
  <cols>
    <col min="1" max="1" width="4.125" style="40" customWidth="1"/>
    <col min="2" max="3" width="3.625" style="0" customWidth="1"/>
    <col min="4" max="9" width="11.625" style="0" customWidth="1"/>
    <col min="10" max="10" width="8.375" style="0" customWidth="1"/>
    <col min="11" max="11" width="6.625" style="0" customWidth="1"/>
    <col min="12" max="20" width="9.00390625" style="40" customWidth="1"/>
  </cols>
  <sheetData>
    <row r="1" spans="2:11" ht="27.75" customHeight="1">
      <c r="B1" s="83" t="s">
        <v>129</v>
      </c>
      <c r="C1" s="83"/>
      <c r="D1" s="83"/>
      <c r="E1" s="83"/>
      <c r="F1" s="83"/>
      <c r="G1" s="83"/>
      <c r="H1" s="83"/>
      <c r="I1" s="83"/>
      <c r="J1" s="83"/>
      <c r="K1" s="83"/>
    </row>
    <row r="2" spans="2:11" s="65" customFormat="1" ht="21">
      <c r="B2" s="82" t="s">
        <v>105</v>
      </c>
      <c r="C2" s="82"/>
      <c r="D2" s="82"/>
      <c r="E2" s="82"/>
      <c r="F2" s="82"/>
      <c r="G2" s="82"/>
      <c r="H2" s="82"/>
      <c r="I2" s="82"/>
      <c r="J2" s="82"/>
      <c r="K2" s="82"/>
    </row>
    <row r="3" spans="2:11" ht="13.5">
      <c r="B3" s="40"/>
      <c r="C3" s="40"/>
      <c r="D3" s="40"/>
      <c r="E3" s="40"/>
      <c r="F3" s="40"/>
      <c r="G3" s="40"/>
      <c r="H3" s="40"/>
      <c r="I3" s="40"/>
      <c r="J3" s="40"/>
      <c r="K3" s="40"/>
    </row>
    <row r="4" spans="2:11" ht="17.25" customHeight="1">
      <c r="B4" s="40"/>
      <c r="C4" s="115" t="s">
        <v>106</v>
      </c>
      <c r="D4" s="115"/>
      <c r="E4" s="115"/>
      <c r="F4" s="115"/>
      <c r="G4" s="115"/>
      <c r="H4" s="115"/>
      <c r="I4" s="115"/>
      <c r="J4" s="115"/>
      <c r="K4" s="115"/>
    </row>
    <row r="5" spans="2:11" ht="13.5">
      <c r="B5" s="41"/>
      <c r="C5" s="115"/>
      <c r="D5" s="115"/>
      <c r="E5" s="115"/>
      <c r="F5" s="115"/>
      <c r="G5" s="115"/>
      <c r="H5" s="115"/>
      <c r="I5" s="115"/>
      <c r="J5" s="115"/>
      <c r="K5" s="115"/>
    </row>
    <row r="6" spans="2:11" ht="15" thickBot="1">
      <c r="B6" s="41"/>
      <c r="C6" s="64"/>
      <c r="D6" s="64"/>
      <c r="E6" s="64"/>
      <c r="F6" s="64"/>
      <c r="G6" s="64"/>
      <c r="H6" s="64"/>
      <c r="I6" s="64"/>
      <c r="J6" s="64"/>
      <c r="K6" s="64"/>
    </row>
    <row r="7" spans="2:11" ht="18" customHeight="1" thickBot="1">
      <c r="B7" s="40"/>
      <c r="C7" s="47" t="s">
        <v>27</v>
      </c>
      <c r="D7" s="48"/>
      <c r="E7" s="49" t="s">
        <v>39</v>
      </c>
      <c r="F7" s="47"/>
      <c r="G7" s="47"/>
      <c r="H7" s="47"/>
      <c r="I7" s="47"/>
      <c r="J7" s="41"/>
      <c r="K7" s="41"/>
    </row>
    <row r="8" spans="2:11" ht="24.75" customHeight="1">
      <c r="B8" s="40"/>
      <c r="C8" s="50" t="s">
        <v>40</v>
      </c>
      <c r="D8" s="45"/>
      <c r="E8" s="45"/>
      <c r="F8" s="45"/>
      <c r="G8" s="45"/>
      <c r="H8" s="45"/>
      <c r="I8" s="45"/>
      <c r="J8" s="40"/>
      <c r="K8" s="40"/>
    </row>
    <row r="9" spans="2:11" ht="17.25" customHeight="1" thickBot="1">
      <c r="B9" s="35" t="s">
        <v>35</v>
      </c>
      <c r="C9" s="26"/>
      <c r="D9" s="26"/>
      <c r="E9" s="27"/>
      <c r="F9" s="27"/>
      <c r="G9" s="27"/>
      <c r="H9" s="27"/>
      <c r="I9" s="27"/>
      <c r="J9" s="27"/>
      <c r="K9" s="26"/>
    </row>
    <row r="10" spans="2:11" ht="17.25" customHeight="1" thickBot="1">
      <c r="B10" s="26"/>
      <c r="C10" s="121" t="s">
        <v>9</v>
      </c>
      <c r="D10" s="122"/>
      <c r="E10" s="118" t="s">
        <v>36</v>
      </c>
      <c r="F10" s="118"/>
      <c r="G10" s="118"/>
      <c r="H10" s="118"/>
      <c r="I10" s="119"/>
      <c r="J10" s="62"/>
      <c r="K10" s="54" t="s">
        <v>10</v>
      </c>
    </row>
    <row r="11" spans="2:11" ht="18" thickBot="1">
      <c r="B11" s="26"/>
      <c r="C11" s="105" t="s">
        <v>12</v>
      </c>
      <c r="D11" s="106"/>
      <c r="E11" s="69"/>
      <c r="F11" s="69"/>
      <c r="G11" s="69"/>
      <c r="H11" s="69"/>
      <c r="I11" s="70"/>
      <c r="J11" s="62"/>
      <c r="K11" s="54" t="s">
        <v>10</v>
      </c>
    </row>
    <row r="12" spans="2:11" ht="18" thickBot="1">
      <c r="B12" s="26"/>
      <c r="C12" s="105" t="s">
        <v>13</v>
      </c>
      <c r="D12" s="106"/>
      <c r="E12" s="69"/>
      <c r="F12" s="69"/>
      <c r="G12" s="69"/>
      <c r="H12" s="69"/>
      <c r="I12" s="70"/>
      <c r="J12" s="63"/>
      <c r="K12" s="54" t="s">
        <v>10</v>
      </c>
    </row>
    <row r="13" spans="2:11" ht="17.25" customHeight="1">
      <c r="B13" s="26"/>
      <c r="C13" s="103" t="s">
        <v>33</v>
      </c>
      <c r="D13" s="104"/>
      <c r="E13" s="69" t="s">
        <v>116</v>
      </c>
      <c r="F13" s="69"/>
      <c r="G13" s="69"/>
      <c r="H13" s="69"/>
      <c r="I13" s="70"/>
      <c r="J13" s="87"/>
      <c r="K13" s="45"/>
    </row>
    <row r="14" spans="2:11" ht="14.25">
      <c r="B14" s="26"/>
      <c r="C14" s="103"/>
      <c r="D14" s="104"/>
      <c r="E14" s="69"/>
      <c r="F14" s="69"/>
      <c r="G14" s="69"/>
      <c r="H14" s="69"/>
      <c r="I14" s="70"/>
      <c r="J14" s="88"/>
      <c r="K14" s="45"/>
    </row>
    <row r="15" spans="2:11" ht="14.25">
      <c r="B15" s="26"/>
      <c r="C15" s="103"/>
      <c r="D15" s="104"/>
      <c r="E15" s="69"/>
      <c r="F15" s="69"/>
      <c r="G15" s="69"/>
      <c r="H15" s="69"/>
      <c r="I15" s="70"/>
      <c r="J15" s="88"/>
      <c r="K15" s="45"/>
    </row>
    <row r="16" spans="2:11" ht="14.25">
      <c r="B16" s="26"/>
      <c r="C16" s="103"/>
      <c r="D16" s="104"/>
      <c r="E16" s="69"/>
      <c r="F16" s="69"/>
      <c r="G16" s="69"/>
      <c r="H16" s="69"/>
      <c r="I16" s="70"/>
      <c r="J16" s="88"/>
      <c r="K16" s="45"/>
    </row>
    <row r="17" spans="2:17" ht="15" thickBot="1">
      <c r="B17" s="26"/>
      <c r="C17" s="103"/>
      <c r="D17" s="104"/>
      <c r="E17" s="69"/>
      <c r="F17" s="69"/>
      <c r="G17" s="69"/>
      <c r="H17" s="69"/>
      <c r="I17" s="70"/>
      <c r="J17" s="89"/>
      <c r="K17" s="54" t="s">
        <v>11</v>
      </c>
      <c r="M17" s="43"/>
      <c r="N17" s="43"/>
      <c r="O17" s="43"/>
      <c r="P17" s="43"/>
      <c r="Q17" s="43"/>
    </row>
    <row r="18" spans="2:17" ht="17.25" customHeight="1">
      <c r="B18" s="26"/>
      <c r="C18" s="105" t="s">
        <v>14</v>
      </c>
      <c r="D18" s="106"/>
      <c r="E18" s="69" t="s">
        <v>117</v>
      </c>
      <c r="F18" s="69"/>
      <c r="G18" s="69"/>
      <c r="H18" s="69"/>
      <c r="I18" s="70"/>
      <c r="J18" s="110"/>
      <c r="K18" s="45"/>
      <c r="M18" s="43"/>
      <c r="N18" s="43"/>
      <c r="O18" s="43"/>
      <c r="P18" s="43"/>
      <c r="Q18" s="43"/>
    </row>
    <row r="19" spans="2:17" ht="17.25" customHeight="1">
      <c r="B19" s="26"/>
      <c r="C19" s="107"/>
      <c r="D19" s="108"/>
      <c r="E19" s="113"/>
      <c r="F19" s="113"/>
      <c r="G19" s="113"/>
      <c r="H19" s="113"/>
      <c r="I19" s="114"/>
      <c r="J19" s="111"/>
      <c r="K19" s="45"/>
      <c r="M19" s="43"/>
      <c r="N19" s="43"/>
      <c r="O19" s="43"/>
      <c r="P19" s="43"/>
      <c r="Q19" s="43"/>
    </row>
    <row r="20" spans="2:17" ht="17.25" customHeight="1">
      <c r="B20" s="26"/>
      <c r="C20" s="107"/>
      <c r="D20" s="108"/>
      <c r="E20" s="113"/>
      <c r="F20" s="113"/>
      <c r="G20" s="113"/>
      <c r="H20" s="113"/>
      <c r="I20" s="114"/>
      <c r="J20" s="111"/>
      <c r="K20" s="45"/>
      <c r="M20" s="43"/>
      <c r="N20" s="43"/>
      <c r="O20" s="43"/>
      <c r="P20" s="43"/>
      <c r="Q20" s="43"/>
    </row>
    <row r="21" spans="2:17" ht="15" thickBot="1">
      <c r="B21" s="26"/>
      <c r="C21" s="107"/>
      <c r="D21" s="108"/>
      <c r="E21" s="113"/>
      <c r="F21" s="113"/>
      <c r="G21" s="113"/>
      <c r="H21" s="113"/>
      <c r="I21" s="114"/>
      <c r="J21" s="112"/>
      <c r="K21" s="54" t="s">
        <v>10</v>
      </c>
      <c r="M21" s="43"/>
      <c r="N21" s="43"/>
      <c r="O21" s="43"/>
      <c r="P21" s="43"/>
      <c r="Q21" s="43"/>
    </row>
    <row r="22" spans="2:17" ht="14.25" hidden="1">
      <c r="B22" s="26"/>
      <c r="C22" s="99" t="s">
        <v>34</v>
      </c>
      <c r="D22" s="99"/>
      <c r="E22" s="24" t="s">
        <v>9</v>
      </c>
      <c r="F22" s="25"/>
      <c r="G22" s="25"/>
      <c r="H22" s="25"/>
      <c r="I22" s="25"/>
      <c r="J22" s="37">
        <f>J10</f>
        <v>0</v>
      </c>
      <c r="K22" s="45"/>
      <c r="M22" s="43"/>
      <c r="N22" s="43"/>
      <c r="O22" s="43"/>
      <c r="P22" s="43"/>
      <c r="Q22" s="43"/>
    </row>
    <row r="23" spans="2:11" ht="14.25" hidden="1">
      <c r="B23" s="26"/>
      <c r="C23" s="99"/>
      <c r="D23" s="99"/>
      <c r="E23" s="24" t="s">
        <v>12</v>
      </c>
      <c r="F23" s="25"/>
      <c r="G23" s="25"/>
      <c r="H23" s="25"/>
      <c r="I23" s="25"/>
      <c r="J23" s="37">
        <f>J11</f>
        <v>0</v>
      </c>
      <c r="K23" s="45"/>
    </row>
    <row r="24" spans="2:11" ht="14.25" hidden="1">
      <c r="B24" s="26"/>
      <c r="C24" s="99"/>
      <c r="D24" s="99"/>
      <c r="E24" s="24" t="s">
        <v>13</v>
      </c>
      <c r="F24" s="25"/>
      <c r="G24" s="25"/>
      <c r="H24" s="25"/>
      <c r="I24" s="25"/>
      <c r="J24" s="37">
        <f>J12</f>
        <v>0</v>
      </c>
      <c r="K24" s="45"/>
    </row>
    <row r="25" spans="2:11" ht="14.25" hidden="1">
      <c r="B25" s="26"/>
      <c r="C25" s="99"/>
      <c r="D25" s="99"/>
      <c r="E25" s="24" t="s">
        <v>33</v>
      </c>
      <c r="F25" s="25"/>
      <c r="G25" s="25"/>
      <c r="H25" s="25"/>
      <c r="I25" s="25"/>
      <c r="J25" s="37">
        <f>VLOOKUP(J13/100000,data1!A5:J49,10)</f>
        <v>397</v>
      </c>
      <c r="K25" s="45"/>
    </row>
    <row r="26" spans="2:11" ht="14.25" hidden="1">
      <c r="B26" s="26"/>
      <c r="C26" s="99"/>
      <c r="D26" s="99"/>
      <c r="E26" s="24" t="s">
        <v>14</v>
      </c>
      <c r="F26" s="25"/>
      <c r="G26" s="25"/>
      <c r="H26" s="25"/>
      <c r="I26" s="25"/>
      <c r="J26" s="37">
        <f>J18</f>
        <v>0</v>
      </c>
      <c r="K26" s="45"/>
    </row>
    <row r="27" spans="2:11" ht="17.25">
      <c r="B27" s="26"/>
      <c r="C27" s="44" t="s">
        <v>32</v>
      </c>
      <c r="D27" s="26"/>
      <c r="E27" s="26"/>
      <c r="F27" s="26"/>
      <c r="G27" s="26"/>
      <c r="H27" s="26"/>
      <c r="I27" s="26"/>
      <c r="J27" s="39">
        <f>ROUND(0.25*J25+0.15*J23+0.2*J22+0.25*J26+0.15*J24,0)</f>
        <v>99</v>
      </c>
      <c r="K27" s="55" t="s">
        <v>31</v>
      </c>
    </row>
    <row r="28" spans="2:11" ht="13.5">
      <c r="B28" s="40"/>
      <c r="C28" s="40" t="s">
        <v>37</v>
      </c>
      <c r="D28" s="40"/>
      <c r="E28" s="40"/>
      <c r="F28" s="40"/>
      <c r="G28" s="40"/>
      <c r="H28" s="40"/>
      <c r="I28" s="40"/>
      <c r="J28" s="40"/>
      <c r="K28" s="40"/>
    </row>
    <row r="29" spans="2:11" ht="14.25">
      <c r="B29" s="51" t="s">
        <v>95</v>
      </c>
      <c r="C29" s="52"/>
      <c r="D29" s="52"/>
      <c r="E29" s="52"/>
      <c r="F29" s="52"/>
      <c r="G29" s="52"/>
      <c r="H29" s="52"/>
      <c r="I29" s="52"/>
      <c r="J29" s="52"/>
      <c r="K29" s="52"/>
    </row>
    <row r="30" spans="2:11" ht="14.25" customHeight="1">
      <c r="B30" s="52"/>
      <c r="C30" s="120" t="s">
        <v>103</v>
      </c>
      <c r="D30" s="120"/>
      <c r="E30" s="120"/>
      <c r="F30" s="120"/>
      <c r="G30" s="120"/>
      <c r="H30" s="120"/>
      <c r="I30" s="120"/>
      <c r="J30" s="120"/>
      <c r="K30" s="40"/>
    </row>
    <row r="31" spans="2:11" ht="13.5">
      <c r="B31" s="52"/>
      <c r="C31" s="120"/>
      <c r="D31" s="120"/>
      <c r="E31" s="120"/>
      <c r="F31" s="120"/>
      <c r="G31" s="120"/>
      <c r="H31" s="120"/>
      <c r="I31" s="120"/>
      <c r="J31" s="120"/>
      <c r="K31" s="40"/>
    </row>
    <row r="32" spans="2:11" ht="18" thickBot="1">
      <c r="B32" s="52"/>
      <c r="C32" s="28" t="s">
        <v>93</v>
      </c>
      <c r="D32" s="28"/>
      <c r="E32" s="28"/>
      <c r="F32" s="28"/>
      <c r="G32" s="28"/>
      <c r="H32" s="28"/>
      <c r="I32" s="28"/>
      <c r="J32" s="46"/>
      <c r="K32" s="58"/>
    </row>
    <row r="33" spans="2:11" ht="18" thickBot="1">
      <c r="B33" s="52"/>
      <c r="C33" s="28"/>
      <c r="D33" s="84" t="s">
        <v>97</v>
      </c>
      <c r="E33" s="84"/>
      <c r="F33" s="84"/>
      <c r="G33" s="84"/>
      <c r="H33" s="84"/>
      <c r="I33" s="85"/>
      <c r="J33" s="38"/>
      <c r="K33" s="59">
        <f>IF(J33=1,ROUND(J27*0.07,0),0)</f>
        <v>0</v>
      </c>
    </row>
    <row r="34" spans="2:11" ht="14.25">
      <c r="B34" s="52"/>
      <c r="D34" s="40"/>
      <c r="E34" s="40"/>
      <c r="F34" s="40"/>
      <c r="G34" s="40"/>
      <c r="H34" s="40"/>
      <c r="I34" s="40"/>
      <c r="K34" s="59"/>
    </row>
    <row r="35" spans="2:11" ht="15" thickBot="1">
      <c r="B35" s="52"/>
      <c r="C35" s="33" t="s">
        <v>15</v>
      </c>
      <c r="D35" s="28"/>
      <c r="E35" s="28"/>
      <c r="F35" s="28"/>
      <c r="G35" s="28"/>
      <c r="H35" s="28"/>
      <c r="I35" s="28"/>
      <c r="J35" s="28"/>
      <c r="K35" s="59"/>
    </row>
    <row r="36" spans="2:11" ht="18" thickBot="1">
      <c r="B36" s="52"/>
      <c r="C36" s="28"/>
      <c r="D36" s="84" t="s">
        <v>114</v>
      </c>
      <c r="E36" s="84"/>
      <c r="F36" s="84"/>
      <c r="G36" s="84"/>
      <c r="H36" s="84"/>
      <c r="I36" s="85"/>
      <c r="J36" s="38"/>
      <c r="K36" s="59">
        <f>IF(J36=1,5,0)</f>
        <v>0</v>
      </c>
    </row>
    <row r="37" spans="2:11" ht="18" customHeight="1">
      <c r="B37" s="52"/>
      <c r="C37" s="40"/>
      <c r="D37" s="40"/>
      <c r="E37" s="40"/>
      <c r="F37" s="40"/>
      <c r="G37" s="40"/>
      <c r="H37" s="40"/>
      <c r="I37" s="40"/>
      <c r="J37" s="40"/>
      <c r="K37" s="59"/>
    </row>
    <row r="38" spans="2:11" ht="15" thickBot="1">
      <c r="B38" s="52"/>
      <c r="C38" s="33" t="s">
        <v>98</v>
      </c>
      <c r="D38" s="28"/>
      <c r="E38" s="28"/>
      <c r="F38" s="28"/>
      <c r="G38" s="28"/>
      <c r="H38" s="28"/>
      <c r="I38" s="28"/>
      <c r="J38" s="28"/>
      <c r="K38" s="59"/>
    </row>
    <row r="39" spans="2:11" ht="14.25">
      <c r="B39" s="52"/>
      <c r="C39" s="28"/>
      <c r="D39" s="90" t="s">
        <v>139</v>
      </c>
      <c r="E39" s="91"/>
      <c r="F39" s="91"/>
      <c r="G39" s="91"/>
      <c r="H39" s="91"/>
      <c r="I39" s="92"/>
      <c r="J39" s="71"/>
      <c r="K39" s="59">
        <f>data2!B5</f>
        <v>0</v>
      </c>
    </row>
    <row r="40" spans="2:11" ht="15" thickBot="1">
      <c r="B40" s="52"/>
      <c r="C40" s="28"/>
      <c r="D40" s="91"/>
      <c r="E40" s="91"/>
      <c r="F40" s="91"/>
      <c r="G40" s="91"/>
      <c r="H40" s="91"/>
      <c r="I40" s="92"/>
      <c r="J40" s="72"/>
      <c r="K40" s="59"/>
    </row>
    <row r="41" spans="2:11" ht="14.25" customHeight="1">
      <c r="B41" s="52"/>
      <c r="C41" s="28"/>
      <c r="D41" s="93" t="s">
        <v>99</v>
      </c>
      <c r="E41" s="93"/>
      <c r="F41" s="93"/>
      <c r="G41" s="93"/>
      <c r="H41" s="93"/>
      <c r="I41" s="93"/>
      <c r="J41" s="42"/>
      <c r="K41" s="59"/>
    </row>
    <row r="42" spans="2:11" ht="14.25">
      <c r="B42" s="52"/>
      <c r="C42" s="28"/>
      <c r="D42" s="93"/>
      <c r="E42" s="93"/>
      <c r="F42" s="93"/>
      <c r="G42" s="93"/>
      <c r="H42" s="93"/>
      <c r="I42" s="93"/>
      <c r="J42" s="42"/>
      <c r="K42" s="59"/>
    </row>
    <row r="43" spans="2:11" ht="14.25">
      <c r="B43" s="52"/>
      <c r="C43" s="40"/>
      <c r="D43" s="40"/>
      <c r="E43" s="40"/>
      <c r="F43" s="40"/>
      <c r="G43" s="40"/>
      <c r="H43" s="40"/>
      <c r="I43" s="40"/>
      <c r="J43" s="40"/>
      <c r="K43" s="59"/>
    </row>
    <row r="44" spans="2:11" ht="15" thickBot="1">
      <c r="B44" s="52"/>
      <c r="C44" s="33" t="s">
        <v>100</v>
      </c>
      <c r="D44" s="28"/>
      <c r="E44" s="28"/>
      <c r="F44" s="28"/>
      <c r="G44" s="28"/>
      <c r="H44" s="28"/>
      <c r="I44" s="28"/>
      <c r="J44" s="28"/>
      <c r="K44" s="59"/>
    </row>
    <row r="45" spans="2:11" ht="18" customHeight="1">
      <c r="B45" s="52"/>
      <c r="C45" s="28"/>
      <c r="D45" s="90" t="s">
        <v>138</v>
      </c>
      <c r="E45" s="90"/>
      <c r="F45" s="90"/>
      <c r="G45" s="90"/>
      <c r="H45" s="90"/>
      <c r="I45" s="90"/>
      <c r="J45" s="71"/>
      <c r="K45" s="59">
        <f>J45*20</f>
        <v>0</v>
      </c>
    </row>
    <row r="46" spans="2:11" ht="17.25" customHeight="1" thickBot="1">
      <c r="B46" s="52"/>
      <c r="C46" s="28"/>
      <c r="D46" s="90"/>
      <c r="E46" s="90"/>
      <c r="F46" s="90"/>
      <c r="G46" s="90"/>
      <c r="H46" s="90"/>
      <c r="I46" s="90"/>
      <c r="J46" s="72"/>
      <c r="K46" s="59"/>
    </row>
    <row r="47" spans="2:11" ht="13.5">
      <c r="B47" s="52"/>
      <c r="C47" s="28"/>
      <c r="D47" s="90"/>
      <c r="E47" s="90"/>
      <c r="F47" s="90"/>
      <c r="G47" s="90"/>
      <c r="H47" s="90"/>
      <c r="I47" s="90"/>
      <c r="J47" s="42"/>
      <c r="K47" s="60"/>
    </row>
    <row r="48" spans="2:11" ht="13.5" customHeight="1">
      <c r="B48" s="52"/>
      <c r="C48" s="28"/>
      <c r="D48" s="93" t="s">
        <v>125</v>
      </c>
      <c r="E48" s="93"/>
      <c r="F48" s="93"/>
      <c r="G48" s="93"/>
      <c r="H48" s="93"/>
      <c r="I48" s="93"/>
      <c r="J48" s="93"/>
      <c r="K48" s="60"/>
    </row>
    <row r="49" spans="2:11" ht="24" customHeight="1">
      <c r="B49" s="52"/>
      <c r="C49" s="28"/>
      <c r="D49" s="93"/>
      <c r="E49" s="93"/>
      <c r="F49" s="93"/>
      <c r="G49" s="93"/>
      <c r="H49" s="93"/>
      <c r="I49" s="93"/>
      <c r="J49" s="93"/>
      <c r="K49" s="60"/>
    </row>
    <row r="50" spans="2:11" ht="17.25" customHeight="1">
      <c r="B50" s="52"/>
      <c r="C50" s="40"/>
      <c r="D50" s="40"/>
      <c r="E50" s="40"/>
      <c r="F50" s="40"/>
      <c r="G50" s="40"/>
      <c r="H50" s="40"/>
      <c r="I50" s="40"/>
      <c r="J50" s="40"/>
      <c r="K50" s="60"/>
    </row>
    <row r="51" spans="2:11" ht="17.25">
      <c r="B51" s="52"/>
      <c r="C51" s="34" t="s">
        <v>120</v>
      </c>
      <c r="D51" s="29"/>
      <c r="E51" s="29"/>
      <c r="F51" s="29"/>
      <c r="G51" s="29"/>
      <c r="H51" s="29"/>
      <c r="I51" s="29"/>
      <c r="J51" s="29"/>
      <c r="K51" s="60"/>
    </row>
    <row r="52" spans="2:11" ht="18" customHeight="1">
      <c r="B52" s="52"/>
      <c r="C52" s="29"/>
      <c r="D52" s="100" t="s">
        <v>25</v>
      </c>
      <c r="E52" s="109" t="s">
        <v>132</v>
      </c>
      <c r="F52" s="109"/>
      <c r="G52" s="109"/>
      <c r="H52" s="109"/>
      <c r="I52" s="109"/>
      <c r="J52" s="109"/>
      <c r="K52" s="60"/>
    </row>
    <row r="53" spans="2:11" ht="13.5">
      <c r="B53" s="52"/>
      <c r="C53" s="29"/>
      <c r="D53" s="100"/>
      <c r="E53" s="109"/>
      <c r="F53" s="109"/>
      <c r="G53" s="109"/>
      <c r="H53" s="109"/>
      <c r="I53" s="109"/>
      <c r="J53" s="109"/>
      <c r="K53" s="60"/>
    </row>
    <row r="54" spans="2:11" ht="17.25" customHeight="1" thickBot="1">
      <c r="B54" s="52"/>
      <c r="C54" s="29"/>
      <c r="D54" s="100"/>
      <c r="E54" s="109"/>
      <c r="F54" s="109"/>
      <c r="G54" s="109"/>
      <c r="H54" s="109"/>
      <c r="I54" s="109"/>
      <c r="J54" s="109"/>
      <c r="K54" s="60"/>
    </row>
    <row r="55" spans="2:11" ht="18" customHeight="1" thickBot="1">
      <c r="B55" s="52"/>
      <c r="C55" s="29"/>
      <c r="D55" s="100"/>
      <c r="E55" s="102" t="s">
        <v>133</v>
      </c>
      <c r="F55" s="80"/>
      <c r="G55" s="80" t="s">
        <v>121</v>
      </c>
      <c r="H55" s="80"/>
      <c r="I55" s="81"/>
      <c r="J55" s="38"/>
      <c r="K55" s="59">
        <f>IF(J55=1,10,0)</f>
        <v>0</v>
      </c>
    </row>
    <row r="56" spans="2:11" ht="18" thickBot="1">
      <c r="B56" s="52"/>
      <c r="C56" s="29"/>
      <c r="D56" s="100"/>
      <c r="E56" s="80"/>
      <c r="F56" s="80"/>
      <c r="G56" s="80" t="s">
        <v>122</v>
      </c>
      <c r="H56" s="80"/>
      <c r="I56" s="81"/>
      <c r="J56" s="38"/>
      <c r="K56" s="59">
        <f>IF(J55=0,IF(J56=1,5,0),0)</f>
        <v>0</v>
      </c>
    </row>
    <row r="57" spans="2:11" ht="18" thickBot="1">
      <c r="B57" s="52"/>
      <c r="C57" s="29"/>
      <c r="D57" s="100"/>
      <c r="E57" s="102" t="s">
        <v>134</v>
      </c>
      <c r="F57" s="102"/>
      <c r="G57" s="80" t="s">
        <v>123</v>
      </c>
      <c r="H57" s="80"/>
      <c r="I57" s="81"/>
      <c r="J57" s="38"/>
      <c r="K57" s="59">
        <f>IF(J57=1,10,0)</f>
        <v>0</v>
      </c>
    </row>
    <row r="58" spans="2:11" ht="18" thickBot="1">
      <c r="B58" s="52"/>
      <c r="C58" s="29"/>
      <c r="D58" s="101"/>
      <c r="E58" s="102"/>
      <c r="F58" s="102"/>
      <c r="G58" s="80" t="s">
        <v>122</v>
      </c>
      <c r="H58" s="80"/>
      <c r="I58" s="81"/>
      <c r="J58" s="38"/>
      <c r="K58" s="59">
        <f>IF(J57=0,IF(J58=1,5,0),0)</f>
        <v>0</v>
      </c>
    </row>
    <row r="59" spans="2:11" ht="14.25">
      <c r="B59" s="52"/>
      <c r="C59" s="29"/>
      <c r="D59" s="116" t="s">
        <v>26</v>
      </c>
      <c r="E59" s="109" t="s">
        <v>135</v>
      </c>
      <c r="F59" s="109"/>
      <c r="G59" s="109"/>
      <c r="H59" s="109"/>
      <c r="I59" s="109"/>
      <c r="J59" s="109"/>
      <c r="K59" s="59"/>
    </row>
    <row r="60" spans="2:11" ht="18" customHeight="1" thickBot="1">
      <c r="B60" s="52"/>
      <c r="C60" s="29"/>
      <c r="D60" s="100"/>
      <c r="E60" s="109"/>
      <c r="F60" s="109"/>
      <c r="G60" s="109"/>
      <c r="H60" s="109"/>
      <c r="I60" s="109"/>
      <c r="J60" s="109"/>
      <c r="K60" s="59"/>
    </row>
    <row r="61" spans="2:11" ht="18" thickBot="1">
      <c r="B61" s="52"/>
      <c r="C61" s="29"/>
      <c r="D61" s="100"/>
      <c r="E61" s="80" t="s">
        <v>136</v>
      </c>
      <c r="F61" s="80"/>
      <c r="G61" s="80" t="s">
        <v>121</v>
      </c>
      <c r="H61" s="80"/>
      <c r="I61" s="81"/>
      <c r="J61" s="38"/>
      <c r="K61" s="59">
        <f>IF(J61=1,20,0)</f>
        <v>0</v>
      </c>
    </row>
    <row r="62" spans="2:11" ht="17.25" customHeight="1" thickBot="1">
      <c r="B62" s="52"/>
      <c r="C62" s="29"/>
      <c r="D62" s="100"/>
      <c r="E62" s="80"/>
      <c r="F62" s="80"/>
      <c r="G62" s="80" t="s">
        <v>122</v>
      </c>
      <c r="H62" s="80"/>
      <c r="I62" s="81"/>
      <c r="J62" s="38"/>
      <c r="K62" s="59">
        <f>IF(J61=0,IF(J62=1,5,0),0)</f>
        <v>0</v>
      </c>
    </row>
    <row r="63" spans="2:11" ht="18" thickBot="1">
      <c r="B63" s="52"/>
      <c r="C63" s="29"/>
      <c r="D63" s="100"/>
      <c r="E63" s="80" t="s">
        <v>137</v>
      </c>
      <c r="F63" s="80"/>
      <c r="G63" s="80" t="s">
        <v>121</v>
      </c>
      <c r="H63" s="80"/>
      <c r="I63" s="81"/>
      <c r="J63" s="38"/>
      <c r="K63" s="59">
        <f>IF(J63=1,20,0)</f>
        <v>0</v>
      </c>
    </row>
    <row r="64" spans="2:11" ht="18" thickBot="1">
      <c r="B64" s="52"/>
      <c r="C64" s="29"/>
      <c r="D64" s="101"/>
      <c r="E64" s="80"/>
      <c r="F64" s="80"/>
      <c r="G64" s="80" t="s">
        <v>122</v>
      </c>
      <c r="H64" s="80"/>
      <c r="I64" s="81"/>
      <c r="J64" s="38"/>
      <c r="K64" s="59">
        <f>IF(J63=0,IF(J64=1,5,0),0)</f>
        <v>0</v>
      </c>
    </row>
    <row r="65" spans="2:11" ht="14.25">
      <c r="B65" s="52"/>
      <c r="C65" s="29"/>
      <c r="D65" s="95" t="s">
        <v>124</v>
      </c>
      <c r="E65" s="95"/>
      <c r="F65" s="95"/>
      <c r="G65" s="95"/>
      <c r="H65" s="95"/>
      <c r="I65" s="95"/>
      <c r="J65" s="95"/>
      <c r="K65" s="59"/>
    </row>
    <row r="66" spans="2:11" ht="17.25" customHeight="1">
      <c r="B66" s="52"/>
      <c r="C66" s="29"/>
      <c r="D66" s="95"/>
      <c r="E66" s="95"/>
      <c r="F66" s="95"/>
      <c r="G66" s="95"/>
      <c r="H66" s="95"/>
      <c r="I66" s="95"/>
      <c r="J66" s="95"/>
      <c r="K66" s="59"/>
    </row>
    <row r="67" spans="2:11" ht="14.25">
      <c r="B67" s="52"/>
      <c r="C67" s="40"/>
      <c r="D67" s="40"/>
      <c r="E67" s="40"/>
      <c r="F67" s="40"/>
      <c r="G67" s="40"/>
      <c r="H67" s="40"/>
      <c r="I67" s="40"/>
      <c r="J67" s="40"/>
      <c r="K67" s="59"/>
    </row>
    <row r="68" spans="2:11" ht="15" thickBot="1">
      <c r="B68" s="52"/>
      <c r="C68" s="33" t="s">
        <v>28</v>
      </c>
      <c r="D68" s="28"/>
      <c r="E68" s="28"/>
      <c r="F68" s="28"/>
      <c r="G68" s="28"/>
      <c r="H68" s="28"/>
      <c r="I68" s="28"/>
      <c r="J68" s="28"/>
      <c r="K68" s="59"/>
    </row>
    <row r="69" spans="2:11" ht="14.25">
      <c r="B69" s="52"/>
      <c r="C69" s="28"/>
      <c r="D69" s="84" t="s">
        <v>113</v>
      </c>
      <c r="E69" s="84"/>
      <c r="F69" s="84"/>
      <c r="G69" s="84"/>
      <c r="H69" s="84"/>
      <c r="I69" s="85"/>
      <c r="J69" s="71"/>
      <c r="K69" s="59">
        <f>IF(J69=1,10,0)</f>
        <v>0</v>
      </c>
    </row>
    <row r="70" spans="2:11" ht="14.25">
      <c r="B70" s="52"/>
      <c r="C70" s="28"/>
      <c r="D70" s="86" t="s">
        <v>126</v>
      </c>
      <c r="E70" s="86"/>
      <c r="F70" s="86"/>
      <c r="G70" s="86"/>
      <c r="H70" s="86"/>
      <c r="I70" s="86"/>
      <c r="J70" s="94"/>
      <c r="K70" s="59"/>
    </row>
    <row r="71" spans="2:11" ht="14.25" customHeight="1" thickBot="1">
      <c r="B71" s="52"/>
      <c r="C71" s="28"/>
      <c r="D71" s="86"/>
      <c r="E71" s="86"/>
      <c r="F71" s="86"/>
      <c r="G71" s="86"/>
      <c r="H71" s="86"/>
      <c r="I71" s="86"/>
      <c r="J71" s="72"/>
      <c r="K71" s="59"/>
    </row>
    <row r="72" spans="2:11" ht="14.25">
      <c r="B72" s="52"/>
      <c r="C72" s="28"/>
      <c r="D72" s="86"/>
      <c r="E72" s="86"/>
      <c r="F72" s="86"/>
      <c r="G72" s="86"/>
      <c r="H72" s="86"/>
      <c r="I72" s="86"/>
      <c r="J72" s="40"/>
      <c r="K72" s="59"/>
    </row>
    <row r="73" spans="2:11" ht="14.25">
      <c r="B73" s="52"/>
      <c r="C73" s="40"/>
      <c r="D73" s="42"/>
      <c r="E73" s="42"/>
      <c r="F73" s="42"/>
      <c r="G73" s="42"/>
      <c r="H73" s="42"/>
      <c r="I73" s="42"/>
      <c r="J73" s="42"/>
      <c r="K73" s="59"/>
    </row>
    <row r="74" spans="2:11" ht="15" thickBot="1">
      <c r="B74" s="52"/>
      <c r="C74" s="33" t="s">
        <v>110</v>
      </c>
      <c r="D74" s="28"/>
      <c r="E74" s="28"/>
      <c r="F74" s="28"/>
      <c r="G74" s="28"/>
      <c r="H74" s="28"/>
      <c r="I74" s="28"/>
      <c r="J74" s="28"/>
      <c r="K74" s="59"/>
    </row>
    <row r="75" spans="2:11" ht="14.25" customHeight="1">
      <c r="B75" s="52"/>
      <c r="C75" s="28"/>
      <c r="D75" s="90" t="s">
        <v>127</v>
      </c>
      <c r="E75" s="90"/>
      <c r="F75" s="90"/>
      <c r="G75" s="90"/>
      <c r="H75" s="90"/>
      <c r="I75" s="90"/>
      <c r="J75" s="71"/>
      <c r="K75" s="59">
        <f>IF(J75=1,5,0)</f>
        <v>0</v>
      </c>
    </row>
    <row r="76" spans="2:11" ht="15" thickBot="1">
      <c r="B76" s="52"/>
      <c r="C76" s="28"/>
      <c r="D76" s="90"/>
      <c r="E76" s="90"/>
      <c r="F76" s="90"/>
      <c r="G76" s="90"/>
      <c r="H76" s="90"/>
      <c r="I76" s="90"/>
      <c r="J76" s="72"/>
      <c r="K76" s="59"/>
    </row>
    <row r="77" spans="2:11" ht="17.25">
      <c r="B77" s="52"/>
      <c r="C77" s="28"/>
      <c r="D77" s="90"/>
      <c r="E77" s="90"/>
      <c r="F77" s="90"/>
      <c r="G77" s="90"/>
      <c r="H77" s="90"/>
      <c r="I77" s="90"/>
      <c r="J77" s="66"/>
      <c r="K77" s="59"/>
    </row>
    <row r="78" spans="2:11" ht="14.25">
      <c r="B78" s="52"/>
      <c r="C78" s="40"/>
      <c r="D78" s="40"/>
      <c r="E78" s="40"/>
      <c r="F78" s="40"/>
      <c r="G78" s="40"/>
      <c r="H78" s="40"/>
      <c r="I78" s="40"/>
      <c r="J78" s="40"/>
      <c r="K78" s="59"/>
    </row>
    <row r="79" spans="2:11" ht="15" thickBot="1">
      <c r="B79" s="52"/>
      <c r="C79" s="33" t="s">
        <v>94</v>
      </c>
      <c r="D79" s="28"/>
      <c r="E79" s="28"/>
      <c r="F79" s="28"/>
      <c r="G79" s="28"/>
      <c r="H79" s="28"/>
      <c r="I79" s="28"/>
      <c r="J79" s="28"/>
      <c r="K79" s="59"/>
    </row>
    <row r="80" spans="2:11" ht="18" customHeight="1">
      <c r="B80" s="52"/>
      <c r="C80" s="28"/>
      <c r="D80" s="90" t="s">
        <v>111</v>
      </c>
      <c r="E80" s="90"/>
      <c r="F80" s="90"/>
      <c r="G80" s="90"/>
      <c r="H80" s="90"/>
      <c r="I80" s="90"/>
      <c r="J80" s="71"/>
      <c r="K80" s="59">
        <f>IF(J80=1,5,0)</f>
        <v>0</v>
      </c>
    </row>
    <row r="81" spans="2:11" ht="15" thickBot="1">
      <c r="B81" s="52"/>
      <c r="C81" s="28"/>
      <c r="D81" s="90"/>
      <c r="E81" s="90"/>
      <c r="F81" s="90"/>
      <c r="G81" s="90"/>
      <c r="H81" s="90"/>
      <c r="I81" s="90"/>
      <c r="J81" s="72"/>
      <c r="K81" s="59"/>
    </row>
    <row r="82" spans="2:11" ht="14.25">
      <c r="B82" s="52"/>
      <c r="C82" s="40"/>
      <c r="D82" s="40"/>
      <c r="E82" s="40"/>
      <c r="F82" s="40"/>
      <c r="G82" s="40"/>
      <c r="H82" s="40"/>
      <c r="I82" s="40"/>
      <c r="J82" s="40"/>
      <c r="K82" s="59"/>
    </row>
    <row r="83" spans="2:11" ht="15" thickBot="1">
      <c r="B83" s="52"/>
      <c r="C83" s="33" t="s">
        <v>29</v>
      </c>
      <c r="D83" s="28"/>
      <c r="E83" s="28"/>
      <c r="F83" s="28"/>
      <c r="G83" s="28"/>
      <c r="H83" s="28"/>
      <c r="I83" s="28"/>
      <c r="J83" s="28"/>
      <c r="K83" s="59"/>
    </row>
    <row r="84" spans="2:11" ht="14.25" customHeight="1">
      <c r="B84" s="52"/>
      <c r="C84" s="28"/>
      <c r="D84" s="96" t="s">
        <v>128</v>
      </c>
      <c r="E84" s="96"/>
      <c r="F84" s="96"/>
      <c r="G84" s="96"/>
      <c r="H84" s="96"/>
      <c r="I84" s="96"/>
      <c r="J84" s="71"/>
      <c r="K84" s="59">
        <f>IF(J84=1,5,0)</f>
        <v>0</v>
      </c>
    </row>
    <row r="85" spans="2:11" ht="15" customHeight="1" thickBot="1">
      <c r="B85" s="52"/>
      <c r="C85" s="28"/>
      <c r="D85" s="96"/>
      <c r="E85" s="96"/>
      <c r="F85" s="96"/>
      <c r="G85" s="96"/>
      <c r="H85" s="96"/>
      <c r="I85" s="96"/>
      <c r="J85" s="72"/>
      <c r="K85" s="59"/>
    </row>
    <row r="86" spans="2:11" ht="14.25">
      <c r="B86" s="52"/>
      <c r="C86" s="28"/>
      <c r="D86" s="96"/>
      <c r="E86" s="96"/>
      <c r="F86" s="96"/>
      <c r="G86" s="96"/>
      <c r="H86" s="96"/>
      <c r="I86" s="96"/>
      <c r="J86" s="67"/>
      <c r="K86" s="59"/>
    </row>
    <row r="87" spans="2:11" ht="14.25">
      <c r="B87" s="52"/>
      <c r="C87" s="28"/>
      <c r="D87" s="96"/>
      <c r="E87" s="96"/>
      <c r="F87" s="96"/>
      <c r="G87" s="96"/>
      <c r="H87" s="96"/>
      <c r="I87" s="96"/>
      <c r="J87" s="68"/>
      <c r="K87" s="59"/>
    </row>
    <row r="88" spans="2:11" ht="5.25" customHeight="1">
      <c r="B88" s="52"/>
      <c r="C88" s="28"/>
      <c r="D88" s="96"/>
      <c r="E88" s="96"/>
      <c r="F88" s="96"/>
      <c r="G88" s="96"/>
      <c r="H88" s="96"/>
      <c r="I88" s="96"/>
      <c r="J88" s="68"/>
      <c r="K88" s="59"/>
    </row>
    <row r="89" spans="2:11" ht="14.25">
      <c r="B89" s="52"/>
      <c r="C89" s="40"/>
      <c r="D89" s="41"/>
      <c r="E89" s="41"/>
      <c r="F89" s="41"/>
      <c r="G89" s="41"/>
      <c r="H89" s="41"/>
      <c r="I89" s="41"/>
      <c r="J89" s="40"/>
      <c r="K89" s="59"/>
    </row>
    <row r="90" spans="2:11" ht="15" thickBot="1">
      <c r="B90" s="52"/>
      <c r="C90" s="33" t="s">
        <v>112</v>
      </c>
      <c r="D90" s="28"/>
      <c r="E90" s="28"/>
      <c r="F90" s="28"/>
      <c r="G90" s="28"/>
      <c r="H90" s="28"/>
      <c r="I90" s="28"/>
      <c r="J90" s="28"/>
      <c r="K90" s="59"/>
    </row>
    <row r="91" spans="2:11" ht="14.25">
      <c r="B91" s="52"/>
      <c r="C91" s="28"/>
      <c r="D91" s="90" t="s">
        <v>130</v>
      </c>
      <c r="E91" s="90"/>
      <c r="F91" s="90"/>
      <c r="G91" s="90"/>
      <c r="H91" s="90"/>
      <c r="I91" s="90"/>
      <c r="J91" s="71"/>
      <c r="K91" s="59">
        <f>IF(J91=1,5,0)</f>
        <v>0</v>
      </c>
    </row>
    <row r="92" spans="2:11" ht="15" thickBot="1">
      <c r="B92" s="52"/>
      <c r="C92" s="28"/>
      <c r="D92" s="90"/>
      <c r="E92" s="90"/>
      <c r="F92" s="90"/>
      <c r="G92" s="90"/>
      <c r="H92" s="90"/>
      <c r="I92" s="90"/>
      <c r="J92" s="72"/>
      <c r="K92" s="59"/>
    </row>
    <row r="93" spans="2:11" ht="14.25" customHeight="1">
      <c r="B93" s="52"/>
      <c r="C93" s="28"/>
      <c r="D93" s="73" t="s">
        <v>115</v>
      </c>
      <c r="E93" s="73"/>
      <c r="F93" s="73"/>
      <c r="G93" s="73"/>
      <c r="H93" s="73"/>
      <c r="I93" s="73"/>
      <c r="J93" s="40"/>
      <c r="K93" s="59"/>
    </row>
    <row r="94" spans="2:11" ht="14.25" customHeight="1">
      <c r="B94" s="52"/>
      <c r="C94" s="28"/>
      <c r="D94" s="73"/>
      <c r="E94" s="73"/>
      <c r="F94" s="73"/>
      <c r="G94" s="73"/>
      <c r="H94" s="73"/>
      <c r="I94" s="73"/>
      <c r="J94" s="40"/>
      <c r="K94" s="59"/>
    </row>
    <row r="95" spans="2:11" ht="6.75" customHeight="1">
      <c r="B95" s="52"/>
      <c r="C95" s="28"/>
      <c r="D95" s="73"/>
      <c r="E95" s="73"/>
      <c r="F95" s="73"/>
      <c r="G95" s="73"/>
      <c r="H95" s="73"/>
      <c r="I95" s="73"/>
      <c r="J95" s="40"/>
      <c r="K95" s="59"/>
    </row>
    <row r="96" spans="2:11" ht="14.25">
      <c r="B96" s="52"/>
      <c r="C96" s="40"/>
      <c r="D96" s="41"/>
      <c r="E96" s="41"/>
      <c r="F96" s="41"/>
      <c r="G96" s="41"/>
      <c r="H96" s="41"/>
      <c r="I96" s="41"/>
      <c r="J96" s="40"/>
      <c r="K96" s="59"/>
    </row>
    <row r="97" spans="2:11" ht="15" thickBot="1">
      <c r="B97" s="52"/>
      <c r="C97" s="33" t="s">
        <v>30</v>
      </c>
      <c r="D97" s="28"/>
      <c r="E97" s="28"/>
      <c r="F97" s="28"/>
      <c r="G97" s="28"/>
      <c r="H97" s="28"/>
      <c r="I97" s="28"/>
      <c r="J97" s="28"/>
      <c r="K97" s="59"/>
    </row>
    <row r="98" spans="2:11" ht="14.25">
      <c r="B98" s="52"/>
      <c r="C98" s="28"/>
      <c r="D98" s="90" t="s">
        <v>107</v>
      </c>
      <c r="E98" s="90"/>
      <c r="F98" s="90"/>
      <c r="G98" s="90"/>
      <c r="H98" s="90"/>
      <c r="I98" s="90"/>
      <c r="J98" s="71"/>
      <c r="K98" s="59">
        <f>J98*-10</f>
        <v>0</v>
      </c>
    </row>
    <row r="99" spans="2:11" ht="15" thickBot="1">
      <c r="B99" s="52"/>
      <c r="C99" s="28"/>
      <c r="D99" s="90"/>
      <c r="E99" s="90"/>
      <c r="F99" s="90"/>
      <c r="G99" s="90"/>
      <c r="H99" s="90"/>
      <c r="I99" s="90"/>
      <c r="J99" s="72"/>
      <c r="K99" s="61"/>
    </row>
    <row r="100" spans="2:11" ht="13.5">
      <c r="B100" s="52"/>
      <c r="C100" s="28"/>
      <c r="D100" s="93" t="s">
        <v>96</v>
      </c>
      <c r="E100" s="93"/>
      <c r="F100" s="93"/>
      <c r="G100" s="93"/>
      <c r="H100" s="93"/>
      <c r="I100" s="93"/>
      <c r="J100" s="40"/>
      <c r="K100" s="40"/>
    </row>
    <row r="101" spans="2:11" ht="13.5">
      <c r="B101" s="52"/>
      <c r="C101" s="28"/>
      <c r="D101" s="93"/>
      <c r="E101" s="93"/>
      <c r="F101" s="93"/>
      <c r="G101" s="93"/>
      <c r="H101" s="93"/>
      <c r="I101" s="93"/>
      <c r="J101" s="40"/>
      <c r="K101" s="40"/>
    </row>
    <row r="102" spans="2:11" ht="13.5">
      <c r="B102" s="52"/>
      <c r="C102" s="40"/>
      <c r="D102" s="40"/>
      <c r="E102" s="40"/>
      <c r="F102" s="40"/>
      <c r="G102" s="40"/>
      <c r="H102" s="40"/>
      <c r="I102" s="40"/>
      <c r="J102" s="40"/>
      <c r="K102" s="40"/>
    </row>
    <row r="103" spans="2:11" ht="17.25">
      <c r="B103" s="52"/>
      <c r="C103" s="51" t="s">
        <v>38</v>
      </c>
      <c r="D103" s="52"/>
      <c r="E103" s="52"/>
      <c r="F103" s="52"/>
      <c r="G103" s="52"/>
      <c r="H103" s="52"/>
      <c r="I103" s="52"/>
      <c r="J103" s="57">
        <f>SUM(K33,K36,K39,K45,K55:K58,K61:K64,K69,K75,K80,K84,K91,K98)</f>
        <v>0</v>
      </c>
      <c r="K103" s="56" t="s">
        <v>31</v>
      </c>
    </row>
    <row r="104" spans="2:11" ht="13.5" customHeight="1" thickBot="1">
      <c r="B104" s="40"/>
      <c r="C104" s="45"/>
      <c r="D104" s="40"/>
      <c r="E104" s="40"/>
      <c r="F104" s="40"/>
      <c r="G104" s="40"/>
      <c r="H104" s="40"/>
      <c r="I104" s="40"/>
      <c r="J104" s="53"/>
      <c r="K104" s="54"/>
    </row>
    <row r="105" spans="2:11" ht="13.5">
      <c r="B105" s="74" t="s">
        <v>102</v>
      </c>
      <c r="C105" s="75"/>
      <c r="D105" s="75"/>
      <c r="E105" s="75"/>
      <c r="F105" s="75"/>
      <c r="G105" s="75"/>
      <c r="H105" s="75"/>
      <c r="I105" s="75"/>
      <c r="J105" s="78">
        <f>J27+J103</f>
        <v>99</v>
      </c>
      <c r="K105" s="97" t="s">
        <v>31</v>
      </c>
    </row>
    <row r="106" spans="2:11" ht="14.25" thickBot="1">
      <c r="B106" s="76"/>
      <c r="C106" s="77"/>
      <c r="D106" s="77"/>
      <c r="E106" s="77"/>
      <c r="F106" s="77"/>
      <c r="G106" s="77"/>
      <c r="H106" s="77"/>
      <c r="I106" s="77"/>
      <c r="J106" s="79"/>
      <c r="K106" s="98"/>
    </row>
    <row r="107" spans="2:11" ht="13.5">
      <c r="B107" s="40"/>
      <c r="C107" s="40"/>
      <c r="D107" s="40"/>
      <c r="E107" s="40"/>
      <c r="F107" s="40"/>
      <c r="G107" s="40"/>
      <c r="H107" s="40"/>
      <c r="I107" s="40"/>
      <c r="J107" s="40"/>
      <c r="K107" s="40"/>
    </row>
    <row r="108" spans="2:11" ht="30.75" customHeight="1">
      <c r="B108" s="142" t="s">
        <v>131</v>
      </c>
      <c r="C108" s="142"/>
      <c r="D108" s="142"/>
      <c r="E108" s="142"/>
      <c r="F108" s="142"/>
      <c r="G108" s="142"/>
      <c r="H108" s="142"/>
      <c r="I108" s="142"/>
      <c r="J108" s="142"/>
      <c r="K108" s="142"/>
    </row>
    <row r="109" spans="2:11" ht="13.5">
      <c r="B109" s="142"/>
      <c r="C109" s="142"/>
      <c r="D109" s="142"/>
      <c r="E109" s="142"/>
      <c r="F109" s="142"/>
      <c r="G109" s="142"/>
      <c r="H109" s="142"/>
      <c r="I109" s="142"/>
      <c r="J109" s="142"/>
      <c r="K109" s="142"/>
    </row>
    <row r="110" spans="2:11" ht="13.5">
      <c r="B110" s="142"/>
      <c r="C110" s="142"/>
      <c r="D110" s="142"/>
      <c r="E110" s="142"/>
      <c r="F110" s="142"/>
      <c r="G110" s="142"/>
      <c r="H110" s="142"/>
      <c r="I110" s="142"/>
      <c r="J110" s="142"/>
      <c r="K110" s="142"/>
    </row>
    <row r="111" spans="2:11" ht="13.5">
      <c r="B111" s="142"/>
      <c r="C111" s="142"/>
      <c r="D111" s="142"/>
      <c r="E111" s="142"/>
      <c r="F111" s="142"/>
      <c r="G111" s="142"/>
      <c r="H111" s="142"/>
      <c r="I111" s="142"/>
      <c r="J111" s="142"/>
      <c r="K111" s="142"/>
    </row>
    <row r="112" spans="2:11" ht="13.5">
      <c r="B112" s="142"/>
      <c r="C112" s="142"/>
      <c r="D112" s="142"/>
      <c r="E112" s="142"/>
      <c r="F112" s="142"/>
      <c r="G112" s="142"/>
      <c r="H112" s="142"/>
      <c r="I112" s="142"/>
      <c r="J112" s="142"/>
      <c r="K112" s="142"/>
    </row>
    <row r="113" spans="2:11" ht="13.5">
      <c r="B113" s="142"/>
      <c r="C113" s="142"/>
      <c r="D113" s="142"/>
      <c r="E113" s="142"/>
      <c r="F113" s="142"/>
      <c r="G113" s="142"/>
      <c r="H113" s="142"/>
      <c r="I113" s="142"/>
      <c r="J113" s="142"/>
      <c r="K113" s="142"/>
    </row>
    <row r="114" spans="2:11" ht="13.5">
      <c r="B114" s="142"/>
      <c r="C114" s="142"/>
      <c r="D114" s="142"/>
      <c r="E114" s="142"/>
      <c r="F114" s="142"/>
      <c r="G114" s="142"/>
      <c r="H114" s="142"/>
      <c r="I114" s="142"/>
      <c r="J114" s="142"/>
      <c r="K114" s="142"/>
    </row>
    <row r="115" spans="2:11" ht="13.5">
      <c r="B115" s="142"/>
      <c r="C115" s="142"/>
      <c r="D115" s="142"/>
      <c r="E115" s="142"/>
      <c r="F115" s="142"/>
      <c r="G115" s="142"/>
      <c r="H115" s="142"/>
      <c r="I115" s="142"/>
      <c r="J115" s="142"/>
      <c r="K115" s="142"/>
    </row>
    <row r="116" spans="2:11" ht="71.25" customHeight="1">
      <c r="B116" s="142"/>
      <c r="C116" s="142"/>
      <c r="D116" s="142"/>
      <c r="E116" s="142"/>
      <c r="F116" s="142"/>
      <c r="G116" s="142"/>
      <c r="H116" s="142"/>
      <c r="I116" s="142"/>
      <c r="J116" s="142"/>
      <c r="K116" s="142"/>
    </row>
    <row r="117" spans="2:11" s="65" customFormat="1" ht="26.25" customHeight="1">
      <c r="B117" s="123" t="s">
        <v>104</v>
      </c>
      <c r="C117" s="123"/>
      <c r="D117" s="123"/>
      <c r="E117" s="123"/>
      <c r="F117" s="123"/>
      <c r="G117" s="123"/>
      <c r="H117" s="123"/>
      <c r="I117" s="123"/>
      <c r="J117" s="123"/>
      <c r="K117" s="123"/>
    </row>
    <row r="118" spans="2:11" ht="18" customHeight="1">
      <c r="B118" s="40" t="s">
        <v>101</v>
      </c>
      <c r="C118" s="40"/>
      <c r="D118" s="40"/>
      <c r="E118" s="40"/>
      <c r="F118" s="40"/>
      <c r="G118" s="40"/>
      <c r="H118" s="40"/>
      <c r="I118" s="40"/>
      <c r="J118" s="40"/>
      <c r="K118" s="40"/>
    </row>
    <row r="119" spans="2:11" ht="18" customHeight="1">
      <c r="B119" s="117" t="s">
        <v>41</v>
      </c>
      <c r="C119" s="117"/>
      <c r="D119" s="117"/>
      <c r="E119" s="117" t="s">
        <v>42</v>
      </c>
      <c r="F119" s="117"/>
      <c r="G119" s="117" t="s">
        <v>43</v>
      </c>
      <c r="H119" s="117"/>
      <c r="I119" s="117" t="s">
        <v>44</v>
      </c>
      <c r="J119" s="117"/>
      <c r="K119" s="40"/>
    </row>
    <row r="120" spans="2:11" ht="18" customHeight="1">
      <c r="B120" s="117"/>
      <c r="C120" s="117"/>
      <c r="D120" s="117"/>
      <c r="E120" s="30" t="s">
        <v>45</v>
      </c>
      <c r="F120" s="30" t="s">
        <v>46</v>
      </c>
      <c r="G120" s="117"/>
      <c r="H120" s="117"/>
      <c r="I120" s="117"/>
      <c r="J120" s="117"/>
      <c r="K120" s="40"/>
    </row>
    <row r="121" spans="2:11" ht="18" customHeight="1">
      <c r="B121" s="124" t="s">
        <v>47</v>
      </c>
      <c r="C121" s="124"/>
      <c r="D121" s="124"/>
      <c r="E121" s="31" t="s">
        <v>48</v>
      </c>
      <c r="F121" s="36" t="s">
        <v>49</v>
      </c>
      <c r="G121" s="125" t="s">
        <v>50</v>
      </c>
      <c r="H121" s="125"/>
      <c r="I121" s="126" t="s">
        <v>51</v>
      </c>
      <c r="J121" s="126"/>
      <c r="K121" s="40"/>
    </row>
    <row r="122" spans="2:11" ht="18" customHeight="1">
      <c r="B122" s="124" t="s">
        <v>52</v>
      </c>
      <c r="C122" s="124"/>
      <c r="D122" s="124"/>
      <c r="E122" s="31" t="s">
        <v>53</v>
      </c>
      <c r="F122" s="36" t="s">
        <v>54</v>
      </c>
      <c r="G122" s="125" t="s">
        <v>55</v>
      </c>
      <c r="H122" s="125"/>
      <c r="I122" s="126" t="s">
        <v>56</v>
      </c>
      <c r="J122" s="126"/>
      <c r="K122" s="40"/>
    </row>
    <row r="123" spans="2:11" ht="18" customHeight="1">
      <c r="B123" s="124" t="s">
        <v>57</v>
      </c>
      <c r="C123" s="124"/>
      <c r="D123" s="124"/>
      <c r="E123" s="130" t="s">
        <v>58</v>
      </c>
      <c r="F123" s="130"/>
      <c r="G123" s="125" t="s">
        <v>59</v>
      </c>
      <c r="H123" s="125"/>
      <c r="I123" s="131"/>
      <c r="J123" s="132"/>
      <c r="K123" s="40"/>
    </row>
    <row r="124" spans="2:11" ht="18" customHeight="1">
      <c r="B124" s="124" t="s">
        <v>60</v>
      </c>
      <c r="C124" s="124"/>
      <c r="D124" s="124"/>
      <c r="E124" s="130" t="s">
        <v>58</v>
      </c>
      <c r="F124" s="130"/>
      <c r="G124" s="125" t="s">
        <v>61</v>
      </c>
      <c r="H124" s="125"/>
      <c r="I124" s="126" t="s">
        <v>51</v>
      </c>
      <c r="J124" s="126"/>
      <c r="K124" s="40"/>
    </row>
    <row r="125" spans="2:11" ht="18" customHeight="1">
      <c r="B125" s="124" t="s">
        <v>62</v>
      </c>
      <c r="C125" s="124"/>
      <c r="D125" s="124"/>
      <c r="E125" s="130" t="s">
        <v>63</v>
      </c>
      <c r="F125" s="130"/>
      <c r="G125" s="125" t="s">
        <v>64</v>
      </c>
      <c r="H125" s="125"/>
      <c r="I125" s="126" t="s">
        <v>56</v>
      </c>
      <c r="J125" s="126"/>
      <c r="K125" s="40"/>
    </row>
    <row r="126" spans="2:11" ht="18" customHeight="1">
      <c r="B126" s="124" t="s">
        <v>65</v>
      </c>
      <c r="C126" s="124"/>
      <c r="D126" s="124"/>
      <c r="E126" s="130" t="s">
        <v>66</v>
      </c>
      <c r="F126" s="130"/>
      <c r="G126" s="125" t="s">
        <v>50</v>
      </c>
      <c r="H126" s="125"/>
      <c r="I126" s="126" t="s">
        <v>51</v>
      </c>
      <c r="J126" s="126"/>
      <c r="K126" s="40"/>
    </row>
    <row r="127" spans="2:11" ht="18" customHeight="1">
      <c r="B127" s="124" t="s">
        <v>67</v>
      </c>
      <c r="C127" s="124"/>
      <c r="D127" s="124"/>
      <c r="E127" s="130" t="s">
        <v>68</v>
      </c>
      <c r="F127" s="130"/>
      <c r="G127" s="125" t="s">
        <v>69</v>
      </c>
      <c r="H127" s="125"/>
      <c r="I127" s="141"/>
      <c r="J127" s="141"/>
      <c r="K127" s="40"/>
    </row>
    <row r="128" spans="2:11" ht="18" customHeight="1">
      <c r="B128" s="40" t="s">
        <v>85</v>
      </c>
      <c r="C128" s="40"/>
      <c r="D128" s="40"/>
      <c r="E128" s="40"/>
      <c r="F128" s="40"/>
      <c r="G128" s="40"/>
      <c r="H128" s="40"/>
      <c r="I128" s="40"/>
      <c r="J128" s="40"/>
      <c r="K128" s="40"/>
    </row>
    <row r="129" spans="2:11" ht="18" customHeight="1">
      <c r="B129" s="139" t="s">
        <v>70</v>
      </c>
      <c r="C129" s="139"/>
      <c r="D129" s="32" t="s">
        <v>71</v>
      </c>
      <c r="E129" s="32" t="s">
        <v>52</v>
      </c>
      <c r="F129" s="32" t="s">
        <v>72</v>
      </c>
      <c r="G129" s="32" t="s">
        <v>73</v>
      </c>
      <c r="H129" s="32" t="s">
        <v>74</v>
      </c>
      <c r="I129" s="32" t="s">
        <v>75</v>
      </c>
      <c r="J129" s="32" t="s">
        <v>67</v>
      </c>
      <c r="K129" s="40"/>
    </row>
    <row r="130" spans="2:11" ht="18" customHeight="1">
      <c r="B130" s="128" t="s">
        <v>76</v>
      </c>
      <c r="C130" s="128" t="s">
        <v>86</v>
      </c>
      <c r="D130" s="137" t="s">
        <v>88</v>
      </c>
      <c r="E130" s="134" t="s">
        <v>88</v>
      </c>
      <c r="F130" s="134" t="s">
        <v>77</v>
      </c>
      <c r="G130" s="134" t="s">
        <v>78</v>
      </c>
      <c r="H130" s="134" t="s">
        <v>79</v>
      </c>
      <c r="I130" s="134" t="s">
        <v>108</v>
      </c>
      <c r="J130" s="134" t="s">
        <v>80</v>
      </c>
      <c r="K130" s="40"/>
    </row>
    <row r="131" spans="2:11" ht="18" customHeight="1">
      <c r="B131" s="128"/>
      <c r="C131" s="128"/>
      <c r="D131" s="137"/>
      <c r="E131" s="134"/>
      <c r="F131" s="134"/>
      <c r="G131" s="134"/>
      <c r="H131" s="134"/>
      <c r="I131" s="134"/>
      <c r="J131" s="134"/>
      <c r="K131" s="40"/>
    </row>
    <row r="132" spans="2:11" ht="18" customHeight="1">
      <c r="B132" s="128"/>
      <c r="C132" s="128" t="s">
        <v>87</v>
      </c>
      <c r="D132" s="138" t="s">
        <v>89</v>
      </c>
      <c r="E132" s="138" t="s">
        <v>89</v>
      </c>
      <c r="F132" s="134"/>
      <c r="G132" s="134"/>
      <c r="H132" s="134"/>
      <c r="I132" s="134"/>
      <c r="J132" s="134"/>
      <c r="K132" s="40"/>
    </row>
    <row r="133" spans="2:11" ht="18" customHeight="1">
      <c r="B133" s="128"/>
      <c r="C133" s="128"/>
      <c r="D133" s="138"/>
      <c r="E133" s="138"/>
      <c r="F133" s="134"/>
      <c r="G133" s="134"/>
      <c r="H133" s="134"/>
      <c r="I133" s="134"/>
      <c r="J133" s="134"/>
      <c r="K133" s="40"/>
    </row>
    <row r="134" spans="2:11" ht="18" customHeight="1">
      <c r="B134" s="128" t="s">
        <v>43</v>
      </c>
      <c r="C134" s="128"/>
      <c r="D134" s="127" t="s">
        <v>90</v>
      </c>
      <c r="E134" s="127" t="s">
        <v>90</v>
      </c>
      <c r="F134" s="127" t="s">
        <v>81</v>
      </c>
      <c r="G134" s="127" t="s">
        <v>91</v>
      </c>
      <c r="H134" s="140" t="s">
        <v>92</v>
      </c>
      <c r="I134" s="127" t="s">
        <v>118</v>
      </c>
      <c r="J134" s="135" t="s">
        <v>119</v>
      </c>
      <c r="K134" s="40"/>
    </row>
    <row r="135" spans="2:11" ht="18" customHeight="1">
      <c r="B135" s="128"/>
      <c r="C135" s="128"/>
      <c r="D135" s="127"/>
      <c r="E135" s="127"/>
      <c r="F135" s="127"/>
      <c r="G135" s="127"/>
      <c r="H135" s="140"/>
      <c r="I135" s="127"/>
      <c r="J135" s="136"/>
      <c r="K135" s="40"/>
    </row>
    <row r="136" spans="2:11" ht="18" customHeight="1">
      <c r="B136" s="128" t="s">
        <v>44</v>
      </c>
      <c r="C136" s="128"/>
      <c r="D136" s="129" t="s">
        <v>82</v>
      </c>
      <c r="E136" s="129" t="s">
        <v>82</v>
      </c>
      <c r="F136" s="133"/>
      <c r="G136" s="129" t="s">
        <v>83</v>
      </c>
      <c r="H136" s="129" t="s">
        <v>84</v>
      </c>
      <c r="I136" s="129" t="s">
        <v>109</v>
      </c>
      <c r="J136" s="133"/>
      <c r="K136" s="40"/>
    </row>
    <row r="137" spans="2:11" ht="18" customHeight="1">
      <c r="B137" s="128"/>
      <c r="C137" s="128"/>
      <c r="D137" s="129"/>
      <c r="E137" s="129"/>
      <c r="F137" s="133"/>
      <c r="G137" s="129"/>
      <c r="H137" s="129"/>
      <c r="I137" s="129"/>
      <c r="J137" s="133"/>
      <c r="K137" s="40"/>
    </row>
    <row r="138" spans="2:11" ht="13.5">
      <c r="B138" s="40"/>
      <c r="C138" s="40"/>
      <c r="D138" s="40"/>
      <c r="E138" s="40"/>
      <c r="F138" s="40"/>
      <c r="G138" s="40"/>
      <c r="H138" s="40"/>
      <c r="I138" s="40"/>
      <c r="J138" s="40"/>
      <c r="K138" s="40"/>
    </row>
    <row r="139" spans="2:11" ht="13.5">
      <c r="B139" s="40"/>
      <c r="C139" s="40"/>
      <c r="D139" s="40"/>
      <c r="E139" s="40"/>
      <c r="F139" s="40"/>
      <c r="G139" s="40"/>
      <c r="H139" s="40"/>
      <c r="I139" s="40"/>
      <c r="J139" s="40"/>
      <c r="K139" s="40"/>
    </row>
    <row r="140" spans="2:11" ht="13.5">
      <c r="B140" s="40"/>
      <c r="C140" s="40"/>
      <c r="D140" s="40"/>
      <c r="E140" s="40"/>
      <c r="F140" s="40"/>
      <c r="G140" s="40"/>
      <c r="H140" s="40"/>
      <c r="I140" s="40"/>
      <c r="J140" s="40"/>
      <c r="K140" s="40"/>
    </row>
    <row r="141" spans="2:11" ht="13.5">
      <c r="B141" s="40"/>
      <c r="C141" s="40"/>
      <c r="D141" s="40"/>
      <c r="E141" s="40"/>
      <c r="F141" s="40"/>
      <c r="G141" s="40"/>
      <c r="H141" s="40"/>
      <c r="I141" s="40"/>
      <c r="J141" s="40"/>
      <c r="K141" s="40"/>
    </row>
    <row r="142" spans="2:11" ht="13.5">
      <c r="B142" s="40"/>
      <c r="C142" s="40"/>
      <c r="D142" s="40"/>
      <c r="E142" s="40"/>
      <c r="F142" s="40"/>
      <c r="G142" s="40"/>
      <c r="H142" s="40"/>
      <c r="I142" s="40"/>
      <c r="J142" s="40"/>
      <c r="K142" s="40"/>
    </row>
    <row r="143" spans="2:11" ht="13.5">
      <c r="B143" s="40"/>
      <c r="C143" s="40"/>
      <c r="D143" s="40"/>
      <c r="E143" s="40"/>
      <c r="F143" s="40"/>
      <c r="G143" s="40"/>
      <c r="H143" s="40"/>
      <c r="I143" s="40"/>
      <c r="J143" s="40"/>
      <c r="K143" s="40"/>
    </row>
    <row r="144" spans="2:11" ht="13.5">
      <c r="B144" s="40"/>
      <c r="C144" s="40"/>
      <c r="D144" s="40"/>
      <c r="E144" s="40"/>
      <c r="F144" s="40"/>
      <c r="G144" s="40"/>
      <c r="H144" s="40"/>
      <c r="I144" s="40"/>
      <c r="J144" s="40"/>
      <c r="K144" s="40"/>
    </row>
    <row r="145" spans="2:11" ht="13.5">
      <c r="B145" s="40"/>
      <c r="C145" s="40"/>
      <c r="D145" s="40"/>
      <c r="E145" s="40"/>
      <c r="F145" s="40"/>
      <c r="G145" s="40"/>
      <c r="H145" s="40"/>
      <c r="I145" s="40"/>
      <c r="J145" s="40"/>
      <c r="K145" s="40"/>
    </row>
    <row r="146" spans="2:11" ht="13.5">
      <c r="B146" s="40"/>
      <c r="C146" s="40"/>
      <c r="D146" s="40"/>
      <c r="E146" s="40"/>
      <c r="F146" s="40"/>
      <c r="G146" s="40"/>
      <c r="H146" s="40"/>
      <c r="I146" s="40"/>
      <c r="J146" s="40"/>
      <c r="K146" s="40"/>
    </row>
    <row r="147" spans="2:11" ht="13.5">
      <c r="B147" s="40"/>
      <c r="C147" s="40"/>
      <c r="D147" s="40"/>
      <c r="E147" s="40"/>
      <c r="F147" s="40"/>
      <c r="G147" s="40"/>
      <c r="H147" s="40"/>
      <c r="I147" s="40"/>
      <c r="J147" s="40"/>
      <c r="K147" s="40"/>
    </row>
    <row r="148" spans="2:11" ht="13.5">
      <c r="B148" s="40"/>
      <c r="C148" s="40"/>
      <c r="D148" s="40"/>
      <c r="E148" s="40"/>
      <c r="F148" s="40"/>
      <c r="G148" s="40"/>
      <c r="H148" s="40"/>
      <c r="I148" s="40"/>
      <c r="J148" s="40"/>
      <c r="K148" s="40"/>
    </row>
    <row r="149" spans="2:11" ht="13.5">
      <c r="B149" s="40"/>
      <c r="C149" s="40"/>
      <c r="D149" s="40"/>
      <c r="E149" s="40"/>
      <c r="F149" s="40"/>
      <c r="G149" s="40"/>
      <c r="H149" s="40"/>
      <c r="I149" s="40"/>
      <c r="J149" s="40"/>
      <c r="K149" s="40"/>
    </row>
    <row r="150" spans="2:11" ht="13.5">
      <c r="B150" s="40"/>
      <c r="C150" s="40"/>
      <c r="D150" s="40"/>
      <c r="E150" s="40"/>
      <c r="F150" s="40"/>
      <c r="G150" s="40"/>
      <c r="H150" s="40"/>
      <c r="I150" s="40"/>
      <c r="J150" s="40"/>
      <c r="K150" s="40"/>
    </row>
    <row r="151" spans="2:11" ht="13.5">
      <c r="B151" s="40"/>
      <c r="C151" s="40"/>
      <c r="D151" s="40"/>
      <c r="E151" s="40"/>
      <c r="F151" s="40"/>
      <c r="G151" s="40"/>
      <c r="H151" s="40"/>
      <c r="I151" s="40"/>
      <c r="J151" s="40"/>
      <c r="K151" s="40"/>
    </row>
    <row r="152" spans="2:11" ht="13.5">
      <c r="B152" s="40"/>
      <c r="C152" s="40"/>
      <c r="D152" s="40"/>
      <c r="E152" s="40"/>
      <c r="F152" s="40"/>
      <c r="G152" s="40"/>
      <c r="H152" s="40"/>
      <c r="I152" s="40"/>
      <c r="J152" s="40"/>
      <c r="K152" s="40"/>
    </row>
    <row r="153" spans="2:11" ht="13.5">
      <c r="B153" s="40"/>
      <c r="C153" s="40"/>
      <c r="D153" s="40"/>
      <c r="E153" s="40"/>
      <c r="F153" s="40"/>
      <c r="G153" s="40"/>
      <c r="H153" s="40"/>
      <c r="I153" s="40"/>
      <c r="J153" s="40"/>
      <c r="K153" s="40"/>
    </row>
    <row r="154" spans="2:11" ht="13.5">
      <c r="B154" s="40"/>
      <c r="C154" s="40"/>
      <c r="D154" s="40"/>
      <c r="E154" s="40"/>
      <c r="F154" s="40"/>
      <c r="G154" s="40"/>
      <c r="H154" s="40"/>
      <c r="I154" s="40"/>
      <c r="J154" s="40"/>
      <c r="K154" s="40"/>
    </row>
    <row r="155" spans="2:11" ht="13.5">
      <c r="B155" s="40"/>
      <c r="C155" s="40"/>
      <c r="D155" s="40"/>
      <c r="E155" s="40"/>
      <c r="F155" s="40"/>
      <c r="G155" s="40"/>
      <c r="H155" s="40"/>
      <c r="I155" s="40"/>
      <c r="J155" s="40"/>
      <c r="K155" s="40"/>
    </row>
    <row r="156" spans="2:11" ht="13.5">
      <c r="B156" s="40"/>
      <c r="C156" s="40"/>
      <c r="D156" s="40"/>
      <c r="E156" s="40"/>
      <c r="F156" s="40"/>
      <c r="G156" s="40"/>
      <c r="H156" s="40"/>
      <c r="I156" s="40"/>
      <c r="J156" s="40"/>
      <c r="K156" s="40"/>
    </row>
    <row r="157" spans="2:11" ht="13.5">
      <c r="B157" s="40"/>
      <c r="C157" s="40"/>
      <c r="D157" s="40"/>
      <c r="E157" s="40"/>
      <c r="F157" s="40"/>
      <c r="G157" s="40"/>
      <c r="H157" s="40"/>
      <c r="I157" s="40"/>
      <c r="J157" s="40"/>
      <c r="K157" s="40"/>
    </row>
    <row r="158" spans="2:11" ht="13.5">
      <c r="B158" s="40"/>
      <c r="C158" s="40"/>
      <c r="D158" s="40"/>
      <c r="E158" s="40"/>
      <c r="F158" s="40"/>
      <c r="G158" s="40"/>
      <c r="H158" s="40"/>
      <c r="I158" s="40"/>
      <c r="J158" s="40"/>
      <c r="K158" s="40"/>
    </row>
    <row r="159" spans="2:11" ht="13.5">
      <c r="B159" s="40"/>
      <c r="C159" s="40"/>
      <c r="D159" s="40"/>
      <c r="E159" s="40"/>
      <c r="F159" s="40"/>
      <c r="G159" s="40"/>
      <c r="H159" s="40"/>
      <c r="I159" s="40"/>
      <c r="J159" s="40"/>
      <c r="K159" s="40"/>
    </row>
    <row r="160" spans="2:11" ht="13.5">
      <c r="B160" s="40"/>
      <c r="C160" s="40"/>
      <c r="D160" s="40"/>
      <c r="E160" s="40"/>
      <c r="F160" s="40"/>
      <c r="G160" s="40"/>
      <c r="H160" s="40"/>
      <c r="I160" s="40"/>
      <c r="J160" s="40"/>
      <c r="K160" s="40"/>
    </row>
  </sheetData>
  <sheetProtection/>
  <mergeCells count="119">
    <mergeCell ref="J84:J85"/>
    <mergeCell ref="B129:C129"/>
    <mergeCell ref="I134:I135"/>
    <mergeCell ref="H134:H135"/>
    <mergeCell ref="G55:I55"/>
    <mergeCell ref="G56:I56"/>
    <mergeCell ref="G57:I57"/>
    <mergeCell ref="G58:I58"/>
    <mergeCell ref="I127:J127"/>
    <mergeCell ref="I119:J120"/>
    <mergeCell ref="B108:K116"/>
    <mergeCell ref="I125:J125"/>
    <mergeCell ref="I126:J126"/>
    <mergeCell ref="B127:D127"/>
    <mergeCell ref="I122:J122"/>
    <mergeCell ref="G126:H126"/>
    <mergeCell ref="B126:D126"/>
    <mergeCell ref="C132:C133"/>
    <mergeCell ref="D130:D131"/>
    <mergeCell ref="B134:C135"/>
    <mergeCell ref="I130:I133"/>
    <mergeCell ref="B130:B133"/>
    <mergeCell ref="E132:E133"/>
    <mergeCell ref="D132:D133"/>
    <mergeCell ref="C130:C131"/>
    <mergeCell ref="E130:E131"/>
    <mergeCell ref="F134:F135"/>
    <mergeCell ref="J130:J133"/>
    <mergeCell ref="G127:H127"/>
    <mergeCell ref="F136:F137"/>
    <mergeCell ref="G136:G137"/>
    <mergeCell ref="H136:H137"/>
    <mergeCell ref="I136:I137"/>
    <mergeCell ref="E119:F119"/>
    <mergeCell ref="I123:J123"/>
    <mergeCell ref="B119:D120"/>
    <mergeCell ref="E123:F123"/>
    <mergeCell ref="J136:J137"/>
    <mergeCell ref="E127:F127"/>
    <mergeCell ref="F130:F133"/>
    <mergeCell ref="G130:G133"/>
    <mergeCell ref="H130:H133"/>
    <mergeCell ref="J134:J135"/>
    <mergeCell ref="E124:F124"/>
    <mergeCell ref="E125:F125"/>
    <mergeCell ref="E126:F126"/>
    <mergeCell ref="G121:H121"/>
    <mergeCell ref="G122:H122"/>
    <mergeCell ref="B121:D121"/>
    <mergeCell ref="D134:D135"/>
    <mergeCell ref="E134:E135"/>
    <mergeCell ref="G134:G135"/>
    <mergeCell ref="B136:C137"/>
    <mergeCell ref="D136:D137"/>
    <mergeCell ref="E136:E137"/>
    <mergeCell ref="B117:K117"/>
    <mergeCell ref="B122:D122"/>
    <mergeCell ref="G125:H125"/>
    <mergeCell ref="B125:D125"/>
    <mergeCell ref="G123:H123"/>
    <mergeCell ref="I121:J121"/>
    <mergeCell ref="G124:H124"/>
    <mergeCell ref="B123:D123"/>
    <mergeCell ref="B124:D124"/>
    <mergeCell ref="I124:J124"/>
    <mergeCell ref="C4:K5"/>
    <mergeCell ref="D59:D64"/>
    <mergeCell ref="J45:J46"/>
    <mergeCell ref="J39:J40"/>
    <mergeCell ref="G119:H120"/>
    <mergeCell ref="E10:I12"/>
    <mergeCell ref="C30:J31"/>
    <mergeCell ref="C12:D12"/>
    <mergeCell ref="C11:D11"/>
    <mergeCell ref="C10:D10"/>
    <mergeCell ref="D80:I81"/>
    <mergeCell ref="E52:J54"/>
    <mergeCell ref="E59:J60"/>
    <mergeCell ref="D45:I47"/>
    <mergeCell ref="E55:F56"/>
    <mergeCell ref="D75:I77"/>
    <mergeCell ref="J75:J76"/>
    <mergeCell ref="E61:F62"/>
    <mergeCell ref="E63:F64"/>
    <mergeCell ref="E57:F58"/>
    <mergeCell ref="C13:D17"/>
    <mergeCell ref="C18:D21"/>
    <mergeCell ref="J18:J21"/>
    <mergeCell ref="E18:I21"/>
    <mergeCell ref="J69:J71"/>
    <mergeCell ref="D48:J49"/>
    <mergeCell ref="D65:J66"/>
    <mergeCell ref="D84:I88"/>
    <mergeCell ref="K105:K106"/>
    <mergeCell ref="C22:D26"/>
    <mergeCell ref="D98:I99"/>
    <mergeCell ref="D100:I101"/>
    <mergeCell ref="J98:J99"/>
    <mergeCell ref="D52:D58"/>
    <mergeCell ref="B2:K2"/>
    <mergeCell ref="B1:K1"/>
    <mergeCell ref="D36:I36"/>
    <mergeCell ref="D33:I33"/>
    <mergeCell ref="D70:I72"/>
    <mergeCell ref="D69:I69"/>
    <mergeCell ref="J13:J17"/>
    <mergeCell ref="D39:I40"/>
    <mergeCell ref="G61:I61"/>
    <mergeCell ref="G64:I64"/>
    <mergeCell ref="E13:I17"/>
    <mergeCell ref="J91:J92"/>
    <mergeCell ref="D93:I95"/>
    <mergeCell ref="B105:I106"/>
    <mergeCell ref="J80:J81"/>
    <mergeCell ref="J105:J106"/>
    <mergeCell ref="G62:I62"/>
    <mergeCell ref="G63:I63"/>
    <mergeCell ref="D91:I92"/>
    <mergeCell ref="D41:I42"/>
  </mergeCells>
  <printOptions horizontalCentered="1"/>
  <pageMargins left="0.5905511811023623" right="0.5905511811023623" top="0.3937007874015748" bottom="0.3937007874015748" header="0.5118110236220472" footer="0.5118110236220472"/>
  <pageSetup horizontalDpi="600" verticalDpi="600" orientation="portrait" paperSize="9" r:id="rId1"/>
  <rowBreaks count="1" manualBreakCount="1">
    <brk id="49" min="1" max="10" man="1"/>
  </rowBreaks>
  <ignoredErrors>
    <ignoredError sqref="K62:K63" formula="1"/>
  </ignoredErrors>
</worksheet>
</file>

<file path=xl/worksheets/sheet2.xml><?xml version="1.0" encoding="utf-8"?>
<worksheet xmlns="http://schemas.openxmlformats.org/spreadsheetml/2006/main" xmlns:r="http://schemas.openxmlformats.org/officeDocument/2006/relationships">
  <dimension ref="A1:J50"/>
  <sheetViews>
    <sheetView zoomScalePageLayoutView="0" workbookViewId="0" topLeftCell="A1">
      <selection activeCell="L37" sqref="L37"/>
    </sheetView>
  </sheetViews>
  <sheetFormatPr defaultColWidth="9.00390625" defaultRowHeight="13.5"/>
  <sheetData>
    <row r="1" spans="1:10" ht="13.5">
      <c r="A1" s="1" t="s">
        <v>23</v>
      </c>
      <c r="B1" s="2"/>
      <c r="C1" s="2"/>
      <c r="D1" s="3"/>
      <c r="E1" s="2"/>
      <c r="F1" s="3"/>
      <c r="G1" s="2"/>
      <c r="H1" s="3"/>
      <c r="I1" s="2"/>
      <c r="J1" s="2"/>
    </row>
    <row r="2" spans="1:10" ht="14.25" thickBot="1">
      <c r="A2" s="1" t="s">
        <v>0</v>
      </c>
      <c r="B2" s="2"/>
      <c r="C2" s="2"/>
      <c r="D2" s="3"/>
      <c r="E2" s="2"/>
      <c r="F2" s="3"/>
      <c r="G2" s="2"/>
      <c r="H2" s="3"/>
      <c r="I2" s="2"/>
      <c r="J2" s="2"/>
    </row>
    <row r="3" spans="1:10" ht="13.5">
      <c r="A3" s="143" t="s">
        <v>1</v>
      </c>
      <c r="B3" s="144"/>
      <c r="C3" s="145" t="s">
        <v>24</v>
      </c>
      <c r="D3" s="146"/>
      <c r="E3" s="146"/>
      <c r="F3" s="146"/>
      <c r="G3" s="146"/>
      <c r="H3" s="146"/>
      <c r="I3" s="147"/>
      <c r="J3" t="s">
        <v>22</v>
      </c>
    </row>
    <row r="4" spans="1:10" ht="18" thickBot="1">
      <c r="A4" s="5" t="s">
        <v>2</v>
      </c>
      <c r="B4" s="5" t="s">
        <v>3</v>
      </c>
      <c r="C4" s="148" t="s">
        <v>4</v>
      </c>
      <c r="D4" s="149"/>
      <c r="E4" s="149"/>
      <c r="F4" s="149"/>
      <c r="G4" s="149"/>
      <c r="H4" s="149"/>
      <c r="I4" s="150"/>
      <c r="J4" s="2"/>
    </row>
    <row r="5" spans="1:10" ht="13.5">
      <c r="A5" s="6">
        <v>0</v>
      </c>
      <c r="B5" s="6">
        <v>0.1</v>
      </c>
      <c r="C5" s="7">
        <v>131</v>
      </c>
      <c r="D5" s="4" t="s">
        <v>5</v>
      </c>
      <c r="E5" s="8" t="s">
        <v>6</v>
      </c>
      <c r="F5" s="4" t="s">
        <v>7</v>
      </c>
      <c r="G5" s="9">
        <v>10000</v>
      </c>
      <c r="H5" s="4" t="s">
        <v>8</v>
      </c>
      <c r="I5" s="10">
        <v>397</v>
      </c>
      <c r="J5" s="2">
        <f>INT('R5_6 格付試算シート'!$J$13*data1!C5/data1!G5+data1!I5)</f>
        <v>397</v>
      </c>
    </row>
    <row r="6" spans="1:10" ht="13.5">
      <c r="A6" s="11">
        <v>0.1</v>
      </c>
      <c r="B6" s="11">
        <v>0.12</v>
      </c>
      <c r="C6" s="12">
        <v>11</v>
      </c>
      <c r="D6" s="13" t="s">
        <v>5</v>
      </c>
      <c r="E6" s="14" t="s">
        <v>6</v>
      </c>
      <c r="F6" s="13" t="s">
        <v>7</v>
      </c>
      <c r="G6" s="15">
        <v>2000</v>
      </c>
      <c r="H6" s="13" t="s">
        <v>8</v>
      </c>
      <c r="I6" s="16">
        <v>473</v>
      </c>
      <c r="J6" s="2">
        <f>INT('R5_6 格付試算シート'!$J$13*data1!C6/data1!G6+data1!I6)</f>
        <v>473</v>
      </c>
    </row>
    <row r="7" spans="1:10" ht="13.5">
      <c r="A7" s="11">
        <v>0.12</v>
      </c>
      <c r="B7" s="11">
        <v>0.15</v>
      </c>
      <c r="C7" s="12">
        <v>14</v>
      </c>
      <c r="D7" s="13" t="s">
        <v>5</v>
      </c>
      <c r="E7" s="14" t="s">
        <v>6</v>
      </c>
      <c r="F7" s="13" t="s">
        <v>7</v>
      </c>
      <c r="G7" s="15">
        <v>3000</v>
      </c>
      <c r="H7" s="13" t="s">
        <v>8</v>
      </c>
      <c r="I7" s="16">
        <v>483</v>
      </c>
      <c r="J7" s="2">
        <f>INT('R5_6 格付試算シート'!$J$13*data1!C7/data1!G7+data1!I7)</f>
        <v>483</v>
      </c>
    </row>
    <row r="8" spans="1:10" ht="13.5">
      <c r="A8" s="11">
        <v>0.15</v>
      </c>
      <c r="B8" s="11">
        <v>0.2</v>
      </c>
      <c r="C8" s="12">
        <v>20</v>
      </c>
      <c r="D8" s="13" t="s">
        <v>5</v>
      </c>
      <c r="E8" s="14" t="s">
        <v>6</v>
      </c>
      <c r="F8" s="13" t="s">
        <v>7</v>
      </c>
      <c r="G8" s="15">
        <v>5000</v>
      </c>
      <c r="H8" s="13" t="s">
        <v>8</v>
      </c>
      <c r="I8" s="16">
        <v>493</v>
      </c>
      <c r="J8" s="2">
        <f>INT('R5_6 格付試算シート'!$J$13*data1!C8/data1!G8+data1!I8)</f>
        <v>493</v>
      </c>
    </row>
    <row r="9" spans="1:10" ht="13.5">
      <c r="A9" s="11">
        <v>0.2</v>
      </c>
      <c r="B9" s="11">
        <v>0.25</v>
      </c>
      <c r="C9" s="12">
        <v>16</v>
      </c>
      <c r="D9" s="13" t="s">
        <v>5</v>
      </c>
      <c r="E9" s="14" t="s">
        <v>6</v>
      </c>
      <c r="F9" s="13" t="s">
        <v>7</v>
      </c>
      <c r="G9" s="15">
        <v>5000</v>
      </c>
      <c r="H9" s="13" t="s">
        <v>8</v>
      </c>
      <c r="I9" s="16">
        <v>509</v>
      </c>
      <c r="J9" s="2">
        <f>INT('R5_6 格付試算シート'!$J$13*data1!C9/data1!G9+data1!I9)</f>
        <v>509</v>
      </c>
    </row>
    <row r="10" spans="1:10" ht="13.5">
      <c r="A10" s="11">
        <v>0.25</v>
      </c>
      <c r="B10" s="11">
        <v>0.3</v>
      </c>
      <c r="C10" s="12">
        <v>13</v>
      </c>
      <c r="D10" s="13" t="s">
        <v>5</v>
      </c>
      <c r="E10" s="14" t="s">
        <v>6</v>
      </c>
      <c r="F10" s="13" t="s">
        <v>7</v>
      </c>
      <c r="G10" s="15">
        <v>5000</v>
      </c>
      <c r="H10" s="13" t="s">
        <v>8</v>
      </c>
      <c r="I10" s="16">
        <v>524</v>
      </c>
      <c r="J10" s="2">
        <f>INT('R5_6 格付試算シート'!$J$13*data1!C10/data1!G10+data1!I10)</f>
        <v>524</v>
      </c>
    </row>
    <row r="11" spans="1:10" ht="13.5">
      <c r="A11" s="11">
        <v>0.3</v>
      </c>
      <c r="B11" s="11">
        <v>0.4</v>
      </c>
      <c r="C11" s="12">
        <v>24</v>
      </c>
      <c r="D11" s="13" t="s">
        <v>5</v>
      </c>
      <c r="E11" s="14" t="s">
        <v>6</v>
      </c>
      <c r="F11" s="13" t="s">
        <v>7</v>
      </c>
      <c r="G11" s="15">
        <v>10000</v>
      </c>
      <c r="H11" s="13" t="s">
        <v>8</v>
      </c>
      <c r="I11" s="16">
        <v>530</v>
      </c>
      <c r="J11" s="2">
        <f>INT('R5_6 格付試算シート'!$J$13*data1!C11/data1!G11+data1!I11)</f>
        <v>530</v>
      </c>
    </row>
    <row r="12" spans="1:10" ht="13.5">
      <c r="A12" s="11">
        <v>0.4</v>
      </c>
      <c r="B12" s="11">
        <v>0.5</v>
      </c>
      <c r="C12" s="12">
        <v>19</v>
      </c>
      <c r="D12" s="13" t="s">
        <v>5</v>
      </c>
      <c r="E12" s="14" t="s">
        <v>6</v>
      </c>
      <c r="F12" s="13" t="s">
        <v>7</v>
      </c>
      <c r="G12" s="15">
        <v>10000</v>
      </c>
      <c r="H12" s="13" t="s">
        <v>8</v>
      </c>
      <c r="I12" s="16">
        <v>550</v>
      </c>
      <c r="J12" s="2">
        <f>INT('R5_6 格付試算シート'!$J$13*data1!C12/data1!G12+data1!I12)</f>
        <v>550</v>
      </c>
    </row>
    <row r="13" spans="1:10" ht="13.5">
      <c r="A13" s="11">
        <v>0.5</v>
      </c>
      <c r="B13" s="11">
        <v>0.6</v>
      </c>
      <c r="C13" s="12">
        <v>16</v>
      </c>
      <c r="D13" s="13" t="s">
        <v>5</v>
      </c>
      <c r="E13" s="14" t="s">
        <v>6</v>
      </c>
      <c r="F13" s="13" t="s">
        <v>7</v>
      </c>
      <c r="G13" s="15">
        <v>10000</v>
      </c>
      <c r="H13" s="13" t="s">
        <v>8</v>
      </c>
      <c r="I13" s="16">
        <v>565</v>
      </c>
      <c r="J13" s="2">
        <f>INT('R5_6 格付試算シート'!$J$13*data1!C13/data1!G13+data1!I13)</f>
        <v>565</v>
      </c>
    </row>
    <row r="14" spans="1:10" ht="13.5">
      <c r="A14" s="11">
        <v>0.6</v>
      </c>
      <c r="B14" s="11">
        <v>0.8</v>
      </c>
      <c r="C14" s="12">
        <v>28</v>
      </c>
      <c r="D14" s="13" t="s">
        <v>5</v>
      </c>
      <c r="E14" s="14" t="s">
        <v>6</v>
      </c>
      <c r="F14" s="13" t="s">
        <v>7</v>
      </c>
      <c r="G14" s="15">
        <v>20000</v>
      </c>
      <c r="H14" s="13" t="s">
        <v>8</v>
      </c>
      <c r="I14" s="16">
        <v>577</v>
      </c>
      <c r="J14" s="2">
        <f>INT('R5_6 格付試算シート'!$J$13*data1!C14/data1!G14+data1!I14)</f>
        <v>577</v>
      </c>
    </row>
    <row r="15" spans="1:10" ht="13.5">
      <c r="A15" s="11">
        <v>0.8</v>
      </c>
      <c r="B15" s="11">
        <v>1</v>
      </c>
      <c r="C15" s="12">
        <v>22</v>
      </c>
      <c r="D15" s="13" t="s">
        <v>5</v>
      </c>
      <c r="E15" s="14" t="s">
        <v>6</v>
      </c>
      <c r="F15" s="13" t="s">
        <v>7</v>
      </c>
      <c r="G15" s="15">
        <v>20000</v>
      </c>
      <c r="H15" s="13" t="s">
        <v>8</v>
      </c>
      <c r="I15" s="16">
        <v>601</v>
      </c>
      <c r="J15" s="2">
        <f>INT('R5_6 格付試算シート'!$J$13*data1!C15/data1!G15+data1!I15)</f>
        <v>601</v>
      </c>
    </row>
    <row r="16" spans="1:10" ht="13.5">
      <c r="A16" s="11">
        <v>1</v>
      </c>
      <c r="B16" s="11">
        <v>1.2</v>
      </c>
      <c r="C16" s="12">
        <v>19</v>
      </c>
      <c r="D16" s="13" t="s">
        <v>5</v>
      </c>
      <c r="E16" s="14" t="s">
        <v>6</v>
      </c>
      <c r="F16" s="13" t="s">
        <v>7</v>
      </c>
      <c r="G16" s="15">
        <v>20000</v>
      </c>
      <c r="H16" s="13" t="s">
        <v>8</v>
      </c>
      <c r="I16" s="16">
        <v>616</v>
      </c>
      <c r="J16" s="2">
        <f>INT('R5_6 格付試算シート'!$J$13*data1!C16/data1!G16+data1!I16)</f>
        <v>616</v>
      </c>
    </row>
    <row r="17" spans="1:10" ht="13.5">
      <c r="A17" s="11">
        <v>1.2</v>
      </c>
      <c r="B17" s="11">
        <v>1.5</v>
      </c>
      <c r="C17" s="12">
        <v>26</v>
      </c>
      <c r="D17" s="13" t="s">
        <v>5</v>
      </c>
      <c r="E17" s="14" t="s">
        <v>6</v>
      </c>
      <c r="F17" s="13" t="s">
        <v>7</v>
      </c>
      <c r="G17" s="15">
        <v>30000</v>
      </c>
      <c r="H17" s="13" t="s">
        <v>8</v>
      </c>
      <c r="I17" s="16">
        <v>626</v>
      </c>
      <c r="J17" s="2">
        <f>INT('R5_6 格付試算シート'!$J$13*data1!C17/data1!G17+data1!I17)</f>
        <v>626</v>
      </c>
    </row>
    <row r="18" spans="1:10" ht="13.5">
      <c r="A18" s="11">
        <v>1.5</v>
      </c>
      <c r="B18" s="11">
        <v>2</v>
      </c>
      <c r="C18" s="12">
        <v>34</v>
      </c>
      <c r="D18" s="13" t="s">
        <v>5</v>
      </c>
      <c r="E18" s="14" t="s">
        <v>6</v>
      </c>
      <c r="F18" s="13" t="s">
        <v>7</v>
      </c>
      <c r="G18" s="15">
        <v>50000</v>
      </c>
      <c r="H18" s="13" t="s">
        <v>8</v>
      </c>
      <c r="I18" s="16">
        <v>654</v>
      </c>
      <c r="J18" s="2">
        <f>INT('R5_6 格付試算シート'!$J$13*data1!C18/data1!G18+data1!I18)</f>
        <v>654</v>
      </c>
    </row>
    <row r="19" spans="1:10" ht="13.5">
      <c r="A19" s="11">
        <v>2</v>
      </c>
      <c r="B19" s="11">
        <v>2.5</v>
      </c>
      <c r="C19" s="12">
        <v>28</v>
      </c>
      <c r="D19" s="13" t="s">
        <v>5</v>
      </c>
      <c r="E19" s="14" t="s">
        <v>6</v>
      </c>
      <c r="F19" s="13" t="s">
        <v>7</v>
      </c>
      <c r="G19" s="15">
        <v>50000</v>
      </c>
      <c r="H19" s="13" t="s">
        <v>8</v>
      </c>
      <c r="I19" s="16">
        <v>678</v>
      </c>
      <c r="J19" s="2">
        <f>INT('R5_6 格付試算シート'!$J$13*data1!C19/data1!G19+data1!I19)</f>
        <v>678</v>
      </c>
    </row>
    <row r="20" spans="1:10" ht="13.5">
      <c r="A20" s="11">
        <v>2.5</v>
      </c>
      <c r="B20" s="11">
        <v>3</v>
      </c>
      <c r="C20" s="12">
        <v>24</v>
      </c>
      <c r="D20" s="13" t="s">
        <v>5</v>
      </c>
      <c r="E20" s="14" t="s">
        <v>6</v>
      </c>
      <c r="F20" s="13" t="s">
        <v>7</v>
      </c>
      <c r="G20" s="15">
        <v>50000</v>
      </c>
      <c r="H20" s="13" t="s">
        <v>8</v>
      </c>
      <c r="I20" s="16">
        <v>698</v>
      </c>
      <c r="J20" s="2">
        <f>INT('R5_6 格付試算シート'!$J$13*data1!C20/data1!G20+data1!I20)</f>
        <v>698</v>
      </c>
    </row>
    <row r="21" spans="1:10" ht="13.5">
      <c r="A21" s="11">
        <v>3</v>
      </c>
      <c r="B21" s="11">
        <v>4</v>
      </c>
      <c r="C21" s="12">
        <v>42</v>
      </c>
      <c r="D21" s="13" t="s">
        <v>5</v>
      </c>
      <c r="E21" s="14" t="s">
        <v>6</v>
      </c>
      <c r="F21" s="13" t="s">
        <v>7</v>
      </c>
      <c r="G21" s="15">
        <v>100000</v>
      </c>
      <c r="H21" s="13" t="s">
        <v>8</v>
      </c>
      <c r="I21" s="16">
        <v>716</v>
      </c>
      <c r="J21" s="2">
        <f>INT('R5_6 格付試算シート'!$J$13*data1!C21/data1!G21+data1!I21)</f>
        <v>716</v>
      </c>
    </row>
    <row r="22" spans="1:10" ht="13.5">
      <c r="A22" s="11">
        <v>4</v>
      </c>
      <c r="B22" s="11">
        <v>5</v>
      </c>
      <c r="C22" s="12">
        <v>34</v>
      </c>
      <c r="D22" s="13" t="s">
        <v>5</v>
      </c>
      <c r="E22" s="14" t="s">
        <v>6</v>
      </c>
      <c r="F22" s="13" t="s">
        <v>7</v>
      </c>
      <c r="G22" s="15">
        <v>100000</v>
      </c>
      <c r="H22" s="13" t="s">
        <v>8</v>
      </c>
      <c r="I22" s="16">
        <v>748</v>
      </c>
      <c r="J22" s="2">
        <f>INT('R5_6 格付試算シート'!$J$13*data1!C22/data1!G22+data1!I22)</f>
        <v>748</v>
      </c>
    </row>
    <row r="23" spans="1:10" ht="13.5">
      <c r="A23" s="11">
        <v>5</v>
      </c>
      <c r="B23" s="11">
        <v>6</v>
      </c>
      <c r="C23" s="12">
        <v>25</v>
      </c>
      <c r="D23" s="13" t="s">
        <v>5</v>
      </c>
      <c r="E23" s="14" t="s">
        <v>6</v>
      </c>
      <c r="F23" s="13" t="s">
        <v>7</v>
      </c>
      <c r="G23" s="15">
        <v>100000</v>
      </c>
      <c r="H23" s="13" t="s">
        <v>8</v>
      </c>
      <c r="I23" s="16">
        <v>793</v>
      </c>
      <c r="J23" s="2">
        <f>INT('R5_6 格付試算シート'!$J$13*data1!C23/data1!G23+data1!I23)</f>
        <v>793</v>
      </c>
    </row>
    <row r="24" spans="1:10" ht="13.5">
      <c r="A24" s="11">
        <v>6</v>
      </c>
      <c r="B24" s="11">
        <v>8</v>
      </c>
      <c r="C24" s="12">
        <v>25</v>
      </c>
      <c r="D24" s="13" t="s">
        <v>5</v>
      </c>
      <c r="E24" s="14" t="s">
        <v>6</v>
      </c>
      <c r="F24" s="13" t="s">
        <v>7</v>
      </c>
      <c r="G24" s="15">
        <v>200000</v>
      </c>
      <c r="H24" s="13" t="s">
        <v>8</v>
      </c>
      <c r="I24" s="16">
        <v>868</v>
      </c>
      <c r="J24" s="2">
        <f>INT('R5_6 格付試算シート'!$J$13*data1!C24/data1!G24+data1!I24)</f>
        <v>868</v>
      </c>
    </row>
    <row r="25" spans="1:10" ht="13.5">
      <c r="A25" s="11">
        <v>8</v>
      </c>
      <c r="B25" s="11">
        <v>10</v>
      </c>
      <c r="C25" s="12">
        <v>38</v>
      </c>
      <c r="D25" s="13" t="s">
        <v>5</v>
      </c>
      <c r="E25" s="14" t="s">
        <v>6</v>
      </c>
      <c r="F25" s="13" t="s">
        <v>7</v>
      </c>
      <c r="G25" s="15">
        <v>200000</v>
      </c>
      <c r="H25" s="13" t="s">
        <v>8</v>
      </c>
      <c r="I25" s="16">
        <v>816</v>
      </c>
      <c r="J25" s="2">
        <f>INT('R5_6 格付試算シート'!$J$13*data1!C25/data1!G25+data1!I25)</f>
        <v>816</v>
      </c>
    </row>
    <row r="26" spans="1:10" ht="13.5">
      <c r="A26" s="11">
        <v>10</v>
      </c>
      <c r="B26" s="11">
        <v>12</v>
      </c>
      <c r="C26" s="12">
        <v>39</v>
      </c>
      <c r="D26" s="13" t="s">
        <v>5</v>
      </c>
      <c r="E26" s="14" t="s">
        <v>6</v>
      </c>
      <c r="F26" s="13" t="s">
        <v>7</v>
      </c>
      <c r="G26" s="15">
        <v>200000</v>
      </c>
      <c r="H26" s="13" t="s">
        <v>8</v>
      </c>
      <c r="I26" s="16">
        <v>811</v>
      </c>
      <c r="J26" s="2">
        <f>INT('R5_6 格付試算シート'!$J$13*data1!C26/data1!G26+data1!I26)</f>
        <v>811</v>
      </c>
    </row>
    <row r="27" spans="1:10" ht="13.5">
      <c r="A27" s="11">
        <v>12</v>
      </c>
      <c r="B27" s="11">
        <v>15</v>
      </c>
      <c r="C27" s="12">
        <v>38</v>
      </c>
      <c r="D27" s="13" t="s">
        <v>5</v>
      </c>
      <c r="E27" s="14" t="s">
        <v>6</v>
      </c>
      <c r="F27" s="13" t="s">
        <v>7</v>
      </c>
      <c r="G27" s="15">
        <v>300000</v>
      </c>
      <c r="H27" s="13" t="s">
        <v>8</v>
      </c>
      <c r="I27" s="16">
        <v>893</v>
      </c>
      <c r="J27" s="2">
        <f>INT('R5_6 格付試算シート'!$J$13*data1!C27/data1!G27+data1!I27)</f>
        <v>893</v>
      </c>
    </row>
    <row r="28" spans="1:10" ht="13.5">
      <c r="A28" s="11">
        <v>15</v>
      </c>
      <c r="B28" s="11">
        <v>20</v>
      </c>
      <c r="C28" s="12">
        <v>36</v>
      </c>
      <c r="D28" s="13" t="s">
        <v>5</v>
      </c>
      <c r="E28" s="14" t="s">
        <v>6</v>
      </c>
      <c r="F28" s="13" t="s">
        <v>7</v>
      </c>
      <c r="G28" s="15">
        <v>500000</v>
      </c>
      <c r="H28" s="13" t="s">
        <v>8</v>
      </c>
      <c r="I28" s="16">
        <v>975</v>
      </c>
      <c r="J28" s="2">
        <f>INT('R5_6 格付試算シート'!$J$13*data1!C28/data1!G28+data1!I28)</f>
        <v>975</v>
      </c>
    </row>
    <row r="29" spans="1:10" ht="13.5">
      <c r="A29" s="11">
        <v>20</v>
      </c>
      <c r="B29" s="11">
        <v>25</v>
      </c>
      <c r="C29" s="12">
        <v>39</v>
      </c>
      <c r="D29" s="13" t="s">
        <v>5</v>
      </c>
      <c r="E29" s="14" t="s">
        <v>6</v>
      </c>
      <c r="F29" s="13" t="s">
        <v>7</v>
      </c>
      <c r="G29" s="15">
        <v>500000</v>
      </c>
      <c r="H29" s="13" t="s">
        <v>8</v>
      </c>
      <c r="I29" s="16">
        <v>963</v>
      </c>
      <c r="J29" s="2">
        <f>INT('R5_6 格付試算シート'!$J$13*data1!C29/data1!G29+data1!I29)</f>
        <v>963</v>
      </c>
    </row>
    <row r="30" spans="1:10" ht="13.5">
      <c r="A30" s="11">
        <v>25</v>
      </c>
      <c r="B30" s="11">
        <v>30</v>
      </c>
      <c r="C30" s="12">
        <v>51</v>
      </c>
      <c r="D30" s="13" t="s">
        <v>5</v>
      </c>
      <c r="E30" s="14" t="s">
        <v>6</v>
      </c>
      <c r="F30" s="13" t="s">
        <v>7</v>
      </c>
      <c r="G30" s="15">
        <v>500000</v>
      </c>
      <c r="H30" s="13" t="s">
        <v>8</v>
      </c>
      <c r="I30" s="16">
        <v>903</v>
      </c>
      <c r="J30" s="2">
        <f>INT('R5_6 格付試算シート'!$J$13*data1!C30/data1!G30+data1!I30)</f>
        <v>903</v>
      </c>
    </row>
    <row r="31" spans="1:10" ht="13.5">
      <c r="A31" s="11">
        <v>30</v>
      </c>
      <c r="B31" s="11">
        <v>40</v>
      </c>
      <c r="C31" s="12">
        <v>50</v>
      </c>
      <c r="D31" s="13" t="s">
        <v>5</v>
      </c>
      <c r="E31" s="14" t="s">
        <v>6</v>
      </c>
      <c r="F31" s="13" t="s">
        <v>7</v>
      </c>
      <c r="G31" s="15">
        <v>1000000</v>
      </c>
      <c r="H31" s="13" t="s">
        <v>8</v>
      </c>
      <c r="I31" s="16">
        <v>1059</v>
      </c>
      <c r="J31" s="2">
        <f>INT('R5_6 格付試算シート'!$J$13*data1!C31/data1!G31+data1!I31)</f>
        <v>1059</v>
      </c>
    </row>
    <row r="32" spans="1:10" ht="13.5">
      <c r="A32" s="11">
        <v>40</v>
      </c>
      <c r="B32" s="11">
        <v>50</v>
      </c>
      <c r="C32" s="12">
        <v>51</v>
      </c>
      <c r="D32" s="13" t="s">
        <v>5</v>
      </c>
      <c r="E32" s="14" t="s">
        <v>6</v>
      </c>
      <c r="F32" s="13" t="s">
        <v>7</v>
      </c>
      <c r="G32" s="15">
        <v>1000000</v>
      </c>
      <c r="H32" s="13" t="s">
        <v>8</v>
      </c>
      <c r="I32" s="16">
        <v>1055</v>
      </c>
      <c r="J32" s="2">
        <f>INT('R5_6 格付試算シート'!$J$13*data1!C32/data1!G32+data1!I32)</f>
        <v>1055</v>
      </c>
    </row>
    <row r="33" spans="1:10" ht="13.5">
      <c r="A33" s="11">
        <v>50</v>
      </c>
      <c r="B33" s="11">
        <v>60</v>
      </c>
      <c r="C33" s="12">
        <v>51</v>
      </c>
      <c r="D33" s="13" t="s">
        <v>5</v>
      </c>
      <c r="E33" s="14" t="s">
        <v>6</v>
      </c>
      <c r="F33" s="13" t="s">
        <v>7</v>
      </c>
      <c r="G33" s="15">
        <v>1000000</v>
      </c>
      <c r="H33" s="13" t="s">
        <v>8</v>
      </c>
      <c r="I33" s="16">
        <v>1055</v>
      </c>
      <c r="J33" s="2">
        <f>INT('R5_6 格付試算シート'!$J$13*data1!C33/data1!G33+data1!I33)</f>
        <v>1055</v>
      </c>
    </row>
    <row r="34" spans="1:10" ht="13.5">
      <c r="A34" s="11">
        <v>60</v>
      </c>
      <c r="B34" s="11">
        <v>80</v>
      </c>
      <c r="C34" s="12">
        <v>50</v>
      </c>
      <c r="D34" s="13" t="s">
        <v>5</v>
      </c>
      <c r="E34" s="14" t="s">
        <v>6</v>
      </c>
      <c r="F34" s="13" t="s">
        <v>7</v>
      </c>
      <c r="G34" s="15">
        <v>2000000</v>
      </c>
      <c r="H34" s="13" t="s">
        <v>8</v>
      </c>
      <c r="I34" s="16">
        <v>1211</v>
      </c>
      <c r="J34" s="2">
        <f>INT('R5_6 格付試算シート'!$J$13*data1!C34/data1!G34+data1!I34)</f>
        <v>1211</v>
      </c>
    </row>
    <row r="35" spans="1:10" ht="13.5">
      <c r="A35" s="11">
        <v>80</v>
      </c>
      <c r="B35" s="11">
        <v>100</v>
      </c>
      <c r="C35" s="12">
        <v>64</v>
      </c>
      <c r="D35" s="13" t="s">
        <v>5</v>
      </c>
      <c r="E35" s="14" t="s">
        <v>6</v>
      </c>
      <c r="F35" s="13" t="s">
        <v>7</v>
      </c>
      <c r="G35" s="15">
        <v>2000000</v>
      </c>
      <c r="H35" s="13" t="s">
        <v>8</v>
      </c>
      <c r="I35" s="16">
        <v>1155</v>
      </c>
      <c r="J35" s="2">
        <f>INT('R5_6 格付試算シート'!$J$13*data1!C35/data1!G35+data1!I35)</f>
        <v>1155</v>
      </c>
    </row>
    <row r="36" spans="1:10" ht="13.5">
      <c r="A36" s="11">
        <v>100</v>
      </c>
      <c r="B36" s="11">
        <v>120</v>
      </c>
      <c r="C36" s="12">
        <v>62</v>
      </c>
      <c r="D36" s="13" t="s">
        <v>5</v>
      </c>
      <c r="E36" s="14" t="s">
        <v>6</v>
      </c>
      <c r="F36" s="13" t="s">
        <v>7</v>
      </c>
      <c r="G36" s="15">
        <v>2000000</v>
      </c>
      <c r="H36" s="13" t="s">
        <v>8</v>
      </c>
      <c r="I36" s="16">
        <v>1165</v>
      </c>
      <c r="J36" s="2">
        <f>INT('R5_6 格付試算シート'!$J$13*data1!C36/data1!G36+data1!I36)</f>
        <v>1165</v>
      </c>
    </row>
    <row r="37" spans="1:10" ht="13.5">
      <c r="A37" s="11">
        <v>120</v>
      </c>
      <c r="B37" s="11">
        <v>150</v>
      </c>
      <c r="C37" s="12">
        <v>64</v>
      </c>
      <c r="D37" s="13" t="s">
        <v>5</v>
      </c>
      <c r="E37" s="14" t="s">
        <v>6</v>
      </c>
      <c r="F37" s="13" t="s">
        <v>7</v>
      </c>
      <c r="G37" s="15">
        <v>3000000</v>
      </c>
      <c r="H37" s="13" t="s">
        <v>8</v>
      </c>
      <c r="I37" s="16">
        <v>1281</v>
      </c>
      <c r="J37" s="2">
        <f>INT('R5_6 格付試算シート'!$J$13*data1!C37/data1!G37+data1!I37)</f>
        <v>1281</v>
      </c>
    </row>
    <row r="38" spans="1:10" ht="13.5">
      <c r="A38" s="11">
        <v>150</v>
      </c>
      <c r="B38" s="11">
        <v>200</v>
      </c>
      <c r="C38" s="12">
        <v>76</v>
      </c>
      <c r="D38" s="13" t="s">
        <v>5</v>
      </c>
      <c r="E38" s="14" t="s">
        <v>6</v>
      </c>
      <c r="F38" s="13" t="s">
        <v>7</v>
      </c>
      <c r="G38" s="15">
        <v>5000000</v>
      </c>
      <c r="H38" s="13" t="s">
        <v>8</v>
      </c>
      <c r="I38" s="16">
        <v>1373</v>
      </c>
      <c r="J38" s="2">
        <f>INT('R5_6 格付試算シート'!$J$13*data1!C38/data1!G38+data1!I38)</f>
        <v>1373</v>
      </c>
    </row>
    <row r="39" spans="1:10" ht="13.5">
      <c r="A39" s="11">
        <v>200</v>
      </c>
      <c r="B39" s="11">
        <v>250</v>
      </c>
      <c r="C39" s="12">
        <v>76</v>
      </c>
      <c r="D39" s="13" t="s">
        <v>5</v>
      </c>
      <c r="E39" s="14" t="s">
        <v>6</v>
      </c>
      <c r="F39" s="13" t="s">
        <v>7</v>
      </c>
      <c r="G39" s="15">
        <v>5000000</v>
      </c>
      <c r="H39" s="13" t="s">
        <v>8</v>
      </c>
      <c r="I39" s="16">
        <v>1373</v>
      </c>
      <c r="J39" s="2">
        <f>INT('R5_6 格付試算シート'!$J$13*data1!C39/data1!G39+data1!I39)</f>
        <v>1373</v>
      </c>
    </row>
    <row r="40" spans="1:10" ht="13.5">
      <c r="A40" s="11">
        <v>250</v>
      </c>
      <c r="B40" s="11">
        <v>300</v>
      </c>
      <c r="C40" s="12">
        <v>75</v>
      </c>
      <c r="D40" s="13" t="s">
        <v>5</v>
      </c>
      <c r="E40" s="14" t="s">
        <v>6</v>
      </c>
      <c r="F40" s="13" t="s">
        <v>7</v>
      </c>
      <c r="G40" s="15">
        <v>5000000</v>
      </c>
      <c r="H40" s="13" t="s">
        <v>8</v>
      </c>
      <c r="I40" s="16">
        <v>1378</v>
      </c>
      <c r="J40" s="2">
        <f>INT('R5_6 格付試算シート'!$J$13*data1!C40/data1!G40+data1!I40)</f>
        <v>1378</v>
      </c>
    </row>
    <row r="41" spans="1:10" ht="13.5">
      <c r="A41" s="11">
        <v>300</v>
      </c>
      <c r="B41" s="11">
        <v>400</v>
      </c>
      <c r="C41" s="12">
        <v>89</v>
      </c>
      <c r="D41" s="13" t="s">
        <v>5</v>
      </c>
      <c r="E41" s="14" t="s">
        <v>6</v>
      </c>
      <c r="F41" s="13" t="s">
        <v>7</v>
      </c>
      <c r="G41" s="15">
        <v>10000000</v>
      </c>
      <c r="H41" s="13" t="s">
        <v>8</v>
      </c>
      <c r="I41" s="16">
        <v>1561</v>
      </c>
      <c r="J41" s="2">
        <f>INT('R5_6 格付試算シート'!$J$13*data1!C41/data1!G41+data1!I41)</f>
        <v>1561</v>
      </c>
    </row>
    <row r="42" spans="1:10" ht="13.5">
      <c r="A42" s="11">
        <v>400</v>
      </c>
      <c r="B42" s="11">
        <v>500</v>
      </c>
      <c r="C42" s="12">
        <v>89</v>
      </c>
      <c r="D42" s="13" t="s">
        <v>5</v>
      </c>
      <c r="E42" s="14" t="s">
        <v>6</v>
      </c>
      <c r="F42" s="13" t="s">
        <v>7</v>
      </c>
      <c r="G42" s="15">
        <v>10000000</v>
      </c>
      <c r="H42" s="13" t="s">
        <v>8</v>
      </c>
      <c r="I42" s="16">
        <v>1561</v>
      </c>
      <c r="J42" s="2">
        <f>INT('R5_6 格付試算シート'!$J$13*data1!C42/data1!G42+data1!I42)</f>
        <v>1561</v>
      </c>
    </row>
    <row r="43" spans="1:10" ht="13.5">
      <c r="A43" s="11">
        <v>500</v>
      </c>
      <c r="B43" s="11">
        <v>600</v>
      </c>
      <c r="C43" s="12">
        <v>88</v>
      </c>
      <c r="D43" s="13" t="s">
        <v>5</v>
      </c>
      <c r="E43" s="14" t="s">
        <v>6</v>
      </c>
      <c r="F43" s="13" t="s">
        <v>7</v>
      </c>
      <c r="G43" s="15">
        <v>10000000</v>
      </c>
      <c r="H43" s="13" t="s">
        <v>8</v>
      </c>
      <c r="I43" s="16">
        <v>1566</v>
      </c>
      <c r="J43" s="2">
        <f>INT('R5_6 格付試算シート'!$J$13*data1!C43/data1!G43+data1!I43)</f>
        <v>1566</v>
      </c>
    </row>
    <row r="44" spans="1:10" ht="13.5">
      <c r="A44" s="11">
        <v>600</v>
      </c>
      <c r="B44" s="11">
        <v>800</v>
      </c>
      <c r="C44" s="12">
        <v>101</v>
      </c>
      <c r="D44" s="13" t="s">
        <v>5</v>
      </c>
      <c r="E44" s="14" t="s">
        <v>6</v>
      </c>
      <c r="F44" s="13" t="s">
        <v>7</v>
      </c>
      <c r="G44" s="15">
        <v>20000000</v>
      </c>
      <c r="H44" s="13" t="s">
        <v>8</v>
      </c>
      <c r="I44" s="16">
        <v>1791</v>
      </c>
      <c r="J44" s="2">
        <f>INT('R5_6 格付試算シート'!$J$13*data1!C44/data1!G44+data1!I44)</f>
        <v>1791</v>
      </c>
    </row>
    <row r="45" spans="1:10" ht="13.5">
      <c r="A45" s="11">
        <v>800</v>
      </c>
      <c r="B45" s="11">
        <v>1000</v>
      </c>
      <c r="C45" s="12">
        <v>114</v>
      </c>
      <c r="D45" s="13" t="s">
        <v>5</v>
      </c>
      <c r="E45" s="14" t="s">
        <v>6</v>
      </c>
      <c r="F45" s="13" t="s">
        <v>7</v>
      </c>
      <c r="G45" s="15">
        <v>20000000</v>
      </c>
      <c r="H45" s="13" t="s">
        <v>8</v>
      </c>
      <c r="I45" s="16">
        <v>1739</v>
      </c>
      <c r="J45" s="2">
        <f>INT('R5_6 格付試算シート'!$J$13*data1!C45/data1!G45+data1!I45)</f>
        <v>1739</v>
      </c>
    </row>
    <row r="46" spans="1:10" ht="13.5">
      <c r="A46" s="11">
        <v>1000</v>
      </c>
      <c r="B46" s="11">
        <v>1200</v>
      </c>
      <c r="C46" s="12"/>
      <c r="D46" s="13"/>
      <c r="E46" s="14"/>
      <c r="F46" s="13"/>
      <c r="G46" s="15"/>
      <c r="H46" s="13"/>
      <c r="I46" s="16">
        <v>2309</v>
      </c>
      <c r="J46" s="2">
        <f>I46</f>
        <v>2309</v>
      </c>
    </row>
    <row r="47" spans="1:10" ht="13.5">
      <c r="A47" s="11">
        <v>1200</v>
      </c>
      <c r="B47" s="11">
        <v>1500</v>
      </c>
      <c r="C47" s="12"/>
      <c r="D47" s="13"/>
      <c r="E47" s="14"/>
      <c r="F47" s="13"/>
      <c r="G47" s="15"/>
      <c r="H47" s="13"/>
      <c r="I47" s="16">
        <v>2309</v>
      </c>
      <c r="J47" s="2">
        <f>I47</f>
        <v>2309</v>
      </c>
    </row>
    <row r="48" spans="1:10" ht="13.5">
      <c r="A48" s="11">
        <v>1500</v>
      </c>
      <c r="B48" s="11">
        <v>2000</v>
      </c>
      <c r="C48" s="12"/>
      <c r="D48" s="13"/>
      <c r="E48" s="14"/>
      <c r="F48" s="13"/>
      <c r="G48" s="15"/>
      <c r="H48" s="13"/>
      <c r="I48" s="16">
        <v>2309</v>
      </c>
      <c r="J48" s="2">
        <f>I48</f>
        <v>2309</v>
      </c>
    </row>
    <row r="49" spans="1:10" ht="14.25" thickBot="1">
      <c r="A49" s="11">
        <v>2000</v>
      </c>
      <c r="B49" s="11"/>
      <c r="C49" s="17"/>
      <c r="D49" s="18"/>
      <c r="E49" s="18"/>
      <c r="F49" s="18"/>
      <c r="G49" s="18"/>
      <c r="H49" s="18"/>
      <c r="I49" s="23">
        <v>2309</v>
      </c>
      <c r="J49" s="2">
        <f>I49</f>
        <v>2309</v>
      </c>
    </row>
    <row r="50" spans="1:10" ht="13.5">
      <c r="A50" s="19"/>
      <c r="B50" s="19"/>
      <c r="C50" s="2"/>
      <c r="D50" s="3"/>
      <c r="E50" s="2"/>
      <c r="F50" s="3"/>
      <c r="G50" s="2"/>
      <c r="H50" s="3"/>
      <c r="I50" s="2"/>
      <c r="J50" s="2"/>
    </row>
  </sheetData>
  <sheetProtection sheet="1"/>
  <mergeCells count="3">
    <mergeCell ref="A3:B3"/>
    <mergeCell ref="C3:I3"/>
    <mergeCell ref="C4:I4"/>
  </mergeCells>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D8"/>
  <sheetViews>
    <sheetView zoomScalePageLayoutView="0" workbookViewId="0" topLeftCell="A1">
      <selection activeCell="D2" sqref="D2"/>
    </sheetView>
  </sheetViews>
  <sheetFormatPr defaultColWidth="9.00390625" defaultRowHeight="13.5"/>
  <cols>
    <col min="3" max="3" width="11.75390625" style="0" bestFit="1" customWidth="1"/>
  </cols>
  <sheetData>
    <row r="1" spans="1:4" ht="13.5">
      <c r="A1" s="20" t="s">
        <v>16</v>
      </c>
      <c r="B1" s="20">
        <f>'R5_6 格付試算シート'!J27</f>
        <v>99</v>
      </c>
      <c r="D1" s="21" t="s">
        <v>17</v>
      </c>
    </row>
    <row r="2" spans="1:4" ht="13.5">
      <c r="A2" s="20" t="s">
        <v>18</v>
      </c>
      <c r="B2" s="20">
        <f>'R5_6 格付試算シート'!J39</f>
        <v>0</v>
      </c>
      <c r="D2" s="22">
        <v>-0.045</v>
      </c>
    </row>
    <row r="3" spans="1:4" ht="13.5">
      <c r="A3" s="20" t="s">
        <v>19</v>
      </c>
      <c r="B3" s="20">
        <f>B2-65</f>
        <v>-65</v>
      </c>
      <c r="D3" s="22">
        <v>-0.03</v>
      </c>
    </row>
    <row r="4" spans="1:4" ht="13.5">
      <c r="A4" s="20" t="s">
        <v>20</v>
      </c>
      <c r="B4" s="22">
        <f>IF(B3&gt;=15,D8,IF(B3&gt;=10,D7,IF(B3&gt;=5,D6,IF(B3&gt;-5,D5,IF(B3&gt;-10,D4,IF(B3&gt;-15,D3,D2))))))</f>
        <v>-0.045</v>
      </c>
      <c r="D4" s="22">
        <v>-0.015</v>
      </c>
    </row>
    <row r="5" spans="1:4" ht="13.5">
      <c r="A5" s="20" t="s">
        <v>21</v>
      </c>
      <c r="B5" s="20">
        <f>IF(B2=0,0,(ROUND(B1*B4,0)))</f>
        <v>0</v>
      </c>
      <c r="D5" s="22">
        <v>0</v>
      </c>
    </row>
    <row r="6" ht="13.5">
      <c r="D6" s="22">
        <v>0.015</v>
      </c>
    </row>
    <row r="7" ht="13.5">
      <c r="D7" s="22">
        <v>0.03</v>
      </c>
    </row>
    <row r="8" ht="13.5">
      <c r="D8" s="22">
        <v>0.045</v>
      </c>
    </row>
  </sheetData>
  <sheetProtection sheet="1"/>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平成25・26年度格付試算シート（工事）</dc:title>
  <dc:subject/>
  <dc:creator>札幌市財政局管財部契約管理課</dc:creator>
  <cp:keywords/>
  <dc:description/>
  <cp:lastModifiedBy>203.武井　匡介</cp:lastModifiedBy>
  <cp:lastPrinted>2018-10-24T03:06:56Z</cp:lastPrinted>
  <dcterms:created xsi:type="dcterms:W3CDTF">1997-01-08T22:48:59Z</dcterms:created>
  <dcterms:modified xsi:type="dcterms:W3CDTF">2022-11-08T02:54:03Z</dcterms:modified>
  <cp:category/>
  <cp:version/>
  <cp:contentType/>
  <cp:contentStatus/>
</cp:coreProperties>
</file>