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24CDC95F-7E06-44BC-A65F-2CCC9D241823}" xr6:coauthVersionLast="47" xr6:coauthVersionMax="47" xr10:uidLastSave="{00000000-0000-0000-0000-000000000000}"/>
  <workbookProtection workbookAlgorithmName="SHA-512" workbookHashValue="nmqp28TnsuJcvA7HgKzPmDuGj38A62ORN82/4ofdGLZD8f/UO7hwP26MIey2fam2h394q6DmTL4ZSCaa+jbBlg==" workbookSaltValue="LsXfOz2mp1uku2A0DLCUUA==" workbookSpinCount="100000" lockStructure="1"/>
  <bookViews>
    <workbookView xWindow="-30" yWindow="-16320" windowWidth="29040" windowHeight="15720" tabRatio="863" firstSheet="1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市外事業所一覧!$A$2:$H$1608</definedName>
    <definedName name="_xlnm.Print_Area" localSheetId="19">市内事業所一覧!$A$2:$I$1350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" i="28" l="1"/>
  <c r="D7" i="28"/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AN14" i="18" s="1"/>
  <c r="BU5" i="28"/>
  <c r="J14" i="18" s="1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2" i="18" l="1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<sst xmlns="http://schemas.openxmlformats.org/spreadsheetml/2006/main" count="18245" uniqueCount="10833">
  <si>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</si>
  <si>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</si>
  <si>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</si>
  <si>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</si>
  <si>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</si>
  <si>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</si>
  <si>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</si>
  <si>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</si>
  <si>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</si>
  <si>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</si>
  <si>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</si>
  <si>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</si>
  <si>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</si>
  <si>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</si>
  <si>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</si>
  <si>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</si>
  <si>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</si>
  <si>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</si>
  <si>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</si>
  <si>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</si>
  <si>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</si>
  <si>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</si>
  <si>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</si>
  <si>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</si>
  <si>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</si>
  <si>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</si>
  <si>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</si>
  <si>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</si>
  <si>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</si>
  <si>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</si>
  <si>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</si>
  <si>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</si>
  <si>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</si>
  <si>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</si>
  <si>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</si>
  <si>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</si>
  <si>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</si>
  <si>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</si>
  <si>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</si>
  <si>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</si>
  <si>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</si>
  <si>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</si>
  <si>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</si>
  <si>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</si>
  <si>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</si>
  <si>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</si>
  <si>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</si>
  <si>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</si>
  <si>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</si>
  <si>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</si>
  <si>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</si>
  <si>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</si>
  <si>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</si>
  <si>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</si>
  <si>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</si>
  <si>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</si>
  <si>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</si>
  <si>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</si>
  <si>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</si>
  <si>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</si>
  <si>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</si>
  <si>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</si>
  <si>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</si>
  <si>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</si>
  <si>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</si>
  <si>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</si>
  <si>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</si>
  <si>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</si>
  <si>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</si>
  <si>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</si>
  <si>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</si>
  <si>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</si>
  <si>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</si>
  <si>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</si>
  <si>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</si>
  <si>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</si>
  <si>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</si>
  <si>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</si>
  <si>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</si>
  <si>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</si>
  <si>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</si>
  <si>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</si>
  <si>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</si>
  <si>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</si>
  <si>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</si>
  <si>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</si>
  <si>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</si>
  <si>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</si>
  <si>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</si>
  <si>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</si>
  <si>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</si>
  <si>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</si>
  <si>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</si>
  <si>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</si>
  <si>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</si>
  <si>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</si>
  <si>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</si>
  <si>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</si>
  <si>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</si>
  <si>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</si>
  <si>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</si>
  <si>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</si>
  <si>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</si>
  <si>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</si>
  <si>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</si>
  <si>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</si>
  <si>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</si>
  <si>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</si>
  <si>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</si>
  <si>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</si>
  <si>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</si>
  <si>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</si>
  <si>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</si>
  <si>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</si>
  <si>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</si>
  <si>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</si>
  <si>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</si>
  <si>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</si>
  <si>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</si>
  <si>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</si>
  <si>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</si>
  <si>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</si>
  <si>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</si>
  <si>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</si>
  <si>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</si>
  <si>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</si>
  <si>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</si>
  <si>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</si>
  <si>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</si>
  <si>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</si>
  <si>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</si>
  <si>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</si>
  <si>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</si>
  <si>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</si>
  <si>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</si>
  <si>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</si>
  <si>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</si>
  <si>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</si>
  <si>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</si>
  <si>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</si>
  <si>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</si>
  <si>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</si>
  <si>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</si>
  <si>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</si>
  <si>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</si>
  <si>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</si>
  <si>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</si>
  <si>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</si>
  <si>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</si>
  <si>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</si>
  <si>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</si>
  <si>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</si>
  <si>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</si>
  <si>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</si>
  <si>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</si>
  <si>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</si>
  <si>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</si>
  <si>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</si>
  <si>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</si>
  <si>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</si>
  <si>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</si>
  <si>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</si>
  <si>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</si>
  <si>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</si>
  <si>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</si>
  <si>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</si>
  <si>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</si>
  <si>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</si>
  <si>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</si>
  <si>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</si>
  <si>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</si>
  <si>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</si>
  <si>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</si>
  <si>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</si>
  <si>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</si>
  <si>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</si>
  <si>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</si>
  <si>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</si>
  <si>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</si>
  <si>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</si>
  <si>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</si>
  <si>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</si>
  <si>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</si>
  <si>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</si>
  <si>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</si>
  <si>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</si>
  <si>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</si>
  <si>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</si>
  <si>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</si>
  <si>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</si>
  <si>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</si>
  <si>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</si>
  <si>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</si>
  <si>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</si>
  <si>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</si>
  <si>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</si>
  <si>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</si>
  <si>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</si>
  <si>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</si>
  <si>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</si>
  <si>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</si>
  <si>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</si>
  <si>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</si>
  <si>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</si>
  <si>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</si>
  <si>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</si>
  <si>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</si>
  <si>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</si>
  <si>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</si>
  <si>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</si>
  <si>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</si>
  <si>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</si>
  <si>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</si>
  <si>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</si>
  <si>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</si>
  <si>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</si>
  <si>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</si>
  <si>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</si>
  <si>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</si>
  <si>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</si>
  <si>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</si>
  <si>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</si>
  <si>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</si>
  <si>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</si>
  <si>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</si>
  <si>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</si>
  <si>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</si>
  <si>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</si>
  <si>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</si>
  <si>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</si>
  <si>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</si>
  <si>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</si>
  <si>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</si>
  <si>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</si>
  <si>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</si>
  <si>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</si>
  <si>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</si>
  <si>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</si>
  <si>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</si>
  <si>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</si>
  <si>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</si>
  <si>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</si>
  <si>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</si>
  <si>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</si>
  <si>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</si>
  <si>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</si>
  <si>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</si>
  <si>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</si>
  <si>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</si>
  <si>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</si>
  <si>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</si>
  <si>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</si>
  <si>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</si>
  <si>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</si>
  <si>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</si>
  <si>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</si>
  <si>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</si>
  <si>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</si>
  <si>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</si>
  <si>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</si>
  <si>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</si>
  <si>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</si>
  <si>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</si>
  <si>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</si>
  <si>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</si>
  <si>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</si>
  <si>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</si>
  <si>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</si>
  <si>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</si>
  <si>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</si>
  <si>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</si>
  <si>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</si>
  <si>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</si>
  <si>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</si>
  <si>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</si>
  <si>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</si>
  <si>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</si>
  <si>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</si>
  <si>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</si>
  <si>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</si>
  <si>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</si>
  <si>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</si>
  <si>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</si>
  <si>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</si>
  <si>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</si>
  <si>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</si>
  <si>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</si>
  <si>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</si>
  <si>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</si>
  <si>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</si>
  <si>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</si>
  <si>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</si>
  <si>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</si>
  <si>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</si>
  <si>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</si>
  <si>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</si>
  <si>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</si>
  <si>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</si>
  <si>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</si>
  <si>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</si>
  <si>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</si>
  <si>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</si>
  <si>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</si>
  <si>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</si>
  <si>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</si>
  <si>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</si>
  <si>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</si>
  <si>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</si>
  <si>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</si>
  <si>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</si>
  <si>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</si>
  <si>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</si>
  <si>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</si>
  <si>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</si>
  <si>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</si>
  <si>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</si>
  <si>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</si>
  <si>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</si>
  <si>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</si>
  <si>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</si>
  <si>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</si>
  <si>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</si>
  <si>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</si>
  <si>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</si>
  <si>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</si>
  <si>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</si>
  <si>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</si>
  <si>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</si>
  <si>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</si>
  <si>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</si>
  <si>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</si>
  <si>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</si>
  <si>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</si>
  <si>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</si>
  <si>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</si>
  <si>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</si>
  <si>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</si>
  <si>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</si>
  <si>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</si>
  <si>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</si>
  <si>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</si>
  <si>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</si>
  <si>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</si>
  <si>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</si>
  <si>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</si>
  <si>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</si>
  <si>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</si>
  <si>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</si>
  <si>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</si>
  <si>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</si>
  <si>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</si>
  <si>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</si>
  <si>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</si>
  <si>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</si>
  <si>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</si>
  <si>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</si>
  <si>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</si>
  <si>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</si>
  <si>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</si>
  <si>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</si>
  <si>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</si>
  <si>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</si>
  <si>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</si>
  <si>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</si>
  <si>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</si>
  <si>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</si>
  <si>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</si>
  <si>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</si>
  <si>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</si>
  <si>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</si>
  <si>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</si>
  <si>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</si>
  <si>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</si>
  <si>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</si>
  <si>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</si>
  <si>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</si>
  <si>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</si>
  <si>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</si>
  <si>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</si>
  <si>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</si>
  <si>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</si>
  <si>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</si>
  <si>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</si>
  <si>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</si>
  <si>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</si>
  <si>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</si>
  <si>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</si>
  <si>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</si>
  <si>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</si>
  <si>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</si>
  <si>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</si>
  <si>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</si>
  <si>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</si>
  <si>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</si>
  <si>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</si>
  <si>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</si>
  <si>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</si>
  <si>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</si>
  <si>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</si>
  <si>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</si>
  <si>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</si>
  <si>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</si>
  <si>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</si>
  <si>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</si>
  <si>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</si>
  <si>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</si>
  <si>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</si>
  <si>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</si>
  <si>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</si>
  <si>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</si>
  <si>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</si>
  <si>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</si>
  <si>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</si>
  <si>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</si>
  <si>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</si>
  <si>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</si>
  <si>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</si>
  <si>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</si>
  <si>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</si>
  <si>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</si>
  <si>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</si>
  <si>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</si>
  <si>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</si>
  <si>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</si>
  <si>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</si>
  <si>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</si>
  <si>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</si>
  <si>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</si>
  <si>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</si>
  <si>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</si>
  <si>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</si>
  <si>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</si>
  <si>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</si>
  <si>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</si>
  <si>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</si>
  <si>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</si>
  <si>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</si>
  <si>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</si>
  <si>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</si>
  <si>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</si>
  <si>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</si>
  <si>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</si>
  <si>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</si>
  <si>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</si>
  <si>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</si>
  <si>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</si>
  <si>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</si>
  <si>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</si>
  <si>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</si>
  <si>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</si>
  <si>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</si>
  <si>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</si>
  <si>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</si>
  <si>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</si>
  <si>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</si>
  <si>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</si>
  <si>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</si>
  <si>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</si>
  <si>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</si>
  <si>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</si>
  <si>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</si>
  <si>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</si>
  <si>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</si>
  <si>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</si>
  <si>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</si>
  <si>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</si>
  <si>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</si>
  <si>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</si>
  <si>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</si>
  <si>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</si>
  <si>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</si>
  <si>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</si>
  <si>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</si>
  <si>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</si>
  <si>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</si>
  <si>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</si>
  <si>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</si>
  <si>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</si>
  <si>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</si>
  <si>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</si>
  <si>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</si>
  <si>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</si>
  <si>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</si>
  <si>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</si>
  <si>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</si>
  <si>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</si>
  <si>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</si>
  <si>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</si>
  <si>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</si>
  <si>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</si>
  <si>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</si>
  <si>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</si>
  <si>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</si>
  <si>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</si>
  <si>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</si>
  <si>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</si>
  <si>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</si>
  <si>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</si>
  <si>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</si>
  <si>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</si>
  <si>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</si>
  <si>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</si>
  <si>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</si>
  <si>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</si>
  <si>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</si>
  <si>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</si>
  <si>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</si>
  <si>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</si>
  <si>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</si>
  <si>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</si>
  <si>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</si>
  <si>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</si>
  <si>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</si>
  <si>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</si>
  <si>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</si>
  <si>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</si>
  <si>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</si>
  <si>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</si>
  <si>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</si>
  <si>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</si>
  <si>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</si>
  <si>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</si>
  <si>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</si>
  <si>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</si>
  <si>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</si>
  <si>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</si>
  <si>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</si>
  <si>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</si>
  <si>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</si>
  <si>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</si>
  <si>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</si>
  <si>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</si>
  <si>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</si>
  <si>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</si>
  <si>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</si>
  <si>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</si>
  <si>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</si>
  <si>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</si>
  <si>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</si>
  <si>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</si>
  <si>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</si>
  <si>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</si>
  <si>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</si>
  <si>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</si>
  <si>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</si>
  <si>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</si>
  <si>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</si>
  <si>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</si>
  <si>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</si>
  <si>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</si>
  <si>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</si>
  <si>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</si>
  <si>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</si>
  <si>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</si>
  <si>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</si>
  <si>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</si>
  <si>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</si>
  <si>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</si>
  <si>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</si>
  <si>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</si>
  <si>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</si>
  <si>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</si>
  <si>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</si>
  <si>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</si>
  <si>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</si>
  <si>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</si>
  <si>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</si>
  <si>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</si>
  <si>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</si>
  <si>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</si>
  <si>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</si>
  <si>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</si>
  <si>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</si>
  <si>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</si>
  <si>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</si>
  <si>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</si>
  <si>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</si>
  <si>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</si>
  <si>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</si>
  <si>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</si>
  <si>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</si>
  <si>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</si>
  <si>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</si>
  <si>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</si>
  <si>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</si>
  <si>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</si>
  <si>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</si>
  <si>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</si>
  <si>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</si>
  <si>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</si>
  <si>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</si>
  <si>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</si>
  <si>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</si>
  <si>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</si>
  <si>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</si>
  <si>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</si>
  <si>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</si>
  <si>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</si>
  <si>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</si>
  <si>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</si>
  <si>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</si>
  <si>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</si>
  <si>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</si>
  <si>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</si>
  <si>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</si>
  <si>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</si>
  <si>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</si>
  <si>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</si>
  <si>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</si>
  <si>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</si>
  <si>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</si>
  <si>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</si>
  <si>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</si>
  <si>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</si>
  <si>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</si>
  <si>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</si>
  <si>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</si>
  <si>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</si>
  <si>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</si>
  <si>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</si>
  <si>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</si>
  <si>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</si>
  <si>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</si>
  <si>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</si>
  <si>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</si>
  <si>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</si>
  <si>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</si>
  <si>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</si>
  <si>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</si>
  <si>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</si>
  <si>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</si>
  <si>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</si>
  <si>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</si>
  <si>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</si>
  <si>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</si>
  <si>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</si>
  <si>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</si>
  <si>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</si>
  <si>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</si>
  <si>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</si>
  <si>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</si>
  <si>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</si>
  <si>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</si>
  <si>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</si>
  <si>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</si>
  <si>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</si>
  <si>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</si>
  <si>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</si>
  <si>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</si>
  <si>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</si>
  <si>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</si>
  <si>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</si>
  <si>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</si>
  <si>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</si>
  <si>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</si>
  <si>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</si>
  <si>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</si>
  <si>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</si>
  <si>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</si>
  <si>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</si>
  <si>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</si>
  <si>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</si>
  <si>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</si>
  <si>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</si>
  <si>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</si>
  <si>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</si>
  <si>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</si>
  <si>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</si>
  <si>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</si>
  <si>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</si>
  <si>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</si>
  <si>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</si>
  <si>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</si>
  <si>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</si>
  <si>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</si>
  <si>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</si>
  <si>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</si>
  <si>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</si>
  <si>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</si>
  <si>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</si>
  <si>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</si>
  <si>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</si>
  <si>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</si>
  <si>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</si>
  <si>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</si>
  <si>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</si>
  <si>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</si>
  <si>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</si>
  <si>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</si>
  <si>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</si>
  <si>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</si>
  <si>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</si>
  <si>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</si>
  <si>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</si>
  <si>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</si>
  <si>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</si>
  <si>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</si>
  <si>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</si>
  <si>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</si>
  <si>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</si>
  <si>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</si>
  <si>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</si>
  <si>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</si>
  <si>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</si>
  <si>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</si>
  <si>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</si>
  <si>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</si>
  <si>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</si>
  <si>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</si>
  <si>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</si>
  <si>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</si>
  <si>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</si>
  <si>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</si>
  <si>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</si>
  <si>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</si>
  <si>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</si>
  <si>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</si>
  <si>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</si>
  <si>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</si>
  <si>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</si>
  <si>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</si>
  <si>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</si>
  <si>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</si>
  <si>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</si>
  <si>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</si>
  <si>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</si>
  <si>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</si>
  <si>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</si>
  <si>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</si>
  <si>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</si>
  <si>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</si>
  <si>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</si>
  <si>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</si>
  <si>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</si>
  <si>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</si>
  <si>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</si>
  <si>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</si>
  <si>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</si>
  <si>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</si>
  <si>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</si>
  <si>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</si>
  <si>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</si>
  <si>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</si>
  <si>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</si>
  <si>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</si>
  <si>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</si>
  <si>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</si>
  <si>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</si>
  <si>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</si>
  <si>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</si>
  <si>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</si>
  <si>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</si>
  <si>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</si>
  <si>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</si>
  <si>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</si>
  <si>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</si>
  <si>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</si>
  <si>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</si>
  <si>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</si>
  <si>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</si>
  <si>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</si>
  <si>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</si>
  <si>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</si>
  <si>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</si>
  <si>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</si>
  <si>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</si>
  <si>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</si>
  <si>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</si>
  <si>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</si>
  <si>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</si>
  <si>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</si>
  <si>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</si>
  <si>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</si>
  <si>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</si>
  <si>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</si>
  <si>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</si>
  <si>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</si>
  <si>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</si>
  <si>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</si>
  <si>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</si>
  <si>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</si>
  <si>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</si>
  <si>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</si>
  <si>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</si>
  <si>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</si>
  <si>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</si>
  <si>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</si>
  <si>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</si>
  <si>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</si>
  <si>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</si>
  <si>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</si>
  <si>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</si>
  <si>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</si>
  <si>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</si>
  <si>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</si>
  <si>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</si>
  <si>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</si>
  <si>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</si>
  <si>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</si>
  <si>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</si>
  <si>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</si>
  <si>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</si>
  <si>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</si>
  <si>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</si>
  <si>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</si>
  <si>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</si>
  <si>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</si>
  <si>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</si>
  <si>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</si>
  <si>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</si>
  <si>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</si>
  <si>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</si>
  <si>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</si>
  <si>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</si>
  <si>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</si>
  <si>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</si>
  <si>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</si>
  <si>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</si>
  <si>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</si>
  <si>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</si>
  <si>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</si>
  <si>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</si>
  <si>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</si>
  <si>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</si>
  <si>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</si>
  <si>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</si>
  <si>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</si>
  <si>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</si>
  <si>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</si>
  <si>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</si>
  <si>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</si>
  <si>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</si>
  <si>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</si>
  <si>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</si>
  <si>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</si>
  <si>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</si>
  <si>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</si>
  <si>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</si>
  <si>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</si>
  <si>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</si>
  <si>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</si>
  <si>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</si>
  <si>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</si>
  <si>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</si>
  <si>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</si>
  <si>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</si>
  <si>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</si>
  <si>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</si>
  <si>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</si>
  <si>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</si>
  <si>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</si>
  <si>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</si>
  <si>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</si>
  <si>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</si>
  <si>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</si>
  <si>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</si>
  <si>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</si>
  <si>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</si>
  <si>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</si>
  <si>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</si>
  <si>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</si>
  <si>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</si>
  <si>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</si>
  <si>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</si>
  <si>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</si>
  <si>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</si>
  <si>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</si>
  <si>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</si>
  <si>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</si>
  <si>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</si>
  <si>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</si>
  <si>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</si>
  <si>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</si>
  <si>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</si>
  <si>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</si>
  <si>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</si>
  <si>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</si>
  <si>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</si>
  <si>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</si>
  <si>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</si>
  <si>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</si>
  <si>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</si>
  <si>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</si>
  <si>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</si>
  <si>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</si>
  <si>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</si>
  <si>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</si>
  <si>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</si>
  <si>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</si>
  <si>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</si>
  <si>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</si>
  <si>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</si>
  <si>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</si>
  <si>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</si>
  <si>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</si>
  <si>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</si>
  <si>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</si>
  <si>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</si>
  <si>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</si>
  <si>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</si>
  <si>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</si>
  <si>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</si>
  <si>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</si>
  <si>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</si>
  <si>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</si>
  <si>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</si>
  <si>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</si>
  <si>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</si>
  <si>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</si>
  <si>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</si>
  <si>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</si>
  <si>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</si>
  <si>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</si>
  <si>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</si>
  <si>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</si>
  <si>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</si>
  <si>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</si>
  <si>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</si>
  <si>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</si>
  <si>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</si>
  <si>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</si>
  <si>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</si>
  <si>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</si>
  <si>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</si>
  <si>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</si>
  <si>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</si>
  <si>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</si>
  <si>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</si>
  <si>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</si>
  <si>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</si>
  <si>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</si>
  <si>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</si>
  <si>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</si>
  <si>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</si>
  <si>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</si>
  <si>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</si>
  <si>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</si>
  <si>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</si>
  <si>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</si>
  <si>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</si>
  <si>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</si>
  <si>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</si>
  <si>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</si>
  <si>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</si>
  <si>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</si>
  <si>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</si>
  <si>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</si>
  <si>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</si>
  <si>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</si>
  <si>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</si>
  <si>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</si>
  <si>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</si>
  <si>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</si>
  <si>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</si>
  <si>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</si>
  <si>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</si>
  <si>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</si>
  <si>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</si>
  <si>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</si>
  <si>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</si>
  <si>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</si>
  <si>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</si>
  <si>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</si>
  <si>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</si>
  <si>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</si>
  <si>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</si>
  <si>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</si>
  <si>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</si>
  <si>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</si>
  <si>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</si>
  <si>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</si>
  <si>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</si>
  <si>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</si>
  <si>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</si>
  <si>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</si>
  <si>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</si>
  <si>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</si>
  <si>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</si>
  <si>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</si>
  <si>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</si>
  <si>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</si>
  <si>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</si>
  <si>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</si>
  <si>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</si>
  <si>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</si>
  <si>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</si>
  <si>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</si>
  <si>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</si>
  <si>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</si>
  <si>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</si>
  <si>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</si>
  <si>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</si>
  <si>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</si>
  <si>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</si>
  <si>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</si>
  <si>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</si>
  <si>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</si>
  <si>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</si>
  <si>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</si>
  <si>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</si>
  <si>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</si>
  <si>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</si>
  <si>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</si>
  <si>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</si>
  <si>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</si>
  <si>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</si>
  <si>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</si>
  <si>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</si>
  <si>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</si>
  <si>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</si>
  <si>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</si>
  <si>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</si>
  <si>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</si>
  <si>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</si>
  <si>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</si>
  <si>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</si>
  <si>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</si>
  <si>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</si>
  <si>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</si>
  <si>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</si>
  <si>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</si>
  <si>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</si>
  <si>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</si>
  <si>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</si>
  <si>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</si>
  <si>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</si>
  <si>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</si>
  <si>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</si>
  <si>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</si>
  <si>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</si>
  <si>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</si>
  <si>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</si>
  <si>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</si>
  <si>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</si>
  <si>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</si>
  <si>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</si>
  <si>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</si>
  <si>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</si>
  <si>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</si>
  <si>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</si>
  <si>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</si>
  <si>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</si>
  <si>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</si>
  <si>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</si>
  <si>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</si>
  <si>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</si>
  <si>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</si>
  <si>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</si>
  <si>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</si>
  <si>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</si>
  <si>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</si>
  <si>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</si>
  <si>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</si>
  <si>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</si>
  <si>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</si>
  <si>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</si>
  <si>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</si>
  <si>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</si>
  <si>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</si>
  <si>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</si>
  <si>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</si>
  <si>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</si>
  <si>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</si>
  <si>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</si>
  <si>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</si>
  <si>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</si>
  <si>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</si>
  <si>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</si>
  <si>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</si>
  <si>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</si>
  <si>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</si>
  <si>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</si>
  <si>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</si>
  <si>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</si>
  <si>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</si>
  <si>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</si>
  <si>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</si>
  <si>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</si>
  <si>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</si>
  <si>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</si>
  <si>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</si>
  <si>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</si>
  <si>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</si>
  <si>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</si>
  <si>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</si>
  <si>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</si>
  <si>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</si>
  <si>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</si>
  <si>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</si>
  <si>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</si>
  <si>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</si>
  <si>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</si>
  <si>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</si>
  <si>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</si>
  <si>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</si>
  <si>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</si>
  <si>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</si>
  <si>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</si>
  <si>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</si>
  <si>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</si>
  <si>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</si>
  <si>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</si>
  <si>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</si>
  <si>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</si>
  <si>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</si>
  <si>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</si>
  <si>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</si>
  <si>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</si>
  <si>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</si>
  <si>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</si>
  <si>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</si>
  <si>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</si>
  <si>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</si>
  <si>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</si>
  <si>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</si>
  <si>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</si>
  <si>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</si>
  <si>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</si>
  <si>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</si>
  <si>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</si>
  <si>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</si>
  <si>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</si>
  <si>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</si>
  <si>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</si>
  <si>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</si>
  <si>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</si>
  <si>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</si>
  <si>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</si>
  <si>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</si>
  <si>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</si>
  <si>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</si>
  <si>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</si>
  <si>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</si>
  <si>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</si>
  <si>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</si>
  <si>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</si>
  <si>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</si>
  <si>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</si>
  <si>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</si>
  <si>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</si>
  <si>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</si>
  <si>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</si>
  <si>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</si>
  <si>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</si>
  <si>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</si>
  <si>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</si>
  <si>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</si>
  <si>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</si>
  <si>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</si>
  <si>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</si>
  <si>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</si>
  <si>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</si>
  <si>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</si>
  <si>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</si>
  <si>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</si>
  <si>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</si>
  <si>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</si>
  <si>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</si>
  <si>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</si>
  <si>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</si>
  <si>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</si>
  <si>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</si>
  <si>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</si>
  <si>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</si>
  <si>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</si>
  <si>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</si>
  <si>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</si>
  <si>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</si>
  <si>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</si>
  <si>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</si>
  <si>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</si>
  <si>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</si>
  <si>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</si>
  <si>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</si>
  <si>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</si>
  <si>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</si>
  <si>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</si>
  <si>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</si>
  <si>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</si>
  <si>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</si>
  <si>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</si>
  <si>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</si>
  <si>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</si>
  <si>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</si>
  <si>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</si>
  <si>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</si>
  <si>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</si>
  <si>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</si>
  <si>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</si>
  <si>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</si>
  <si>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</si>
  <si>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</si>
  <si>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</si>
  <si>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</si>
  <si>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</si>
  <si>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</si>
  <si>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</si>
  <si>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</si>
  <si>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</si>
  <si>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</si>
  <si>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</si>
  <si>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</si>
  <si>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</si>
  <si>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</si>
  <si>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</si>
  <si>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</si>
  <si>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</si>
  <si>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</si>
  <si>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</si>
  <si>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</si>
  <si>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</si>
  <si>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</si>
  <si>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</si>
  <si>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</si>
  <si>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</si>
  <si>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</si>
  <si>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</si>
  <si>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</si>
  <si>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</si>
  <si>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</si>
  <si>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</si>
  <si>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</si>
  <si>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</si>
  <si>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</si>
  <si>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</si>
  <si>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</si>
  <si>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</si>
  <si>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</si>
  <si>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</si>
  <si>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</si>
  <si>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</si>
  <si>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</si>
  <si>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</si>
  <si>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</si>
  <si>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</si>
  <si>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</si>
  <si>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</si>
  <si>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</si>
  <si>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</si>
  <si>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</si>
  <si>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</si>
  <si>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</si>
  <si>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</si>
  <si>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</si>
  <si>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</si>
  <si>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</si>
  <si>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</si>
  <si>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</si>
  <si>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</si>
  <si>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</si>
  <si>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</si>
  <si>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</si>
  <si>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</si>
  <si>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</si>
  <si>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</si>
  <si>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</si>
  <si>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</si>
  <si>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</si>
  <si>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</si>
  <si>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</si>
  <si>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</si>
  <si>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</si>
  <si>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</si>
  <si>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</si>
  <si>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</si>
  <si>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</si>
  <si>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</si>
  <si>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</si>
  <si>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</si>
  <si>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</si>
  <si>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</si>
  <si>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</si>
  <si>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</si>
  <si>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</si>
  <si>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</si>
  <si>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</si>
  <si>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</si>
  <si>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</si>
  <si>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</si>
  <si>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</si>
  <si>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</si>
  <si>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</si>
  <si>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</si>
  <si>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</si>
  <si>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</si>
  <si>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</si>
  <si>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</si>
  <si>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</si>
  <si>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</si>
  <si>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</si>
  <si>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</si>
  <si>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</si>
  <si>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</si>
  <si>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</si>
  <si>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</si>
  <si>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</si>
  <si>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</si>
  <si>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</si>
  <si>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</si>
  <si>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</si>
  <si>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</si>
  <si>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</si>
  <si>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</si>
  <si>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</si>
  <si>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</si>
  <si>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</si>
  <si>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</si>
  <si>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</si>
  <si>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</si>
  <si>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</si>
  <si>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</si>
  <si>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</si>
  <si>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</si>
  <si>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</si>
  <si>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</si>
  <si>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</si>
  <si>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</si>
  <si>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</si>
  <si>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</si>
  <si>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</si>
  <si>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</si>
  <si>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</si>
  <si>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</si>
  <si>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</si>
  <si>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</si>
  <si>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</si>
  <si>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</si>
  <si>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</si>
  <si>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</si>
  <si>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</si>
  <si>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</si>
  <si>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</si>
  <si>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</si>
  <si>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</si>
  <si>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</si>
  <si>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</si>
  <si>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</si>
  <si>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</si>
  <si>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</si>
  <si>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</si>
  <si>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</si>
  <si>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</si>
  <si>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</si>
  <si>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</si>
  <si>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</si>
  <si>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</si>
  <si>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</si>
  <si>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</si>
  <si>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</si>
  <si>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</si>
  <si>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</si>
  <si>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</si>
  <si>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</si>
  <si>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</si>
  <si>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</si>
  <si>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</si>
  <si>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</si>
  <si>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</si>
  <si>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</si>
  <si>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</si>
  <si>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</si>
  <si>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</si>
  <si>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</si>
  <si>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</si>
  <si>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</si>
  <si>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</si>
  <si>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</si>
  <si>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</si>
  <si>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</si>
  <si>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</si>
  <si>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</si>
  <si>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</si>
  <si>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</si>
  <si>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</si>
  <si>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</si>
  <si>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</si>
  <si>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</si>
  <si>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</si>
  <si>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</si>
  <si>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</si>
  <si>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</si>
  <si>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</si>
  <si>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</si>
  <si>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</si>
  <si>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</si>
  <si>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</si>
  <si>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</si>
  <si>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</si>
  <si>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</si>
  <si>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</si>
  <si>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</si>
  <si>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</si>
  <si>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</si>
  <si>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</si>
  <si>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</si>
  <si>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</si>
  <si>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</si>
  <si>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</si>
  <si>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</si>
  <si>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</si>
  <si>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</si>
  <si>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</si>
  <si>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</si>
  <si>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</si>
  <si>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</si>
  <si>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</si>
  <si>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</si>
  <si>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</si>
  <si>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</si>
  <si>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</si>
  <si>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</si>
  <si>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</si>
  <si>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</si>
  <si>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</si>
  <si>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</si>
  <si>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</si>
  <si>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</si>
  <si>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</si>
  <si>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</si>
  <si>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</si>
  <si>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</si>
  <si>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</si>
  <si>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</si>
  <si>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</si>
  <si>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</si>
  <si>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</si>
  <si>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</si>
  <si>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</si>
  <si>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</si>
  <si>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</si>
  <si>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</si>
  <si>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</si>
  <si>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</si>
  <si>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</si>
  <si>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</si>
  <si>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</si>
  <si>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</si>
  <si>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</si>
  <si>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</si>
  <si>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</si>
  <si>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</si>
  <si>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</si>
  <si>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</si>
  <si>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</si>
  <si>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</si>
  <si>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</si>
  <si>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</si>
  <si>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</si>
  <si>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</si>
  <si>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</si>
  <si>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</si>
  <si>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</si>
  <si>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</si>
  <si>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</si>
  <si>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</si>
  <si>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</si>
  <si>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</si>
  <si>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</si>
  <si>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</si>
  <si>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</si>
  <si>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</si>
  <si>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</si>
  <si>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</si>
  <si>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</si>
  <si>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</si>
  <si>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</si>
  <si>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</si>
  <si>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</si>
  <si>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</si>
  <si>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</si>
  <si>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</si>
  <si>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</si>
  <si>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</si>
  <si>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</si>
  <si>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</si>
  <si>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</si>
  <si>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</si>
  <si>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</si>
  <si>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</si>
  <si>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</si>
  <si>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</si>
  <si>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</si>
  <si>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</si>
  <si>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</si>
  <si>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</si>
  <si>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</si>
  <si>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</si>
  <si>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</si>
  <si>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</si>
  <si>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</si>
  <si>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</si>
  <si>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</si>
  <si>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</si>
  <si>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</si>
  <si>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</si>
  <si>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</si>
  <si>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</si>
  <si>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</si>
  <si>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</si>
  <si>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</si>
  <si>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</si>
  <si>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</si>
  <si>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</si>
  <si>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</si>
  <si>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</si>
  <si>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</si>
  <si>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</si>
  <si>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</si>
  <si>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</si>
  <si>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</si>
  <si>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</si>
  <si>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</si>
  <si>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</si>
  <si>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</si>
  <si>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</si>
  <si>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</si>
  <si>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</si>
  <si>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</si>
  <si>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</si>
  <si>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</si>
  <si>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</si>
  <si>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</si>
  <si>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</si>
  <si>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</si>
  <si>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</si>
  <si>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</si>
  <si>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</si>
  <si>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</si>
  <si>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</si>
  <si>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</si>
  <si>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</si>
  <si>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</si>
  <si>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</si>
  <si>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</si>
  <si>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</si>
  <si>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</si>
  <si>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</si>
  <si>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</si>
  <si>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</si>
  <si>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</si>
  <si>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</si>
  <si>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</si>
  <si>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</si>
  <si>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</si>
  <si>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</si>
  <si>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</si>
  <si>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</si>
  <si>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</si>
  <si>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</si>
  <si>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</si>
  <si>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</si>
  <si>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</si>
  <si>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</si>
  <si>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</si>
  <si>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</si>
  <si>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</si>
  <si>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</si>
  <si>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</si>
  <si>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</si>
  <si>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</si>
  <si>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</si>
  <si>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</si>
  <si>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</si>
  <si>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</si>
  <si>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</si>
  <si>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</si>
  <si>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</si>
  <si>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</si>
  <si>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</si>
  <si>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</si>
  <si>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</si>
  <si>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</si>
  <si>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</si>
  <si>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</si>
  <si>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</si>
  <si>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</si>
  <si>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</si>
  <si>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</si>
  <si>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</si>
  <si>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</si>
  <si>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</si>
  <si>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</si>
  <si>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</si>
  <si>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</si>
  <si>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</si>
  <si>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</si>
  <si>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</si>
  <si>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</si>
  <si>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</si>
  <si>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</si>
  <si>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</si>
  <si>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</si>
  <si>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</si>
  <si>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</si>
  <si>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</si>
  <si>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</si>
  <si>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</si>
  <si>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</si>
  <si>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</si>
  <si>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</si>
  <si>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</si>
  <si>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</si>
  <si>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</si>
  <si>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</si>
  <si>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</si>
  <si>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</si>
  <si>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</si>
  <si>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</si>
  <si>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</si>
  <si>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</si>
  <si>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</si>
  <si>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</si>
  <si>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</si>
  <si>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</si>
  <si>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</si>
  <si>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</si>
  <si>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</si>
  <si>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</si>
  <si>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</si>
  <si>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</si>
  <si>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</si>
  <si>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</si>
  <si>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</si>
  <si>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</si>
  <si>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</si>
  <si>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</si>
  <si>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</si>
  <si>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</si>
  <si>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</si>
  <si>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</si>
  <si>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</si>
  <si>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</si>
  <si>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</si>
  <si>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</si>
  <si>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</si>
  <si>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</si>
  <si>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</si>
  <si>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</si>
  <si>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</si>
  <si>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</si>
  <si>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</si>
  <si>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</si>
  <si>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</si>
  <si>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</si>
  <si>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</si>
  <si>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</si>
  <si>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</si>
  <si>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</si>
  <si>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</si>
  <si>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</si>
  <si>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</si>
  <si>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</si>
  <si>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</si>
  <si>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</si>
  <si>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</si>
  <si>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</si>
  <si>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</si>
  <si>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</si>
  <si>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</si>
  <si>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</si>
  <si>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</si>
  <si>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</si>
  <si>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</si>
  <si>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</si>
  <si>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</si>
  <si>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</si>
  <si>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</si>
  <si>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</si>
  <si>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</si>
  <si>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</si>
  <si>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</si>
  <si>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</si>
  <si>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</si>
  <si>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</si>
  <si>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</si>
  <si>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</si>
  <si>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</si>
  <si>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</si>
  <si>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</si>
  <si>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</si>
  <si>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</si>
  <si>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</si>
  <si>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</si>
  <si>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</si>
  <si>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</si>
  <si>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</si>
  <si>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</si>
  <si>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</si>
  <si>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</si>
  <si>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</si>
  <si>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</si>
  <si>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</si>
  <si>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</si>
  <si>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</si>
  <si>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</si>
  <si>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</si>
  <si>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</si>
  <si>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</si>
  <si>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</si>
  <si>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</si>
  <si>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</si>
  <si>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</si>
  <si>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</si>
  <si>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</si>
  <si>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</si>
  <si>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</si>
  <si>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</si>
  <si>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</si>
  <si>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</si>
  <si>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</si>
  <si>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</si>
  <si>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</si>
  <si>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</si>
  <si>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</si>
  <si>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</si>
  <si>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</si>
  <si>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</si>
  <si>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</si>
  <si>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</si>
  <si>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</si>
  <si>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</si>
  <si>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</si>
  <si>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</si>
  <si>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</si>
  <si>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</si>
  <si>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</si>
  <si>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</si>
  <si>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</si>
  <si>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</si>
  <si>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</si>
  <si>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</si>
  <si>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</si>
  <si>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</si>
  <si>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</si>
  <si>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</si>
  <si>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</si>
  <si>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</si>
  <si>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</si>
  <si>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</si>
  <si>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</si>
  <si>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</si>
  <si>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</si>
  <si>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</si>
  <si>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</si>
  <si>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</si>
  <si>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</si>
  <si>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</si>
  <si>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</si>
  <si>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</si>
  <si>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</si>
  <si>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</si>
  <si>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</si>
  <si>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</si>
  <si>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</si>
  <si>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</si>
  <si>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</si>
  <si>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</si>
  <si>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</si>
  <si>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</si>
  <si>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</si>
  <si>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</si>
  <si>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</si>
  <si>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</si>
  <si>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</si>
  <si>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</si>
  <si>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</si>
  <si>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</si>
  <si>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</si>
  <si>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</si>
  <si>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</si>
  <si>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</si>
  <si>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</si>
  <si>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</si>
  <si>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</si>
  <si>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</si>
  <si>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</si>
  <si>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</si>
  <si>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</si>
  <si>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</si>
  <si>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</si>
  <si>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</si>
  <si>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</si>
  <si>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</si>
  <si>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</si>
  <si>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</si>
  <si>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</si>
  <si>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</si>
  <si>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</si>
  <si>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</si>
  <si>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</si>
  <si>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</si>
  <si>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</si>
  <si>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</si>
  <si>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</si>
  <si>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</si>
  <si>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</si>
  <si>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</si>
  <si>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</si>
  <si>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</si>
  <si>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</si>
  <si>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</si>
  <si>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</si>
  <si>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</si>
  <si>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</si>
  <si>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</si>
  <si>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</si>
  <si>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</si>
  <si>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</si>
  <si>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</si>
  <si>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</si>
  <si>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</si>
  <si>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</si>
  <si>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</si>
  <si>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</si>
  <si>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</si>
  <si>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</si>
  <si>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</si>
  <si>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</si>
  <si>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</si>
  <si>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</si>
  <si>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</si>
  <si>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</si>
  <si>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</si>
  <si>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</si>
  <si>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</si>
  <si>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</si>
  <si>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</si>
  <si>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</si>
  <si>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</si>
  <si>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</si>
  <si>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</si>
  <si>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</si>
  <si>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</si>
  <si>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</si>
  <si>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</si>
  <si>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</si>
  <si>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</si>
  <si>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</si>
  <si>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</si>
  <si>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</si>
  <si>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</si>
  <si>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</si>
  <si>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</si>
  <si>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</si>
  <si>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</si>
  <si>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</si>
  <si>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</si>
  <si>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</si>
  <si>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</si>
  <si>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</si>
  <si>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</si>
  <si>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</si>
  <si>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</si>
  <si>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</si>
  <si>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</si>
  <si>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</si>
  <si>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</si>
  <si>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</si>
  <si>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</si>
  <si>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</si>
  <si>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</si>
  <si>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</si>
  <si>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</si>
  <si>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</si>
  <si>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</si>
  <si>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</si>
  <si>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</si>
  <si>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</si>
  <si>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</si>
  <si>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</si>
  <si>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</si>
  <si>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</si>
  <si>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</si>
  <si>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</si>
  <si>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</si>
  <si>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</si>
  <si>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</si>
  <si>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</si>
  <si>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</si>
  <si>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</si>
  <si>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</si>
  <si>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</si>
  <si>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</si>
  <si>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</si>
  <si>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</si>
  <si>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</si>
  <si>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</si>
  <si>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</si>
  <si>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</si>
  <si>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</si>
  <si>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</si>
  <si>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</si>
  <si>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</si>
  <si>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</si>
  <si>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</si>
  <si>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</si>
  <si>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</si>
  <si>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</si>
  <si>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</si>
  <si>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</si>
  <si>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</si>
  <si>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</si>
  <si>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</si>
  <si>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</si>
  <si>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</si>
  <si>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</si>
  <si>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</si>
  <si>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</si>
  <si>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</si>
  <si>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</si>
  <si>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</si>
  <si>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</si>
  <si>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</si>
  <si>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</si>
  <si>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</si>
  <si>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</si>
  <si>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</si>
  <si>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</si>
  <si>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</si>
  <si>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</si>
  <si>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</si>
  <si>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</si>
  <si>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</si>
  <si>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</si>
  <si>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</si>
  <si>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</si>
  <si>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</si>
  <si>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</si>
  <si>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</si>
  <si>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</si>
  <si>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</si>
  <si>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</si>
  <si>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</si>
  <si>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</si>
  <si>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</si>
  <si>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</si>
  <si>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</si>
  <si>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</si>
  <si>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</si>
  <si>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</si>
  <si>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</si>
  <si>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</si>
  <si>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</si>
  <si>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</si>
  <si>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</si>
  <si>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</si>
  <si>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</si>
  <si>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</si>
  <si>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</si>
  <si>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</si>
  <si>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</si>
  <si>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</si>
  <si>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</si>
  <si>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</si>
  <si>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</si>
  <si>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</si>
  <si>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</si>
  <si>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</si>
  <si>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</si>
  <si>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</si>
  <si>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</si>
  <si>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</si>
  <si>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</si>
  <si>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</si>
  <si>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</si>
  <si>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</si>
  <si>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</si>
  <si>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</si>
  <si>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</si>
  <si>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</si>
  <si>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</si>
  <si>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</si>
  <si>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</si>
  <si>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</si>
  <si>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</si>
  <si>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</si>
  <si>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</si>
  <si>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</si>
  <si>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</si>
  <si>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</si>
  <si>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</si>
  <si>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</si>
  <si>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</si>
  <si>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</si>
  <si>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</si>
  <si>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</si>
  <si>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</si>
  <si>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</si>
  <si>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</si>
  <si>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</si>
  <si>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</si>
  <si>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</si>
  <si>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</si>
  <si>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</si>
  <si>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</si>
  <si>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</si>
  <si>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</si>
  <si>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</si>
  <si>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</si>
  <si>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</si>
  <si>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</si>
  <si>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</si>
  <si>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</si>
  <si>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</si>
  <si>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</si>
  <si>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</si>
  <si>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</si>
  <si>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</si>
  <si>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</si>
  <si>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</si>
  <si>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</si>
  <si>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</si>
  <si>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</si>
  <si>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</si>
  <si>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</si>
  <si>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</si>
  <si>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</si>
  <si>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</si>
  <si>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</si>
  <si>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</si>
  <si>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</si>
  <si>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</si>
  <si>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</si>
  <si>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</si>
  <si>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</si>
  <si>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</si>
  <si>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</si>
  <si>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</si>
  <si>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</si>
  <si>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</si>
  <si>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</si>
  <si>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</si>
  <si>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</si>
  <si>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</si>
  <si>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</si>
  <si>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</si>
  <si>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</si>
  <si>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</si>
  <si>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</si>
  <si>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</si>
  <si>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</si>
  <si>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</si>
  <si>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</si>
  <si>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</si>
  <si>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</si>
  <si>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</si>
  <si>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</si>
  <si>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</si>
  <si>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</si>
  <si>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</si>
  <si>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</si>
  <si>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</si>
  <si>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</si>
  <si>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</si>
  <si>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</si>
  <si>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</si>
  <si>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</si>
  <si>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</si>
  <si>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</si>
  <si>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</si>
  <si>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</si>
  <si>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</si>
  <si>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</si>
  <si>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</si>
  <si>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</si>
  <si>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</si>
  <si>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</si>
  <si>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</si>
  <si>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</si>
  <si>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</si>
  <si>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</si>
  <si>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</si>
  <si>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</si>
  <si>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</si>
  <si>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</si>
  <si>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</si>
  <si>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</si>
  <si>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</si>
  <si>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</si>
  <si>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</si>
  <si>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</si>
  <si>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</si>
  <si>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</si>
  <si>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</si>
  <si>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</si>
  <si>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</si>
  <si>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</si>
  <si>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</si>
  <si>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</si>
  <si>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</si>
  <si>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</si>
  <si>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</si>
  <si>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</si>
  <si>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</si>
  <si>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</si>
  <si>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</si>
  <si>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</si>
  <si>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</si>
  <si>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</si>
  <si>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</si>
  <si>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</si>
  <si>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</si>
  <si>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</si>
  <si>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</si>
  <si>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</si>
  <si>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</si>
  <si>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</si>
  <si>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</si>
  <si>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</si>
  <si>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</si>
  <si>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</si>
  <si>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</si>
  <si>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</si>
  <si>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</si>
  <si>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</si>
  <si>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</si>
  <si>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</si>
  <si>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</si>
  <si>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</si>
  <si>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</si>
  <si>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</si>
  <si>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</si>
  <si>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</si>
  <si>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</si>
  <si>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</si>
  <si>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</si>
  <si>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</si>
  <si>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</si>
  <si>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</si>
  <si>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</si>
  <si>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</si>
  <si>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</si>
  <si>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</si>
  <si>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</si>
  <si>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</si>
  <si>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</si>
  <si>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</si>
  <si>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</si>
  <si>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</si>
  <si>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</si>
  <si>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</si>
  <si>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</si>
  <si>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</si>
  <si>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</si>
  <si>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</si>
  <si>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</si>
  <si>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</si>
  <si>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</si>
  <si>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</si>
  <si>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</si>
  <si>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</si>
  <si>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</si>
  <si>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</si>
  <si>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</si>
  <si>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</si>
  <si>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</si>
  <si>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</si>
  <si>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</si>
  <si>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</si>
  <si>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</si>
  <si>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</si>
  <si>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</si>
  <si>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</si>
  <si>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</si>
  <si>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</si>
  <si>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</si>
  <si>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</si>
  <si>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</si>
  <si>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</si>
  <si>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</si>
  <si>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</si>
  <si>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</si>
  <si>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</si>
  <si>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</si>
  <si>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</si>
  <si>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</si>
  <si>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</si>
  <si>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</si>
  <si>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</si>
  <si>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</si>
  <si>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</si>
  <si>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</si>
  <si>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</si>
  <si>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</si>
  <si>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</si>
  <si>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</si>
  <si>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</si>
  <si>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</si>
  <si>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</si>
  <si>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</si>
  <si>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</si>
  <si>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</si>
  <si>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</si>
  <si>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</si>
  <si>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</si>
  <si>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</si>
  <si>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</si>
  <si>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</si>
  <si>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</si>
  <si>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</si>
  <si>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</si>
  <si>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</si>
  <si>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</si>
  <si>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</si>
  <si>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</si>
  <si>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</si>
  <si>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</si>
  <si>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</si>
  <si>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</si>
  <si>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</si>
  <si>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</si>
  <si>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</si>
  <si>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</si>
  <si>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</si>
  <si>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</si>
  <si>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</si>
  <si>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</si>
  <si>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</si>
  <si>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</si>
  <si>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</si>
  <si>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</si>
  <si>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</si>
  <si>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</si>
  <si>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</si>
  <si>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</si>
  <si>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</si>
  <si>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</si>
  <si>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</si>
  <si>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</si>
  <si>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</si>
  <si>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</si>
  <si>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</si>
  <si>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</si>
  <si>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</si>
  <si>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</si>
  <si>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</si>
  <si>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</si>
  <si>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</si>
  <si>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</si>
  <si>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</si>
  <si>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</si>
  <si>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</si>
  <si>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</si>
  <si>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</si>
  <si>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</si>
  <si>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</si>
  <si>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</si>
  <si>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</si>
  <si>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</si>
  <si>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</si>
  <si>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</si>
  <si>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</si>
  <si>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</si>
  <si>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</si>
  <si>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</si>
  <si>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</si>
  <si>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</si>
  <si>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</si>
  <si>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</si>
  <si>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</si>
  <si>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</si>
  <si>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</si>
  <si>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</si>
  <si>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</si>
  <si>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</si>
  <si>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</si>
  <si>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</si>
  <si>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</si>
  <si>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</si>
  <si>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</si>
  <si>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</si>
  <si>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</si>
  <si>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</si>
  <si>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</si>
  <si>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</si>
  <si>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</si>
  <si>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</si>
  <si>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</si>
  <si>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</si>
  <si>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</si>
  <si>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</si>
  <si>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</si>
  <si>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</si>
  <si>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</si>
  <si>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</si>
  <si>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</si>
  <si>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</si>
  <si>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</si>
  <si>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</si>
  <si>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</si>
  <si>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</si>
  <si>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</si>
  <si>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</si>
  <si>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</si>
  <si>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</si>
  <si>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</si>
  <si>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</si>
  <si>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</si>
  <si>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</si>
  <si>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</si>
  <si>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</si>
  <si>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</si>
  <si>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</si>
  <si>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</si>
  <si>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</si>
  <si>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</si>
  <si>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</si>
  <si>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</si>
  <si>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</si>
  <si>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</si>
  <si>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</si>
  <si>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</si>
  <si>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</si>
  <si>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</si>
  <si>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</si>
  <si>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</si>
  <si>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</si>
  <si>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</si>
  <si>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</si>
  <si>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</si>
  <si>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</si>
  <si>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</si>
  <si>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</si>
  <si>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</si>
  <si>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</si>
  <si>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</si>
  <si>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</si>
  <si>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</si>
  <si>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</si>
  <si>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</si>
  <si>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</si>
  <si>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</si>
  <si>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</si>
  <si>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</si>
  <si>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</si>
  <si>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</si>
  <si>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</si>
  <si>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</si>
  <si>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</si>
  <si>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</si>
  <si>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</si>
  <si>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</si>
  <si>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</si>
  <si>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</si>
  <si>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</si>
  <si>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</si>
  <si>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</si>
  <si>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</si>
  <si>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</si>
  <si>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</si>
  <si>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</si>
  <si>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</si>
  <si>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</si>
  <si>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</si>
  <si>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</si>
  <si>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</si>
  <si>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</si>
  <si>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</si>
  <si>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</si>
  <si>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</si>
  <si>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</si>
  <si>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</si>
  <si>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</si>
  <si>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</si>
  <si>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</si>
  <si>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</si>
  <si>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</si>
  <si>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</si>
  <si>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</si>
  <si>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</si>
  <si>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</si>
  <si>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</si>
  <si>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</si>
  <si>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</si>
  <si>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</si>
  <si>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</si>
  <si>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</si>
  <si>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</si>
  <si>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</si>
  <si>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</si>
  <si>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</si>
  <si>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</si>
  <si>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</si>
  <si>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</si>
  <si>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</si>
  <si>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</si>
  <si>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</si>
  <si>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</si>
  <si>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</si>
  <si>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</si>
  <si>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</si>
  <si>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</si>
  <si>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</si>
  <si>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</si>
  <si>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</si>
  <si>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</si>
  <si>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</si>
  <si>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</si>
  <si>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</si>
  <si>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</si>
  <si>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</si>
  <si>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</si>
  <si>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</si>
  <si>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</si>
  <si>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</si>
  <si>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</si>
  <si>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</si>
  <si>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</si>
  <si>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</si>
  <si>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</si>
  <si>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</si>
  <si>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</si>
  <si>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</si>
  <si>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</si>
  <si>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</si>
  <si>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</si>
  <si>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</si>
  <si>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</si>
  <si>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</si>
  <si>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</si>
  <si>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</si>
  <si>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</si>
  <si>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</si>
  <si>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</si>
  <si>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</si>
  <si>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</si>
  <si>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</si>
  <si>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</si>
  <si>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</si>
  <si>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</si>
  <si>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</si>
  <si>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</si>
  <si>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</si>
  <si>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</si>
  <si>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</si>
  <si>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</si>
  <si>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</si>
  <si>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</si>
  <si>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</si>
  <si>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</si>
  <si>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</si>
  <si>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</si>
  <si>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</si>
  <si>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</si>
  <si>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</si>
  <si>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</si>
  <si>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</si>
  <si>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</si>
  <si>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</si>
  <si>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</si>
  <si>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</si>
  <si>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</si>
  <si>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</si>
  <si>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</si>
  <si>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</si>
  <si>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</si>
  <si>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</si>
  <si>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</si>
  <si>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</si>
  <si>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</si>
  <si>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</si>
  <si>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</si>
  <si>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</si>
  <si>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</si>
  <si>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</si>
  <si>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</si>
  <si>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</si>
  <si>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</si>
  <si>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</si>
  <si>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</si>
  <si>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</si>
  <si>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</si>
  <si>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</si>
  <si>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</si>
  <si>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</si>
  <si>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</si>
  <si>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</si>
  <si>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</si>
  <si>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</si>
  <si>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</si>
  <si>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</si>
  <si>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</si>
  <si>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</si>
  <si>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</si>
  <si>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</si>
  <si>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</si>
  <si>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</si>
  <si>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</si>
  <si>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</si>
  <si>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</si>
  <si>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</si>
  <si>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</si>
  <si>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</si>
  <si>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</si>
  <si>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</si>
  <si>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</si>
  <si>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</si>
  <si>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</si>
  <si>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</si>
  <si>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</si>
  <si>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</si>
  <si>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</si>
  <si>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</si>
  <si>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</si>
  <si>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</si>
  <si>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</si>
  <si>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</si>
  <si>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</si>
  <si>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</si>
  <si>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</si>
  <si>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</si>
  <si>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</si>
  <si>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</si>
  <si>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</si>
  <si>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</si>
  <si>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</si>
  <si>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</si>
  <si>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</si>
  <si>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</si>
  <si>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</si>
  <si>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</si>
  <si>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</si>
  <si>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</si>
  <si>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</si>
  <si>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</si>
  <si>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</si>
  <si>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</si>
  <si>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</si>
  <si>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</si>
  <si>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</si>
  <si>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</si>
  <si>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</si>
  <si>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</si>
  <si>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</si>
  <si>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</si>
  <si>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</si>
  <si>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</si>
  <si>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</si>
  <si>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</si>
  <si>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</si>
  <si>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</si>
  <si>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</si>
  <si>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</si>
  <si>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</si>
  <si>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</si>
  <si>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</si>
  <si>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</si>
  <si>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</si>
  <si>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</si>
  <si>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</si>
  <si>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</si>
  <si>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</si>
  <si>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</si>
  <si>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</si>
  <si>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</si>
  <si>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</si>
  <si>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</si>
  <si>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</si>
  <si>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</si>
  <si>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</si>
  <si>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</si>
  <si>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</si>
  <si>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</si>
  <si>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</si>
  <si>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</si>
  <si>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</si>
  <si>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</si>
  <si>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</si>
  <si>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</si>
  <si>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</si>
  <si>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</si>
  <si>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</si>
  <si>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</si>
  <si>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</si>
  <si>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</si>
  <si>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</si>
  <si>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</si>
  <si>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</si>
  <si>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</si>
  <si>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</si>
  <si>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</si>
  <si>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</si>
  <si>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</si>
  <si>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</si>
  <si>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</si>
  <si>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</si>
  <si>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</si>
  <si>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</si>
  <si>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</si>
  <si>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</si>
  <si>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</si>
  <si>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</si>
  <si>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</si>
  <si>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</si>
  <si>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</si>
  <si>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</si>
  <si>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</si>
  <si>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</si>
  <si>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</si>
  <si>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</si>
  <si>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</si>
  <si>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</si>
  <si>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</si>
  <si>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</si>
  <si>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</si>
  <si>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</si>
  <si>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</si>
  <si>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</si>
  <si>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</si>
  <si>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</si>
  <si>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</si>
  <si>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</si>
  <si>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</si>
  <si>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</si>
  <si>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</si>
  <si>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</si>
  <si>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</si>
  <si>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</si>
  <si>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</si>
  <si>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</si>
  <si>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</si>
  <si>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</si>
  <si>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</si>
  <si>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</si>
  <si>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</si>
  <si>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</si>
  <si>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</si>
  <si>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</si>
  <si>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</si>
  <si>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</si>
  <si>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</si>
  <si>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</si>
  <si>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</si>
  <si>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</si>
  <si>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</si>
  <si>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</si>
  <si>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</si>
  <si>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</si>
  <si>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</si>
  <si>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</si>
  <si>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</si>
  <si>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</si>
  <si>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</si>
  <si>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</si>
  <si>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</si>
  <si>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</si>
  <si>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</si>
  <si>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</si>
  <si>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</si>
  <si>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</si>
  <si>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</si>
  <si>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</si>
  <si>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</si>
  <si>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</si>
  <si>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</si>
  <si>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</si>
  <si>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</si>
  <si>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</si>
  <si>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</si>
  <si>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</si>
  <si>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</si>
  <si>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</si>
  <si>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</si>
  <si>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</si>
  <si>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</si>
  <si>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</si>
  <si>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</si>
  <si>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</si>
  <si>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</si>
  <si>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</si>
  <si>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</si>
  <si>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</si>
  <si>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</si>
  <si>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</si>
  <si>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</si>
  <si>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</si>
  <si>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</si>
  <si>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</si>
  <si>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</si>
  <si>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</si>
  <si>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</si>
  <si>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</si>
  <si>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</si>
  <si>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</si>
  <si>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</si>
  <si>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</si>
  <si>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</si>
  <si>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</si>
  <si>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</si>
  <si>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</si>
  <si>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</si>
  <si>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</si>
  <si>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</si>
  <si>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</si>
  <si>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</si>
  <si>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</si>
  <si>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</si>
  <si>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</si>
  <si>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</si>
  <si>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</si>
  <si>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</si>
  <si>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</si>
  <si>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</si>
  <si>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</si>
  <si>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</si>
  <si>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</si>
  <si>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</si>
  <si>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</si>
  <si>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</si>
  <si>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</si>
  <si>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</si>
  <si>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</si>
  <si>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</si>
  <si>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</si>
  <si>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</si>
  <si>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</si>
  <si>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</si>
  <si>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</si>
  <si>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</si>
  <si>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</si>
  <si>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</si>
  <si>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</si>
  <si>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</si>
  <si>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</si>
  <si>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</si>
  <si>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</si>
  <si>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</si>
  <si>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</si>
  <si>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</si>
  <si>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</si>
  <si>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</si>
  <si>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</si>
  <si>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</si>
  <si>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</si>
  <si>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</si>
  <si>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</si>
  <si>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</si>
  <si>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</si>
  <si>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</si>
  <si>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</si>
  <si>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</si>
  <si>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</si>
  <si>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</si>
  <si>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</si>
  <si>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</si>
  <si>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</si>
  <si>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</si>
  <si>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</si>
  <si>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</si>
  <si>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</si>
  <si>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</si>
  <si>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</si>
  <si>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</si>
  <si>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</si>
  <si>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</si>
  <si>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</si>
  <si>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</si>
  <si>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</si>
  <si>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</si>
  <si>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</si>
  <si>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</si>
  <si>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</si>
  <si>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</si>
  <si>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</si>
  <si>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</si>
  <si>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</si>
  <si>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</si>
  <si>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</si>
  <si>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</si>
  <si>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</si>
  <si>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</si>
  <si>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</si>
  <si>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</si>
  <si>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</si>
  <si>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</si>
  <si>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</si>
  <si>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</si>
  <si>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</si>
  <si>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</si>
  <si>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</si>
  <si>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</si>
  <si>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</si>
  <si>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</si>
  <si>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</si>
  <si>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</si>
  <si>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</si>
  <si>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</si>
  <si>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</si>
  <si>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</si>
  <si>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</si>
  <si>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</si>
  <si>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</si>
  <si>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</si>
  <si>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</si>
  <si>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</si>
  <si>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</si>
  <si>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</si>
  <si>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</si>
  <si>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</si>
  <si>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</si>
  <si>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</si>
  <si>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</si>
  <si>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</si>
  <si>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</si>
  <si>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</si>
  <si>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</si>
  <si>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</si>
  <si>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</si>
  <si>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</si>
  <si>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</si>
  <si>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</si>
  <si>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</si>
  <si>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</si>
  <si>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</si>
  <si>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</si>
  <si>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</si>
  <si>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</si>
  <si>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</si>
  <si>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</si>
  <si>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</si>
  <si>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</si>
  <si>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</si>
  <si>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</si>
  <si>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</si>
  <si>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</si>
  <si>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</si>
  <si>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</si>
  <si>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</si>
  <si>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</si>
  <si>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</si>
  <si>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</si>
  <si>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</si>
  <si>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</si>
  <si>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</si>
  <si>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</si>
  <si>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</si>
  <si>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</si>
  <si>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</si>
  <si>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</si>
  <si>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</si>
  <si>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</si>
  <si>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</si>
  <si>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</si>
  <si>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</si>
  <si>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</si>
  <si>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</si>
  <si>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</si>
  <si>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</si>
  <si>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</si>
  <si>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</si>
  <si>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</si>
  <si>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</si>
  <si>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</si>
  <si>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</si>
  <si>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</si>
  <si>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</si>
  <si>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</si>
  <si>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</si>
  <si>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</si>
  <si>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</si>
  <si>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</si>
  <si>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</si>
  <si>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</si>
  <si>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</si>
  <si>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</si>
  <si>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</si>
  <si>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</si>
  <si>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</si>
  <si>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</si>
  <si>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</si>
  <si>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</si>
  <si>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</si>
  <si>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</si>
  <si>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</si>
  <si>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</si>
  <si>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</si>
  <si>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</si>
  <si>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</si>
  <si>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</si>
  <si>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</si>
  <si>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</si>
  <si>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</si>
  <si>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</si>
  <si>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</si>
  <si>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</si>
  <si>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</si>
  <si>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</si>
  <si>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</si>
  <si>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</si>
  <si>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</si>
  <si>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</si>
  <si>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</si>
  <si>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</si>
  <si>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</si>
  <si>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</si>
  <si>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</si>
  <si>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</si>
  <si>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</si>
  <si>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</si>
  <si>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</si>
  <si>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</si>
  <si>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</si>
  <si>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</si>
  <si>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</si>
  <si>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</si>
  <si>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</si>
  <si>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</si>
  <si>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</si>
  <si>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</si>
  <si>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</si>
  <si>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</si>
  <si>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</si>
  <si>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</si>
  <si>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</si>
  <si>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</si>
  <si>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</si>
  <si>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</si>
  <si>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</si>
  <si>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</si>
  <si>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</si>
  <si>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</si>
  <si>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</si>
  <si>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</si>
  <si>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</si>
  <si>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</si>
  <si>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</si>
  <si>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</si>
  <si>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</si>
  <si>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</si>
  <si>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</si>
  <si>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</si>
  <si>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</si>
  <si>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</si>
  <si>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</si>
  <si>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</si>
  <si>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</si>
  <si>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</si>
  <si>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</si>
  <si>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</si>
  <si>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</si>
  <si>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</si>
  <si>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</si>
  <si>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</si>
  <si>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</si>
  <si>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</si>
  <si>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</si>
  <si>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</si>
  <si>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</si>
  <si>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</si>
  <si>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</si>
  <si>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</si>
  <si>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</si>
  <si>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</si>
  <si>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</si>
  <si>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</si>
  <si>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</si>
  <si>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</si>
  <si>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</si>
  <si>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</si>
  <si>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</si>
  <si>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</si>
  <si>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</si>
  <si>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</si>
  <si>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</si>
  <si>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</si>
  <si>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</si>
  <si>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</si>
  <si>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</si>
  <si>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</si>
  <si>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</si>
  <si>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</si>
  <si>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</si>
  <si>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</si>
  <si>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</si>
  <si>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</si>
  <si>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</si>
  <si>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</si>
  <si>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</si>
  <si>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</si>
  <si>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</si>
  <si>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</si>
  <si>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</si>
  <si>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</si>
  <si>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</si>
  <si>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</si>
  <si>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</si>
  <si>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</si>
  <si>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</si>
  <si>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</si>
  <si>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</si>
  <si>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</si>
  <si>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</si>
  <si>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</si>
  <si>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</si>
  <si>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</si>
  <si>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</si>
  <si>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</si>
  <si>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</si>
  <si>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</si>
  <si>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</si>
  <si>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</si>
  <si>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</si>
  <si>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</si>
  <si>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</si>
  <si>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</si>
  <si>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</si>
  <si>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</si>
  <si>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</si>
  <si>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</si>
  <si>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</si>
  <si>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</si>
  <si>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</si>
  <si>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</si>
  <si>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</si>
  <si>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</si>
  <si>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</si>
  <si>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</si>
  <si>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</si>
  <si>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</si>
  <si>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</si>
  <si>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</si>
  <si>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</si>
  <si>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</si>
  <si>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</si>
  <si>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</si>
  <si>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</si>
  <si>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</si>
  <si>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</si>
  <si>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</si>
  <si>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</si>
  <si>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</si>
  <si>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</si>
  <si>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</si>
  <si>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</si>
  <si>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</si>
  <si>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</si>
  <si>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</si>
  <si>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</si>
  <si>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</si>
  <si>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</si>
  <si>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</si>
  <si>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</si>
  <si>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</si>
  <si>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</si>
  <si>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</si>
  <si>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</si>
  <si>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</si>
  <si>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</si>
  <si>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</si>
  <si>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</si>
  <si>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</si>
  <si>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</si>
  <si>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</si>
  <si>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</si>
  <si>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</si>
  <si>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</si>
  <si>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</si>
  <si>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</si>
  <si>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</si>
  <si>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</si>
  <si>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</si>
  <si>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</si>
  <si>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</si>
  <si>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</si>
  <si>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</si>
  <si>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</si>
  <si>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</si>
  <si>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</si>
  <si>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</si>
  <si>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</si>
  <si>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</si>
  <si>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</si>
  <si>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</si>
  <si>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</si>
  <si>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</si>
  <si>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</si>
  <si>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</si>
  <si>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</si>
  <si>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</si>
  <si>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</si>
  <si>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</si>
  <si>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</si>
  <si>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</si>
  <si>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</si>
  <si>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</si>
  <si>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</si>
  <si>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</si>
  <si>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</si>
  <si>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</si>
  <si>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</si>
  <si>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</si>
  <si>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</si>
  <si>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</si>
  <si>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</si>
  <si>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</si>
  <si>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</si>
  <si>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</si>
  <si>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</si>
  <si>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</si>
  <si>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</si>
  <si>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</si>
  <si>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</si>
  <si>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</si>
  <si>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</si>
  <si>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</si>
  <si>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</si>
  <si>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</si>
  <si>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</si>
  <si>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</si>
  <si>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</si>
  <si>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</si>
  <si>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</si>
  <si>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</si>
  <si>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</si>
  <si>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</si>
  <si>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</si>
  <si>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</si>
  <si>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</si>
  <si>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</si>
  <si>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</si>
  <si>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</si>
  <si>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</si>
  <si>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</si>
  <si>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</si>
  <si>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</si>
  <si>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</si>
  <si>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</si>
  <si>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</si>
  <si>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</si>
  <si>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</si>
  <si>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</si>
  <si>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</si>
  <si>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</si>
  <si>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</si>
  <si>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</si>
  <si>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</si>
  <si>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</si>
  <si>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</si>
  <si>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</si>
  <si>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</si>
  <si>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</si>
  <si>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</si>
  <si>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</si>
  <si>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</si>
  <si>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</si>
  <si>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</si>
  <si>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</si>
  <si>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</si>
  <si>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</si>
  <si>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</si>
  <si>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</si>
  <si>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</si>
  <si>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</si>
  <si>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</si>
  <si>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</si>
  <si>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</si>
  <si>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</si>
  <si>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</si>
  <si>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</si>
  <si>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</si>
  <si>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</si>
  <si>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</si>
  <si>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</si>
  <si>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</si>
  <si>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</si>
  <si>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</si>
  <si>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</si>
  <si>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</si>
  <si>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</si>
  <si>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</si>
  <si>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</si>
  <si>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</si>
  <si>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</si>
  <si>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</si>
  <si>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</si>
  <si>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</si>
  <si>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</si>
  <si>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</si>
  <si>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</si>
  <si>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</si>
  <si>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</si>
  <si>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</si>
  <si>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</si>
  <si>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</si>
  <si>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</si>
  <si>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</si>
  <si>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</si>
  <si>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</si>
  <si>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</si>
  <si>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</si>
  <si>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</si>
  <si>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</si>
  <si>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</si>
  <si>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</si>
  <si>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</si>
  <si>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</si>
  <si>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</si>
  <si>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</si>
  <si>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</si>
  <si>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</si>
  <si>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</si>
  <si>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</si>
  <si>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</si>
  <si>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</si>
  <si>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</si>
  <si>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</si>
  <si>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</si>
  <si>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</si>
  <si>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</si>
  <si>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</si>
  <si>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</si>
  <si>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</si>
  <si>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</si>
  <si>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</si>
  <si>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</si>
  <si>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</si>
  <si>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</si>
  <si>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</si>
  <si>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</si>
  <si>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</si>
  <si>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</si>
  <si>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</si>
  <si>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</si>
  <si>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</si>
  <si>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</si>
  <si>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</si>
  <si>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</si>
  <si>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</si>
  <si>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</si>
  <si>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</si>
  <si>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</si>
  <si>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</si>
  <si>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</si>
  <si>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</si>
  <si>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</si>
  <si>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</si>
  <si>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</si>
  <si>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</si>
  <si>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</si>
  <si>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</si>
  <si>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</si>
  <si>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</si>
  <si>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</si>
  <si>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</si>
  <si>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</si>
  <si>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</si>
  <si>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</si>
  <si>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</si>
  <si>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</si>
  <si>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</si>
  <si>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</si>
  <si>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</si>
  <si>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</si>
  <si>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</si>
  <si>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</si>
  <si>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</si>
  <si>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</si>
  <si>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</si>
  <si>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</si>
  <si>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</si>
  <si>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</si>
  <si>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</si>
  <si>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</si>
  <si>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</si>
  <si>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</si>
  <si>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</si>
  <si>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</si>
  <si>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</si>
  <si>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</si>
  <si>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</si>
  <si>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</si>
  <si>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</si>
  <si>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</si>
  <si>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</si>
  <si>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</si>
  <si>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</si>
  <si>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</si>
  <si>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</si>
  <si>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</si>
  <si>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</si>
  <si>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</si>
  <si>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</si>
  <si>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</si>
  <si>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</si>
  <si>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</si>
  <si>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</si>
  <si>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</si>
  <si>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</si>
  <si>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</si>
  <si>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</si>
  <si>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</si>
  <si>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</si>
  <si>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</si>
  <si>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</si>
  <si>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</si>
  <si>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</si>
  <si>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</si>
  <si>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</si>
  <si>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</si>
  <si>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</si>
  <si>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</si>
  <si>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</si>
  <si>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</si>
  <si>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</si>
  <si>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</si>
  <si>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</si>
  <si>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</si>
  <si>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</si>
  <si>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</si>
  <si>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</si>
  <si>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</si>
  <si>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</si>
  <si>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</si>
  <si>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</si>
  <si>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</si>
  <si>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</si>
  <si>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</si>
  <si>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</si>
  <si>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</si>
  <si>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</si>
  <si>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</si>
  <si>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</si>
  <si>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</si>
  <si>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</si>
  <si>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</si>
  <si>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</si>
  <si>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</si>
  <si>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</si>
  <si>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</si>
  <si>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</si>
  <si>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</si>
  <si>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</si>
  <si>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</si>
  <si>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</si>
  <si>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</si>
  <si>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</si>
  <si>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</si>
  <si>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</si>
  <si>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</si>
  <si>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</si>
  <si>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</si>
  <si>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</si>
  <si>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</si>
  <si>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</si>
  <si>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</si>
  <si>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</si>
  <si>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</si>
  <si>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</si>
  <si>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</si>
  <si>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</si>
  <si>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</si>
  <si>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</si>
  <si>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</si>
  <si>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</si>
  <si>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</si>
  <si>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</si>
  <si>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</si>
  <si>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</si>
  <si>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</si>
  <si>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</si>
  <si>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</si>
  <si>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</si>
  <si>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</si>
  <si>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</si>
  <si>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</si>
  <si>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</si>
  <si>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</si>
  <si>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</si>
  <si>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</si>
  <si>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</si>
  <si>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</si>
  <si>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</si>
  <si>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</si>
  <si>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</si>
  <si>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</si>
  <si>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</si>
  <si>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</si>
  <si>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</si>
  <si>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</si>
  <si>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</si>
  <si>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</si>
  <si>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</si>
  <si>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</si>
  <si>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</si>
  <si>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</si>
  <si>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</si>
  <si>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</si>
  <si>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</si>
  <si>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</si>
  <si>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</si>
  <si>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</si>
  <si>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</si>
  <si>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</si>
  <si>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</si>
  <si>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</si>
  <si>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</si>
  <si>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</si>
  <si>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</si>
  <si>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</si>
  <si>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</si>
  <si>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</si>
  <si>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</si>
  <si>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</si>
  <si>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</si>
  <si>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</si>
  <si>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</si>
  <si>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</si>
  <si>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</si>
  <si>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</si>
  <si>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</si>
  <si>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</si>
  <si>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</si>
  <si>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</si>
  <si>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</si>
  <si>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</si>
  <si>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</si>
  <si>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</si>
  <si>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</si>
  <si>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</si>
  <si>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</si>
  <si>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</si>
  <si>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</si>
  <si>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</si>
  <si>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</si>
  <si>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</si>
  <si>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</si>
  <si>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</si>
  <si>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</si>
  <si>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</si>
  <si>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</si>
  <si>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</si>
  <si>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</si>
  <si>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</si>
  <si>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</si>
  <si>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</si>
  <si>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</si>
  <si>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</si>
  <si>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</si>
  <si>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</si>
  <si>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</si>
  <si>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</si>
  <si>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</si>
  <si>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</si>
  <si>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</si>
  <si>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</si>
  <si>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</si>
  <si>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</si>
  <si>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</si>
  <si>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</si>
  <si>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</si>
  <si>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</si>
  <si>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</si>
  <si>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</si>
  <si>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</si>
  <si>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</si>
  <si>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</si>
  <si>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</si>
  <si>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</si>
  <si>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</si>
  <si>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</si>
  <si>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</si>
  <si>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</si>
  <si>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</si>
  <si>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</si>
  <si>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</si>
  <si>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</si>
  <si>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</si>
  <si>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</si>
  <si>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</si>
  <si>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</si>
  <si>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</si>
  <si>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</si>
  <si>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</si>
  <si>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</si>
  <si>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</si>
  <si>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</si>
  <si>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</si>
  <si>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</si>
  <si>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</si>
  <si>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</si>
  <si>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</si>
  <si>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</si>
  <si>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</si>
  <si>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</si>
  <si>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</si>
  <si>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</si>
  <si>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</si>
  <si>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</si>
  <si>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</si>
  <si>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</si>
  <si>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</si>
  <si>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</si>
  <si>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</si>
  <si>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</si>
  <si>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</si>
  <si>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</si>
  <si>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</si>
  <si>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</si>
  <si>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</si>
  <si>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</si>
  <si>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</si>
  <si>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</si>
  <si>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</si>
  <si>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</si>
  <si>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</si>
  <si>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</si>
  <si>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</si>
  <si>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</si>
  <si>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</si>
  <si>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</si>
  <si>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</si>
  <si>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</si>
  <si>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</si>
  <si>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</si>
  <si>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</si>
  <si>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</si>
  <si>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</si>
  <si>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</si>
  <si>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</si>
  <si>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</si>
  <si>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</si>
  <si>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</si>
  <si>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</si>
  <si>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</si>
  <si>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</si>
  <si>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</si>
  <si>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</si>
  <si>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</si>
  <si>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</si>
  <si>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</si>
  <si>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</si>
  <si>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</si>
  <si>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</si>
  <si>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</si>
  <si>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</si>
  <si>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</si>
  <si>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</si>
  <si>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</si>
  <si>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</si>
  <si>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</si>
  <si>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</si>
  <si>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</si>
  <si>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</si>
  <si>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</si>
  <si>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</si>
  <si>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</si>
  <si>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</si>
  <si>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</si>
  <si>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</si>
  <si>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</si>
  <si>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</si>
  <si>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</si>
  <si>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</si>
  <si>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</si>
  <si>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</si>
  <si>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</si>
  <si>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</si>
  <si>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</si>
  <si>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</si>
  <si>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</si>
  <si>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</si>
  <si>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</si>
  <si>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</si>
  <si>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</si>
  <si>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</si>
  <si>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</si>
  <si>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</si>
  <si>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</si>
  <si>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</si>
  <si>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</si>
  <si>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</si>
  <si>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</si>
  <si>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</si>
  <si>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</si>
  <si>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</si>
  <si>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</si>
  <si>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</si>
  <si>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</si>
  <si>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</si>
  <si>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</si>
  <si>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</si>
  <si>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</si>
  <si>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</si>
  <si>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</si>
  <si>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</si>
  <si>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</si>
  <si>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</si>
  <si>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</si>
  <si>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</si>
  <si>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</si>
  <si>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</si>
  <si>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</si>
  <si>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</si>
  <si>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</si>
  <si>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</si>
  <si>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</si>
  <si>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</si>
  <si>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</si>
  <si>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</si>
  <si>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</si>
  <si>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</si>
  <si>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</si>
  <si>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</si>
  <si>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</si>
  <si>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</si>
  <si>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</si>
  <si>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</si>
  <si>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</si>
  <si>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</si>
  <si>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</si>
  <si>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</si>
  <si>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</si>
  <si>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</si>
  <si>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</si>
  <si>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</si>
  <si>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</si>
  <si>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</si>
  <si>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</si>
  <si>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</si>
  <si>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</si>
  <si>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</si>
  <si>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</si>
  <si>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</si>
  <si>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</si>
  <si>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</si>
  <si>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</si>
  <si>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</si>
  <si>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</si>
  <si>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</si>
  <si>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</si>
  <si>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</si>
  <si>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</si>
  <si>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</si>
  <si>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</si>
  <si>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</si>
  <si>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</si>
  <si>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</si>
  <si>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</si>
  <si>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</si>
  <si>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</si>
  <si>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</si>
  <si>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</si>
  <si>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</si>
  <si>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</si>
  <si>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</si>
  <si>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</si>
  <si>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</si>
  <si>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</si>
  <si>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</si>
  <si>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</si>
  <si>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</si>
  <si>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</si>
  <si>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</si>
  <si>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</si>
  <si>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</si>
  <si>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</si>
  <si>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</si>
  <si>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</si>
  <si>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</si>
  <si>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</si>
  <si>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</si>
  <si>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</si>
  <si>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</si>
  <si>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</si>
  <si>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</si>
  <si>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</si>
  <si>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</si>
  <si>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</si>
  <si>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</si>
  <si>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</si>
  <si>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</si>
  <si>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</si>
  <si>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</si>
  <si>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</si>
  <si>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</si>
  <si>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</si>
  <si>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</si>
  <si>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</si>
  <si>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</si>
  <si>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</si>
  <si>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</si>
  <si>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</si>
  <si>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</si>
  <si>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</si>
  <si>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</si>
  <si>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</si>
  <si>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</si>
  <si>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</si>
  <si>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</si>
  <si>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</si>
  <si>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</si>
  <si>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</si>
  <si>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</si>
  <si>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</si>
  <si>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</si>
  <si>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</si>
  <si>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</si>
  <si>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</si>
  <si>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</si>
  <si>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</si>
  <si>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</si>
  <si>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</si>
  <si>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</si>
  <si>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</si>
  <si>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</si>
  <si>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</si>
  <si>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</si>
  <si>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</si>
  <si>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</si>
  <si>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</si>
  <si>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</si>
  <si>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</si>
  <si>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</si>
  <si>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</si>
  <si>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</si>
  <si>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</si>
  <si>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</si>
  <si>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</si>
  <si>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</si>
  <si>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</si>
  <si>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</si>
  <si>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</si>
  <si>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</si>
  <si>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</si>
  <si>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</si>
  <si>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</si>
  <si>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</si>
  <si>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</si>
  <si>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</si>
  <si>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</si>
  <si>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</si>
  <si>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</si>
  <si>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</si>
  <si>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</si>
  <si>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</si>
  <si>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</si>
  <si>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</si>
  <si>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</si>
  <si>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</si>
  <si>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</si>
  <si>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</si>
  <si>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</si>
  <si>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</si>
  <si>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</si>
  <si>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</si>
  <si>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</si>
  <si>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</si>
  <si>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</si>
  <si>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</si>
  <si>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</si>
  <si>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</si>
  <si>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</si>
  <si>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</si>
  <si>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</si>
  <si>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</si>
  <si>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</si>
  <si>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</si>
  <si>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</si>
  <si>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</si>
  <si>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</si>
  <si>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</si>
  <si>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</si>
  <si>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</si>
  <si>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</si>
  <si>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</si>
  <si>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</si>
  <si>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</si>
  <si>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</si>
  <si>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</si>
  <si>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</si>
  <si>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</si>
  <si>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</si>
  <si>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</si>
  <si>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</si>
  <si>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</si>
  <si>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</si>
  <si>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</si>
  <si>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</si>
  <si>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</si>
  <si>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</si>
  <si>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</si>
  <si>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</si>
  <si>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</si>
  <si>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</si>
  <si>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</si>
  <si>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</si>
  <si>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</si>
  <si>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</si>
  <si>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</si>
  <si>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</si>
  <si>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</si>
  <si>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</si>
  <si>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</si>
  <si>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</si>
  <si>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</si>
  <si>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</si>
  <si>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</si>
  <si>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</si>
  <si>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</si>
  <si>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</si>
  <si>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</si>
  <si>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</si>
  <si>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</si>
  <si>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</si>
  <si>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</si>
  <si>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</si>
  <si>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</si>
  <si>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</si>
  <si>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</si>
  <si>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</si>
  <si>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</si>
  <si>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</si>
  <si>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</si>
  <si>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</si>
  <si>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</si>
  <si>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</si>
  <si>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</si>
  <si>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</si>
  <si>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</si>
  <si>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</si>
  <si>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</si>
  <si>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</si>
  <si>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</si>
  <si>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</si>
  <si>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</si>
  <si>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</si>
  <si>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</si>
  <si>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</si>
  <si>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</si>
  <si>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</si>
  <si>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</si>
  <si>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</si>
  <si>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</si>
  <si>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</si>
  <si>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</si>
  <si>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</si>
  <si>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</si>
  <si>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</si>
  <si>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</si>
  <si>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</si>
  <si>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</si>
  <si>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</si>
  <si>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</si>
  <si>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</si>
  <si>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</si>
  <si>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</si>
  <si>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</si>
  <si>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</si>
  <si>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</si>
  <si>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</si>
  <si>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</si>
  <si>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</si>
  <si>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</si>
  <si>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</si>
  <si>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</si>
  <si>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</si>
  <si>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</si>
  <si>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</si>
  <si>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</si>
  <si>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</si>
  <si>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</si>
  <si>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</si>
  <si>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</si>
  <si>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</si>
  <si>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</si>
  <si>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</si>
  <si>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</si>
  <si>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</si>
  <si>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</si>
  <si>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</si>
  <si>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</si>
  <si>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</si>
  <si>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</si>
  <si>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</si>
  <si>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</si>
  <si>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</si>
  <si>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</si>
  <si>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</si>
  <si>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</si>
  <si>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</si>
  <si>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</si>
  <si>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</si>
  <si>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</si>
  <si>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</si>
  <si>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</si>
  <si>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</si>
  <si>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</si>
  <si>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</si>
  <si>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</si>
  <si>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</si>
  <si>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</si>
  <si>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</si>
  <si>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</si>
  <si>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</si>
  <si>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</si>
  <si>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</si>
  <si>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</si>
  <si>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</si>
  <si>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</si>
  <si>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</si>
  <si>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</si>
  <si>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</si>
  <si>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</si>
  <si>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</si>
  <si>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</si>
  <si>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</si>
  <si>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</si>
  <si>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</si>
  <si>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</si>
  <si>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</si>
  <si>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</si>
  <si>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</si>
  <si>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</si>
  <si>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</si>
  <si>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</si>
  <si>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</si>
  <si>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</si>
  <si>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</si>
  <si>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</si>
  <si>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</si>
  <si>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</si>
  <si>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</si>
  <si>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</si>
  <si>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</si>
  <si>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</si>
  <si>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</si>
  <si>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</si>
  <si>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</si>
  <si>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</si>
  <si>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</si>
  <si>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</si>
  <si>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</si>
  <si>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</si>
  <si>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</si>
  <si>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</si>
  <si>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</si>
  <si>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</si>
  <si>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</si>
  <si>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</si>
  <si>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</si>
  <si>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</si>
  <si>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</si>
  <si>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</si>
  <si>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</si>
  <si>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</si>
  <si>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</si>
  <si>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</si>
  <si>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</si>
  <si>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</si>
  <si>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</si>
  <si>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</si>
  <si>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</si>
  <si>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</si>
  <si>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</si>
  <si>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</si>
  <si>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</si>
  <si>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</si>
  <si>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</si>
  <si>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</si>
  <si>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</si>
  <si>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</si>
  <si>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</si>
  <si>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</si>
  <si>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</si>
  <si>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</si>
  <si>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</si>
  <si>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</si>
  <si>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</si>
  <si>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</si>
  <si>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</si>
  <si>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</si>
  <si>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</si>
  <si>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</si>
  <si>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</si>
  <si>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</si>
  <si>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</si>
  <si>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</si>
  <si>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</si>
  <si>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</si>
  <si>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</si>
  <si>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</si>
  <si>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</si>
  <si>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</si>
  <si>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</si>
  <si>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</si>
  <si>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</si>
  <si>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</si>
  <si>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</si>
  <si>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</si>
  <si>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</si>
  <si>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</si>
  <si>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</si>
  <si>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</si>
  <si>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</si>
  <si>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</si>
  <si>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</si>
  <si>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</si>
  <si>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</si>
  <si>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</si>
  <si>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</si>
  <si>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</si>
  <si>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</si>
  <si>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</si>
  <si>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</si>
  <si>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</si>
  <si>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</si>
  <si>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</si>
  <si>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</si>
  <si>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</si>
  <si>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</si>
  <si>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</si>
  <si>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</si>
  <si>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</si>
  <si>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</si>
  <si>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</si>
  <si>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</si>
  <si>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</si>
  <si>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</si>
  <si>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</si>
  <si>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</si>
  <si>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</si>
  <si>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</si>
  <si>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</si>
  <si>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</si>
  <si>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</si>
  <si>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</si>
  <si>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</si>
  <si>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</si>
  <si>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</si>
  <si>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</si>
  <si>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</si>
  <si>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</si>
  <si>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</si>
  <si>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</si>
  <si>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</si>
  <si>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</si>
  <si>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</si>
  <si>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</si>
  <si>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</si>
  <si>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</si>
  <si>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</si>
  <si>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</si>
  <si>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</si>
  <si>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</si>
  <si>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</si>
  <si>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</si>
  <si>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</si>
  <si>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</si>
  <si>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</si>
  <si>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</si>
  <si>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</si>
  <si>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</si>
  <si>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</si>
  <si>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</si>
  <si>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</si>
  <si>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</si>
  <si>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</si>
  <si>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</si>
  <si>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</si>
  <si>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</si>
  <si>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</si>
  <si>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</si>
  <si>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</si>
  <si>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</si>
  <si>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</si>
  <si>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</si>
  <si>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</si>
  <si>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</si>
  <si>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</si>
  <si>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</si>
  <si>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</si>
  <si>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</si>
  <si>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</si>
  <si>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</si>
  <si>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</si>
  <si>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</si>
  <si>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</si>
  <si>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</si>
  <si>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</si>
  <si>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</si>
  <si>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</si>
  <si>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</si>
  <si>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</si>
  <si>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</si>
  <si>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</si>
  <si>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</si>
  <si>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</si>
  <si>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</si>
  <si>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</si>
  <si>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</si>
  <si>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</si>
  <si>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</si>
  <si>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</si>
  <si>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</si>
  <si>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</si>
  <si>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</si>
  <si>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</si>
  <si>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</si>
  <si>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</si>
  <si>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</si>
  <si>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</si>
  <si>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</si>
  <si>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</si>
  <si>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</si>
  <si>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</si>
  <si>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</si>
  <si>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</si>
  <si>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</si>
  <si>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</si>
  <si>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</si>
  <si>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</si>
  <si>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</si>
  <si>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</si>
  <si>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</si>
  <si>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</si>
  <si>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</si>
  <si>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</si>
  <si>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</si>
  <si>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</si>
  <si>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</si>
  <si>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</si>
  <si>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</si>
  <si>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</si>
  <si>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</si>
  <si>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</si>
  <si>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</si>
  <si>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</si>
  <si>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</si>
  <si>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</si>
  <si>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</si>
  <si>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</si>
  <si>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</si>
  <si>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</si>
  <si>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</si>
  <si>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</si>
  <si>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</si>
  <si>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</si>
  <si>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</si>
  <si>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</si>
  <si>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</si>
  <si>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</si>
  <si>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</si>
  <si>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</si>
  <si>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</si>
  <si>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</si>
  <si>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</si>
  <si>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</si>
  <si>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</si>
  <si>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</si>
  <si>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</si>
  <si>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</si>
  <si>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</si>
  <si>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</si>
  <si>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</si>
  <si>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</si>
  <si>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</si>
  <si>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</si>
  <si>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</si>
  <si>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</si>
  <si>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</si>
  <si>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</si>
  <si>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</si>
  <si>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</si>
  <si>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</si>
  <si>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</si>
  <si>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</si>
  <si>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</si>
  <si>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</si>
  <si>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</si>
  <si>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</si>
  <si>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</si>
  <si>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</si>
  <si>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</si>
  <si>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</si>
  <si>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</si>
  <si>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</si>
  <si>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</si>
  <si>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</si>
  <si>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</si>
  <si>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</si>
  <si>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</si>
  <si>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</si>
  <si>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</si>
  <si>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</si>
  <si>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</si>
  <si>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</si>
  <si>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</si>
  <si>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</si>
  <si>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</si>
  <si>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</si>
  <si>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</si>
  <si>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</si>
  <si>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</si>
  <si>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</si>
  <si>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</si>
  <si>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</si>
  <si>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</si>
  <si>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</si>
  <si>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</si>
  <si>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</si>
  <si>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</si>
  <si>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</si>
  <si>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</si>
  <si>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</si>
  <si>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</si>
  <si>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</si>
  <si>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</si>
  <si>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</si>
  <si>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</si>
  <si>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</si>
  <si>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</si>
  <si>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</si>
  <si>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</si>
  <si>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</si>
  <si>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</si>
  <si>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</si>
  <si>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</si>
  <si>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</si>
  <si>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</si>
  <si>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</si>
  <si>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</si>
  <si>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</si>
  <si>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</si>
  <si>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</si>
  <si>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</si>
  <si>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</si>
  <si>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</si>
  <si>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</si>
  <si>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</si>
  <si>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</si>
  <si>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</si>
  <si>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</si>
  <si>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</si>
  <si>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</si>
  <si>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</si>
  <si>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</si>
  <si>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</si>
  <si>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</si>
  <si>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</si>
  <si>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</si>
  <si>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</si>
  <si>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</si>
  <si>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</si>
  <si>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</si>
  <si>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</si>
  <si>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</si>
  <si>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</si>
  <si>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</si>
  <si>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</si>
  <si>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</si>
  <si>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</si>
  <si>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</si>
  <si>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</si>
  <si>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</si>
  <si>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</si>
  <si>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</si>
  <si>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</si>
  <si>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</si>
  <si>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</si>
  <si>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</si>
  <si>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</si>
  <si>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</si>
  <si>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</si>
  <si>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</si>
  <si>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</si>
  <si>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</si>
  <si>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</si>
  <si>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</si>
  <si>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</si>
  <si>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</si>
  <si>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</si>
  <si>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</si>
  <si>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</si>
  <si>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</si>
  <si>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</si>
  <si>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</si>
  <si>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</si>
  <si>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</si>
  <si>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</si>
  <si>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</si>
  <si>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</si>
  <si>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</si>
  <si>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</si>
  <si>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</si>
  <si>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</si>
  <si>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</si>
  <si>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</si>
  <si>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</si>
  <si>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</si>
  <si>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</si>
  <si>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</si>
  <si>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</si>
  <si>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</si>
  <si>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</si>
  <si>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</si>
  <si>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</si>
  <si>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</si>
  <si>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</si>
  <si>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</si>
  <si>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</si>
  <si>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</si>
  <si>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</si>
  <si>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</si>
  <si>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</si>
  <si>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</si>
  <si>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</si>
  <si>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</si>
  <si>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</si>
  <si>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</si>
  <si>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</si>
  <si>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</si>
  <si>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</si>
  <si>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</si>
  <si>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</si>
  <si>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</si>
  <si>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</si>
  <si>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</si>
  <si>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</si>
  <si>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</si>
  <si>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</si>
  <si>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</si>
  <si>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</si>
  <si>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</si>
  <si>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</si>
  <si>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</si>
  <si>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</si>
  <si>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</si>
  <si>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</si>
  <si>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</si>
  <si>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</si>
  <si>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</si>
  <si>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</si>
  <si>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</si>
  <si>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</si>
  <si>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</si>
  <si>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</si>
  <si>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</si>
  <si>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</si>
  <si>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</si>
  <si>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</si>
  <si>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</si>
  <si>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</si>
  <si>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</si>
  <si>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</si>
  <si>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</si>
  <si>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</si>
  <si>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</si>
  <si>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</si>
  <si>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</si>
  <si>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</si>
  <si>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</si>
  <si>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</si>
  <si>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</si>
  <si>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</si>
  <si>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</si>
  <si>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</si>
  <si>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</si>
  <si>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</si>
  <si>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</si>
  <si>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</si>
  <si>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</si>
  <si>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</si>
  <si>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</si>
  <si>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</si>
  <si>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</si>
  <si>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</si>
  <si>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</si>
  <si>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</si>
  <si>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</si>
  <si>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</si>
  <si>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</si>
  <si>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</si>
  <si>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</si>
  <si>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</si>
  <si>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</si>
  <si>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</si>
  <si>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</si>
  <si>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</si>
  <si>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</si>
  <si>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</si>
  <si>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</si>
  <si>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</si>
  <si>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</si>
  <si>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</si>
  <si>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</si>
  <si>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</si>
  <si>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</si>
  <si>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</si>
  <si>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</si>
  <si>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</si>
  <si>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</si>
  <si>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</si>
  <si>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</si>
  <si>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</si>
  <si>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</si>
  <si>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</si>
  <si>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</si>
  <si>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</si>
  <si>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</si>
  <si>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</si>
  <si>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</si>
  <si>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</si>
  <si>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</si>
  <si>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</si>
  <si>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</si>
  <si>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</si>
  <si>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</si>
  <si>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</si>
  <si>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</si>
  <si>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</si>
  <si>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</si>
  <si>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</si>
  <si>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</si>
  <si>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</si>
  <si>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</si>
  <si>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</si>
  <si>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</si>
  <si>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</si>
  <si>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</si>
  <si>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</si>
  <si>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</si>
  <si>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</si>
  <si>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</si>
  <si>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</si>
  <si>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</si>
  <si>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</si>
  <si>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</si>
  <si>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</si>
  <si>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</si>
  <si>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</si>
  <si>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</si>
  <si>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</si>
  <si>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</si>
  <si>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</si>
  <si>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</si>
  <si>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</si>
  <si>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</si>
  <si>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</si>
  <si>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</si>
  <si>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</si>
  <si>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</si>
  <si>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</si>
  <si>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</si>
  <si>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</si>
  <si>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</si>
  <si>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</si>
  <si>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</si>
  <si>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</si>
  <si>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</si>
  <si>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</si>
  <si>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</si>
  <si>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</si>
  <si>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</si>
  <si>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</si>
  <si>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</si>
  <si>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</si>
  <si>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</si>
  <si>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</si>
  <si>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</si>
  <si>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</si>
  <si>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</si>
  <si>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</si>
  <si>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</si>
  <si>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</si>
  <si>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</si>
  <si>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</si>
  <si>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</si>
  <si>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</si>
  <si>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</si>
  <si>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</si>
  <si>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</si>
  <si>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</si>
  <si>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</si>
  <si>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</si>
  <si>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</si>
  <si>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</si>
  <si>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</si>
  <si>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</si>
  <si>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</si>
  <si>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</si>
  <si>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</si>
  <si>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</si>
  <si>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</si>
  <si>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</si>
  <si>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</si>
  <si>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</si>
  <si>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</si>
  <si>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</si>
  <si>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</si>
  <si>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</si>
  <si>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</si>
  <si>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</si>
  <si>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</si>
  <si>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</si>
  <si>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</si>
  <si>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</si>
  <si>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</si>
  <si>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</si>
  <si>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</si>
  <si>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</si>
  <si>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</si>
  <si>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</si>
  <si>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</si>
  <si>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</si>
  <si>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</si>
  <si>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</si>
  <si>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</si>
  <si>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</si>
  <si>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</si>
  <si>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</si>
  <si>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</si>
  <si>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</si>
  <si>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</si>
  <si>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</si>
  <si>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</si>
  <si>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</si>
  <si>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</si>
  <si>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</si>
  <si>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</si>
  <si>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</si>
  <si>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</si>
  <si>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</si>
  <si>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</si>
  <si>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</si>
  <si>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</si>
  <si>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</si>
  <si>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</si>
  <si>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</si>
  <si>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</si>
  <si>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</si>
  <si>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</si>
  <si>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</si>
  <si>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</si>
  <si>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</si>
  <si>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</si>
  <si>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</si>
  <si>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</si>
  <si>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</si>
  <si>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</si>
  <si>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</si>
  <si>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</si>
  <si>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</si>
  <si>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</si>
  <si>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</si>
  <si>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</si>
  <si>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</si>
  <si>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</si>
  <si>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</si>
  <si>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</si>
  <si>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</si>
  <si>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</si>
  <si>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</si>
  <si>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</si>
  <si>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</si>
  <si>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</si>
  <si>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</si>
  <si>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</si>
  <si>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</si>
  <si>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</si>
  <si>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</si>
  <si>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</si>
  <si>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</si>
  <si>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</si>
  <si>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</si>
  <si>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</si>
  <si>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</si>
  <si>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</si>
  <si>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</si>
  <si>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</si>
  <si>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</si>
  <si>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</si>
  <si>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</si>
  <si>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</si>
  <si>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</si>
  <si>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</si>
  <si>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</si>
  <si>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</si>
  <si>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</si>
  <si>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</si>
  <si>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</si>
  <si>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</si>
  <si>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</si>
  <si>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</si>
  <si>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</si>
  <si>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</si>
  <si>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</si>
  <si>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</si>
  <si>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</si>
  <si>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</si>
  <si>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</si>
  <si>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</si>
  <si>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</si>
  <si>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</si>
  <si>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</si>
  <si>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</si>
  <si>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</si>
  <si>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</si>
  <si>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</si>
  <si>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</si>
  <si>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</si>
  <si>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</si>
  <si>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</si>
  <si>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</si>
  <si>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</si>
  <si>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</si>
  <si>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</si>
  <si>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</si>
  <si>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</si>
  <si>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</si>
  <si>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</si>
  <si>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</si>
  <si>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</si>
  <si>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</si>
  <si>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</si>
  <si>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</si>
  <si>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</si>
  <si>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</si>
  <si>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</si>
  <si>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</si>
  <si>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</si>
  <si>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</si>
  <si>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</si>
  <si>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</si>
  <si>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</si>
  <si>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</si>
  <si>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</si>
  <si>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</si>
  <si>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</si>
  <si>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</si>
  <si>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</si>
  <si>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</si>
  <si>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</si>
  <si>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</si>
  <si>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</si>
  <si>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</si>
  <si>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</si>
  <si>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</si>
  <si>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</si>
  <si>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</si>
  <si>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</si>
  <si>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</si>
  <si>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</si>
  <si>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</si>
  <si>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</si>
  <si>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</si>
  <si>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</si>
  <si>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</si>
  <si>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</si>
  <si>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</si>
  <si>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</si>
  <si>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</si>
  <si>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</si>
  <si>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</si>
  <si>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</si>
  <si>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</si>
  <si>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</si>
  <si>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</si>
  <si>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</si>
  <si>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</si>
  <si>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</si>
  <si>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</si>
  <si>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</si>
  <si>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</si>
  <si>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</si>
  <si>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</si>
  <si>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</si>
  <si>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</si>
  <si>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</si>
  <si>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</si>
  <si>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</si>
  <si>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</si>
  <si>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</si>
  <si>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</si>
  <si>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</si>
  <si>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</si>
  <si>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</si>
  <si>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</si>
  <si>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</si>
  <si>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</si>
  <si>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</si>
  <si>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</si>
  <si>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</si>
  <si>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</si>
  <si>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</si>
  <si>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</si>
  <si>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</si>
  <si>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</si>
  <si>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</si>
  <si>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</si>
  <si>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</si>
  <si>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</si>
  <si>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</si>
  <si>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</si>
  <si>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</si>
  <si>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</si>
  <si>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</si>
  <si>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</si>
  <si>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</si>
  <si>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</si>
  <si>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</si>
  <si>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</si>
  <si>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</si>
  <si>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</si>
  <si>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</si>
  <si>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</si>
  <si>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</si>
  <si>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</si>
  <si>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</si>
  <si>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</si>
  <si>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</si>
  <si>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</si>
  <si>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</si>
  <si>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</si>
  <si>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</si>
  <si>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</si>
  <si>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</si>
  <si>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</si>
  <si>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</si>
  <si>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</si>
  <si>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</si>
  <si>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</si>
  <si>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</si>
  <si>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</si>
  <si>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</si>
  <si>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</si>
  <si>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</si>
  <si>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</si>
  <si>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</si>
  <si>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</si>
  <si>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</si>
  <si>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</si>
  <si>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</si>
  <si>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</si>
  <si>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</si>
  <si>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</si>
  <si>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</si>
  <si>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</si>
  <si>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</si>
  <si>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</si>
  <si>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</si>
  <si>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</si>
  <si>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</si>
  <si>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</si>
  <si>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</si>
  <si>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</si>
  <si>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</si>
  <si>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</si>
  <si>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</si>
  <si>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</si>
  <si>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</si>
  <si>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</si>
  <si>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</si>
  <si>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</si>
  <si>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</si>
  <si>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</si>
  <si>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</si>
  <si>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</si>
  <si>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</si>
  <si>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</si>
  <si>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</si>
  <si>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</si>
  <si>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</si>
  <si>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</si>
  <si>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</si>
  <si>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</si>
  <si>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</si>
  <si>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</si>
  <si>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</si>
  <si>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</si>
  <si>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</si>
  <si>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</si>
  <si>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</si>
  <si>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</si>
  <si>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</si>
  <si>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</si>
  <si>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</si>
  <si>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</si>
  <si>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</si>
  <si>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</si>
  <si>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</si>
  <si>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</si>
  <si>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</si>
  <si>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</si>
  <si>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</si>
  <si>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</si>
  <si>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</si>
  <si>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</si>
  <si>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</si>
  <si>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</si>
  <si>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</si>
  <si>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</si>
  <si>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</si>
  <si>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</si>
  <si>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</si>
  <si>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</si>
  <si>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</si>
  <si>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</si>
  <si>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</si>
  <si>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</si>
  <si>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</si>
  <si>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</si>
  <si>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</si>
  <si>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</si>
  <si>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</si>
  <si>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</si>
  <si>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</si>
  <si>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</si>
  <si>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</si>
  <si>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</si>
  <si>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</si>
  <si>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</si>
  <si>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</si>
  <si>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</si>
  <si>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</si>
  <si>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</si>
  <si>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</si>
  <si>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</si>
  <si>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</si>
  <si>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</si>
  <si>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</si>
  <si>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</si>
  <si>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</si>
  <si>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</si>
  <si>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</si>
  <si>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</si>
  <si>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</si>
  <si>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</si>
  <si>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</si>
  <si>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</si>
  <si>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</si>
  <si>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</si>
  <si>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</si>
  <si>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</si>
  <si>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</si>
  <si>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</si>
  <si>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</si>
  <si>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</si>
  <si>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</si>
  <si>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</si>
  <si>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</si>
  <si>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</si>
  <si>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</si>
  <si>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</si>
  <si>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</si>
  <si>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</si>
  <si>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</si>
  <si>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</si>
  <si>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</si>
  <si>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</si>
  <si>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</si>
  <si>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</si>
  <si>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</si>
  <si>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</si>
  <si>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</si>
  <si>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</si>
  <si>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</si>
  <si>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</si>
  <si>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</si>
  <si>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</si>
  <si>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</si>
  <si>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</si>
  <si>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</si>
  <si>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</si>
  <si>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</si>
  <si>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</si>
  <si>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</si>
  <si>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</si>
  <si>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</si>
  <si>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</si>
  <si>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</si>
  <si>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</si>
  <si>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</si>
  <si>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</si>
  <si>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</si>
  <si>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</si>
  <si>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</si>
  <si>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</si>
  <si>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</si>
  <si>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</si>
  <si>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</si>
  <si>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</si>
  <si>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</si>
  <si>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</si>
  <si>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</si>
  <si>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</si>
  <si>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</si>
  <si>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</si>
  <si>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</si>
  <si>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</si>
  <si>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</si>
  <si>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</si>
  <si>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</si>
  <si>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</si>
  <si>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</si>
  <si>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</si>
  <si>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</si>
  <si>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</si>
  <si>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</si>
  <si>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</si>
  <si>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</si>
  <si>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</si>
  <si>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</si>
  <si>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</si>
  <si>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</si>
  <si>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</si>
  <si>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</si>
  <si>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</si>
  <si>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</si>
  <si>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</si>
  <si>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</si>
  <si>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</si>
  <si>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</si>
  <si>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</si>
  <si>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</si>
  <si>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</si>
  <si>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</si>
  <si>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</si>
  <si>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</si>
  <si>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</si>
  <si>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</si>
  <si>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</si>
  <si>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</si>
  <si>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</si>
  <si>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</si>
  <si>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</si>
  <si>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</si>
  <si>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</si>
  <si>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</si>
  <si>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</si>
  <si>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</si>
  <si>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</si>
  <si>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</si>
  <si>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</si>
  <si>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</si>
  <si>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</si>
  <si>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</si>
  <si>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</si>
  <si>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</si>
  <si>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</si>
  <si>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</si>
  <si>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</si>
  <si>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</si>
  <si>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</si>
  <si>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</si>
  <si>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</si>
  <si>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</si>
  <si>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</si>
  <si>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</si>
  <si>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</si>
  <si>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</si>
  <si>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</si>
  <si>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</si>
  <si>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</si>
  <si>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</si>
  <si>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</si>
  <si>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</si>
  <si>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</si>
  <si>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</si>
  <si>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</si>
  <si>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</si>
  <si>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</si>
  <si>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</si>
  <si>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</si>
  <si>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</si>
  <si>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</si>
  <si>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</si>
  <si>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</si>
  <si>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</si>
  <si>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</si>
  <si>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</si>
  <si>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</si>
  <si>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</si>
  <si>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</si>
  <si>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</si>
  <si>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</si>
  <si>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</si>
  <si>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</si>
  <si>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</si>
  <si>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</si>
  <si>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</si>
  <si>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</si>
  <si>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</si>
  <si>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</si>
  <si>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</si>
  <si>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</si>
  <si>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</si>
  <si>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</si>
  <si>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</si>
  <si>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</si>
  <si>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</si>
  <si>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</si>
  <si>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</si>
  <si>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</si>
  <si>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</si>
  <si>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</si>
  <si>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</si>
  <si>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</si>
  <si>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</si>
  <si>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</si>
  <si>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</si>
  <si>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</si>
  <si>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</si>
  <si>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</si>
  <si>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</si>
  <si>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</si>
  <si>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</si>
  <si>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</si>
  <si>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</si>
  <si>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</si>
  <si>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</si>
  <si>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</si>
  <si>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</si>
  <si>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</si>
  <si>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</si>
  <si>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</si>
  <si>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</si>
  <si>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</si>
  <si>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</si>
  <si>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</si>
  <si>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</si>
  <si>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</si>
  <si>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</si>
  <si>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</si>
  <si>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</si>
  <si>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</si>
  <si>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</si>
  <si>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</si>
  <si>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</si>
  <si>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</si>
  <si>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</si>
  <si>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</si>
  <si>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</si>
  <si>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</si>
  <si>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</si>
  <si>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</si>
  <si>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</si>
  <si>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</si>
  <si>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</si>
  <si>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</si>
  <si>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</si>
  <si>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</si>
  <si>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</si>
  <si>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</si>
  <si>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</si>
  <si>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</si>
  <si>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</si>
  <si>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</si>
  <si>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</si>
  <si>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</si>
  <si>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</si>
  <si>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</si>
  <si>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</si>
  <si>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</si>
  <si>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</si>
  <si>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</si>
  <si>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</si>
  <si>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</si>
  <si>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</si>
  <si>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</si>
  <si>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</si>
  <si>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</si>
  <si>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</si>
  <si>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</si>
  <si>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</si>
  <si>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</si>
  <si>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</si>
  <si>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</si>
  <si>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</si>
  <si>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</si>
  <si>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</si>
  <si>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</si>
  <si>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</si>
  <si>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</si>
  <si>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</si>
  <si>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</si>
  <si>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</si>
  <si>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</si>
  <si>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</si>
  <si>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</si>
  <si>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</si>
  <si>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</si>
  <si>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</si>
  <si>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</si>
  <si>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</si>
  <si>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</si>
  <si>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</si>
  <si>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</si>
  <si>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</si>
  <si>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</si>
  <si>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</si>
  <si>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</si>
  <si>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</si>
  <si>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</si>
  <si>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</si>
  <si>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</si>
  <si>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</si>
  <si>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</si>
  <si>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</si>
  <si>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</si>
  <si>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</si>
  <si>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</si>
  <si>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</si>
  <si>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</si>
  <si>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</si>
  <si>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</si>
  <si>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</si>
  <si>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</si>
  <si>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</si>
  <si>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</si>
  <si>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</si>
  <si>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</si>
  <si>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</si>
  <si>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</si>
  <si>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</si>
  <si>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</si>
  <si>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</si>
  <si>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</si>
  <si>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</si>
  <si>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</si>
  <si>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</si>
  <si>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</si>
  <si>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</si>
  <si>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</si>
  <si>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</si>
  <si>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</si>
  <si>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</si>
  <si>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</si>
  <si>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</si>
  <si>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</si>
  <si>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</si>
  <si>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</si>
  <si>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</si>
  <si>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</si>
  <si>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</si>
  <si>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</si>
  <si>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</si>
  <si>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</si>
  <si>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</si>
  <si>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</si>
  <si>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</si>
  <si>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</si>
  <si>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</si>
  <si>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</si>
  <si>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</si>
  <si>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</si>
  <si>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</si>
  <si>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</si>
  <si>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</si>
  <si>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</si>
  <si>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</si>
  <si>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</si>
  <si>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</si>
  <si>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</si>
  <si>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</si>
  <si>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</si>
  <si>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</si>
  <si>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</si>
  <si>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</si>
  <si>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</si>
  <si>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</si>
  <si>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</si>
  <si>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</si>
  <si>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</si>
  <si>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</si>
  <si>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</si>
  <si>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</si>
  <si>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</si>
  <si>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</si>
  <si>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</si>
  <si>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</si>
  <si>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</si>
  <si>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</si>
  <si>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</si>
  <si>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</si>
  <si>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</si>
  <si>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</si>
  <si>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</si>
  <si>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</si>
  <si>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</si>
  <si>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</si>
  <si>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</si>
  <si>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</si>
  <si>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</si>
  <si>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</si>
  <si>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</si>
  <si>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</si>
  <si>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</si>
  <si>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</si>
  <si>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</si>
  <si>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</si>
  <si>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</si>
  <si>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</si>
  <si>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</si>
  <si>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</si>
  <si>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</si>
  <si>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</si>
  <si>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</si>
  <si>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</si>
  <si>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</si>
  <si>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</si>
  <si>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</si>
  <si>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</si>
  <si>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</si>
  <si>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</si>
  <si>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</si>
  <si>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</si>
  <si>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</si>
  <si>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</si>
  <si>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</si>
  <si>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</si>
  <si>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</si>
  <si>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</si>
  <si>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</si>
  <si>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</si>
  <si>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</si>
  <si>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</si>
  <si>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</si>
  <si>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</si>
  <si>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</si>
  <si>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</si>
  <si>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</si>
  <si>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</si>
  <si>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</si>
  <si>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</si>
  <si>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</si>
  <si>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</si>
  <si>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</si>
  <si>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</si>
  <si>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</si>
  <si>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</si>
  <si>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</si>
  <si>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</si>
  <si>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</si>
  <si>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</si>
  <si>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</si>
  <si>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</si>
  <si>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</si>
  <si>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</si>
  <si>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</si>
  <si>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</si>
  <si>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</si>
  <si>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</si>
  <si>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</si>
  <si>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</si>
  <si>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</si>
  <si>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</si>
  <si>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</si>
  <si>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</si>
  <si>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</si>
  <si>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</si>
  <si>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</si>
  <si>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</si>
  <si>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</si>
  <si>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</si>
  <si>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</si>
  <si>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</si>
  <si>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</si>
  <si>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</si>
  <si>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</si>
  <si>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</si>
  <si>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</si>
  <si>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</si>
  <si>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</si>
  <si>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</si>
  <si>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</si>
  <si>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</si>
  <si>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</si>
  <si>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</si>
  <si>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</si>
  <si>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</si>
  <si>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</si>
  <si>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</si>
  <si>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</si>
  <si>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</si>
  <si>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</si>
  <si>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</si>
  <si>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</si>
  <si>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</si>
  <si>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</si>
  <si>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</si>
  <si>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</si>
  <si>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</si>
  <si>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</si>
  <si>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</si>
  <si>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</si>
  <si>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</si>
  <si>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</si>
  <si>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</si>
  <si>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</si>
  <si>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</si>
  <si>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</si>
  <si>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</si>
  <si>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</si>
  <si>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</si>
  <si>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</si>
  <si>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</si>
  <si>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</si>
  <si>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</si>
  <si>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</si>
  <si>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</si>
  <si>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</si>
  <si>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</si>
  <si>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</si>
  <si>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</si>
  <si>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</si>
  <si>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</si>
  <si>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</si>
  <si>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</si>
  <si>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</si>
  <si>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</si>
  <si>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</si>
  <si>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</si>
  <si>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</si>
  <si>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</si>
  <si>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</si>
  <si>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</si>
  <si>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</si>
  <si>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</si>
  <si>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</si>
  <si>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</si>
  <si>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</si>
  <si>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</si>
  <si>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</si>
  <si>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</si>
  <si>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</si>
  <si>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</si>
  <si>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</si>
  <si>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</si>
  <si>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</si>
  <si>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</si>
  <si>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</si>
  <si>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</si>
  <si>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</si>
  <si>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</si>
  <si>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</si>
  <si>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</si>
  <si>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</si>
  <si>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</si>
  <si>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</si>
  <si>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</si>
  <si>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</si>
  <si>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</si>
  <si>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</si>
  <si>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</si>
  <si>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</si>
  <si>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</si>
  <si>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</si>
  <si>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</si>
  <si>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</si>
  <si>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</si>
  <si>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</si>
  <si>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</si>
  <si>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</si>
  <si>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</si>
  <si>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</si>
  <si>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</si>
  <si>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</si>
  <si>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</si>
  <si>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</si>
  <si>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</si>
  <si>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</si>
  <si>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</si>
  <si>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</si>
  <si>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</si>
  <si>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</si>
  <si>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</si>
  <si>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</si>
  <si>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</si>
  <si>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</si>
  <si>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</si>
  <si>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</si>
  <si>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</si>
  <si>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</si>
  <si>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</si>
  <si>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</si>
  <si>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</si>
  <si>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</si>
  <si>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</si>
  <si>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</si>
  <si>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</si>
  <si>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</si>
  <si>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</si>
  <si>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</si>
  <si>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</si>
  <si>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</si>
  <si>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</si>
  <si>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</si>
  <si>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</si>
  <si>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</si>
  <si>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</si>
  <si>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</si>
  <si>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</si>
  <si>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</si>
  <si>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</si>
  <si>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</si>
  <si>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</si>
  <si>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</si>
  <si>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</si>
  <si>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</si>
  <si>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</si>
  <si>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</si>
  <si>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</si>
  <si>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</si>
  <si>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</si>
  <si>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</si>
  <si>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</si>
  <si>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</si>
  <si>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</si>
  <si>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</si>
  <si>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</si>
  <si>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</si>
  <si>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</si>
  <si>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</si>
  <si>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</si>
  <si>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</si>
  <si>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</si>
  <si>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</si>
  <si>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</si>
  <si>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</si>
  <si>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</si>
  <si>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</si>
  <si>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</si>
  <si>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</si>
  <si>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</si>
  <si>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</si>
  <si>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</si>
  <si>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</si>
  <si>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</si>
  <si>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</si>
  <si>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</si>
  <si>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</si>
  <si>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</si>
  <si>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</si>
  <si>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</si>
  <si>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</si>
  <si>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</si>
  <si>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</si>
  <si>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</si>
  <si>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</si>
  <si>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</si>
  <si>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</si>
  <si>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</si>
  <si>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</si>
  <si>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</si>
  <si>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</si>
  <si>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</si>
  <si>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</si>
  <si>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</si>
  <si>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</si>
  <si>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</si>
  <si>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</si>
  <si>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</si>
  <si>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</si>
  <si>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</si>
  <si>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</si>
  <si>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</si>
  <si>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</si>
  <si>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</si>
  <si>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</si>
  <si>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</si>
  <si>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</si>
  <si>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</si>
  <si>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</si>
  <si>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</si>
  <si>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</si>
  <si>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</si>
  <si>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</si>
  <si>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</si>
  <si>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</si>
  <si>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</si>
  <si>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</si>
  <si>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</si>
  <si>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</si>
  <si>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</si>
  <si>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</si>
  <si>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</si>
  <si>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</si>
  <si>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</si>
  <si>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</si>
  <si>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</si>
  <si>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</si>
  <si>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</si>
  <si>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</si>
  <si>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</si>
  <si>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</si>
  <si>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</si>
  <si>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</si>
  <si>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</si>
  <si>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</si>
  <si>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</si>
  <si>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</si>
  <si>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</si>
  <si>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</si>
  <si>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</si>
  <si>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</si>
  <si>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</si>
  <si>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</si>
  <si>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</si>
  <si>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</si>
  <si>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</si>
  <si>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</si>
  <si>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</si>
  <si>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</si>
  <si>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</si>
  <si>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</si>
  <si>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</si>
  <si>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</si>
  <si>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</si>
  <si>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</si>
  <si>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</si>
  <si>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</si>
  <si>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</si>
  <si>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</si>
  <si>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</si>
  <si>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</si>
  <si>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</si>
  <si>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</si>
  <si>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</si>
  <si>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</si>
  <si>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</si>
  <si>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</si>
  <si>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</si>
  <si>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</si>
  <si>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</si>
  <si>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</si>
  <si>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</si>
  <si>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</si>
  <si>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</si>
  <si>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</si>
  <si>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</si>
  <si>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</si>
  <si>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</si>
  <si>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</si>
  <si>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</si>
  <si>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</si>
  <si>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</si>
  <si>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</si>
  <si>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</si>
  <si>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</si>
  <si>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</si>
  <si>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</si>
  <si>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</si>
  <si>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</si>
  <si>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</si>
  <si>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</si>
  <si>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</si>
  <si>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</si>
  <si>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</si>
  <si>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</si>
  <si>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</si>
  <si>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</si>
  <si>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</si>
  <si>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</si>
  <si>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</si>
  <si>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</si>
  <si>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</si>
  <si>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</si>
  <si>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</si>
  <si>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</si>
  <si>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</si>
  <si>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</si>
  <si>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</si>
  <si>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</si>
  <si>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</si>
  <si>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</si>
  <si>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</si>
  <si>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</si>
  <si>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</si>
  <si>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</si>
  <si>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</si>
  <si>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</si>
  <si>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</si>
  <si>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</si>
  <si>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</si>
  <si>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</si>
  <si>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</si>
  <si>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</si>
  <si>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</si>
  <si>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</si>
  <si>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</si>
  <si>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</si>
  <si>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</si>
  <si>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</si>
  <si>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</si>
  <si>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</si>
  <si>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</si>
  <si>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</si>
  <si>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</si>
  <si>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</si>
  <si>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</si>
  <si>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</si>
  <si>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</si>
  <si>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</si>
  <si>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</si>
  <si>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</si>
  <si>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</si>
  <si>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</si>
  <si>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</si>
  <si>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</si>
  <si>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</si>
  <si>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</si>
  <si>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</si>
  <si>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</si>
  <si>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</si>
  <si>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</si>
  <si>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</si>
  <si>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</si>
  <si>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</si>
  <si>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</si>
  <si>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</si>
  <si>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</si>
  <si>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</si>
  <si>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</si>
  <si>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</si>
  <si>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</si>
  <si>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</si>
  <si>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</si>
  <si>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</si>
  <si>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</si>
  <si>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</si>
  <si>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</si>
  <si>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</si>
  <si>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</si>
  <si>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</si>
  <si>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</si>
  <si>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</si>
  <si>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</si>
  <si>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</si>
  <si>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</si>
  <si>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</si>
  <si>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</si>
  <si>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</si>
  <si>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</si>
  <si>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</si>
  <si>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</si>
  <si>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</si>
  <si>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</si>
  <si>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</si>
  <si>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</si>
  <si>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</si>
  <si>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</si>
  <si>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</si>
  <si>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</si>
  <si>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</si>
  <si>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</si>
  <si>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</si>
  <si>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</si>
  <si>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</si>
  <si>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</si>
  <si>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</si>
  <si>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</si>
  <si>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</si>
  <si>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</si>
  <si>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</si>
  <si>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</si>
  <si>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</si>
  <si>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</si>
  <si>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</si>
  <si>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</si>
  <si>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</si>
  <si>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</si>
  <si>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</si>
  <si>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</si>
  <si>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</si>
  <si>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</si>
  <si>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</si>
  <si>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</si>
  <si>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</si>
  <si>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</si>
  <si>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</si>
  <si>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</si>
  <si>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</si>
  <si>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</si>
  <si>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</si>
  <si>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</si>
  <si>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</si>
  <si>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</si>
  <si>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</si>
  <si>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</si>
  <si>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</si>
  <si>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</si>
  <si>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</si>
  <si>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</si>
  <si>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</si>
  <si>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</si>
  <si>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</si>
  <si>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</si>
  <si>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</si>
  <si>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</si>
  <si>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</si>
  <si>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</si>
  <si>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</si>
  <si>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</si>
  <si>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</si>
  <si>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</si>
  <si>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</si>
  <si>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</si>
  <si>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</si>
  <si>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</si>
  <si>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</si>
  <si>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</si>
  <si>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</si>
  <si>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</si>
  <si>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</si>
  <si>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</si>
  <si>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</si>
  <si>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</si>
  <si>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</si>
  <si>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</si>
  <si>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</si>
  <si>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</si>
  <si>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</si>
  <si>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</si>
  <si>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</si>
  <si>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</si>
  <si>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</si>
  <si>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</si>
  <si>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</si>
  <si>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</si>
  <si>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</si>
  <si>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</si>
  <si>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</si>
  <si>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</si>
  <si>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</si>
  <si>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</si>
  <si>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</si>
  <si>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</si>
  <si>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</si>
  <si>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</si>
  <si>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</si>
  <si>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</si>
  <si>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</si>
  <si>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</si>
  <si>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</si>
  <si>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</si>
  <si>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</si>
  <si>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</si>
  <si>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</si>
  <si>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</si>
  <si>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</si>
  <si>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</si>
  <si>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</si>
  <si>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</si>
  <si>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</si>
  <si>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</si>
  <si>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</si>
  <si>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</si>
  <si>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</si>
  <si>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</si>
  <si>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</si>
  <si>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</si>
  <si>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</si>
  <si>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</si>
  <si>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</si>
  <si>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</si>
  <si>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</si>
  <si>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</si>
  <si>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</si>
  <si>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</si>
  <si>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</si>
  <si>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</si>
  <si>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</si>
  <si>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</si>
  <si>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</si>
  <si>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</si>
  <si>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</si>
  <si>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</si>
  <si>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</si>
  <si>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</si>
  <si>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</si>
  <si>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</si>
  <si>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</si>
  <si>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</si>
  <si>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</si>
  <si>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</si>
  <si>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</si>
  <si>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</si>
  <si>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</si>
  <si>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</si>
  <si>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</si>
  <si>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</si>
  <si>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</si>
  <si>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</si>
  <si>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</si>
  <si>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</si>
  <si>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</si>
  <si>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</si>
  <si>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</si>
  <si>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</si>
  <si>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</si>
  <si>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</si>
  <si>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</si>
  <si>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</si>
  <si>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</si>
  <si>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</si>
  <si>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</si>
  <si>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</si>
  <si>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</si>
  <si>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</si>
  <si>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</si>
  <si>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</si>
  <si>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</si>
  <si>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</si>
  <si>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</si>
  <si>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</si>
  <si>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</si>
  <si>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</si>
  <si>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</si>
  <si>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</si>
  <si>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</si>
  <si>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</si>
  <si>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</si>
  <si>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</si>
  <si>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</si>
  <si>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</si>
  <si>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</si>
  <si>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</si>
  <si>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</si>
  <si>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</si>
  <si>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</si>
  <si>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</si>
  <si>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</si>
  <si>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</si>
  <si>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</si>
  <si>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</si>
  <si>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</si>
  <si>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</si>
  <si>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</si>
  <si>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</si>
  <si>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</si>
  <si>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</si>
  <si>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</si>
  <si>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</si>
  <si>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</si>
  <si>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</si>
  <si>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</si>
  <si>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</si>
  <si>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</si>
  <si>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</si>
  <si>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</si>
  <si>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</si>
  <si>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</si>
  <si>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</si>
  <si>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</si>
  <si>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</si>
  <si>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</si>
  <si>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</si>
  <si>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</si>
  <si>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</si>
  <si>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</si>
  <si>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</si>
  <si>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</si>
  <si>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</si>
  <si>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</si>
  <si>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</si>
  <si>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</si>
  <si>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</si>
  <si>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</si>
  <si>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</si>
  <si>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</si>
  <si>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</si>
  <si>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</si>
  <si>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</si>
  <si>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</si>
  <si>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</si>
  <si>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</si>
  <si>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</si>
  <si>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</si>
  <si>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</si>
  <si>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</si>
  <si>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</si>
  <si>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</si>
  <si>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</si>
  <si>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</si>
  <si>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</si>
  <si>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</si>
  <si>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</si>
  <si>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</si>
  <si>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</si>
  <si>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</si>
  <si>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</si>
  <si>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</si>
  <si>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</si>
  <si>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</si>
  <si>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</si>
  <si>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</si>
  <si>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</si>
  <si>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</si>
  <si>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</si>
  <si>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</si>
  <si>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</si>
  <si>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</si>
  <si>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</si>
  <si>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</si>
  <si>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</si>
  <si>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</si>
  <si>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</si>
  <si>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</si>
  <si>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</si>
  <si>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</si>
  <si>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</si>
  <si>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</si>
  <si>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</si>
  <si>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</si>
  <si>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</si>
  <si>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</si>
  <si>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</si>
  <si>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</si>
  <si>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</si>
  <si>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</si>
  <si>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</si>
  <si>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</si>
  <si>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</si>
  <si>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</si>
  <si>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</si>
  <si>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</si>
  <si>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</si>
  <si>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</si>
  <si>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</si>
  <si>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</si>
  <si>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</si>
  <si>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</si>
  <si>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</si>
  <si>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</si>
  <si>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</si>
  <si>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</si>
  <si>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</si>
  <si>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</si>
  <si>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</si>
  <si>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</si>
  <si>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</si>
  <si>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</si>
  <si>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</si>
  <si>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</si>
  <si>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</si>
  <si>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</si>
  <si>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</si>
  <si>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</si>
  <si>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</si>
  <si>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</si>
  <si>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</si>
  <si>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</si>
  <si>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</si>
  <si>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</si>
  <si>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</si>
  <si>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</si>
  <si>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</si>
  <si>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</si>
  <si>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</si>
  <si>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</si>
  <si>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</si>
  <si>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</si>
  <si>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</si>
  <si>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</si>
  <si>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</si>
  <si>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</si>
  <si>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</si>
  <si>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</si>
  <si>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</si>
  <si>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</si>
  <si>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</si>
  <si>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</si>
  <si>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</si>
  <si>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</si>
  <si>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</si>
  <si>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</si>
  <si>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</si>
  <si>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</si>
  <si>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</si>
  <si>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</si>
  <si>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</si>
  <si>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</si>
  <si>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</si>
  <si>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</si>
  <si>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</si>
  <si>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</si>
  <si>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</si>
  <si>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</si>
  <si>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</si>
  <si>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</si>
  <si>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</si>
  <si>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</si>
  <si>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</si>
  <si>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</si>
  <si>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</si>
  <si>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</si>
  <si>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</si>
  <si>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</si>
  <si>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</si>
  <si>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</si>
  <si>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</si>
  <si>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</si>
  <si>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</si>
  <si>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</si>
  <si>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</si>
  <si>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</si>
  <si>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</si>
  <si>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</si>
  <si>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</si>
  <si>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</si>
  <si>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</si>
  <si>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</si>
  <si>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</si>
  <si>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</si>
  <si>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</si>
  <si>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</si>
  <si>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</si>
  <si>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</si>
  <si>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</si>
  <si>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</si>
  <si>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</si>
  <si>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</si>
  <si>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</si>
  <si>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</si>
  <si>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</si>
  <si>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</si>
  <si>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</si>
  <si>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</si>
  <si>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</si>
  <si>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</si>
  <si>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</si>
  <si>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</si>
  <si>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</si>
  <si>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</si>
  <si>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</si>
  <si>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</si>
  <si>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</si>
  <si>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</si>
  <si>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</si>
  <si>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</si>
  <si>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</si>
  <si>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</si>
  <si>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</si>
  <si>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</si>
  <si>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</si>
  <si>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</si>
  <si>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</si>
  <si>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</si>
  <si>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</si>
  <si>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</si>
  <si>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</si>
  <si>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</si>
  <si>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</si>
  <si>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</si>
  <si>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</si>
  <si>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</si>
  <si>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</si>
  <si>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</si>
  <si>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</si>
  <si>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</si>
  <si>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</si>
  <si>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</si>
  <si>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</si>
  <si>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</si>
  <si>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</si>
  <si>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</si>
  <si>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</si>
  <si>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</si>
  <si>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</si>
  <si>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</si>
  <si>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</si>
  <si>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</si>
  <si>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</si>
  <si>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</si>
  <si>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</si>
  <si>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</si>
  <si>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</si>
  <si>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</si>
  <si>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</si>
  <si>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</si>
  <si>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</si>
  <si>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</si>
  <si>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</si>
  <si>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</si>
  <si>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</si>
  <si>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</si>
  <si>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</si>
  <si>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</si>
  <si>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</si>
  <si>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</si>
  <si>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</si>
  <si>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</si>
  <si>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</si>
  <si>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</si>
  <si>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</si>
  <si>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</si>
  <si>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</si>
  <si>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</si>
  <si>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</si>
  <si>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</si>
  <si>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</si>
  <si>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</si>
  <si>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</si>
  <si>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</si>
  <si>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</si>
  <si>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</si>
  <si>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</si>
  <si>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</si>
  <si>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</si>
  <si>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</si>
  <si>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</si>
  <si>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</si>
  <si>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</si>
  <si>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</si>
  <si>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</si>
  <si>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</si>
  <si>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</si>
  <si>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</si>
  <si>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</si>
  <si>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</si>
  <si>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</si>
  <si>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</si>
  <si>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</si>
  <si>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</si>
  <si>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</si>
  <si>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</si>
  <si>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</si>
  <si>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</si>
  <si>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</si>
  <si>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</si>
  <si>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</si>
  <si>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</si>
  <si>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</si>
  <si>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</si>
  <si>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</si>
  <si>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</si>
  <si>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</si>
  <si>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</si>
  <si>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</si>
  <si>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</si>
  <si>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</si>
  <si>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</si>
  <si>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</si>
  <si>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</si>
  <si>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</si>
  <si>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</si>
  <si>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</si>
  <si>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</si>
  <si>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</si>
  <si>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</si>
  <si>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</si>
  <si>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</si>
  <si>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</si>
  <si>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</si>
  <si>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</si>
  <si>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</si>
  <si>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</si>
  <si>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</si>
  <si>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</si>
  <si>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</si>
  <si>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</si>
  <si>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</si>
  <si>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</si>
  <si>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</si>
  <si>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</si>
  <si>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</si>
  <si>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</si>
  <si>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</si>
  <si>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</si>
  <si>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</si>
  <si>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</si>
  <si>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</si>
  <si>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</si>
  <si>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</si>
  <si>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</si>
  <si>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</si>
  <si>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</si>
  <si>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</si>
  <si>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</si>
  <si>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</si>
  <si>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</si>
  <si>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</si>
  <si>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</si>
  <si>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</si>
  <si>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</si>
  <si>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</si>
  <si>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</si>
  <si>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</si>
  <si>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</si>
  <si>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</si>
  <si>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</si>
  <si>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</si>
  <si>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</si>
  <si>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</si>
  <si>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</si>
  <si>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</si>
  <si>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</si>
  <si>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</si>
  <si>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</si>
  <si>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</si>
  <si>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</si>
  <si>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</si>
  <si>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</si>
  <si>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</si>
  <si>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</si>
  <si>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</si>
  <si>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</si>
  <si>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</si>
  <si>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</si>
  <si>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</si>
  <si>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</si>
  <si>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</si>
  <si>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</si>
  <si>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</si>
  <si>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</si>
  <si>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</si>
  <si>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</si>
  <si>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</si>
  <si>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</si>
  <si>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</si>
  <si>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</si>
  <si>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</si>
  <si>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</si>
  <si>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</si>
  <si>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</si>
  <si>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</si>
  <si>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</si>
  <si>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</si>
  <si>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</si>
  <si>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</si>
  <si>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</si>
  <si>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</si>
  <si>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</si>
  <si>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</si>
  <si>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</si>
  <si>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</si>
  <si>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</si>
  <si>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</si>
  <si>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</si>
  <si>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</si>
  <si>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</si>
  <si>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</si>
  <si>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</si>
  <si>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</si>
  <si>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</si>
  <si>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</si>
  <si>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</si>
  <si>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</si>
  <si>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</si>
  <si>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</si>
  <si>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</si>
  <si>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</si>
  <si>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</si>
  <si>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</si>
  <si>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</si>
  <si>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</si>
  <si>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</si>
  <si>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</si>
  <si>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</si>
  <si>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</si>
  <si>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</si>
  <si>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</si>
  <si>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</si>
  <si>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</si>
  <si>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</si>
  <si>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</si>
  <si>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</si>
  <si>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</si>
  <si>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</si>
  <si>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</si>
  <si>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</si>
  <si>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</si>
  <si>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</si>
  <si>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</si>
  <si>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</si>
  <si>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</si>
  <si>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</si>
  <si>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</si>
  <si>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</si>
  <si>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</si>
  <si>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</si>
  <si>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</si>
  <si>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</si>
  <si>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</si>
  <si>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</si>
  <si>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</si>
  <si>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</si>
  <si>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</si>
  <si>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</si>
  <si>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</si>
  <si>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</si>
  <si>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</si>
  <si>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</si>
  <si>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</si>
  <si>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</si>
  <si>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</si>
  <si>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</si>
  <si>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</si>
  <si>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</si>
  <si>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</si>
  <si>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</si>
  <si>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</si>
  <si>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</si>
  <si>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</si>
  <si>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</si>
  <si>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</si>
  <si>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</si>
  <si>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</si>
  <si>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</si>
  <si>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</si>
  <si>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</si>
  <si>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</si>
  <si>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</si>
  <si>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</si>
  <si>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</si>
  <si>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</si>
  <si>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</si>
  <si>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</si>
  <si>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</si>
  <si>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</si>
  <si>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</si>
  <si>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</si>
  <si>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</si>
  <si>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</si>
  <si>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</si>
  <si>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</si>
  <si>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</si>
  <si>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</si>
  <si>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</si>
  <si>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</si>
  <si>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</si>
  <si>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</si>
  <si>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</si>
  <si>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</si>
  <si>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</si>
  <si>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</si>
  <si>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</si>
  <si>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</si>
  <si>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</si>
  <si>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</si>
  <si>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</si>
  <si>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</si>
  <si>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</si>
  <si>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</si>
  <si>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</si>
  <si>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</si>
  <si>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</si>
  <si>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</si>
  <si>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</si>
  <si>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</si>
  <si>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</si>
  <si>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</si>
  <si>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</si>
  <si>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</si>
  <si>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</si>
  <si>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</si>
  <si>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</si>
  <si>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</si>
  <si>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</si>
  <si>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</si>
  <si>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</si>
  <si>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</si>
  <si>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</si>
  <si>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</si>
  <si>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</si>
  <si>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</si>
  <si>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</si>
  <si>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</si>
  <si>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</si>
  <si>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</si>
  <si>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</si>
  <si>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</si>
  <si>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</si>
  <si>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</si>
  <si>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</si>
  <si>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</si>
  <si>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</si>
  <si>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</si>
  <si>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</si>
  <si>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</si>
  <si>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</si>
  <si>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</si>
  <si>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</si>
  <si>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</si>
  <si>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</si>
  <si>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</si>
  <si>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</si>
  <si>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</si>
  <si>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</si>
  <si>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</si>
  <si>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</si>
  <si>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</si>
  <si>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</si>
  <si>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</si>
  <si>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</si>
  <si>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</si>
  <si>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</si>
  <si>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</si>
  <si>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</si>
  <si>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</si>
  <si>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</si>
  <si>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</si>
  <si>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</si>
  <si>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</si>
  <si>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</si>
  <si>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</si>
  <si>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</si>
  <si>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</si>
  <si>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</si>
  <si>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</si>
  <si>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</si>
  <si>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</si>
  <si>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</si>
  <si>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</si>
  <si>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</si>
  <si>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</si>
  <si>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</si>
  <si>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</si>
  <si>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</si>
  <si>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</si>
  <si>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</si>
  <si>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</si>
  <si>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</si>
  <si>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</si>
  <si>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</si>
  <si>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</si>
  <si>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</si>
  <si>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</si>
  <si>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</si>
  <si>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</si>
  <si>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</si>
  <si>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</si>
  <si>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</si>
  <si>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</si>
  <si>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</si>
  <si>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</si>
  <si>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</si>
  <si>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</si>
  <si>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</si>
  <si>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</si>
  <si>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</si>
  <si>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</si>
  <si>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</si>
  <si>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</si>
  <si>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</si>
  <si>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</si>
  <si>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</si>
  <si>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</si>
  <si>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</si>
  <si>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</si>
  <si>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</si>
  <si>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</si>
  <si>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</si>
  <si>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</si>
  <si>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</si>
  <si>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</si>
  <si>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</si>
  <si>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</si>
  <si>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</si>
  <si>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</si>
  <si>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</si>
  <si>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</si>
  <si>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</si>
  <si>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</si>
  <si>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</si>
  <si>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</si>
  <si>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</si>
  <si>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</si>
  <si>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</si>
  <si>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</si>
  <si>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</si>
  <si>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</si>
  <si>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</si>
  <si>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</si>
  <si>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</si>
  <si>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</si>
  <si>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</si>
  <si>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</si>
  <si>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</si>
  <si>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</si>
  <si>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</si>
  <si>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</si>
  <si>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</si>
  <si>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</si>
  <si>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</si>
  <si>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</si>
  <si>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</si>
  <si>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</si>
  <si>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</si>
  <si>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</si>
  <si>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</si>
  <si>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</si>
  <si>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</si>
  <si>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</si>
  <si>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</si>
  <si>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</si>
  <si>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</si>
  <si>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</si>
  <si>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</si>
  <si>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</si>
  <si>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</si>
  <si>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</si>
  <si>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</si>
  <si>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</si>
  <si>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</si>
  <si>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</si>
  <si>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</si>
  <si>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</si>
  <si>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</si>
  <si>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</si>
  <si>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</si>
  <si>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</si>
  <si>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</si>
  <si>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</si>
  <si>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</si>
  <si>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</si>
  <si>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</si>
  <si>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</si>
  <si>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</si>
  <si>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</si>
  <si>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</si>
  <si>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</si>
  <si>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</si>
  <si>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</si>
  <si>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</si>
  <si>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</si>
  <si>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</si>
  <si>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</si>
  <si>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</si>
  <si>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</si>
  <si>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</si>
  <si>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</si>
  <si>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</si>
  <si>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</si>
  <si>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</si>
  <si>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</si>
  <si>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</si>
  <si>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</si>
  <si>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</si>
  <si>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</si>
  <si>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</si>
  <si>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</si>
  <si>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</si>
  <si>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</si>
  <si>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</si>
  <si>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</si>
  <si>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</si>
  <si>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</si>
  <si>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</si>
  <si>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</si>
  <si>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</si>
  <si>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</si>
  <si>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</si>
  <si>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</si>
  <si>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</si>
  <si>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</si>
  <si>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</si>
  <si>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</si>
  <si>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</si>
  <si>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</si>
  <si>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</si>
  <si>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</si>
  <si>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</si>
  <si>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</si>
  <si>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</si>
  <si>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</si>
  <si>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</si>
  <si>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</si>
  <si>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</si>
  <si>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</si>
  <si>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</si>
  <si>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</si>
  <si>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</si>
  <si>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</si>
  <si>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</si>
  <si>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</si>
  <si>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</si>
  <si>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</si>
  <si>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</si>
  <si>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</si>
  <si>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</si>
  <si>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</si>
  <si>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</si>
  <si>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</si>
  <si>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</si>
  <si>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</si>
  <si>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</si>
  <si>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</si>
  <si>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</si>
  <si>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</si>
  <si>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</si>
  <si>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</si>
  <si>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</si>
  <si>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</si>
  <si>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</si>
  <si>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</si>
  <si>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</si>
  <si>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</si>
  <si>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</si>
  <si>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</si>
  <si>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</si>
  <si>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</si>
  <si>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</si>
  <si>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</si>
  <si>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</si>
  <si>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</si>
  <si>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</si>
  <si>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</si>
  <si>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</si>
  <si>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</si>
  <si>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</si>
  <si>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</si>
  <si>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</si>
  <si>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</si>
  <si>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</si>
  <si>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</si>
  <si>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</si>
  <si>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</si>
  <si>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</si>
  <si>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</si>
  <si>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</si>
  <si>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</si>
  <si>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</si>
  <si>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</si>
  <si>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</si>
  <si>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</si>
  <si>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</si>
  <si>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</si>
  <si>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</si>
  <si>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</si>
  <si>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</si>
  <si>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</si>
  <si>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</si>
  <si>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</si>
  <si>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</si>
  <si>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</si>
  <si>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</si>
  <si>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</si>
  <si>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</si>
  <si>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</si>
  <si>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</si>
  <si>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</si>
  <si>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</si>
  <si>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</si>
  <si>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</si>
  <si>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</si>
  <si>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</si>
  <si>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</si>
  <si>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</si>
  <si>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</si>
  <si>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</si>
  <si>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</si>
  <si>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</si>
  <si>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</si>
  <si>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</si>
  <si>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</si>
  <si>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</si>
  <si>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</si>
  <si>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</si>
  <si>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</si>
  <si>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</si>
  <si>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</si>
  <si>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</si>
  <si>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</si>
  <si>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</si>
  <si>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</si>
  <si>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</si>
  <si>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</si>
  <si>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</si>
  <si>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</si>
  <si>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</si>
  <si>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</si>
  <si>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</si>
  <si>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</si>
  <si>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</si>
  <si>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</si>
  <si>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</si>
  <si>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</si>
  <si>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</si>
  <si>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</si>
  <si>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</si>
  <si>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</si>
  <si>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</si>
  <si>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</si>
  <si>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</si>
  <si>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</si>
  <si>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</si>
  <si>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</si>
  <si>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</si>
  <si>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</si>
  <si>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</si>
  <si>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</si>
  <si>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</si>
  <si>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</si>
  <si>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</si>
  <si>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</si>
  <si>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</si>
  <si>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</si>
  <si>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</si>
  <si>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</si>
  <si>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</si>
  <si>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</si>
  <si>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</si>
  <si>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</si>
  <si>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</si>
  <si>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</si>
  <si>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</si>
  <si>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</si>
  <si>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</si>
  <si>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</si>
  <si>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</si>
  <si>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</si>
  <si>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</si>
  <si>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</si>
  <si>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</si>
  <si>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</si>
  <si>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</si>
  <si>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</si>
  <si>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</si>
  <si>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</si>
  <si>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</si>
  <si>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</si>
  <si>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</si>
  <si>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</si>
  <si>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</si>
  <si>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</si>
  <si>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</si>
  <si>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</si>
  <si>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</si>
  <si>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</si>
  <si>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</si>
  <si>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</si>
  <si>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</si>
  <si>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</si>
  <si>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</si>
  <si>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</si>
  <si>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</si>
  <si>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</si>
  <si>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</si>
  <si>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</si>
  <si>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</si>
  <si>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</si>
  <si>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</si>
  <si>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</si>
  <si>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</si>
  <si>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</si>
  <si>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</si>
  <si>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</si>
  <si>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</si>
  <si>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</si>
  <si>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</si>
  <si>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</si>
  <si>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</si>
  <si>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</si>
  <si>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</si>
  <si>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</si>
  <si>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</si>
  <si>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</si>
  <si>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</si>
  <si>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</si>
  <si>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</si>
  <si>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</si>
  <si>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</si>
  <si>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</si>
  <si>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</si>
  <si>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</si>
  <si>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</si>
  <si>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</si>
  <si>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</si>
  <si>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</si>
  <si>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</si>
  <si>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</si>
  <si>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</si>
  <si>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</si>
  <si>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</si>
  <si>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</si>
  <si>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</si>
  <si>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</si>
  <si>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</si>
  <si>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</si>
  <si>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</si>
  <si>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</si>
  <si>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</si>
  <si>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</si>
  <si>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</si>
  <si>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</si>
  <si>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</si>
  <si>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</si>
  <si>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</si>
  <si>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</si>
  <si>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</si>
  <si>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</si>
  <si>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</si>
  <si>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</si>
  <si>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</si>
  <si>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</si>
  <si>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</si>
  <si>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</si>
  <si>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</si>
  <si>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</si>
  <si>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</si>
  <si>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</si>
  <si>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</si>
  <si>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</si>
  <si>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</si>
  <si>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</si>
  <si>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</si>
  <si>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</si>
  <si>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</si>
  <si>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</si>
  <si>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</si>
  <si>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</si>
  <si>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</si>
  <si>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</si>
  <si>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</si>
  <si>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</si>
  <si>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</si>
  <si>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</si>
  <si>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</si>
  <si>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</si>
  <si>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</si>
  <si>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</si>
  <si>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</si>
  <si>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</si>
  <si>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</si>
  <si>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</si>
  <si>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</si>
  <si>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</si>
  <si>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</si>
  <si>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</si>
  <si>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</si>
  <si>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</si>
  <si>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</si>
  <si>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</si>
  <si>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</si>
  <si>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</si>
  <si>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</si>
  <si>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</si>
  <si>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</si>
  <si>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</si>
  <si>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</si>
  <si>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</si>
  <si>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</si>
  <si>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</si>
  <si>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</si>
  <si>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</si>
  <si>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</si>
  <si>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</si>
  <si>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</si>
  <si>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</si>
  <si>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</si>
  <si>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</si>
  <si>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</si>
  <si>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</si>
  <si>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</si>
  <si>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</si>
  <si>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</si>
  <si>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</si>
  <si>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</si>
  <si>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</si>
  <si>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</si>
  <si>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</si>
  <si>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</si>
  <si>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</si>
  <si>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</si>
  <si>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</si>
  <si>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</si>
  <si>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</si>
  <si>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</si>
  <si>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</si>
  <si>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</si>
  <si>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</si>
  <si>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</si>
  <si>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</si>
  <si>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</si>
  <si>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</si>
  <si>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</si>
  <si>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</si>
  <si>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</si>
  <si>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</si>
  <si>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</si>
  <si>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</si>
  <si>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</si>
  <si>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</si>
  <si>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</si>
  <si>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</si>
  <si>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</si>
  <si>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</si>
  <si>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</si>
  <si>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</si>
  <si>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</si>
  <si>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</si>
  <si>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</si>
  <si>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</si>
  <si>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</si>
  <si>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</si>
  <si>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</si>
  <si>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</si>
  <si>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</si>
  <si>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</si>
  <si>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</si>
  <si>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</si>
  <si>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</si>
  <si>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</si>
  <si>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</si>
  <si>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</si>
  <si>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</si>
  <si>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</si>
  <si>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</si>
  <si>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</si>
  <si>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</si>
  <si>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</si>
  <si>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</si>
  <si>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</si>
  <si>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</si>
  <si>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</si>
  <si>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</si>
  <si>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</si>
  <si>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</si>
  <si>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</si>
  <si>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</si>
  <si>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</si>
  <si>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</si>
  <si>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</si>
  <si>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</si>
  <si>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</si>
  <si>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</si>
  <si>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</si>
  <si>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</si>
  <si>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</si>
  <si>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</si>
  <si>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</si>
  <si>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</si>
  <si>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</si>
  <si>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</si>
  <si>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</si>
  <si>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</si>
  <si>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</si>
  <si>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</si>
  <si>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</si>
  <si>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</si>
  <si>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</si>
  <si>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</si>
  <si>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</si>
  <si>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</si>
  <si>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</si>
  <si>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</si>
  <si>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</si>
  <si>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</si>
  <si>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</si>
  <si>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</si>
  <si>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</si>
  <si>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</si>
  <si>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</si>
  <si>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</si>
  <si>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</si>
  <si>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</si>
  <si>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</si>
  <si>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</si>
  <si>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</si>
  <si>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</si>
  <si>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</si>
  <si>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</si>
  <si>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</si>
  <si>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</si>
  <si>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</si>
  <si>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</si>
  <si>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</si>
  <si>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</si>
  <si>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</si>
  <si>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</si>
  <si>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</si>
  <si>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</si>
  <si>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</si>
  <si>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</si>
  <si>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</si>
  <si>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</si>
  <si>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</si>
  <si>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</si>
  <si>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</si>
  <si>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</si>
  <si>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</si>
  <si>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</si>
  <si>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</si>
  <si>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</si>
  <si>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</si>
  <si>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</si>
  <si>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</si>
  <si>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</si>
  <si>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</si>
  <si>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</si>
  <si>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</si>
  <si>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</si>
  <si>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</si>
  <si>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</si>
  <si>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</si>
  <si>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</si>
  <si>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</si>
  <si>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</si>
  <si>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</si>
  <si>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</si>
  <si>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</si>
  <si>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</si>
  <si>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</si>
  <si>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</si>
  <si>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</si>
  <si>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</si>
  <si>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</si>
  <si>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</si>
  <si>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</si>
  <si>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</si>
  <si>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</si>
  <si>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</si>
  <si>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</si>
  <si>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</si>
  <si>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</si>
  <si>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</si>
  <si>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</si>
  <si>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</si>
  <si>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</si>
  <si>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</si>
  <si>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</si>
  <si>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</si>
  <si>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</si>
  <si>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</si>
  <si>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</si>
  <si>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</si>
  <si>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</si>
  <si>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</si>
  <si>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</si>
  <si>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</si>
  <si>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</si>
  <si>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</si>
  <si>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</si>
  <si>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</si>
  <si>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</si>
  <si>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</si>
  <si>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</si>
  <si>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</si>
  <si>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</si>
  <si>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</si>
  <si>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</si>
  <si>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</si>
  <si>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</si>
  <si>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</si>
  <si>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</si>
  <si>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</si>
  <si>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</si>
  <si>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</si>
  <si>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</si>
  <si>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</si>
  <si>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</si>
  <si>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</si>
  <si>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</si>
  <si>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</si>
  <si>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</si>
  <si>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</si>
  <si>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</si>
  <si>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</si>
  <si>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</si>
  <si>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</si>
  <si>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</si>
  <si>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</si>
  <si>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</si>
  <si>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</si>
  <si>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</si>
  <si>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</si>
  <si>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</si>
  <si>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</si>
  <si>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</si>
  <si>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</si>
  <si>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</si>
  <si>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</si>
  <si>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</si>
  <si>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</si>
  <si>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</si>
  <si>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</si>
  <si>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</si>
  <si>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</si>
  <si>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</si>
  <si>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</si>
  <si>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</si>
  <si>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</si>
  <si>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</si>
  <si>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</si>
  <si>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</si>
  <si>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</si>
  <si>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</si>
  <si>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</si>
  <si>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</si>
  <si>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</si>
  <si>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</si>
  <si>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</si>
  <si>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</si>
  <si>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</si>
  <si>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</si>
  <si>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</si>
  <si>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</si>
  <si>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</si>
  <si>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</si>
  <si>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</si>
  <si>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</si>
  <si>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</si>
  <si>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</si>
  <si>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</si>
  <si>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</si>
  <si>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</si>
  <si>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</si>
  <si>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</si>
  <si>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</si>
  <si>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</si>
  <si>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</si>
  <si>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</si>
  <si>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</si>
  <si>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</si>
  <si>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</si>
  <si>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</si>
  <si>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</si>
  <si>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</si>
  <si>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</si>
  <si>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</si>
  <si>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</si>
  <si>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</si>
  <si>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</si>
  <si>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</si>
  <si>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</si>
  <si>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</si>
  <si>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</si>
  <si>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</si>
  <si>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</si>
  <si>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</si>
  <si>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</si>
  <si>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</si>
  <si>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</si>
  <si>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</si>
  <si>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</si>
  <si>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</si>
  <si>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</si>
  <si>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</si>
  <si>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</si>
  <si>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</si>
  <si>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</si>
  <si>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</si>
  <si>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</si>
  <si>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</si>
  <si>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</si>
  <si>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</si>
  <si>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</si>
  <si>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</si>
  <si>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</si>
  <si>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</si>
  <si>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</si>
  <si>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</si>
  <si>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</si>
  <si>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</si>
  <si>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</si>
  <si>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</si>
  <si>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</si>
  <si>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</si>
  <si>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</si>
  <si>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</si>
  <si>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</si>
  <si>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</si>
  <si>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</si>
  <si>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</si>
  <si>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</si>
  <si>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</si>
  <si>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</si>
  <si>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</si>
  <si>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</si>
  <si>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</si>
  <si>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</si>
  <si>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</si>
  <si>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</si>
  <si>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</si>
  <si>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</si>
  <si>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</si>
  <si>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</si>
  <si>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</si>
  <si>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</si>
  <si>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</si>
  <si>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</si>
  <si>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</si>
  <si>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</si>
  <si>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</si>
  <si>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</si>
  <si>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</si>
  <si>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</si>
  <si>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</si>
  <si>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</si>
  <si>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</si>
  <si>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</si>
  <si>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</si>
  <si>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</si>
  <si>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</si>
  <si>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</si>
  <si>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</si>
  <si>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</si>
  <si>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</si>
  <si>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</si>
  <si>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</si>
  <si>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</si>
  <si>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</si>
  <si>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</si>
  <si>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</si>
  <si>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</si>
  <si>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</si>
  <si>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</si>
  <si>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</si>
  <si>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</si>
  <si>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</si>
  <si>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</si>
  <si>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</si>
  <si>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</si>
  <si>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</si>
  <si>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</si>
  <si>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</si>
  <si>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</si>
  <si>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</si>
  <si>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</si>
  <si>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</si>
  <si>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</si>
  <si>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</si>
  <si>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</si>
  <si>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</si>
  <si>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</si>
  <si>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</si>
  <si>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</si>
  <si>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</si>
  <si>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</si>
  <si>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</si>
  <si>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</si>
  <si>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</si>
  <si>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</si>
  <si>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</si>
  <si>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</si>
  <si>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</si>
  <si>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</si>
  <si>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</si>
  <si>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</si>
  <si>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</si>
  <si>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</si>
  <si>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</si>
  <si>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</si>
  <si>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</si>
  <si>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</si>
  <si>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</si>
  <si>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</si>
  <si>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</si>
  <si>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</si>
  <si>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</si>
  <si>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</si>
  <si>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</si>
  <si>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</si>
  <si>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</si>
  <si>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</si>
  <si>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</si>
  <si>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</si>
  <si>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</si>
  <si>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</si>
  <si>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</si>
  <si>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</si>
  <si>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</si>
  <si>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</si>
  <si>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</si>
  <si>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</si>
  <si>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</si>
  <si>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</si>
  <si>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</si>
  <si>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</si>
  <si>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</si>
  <si>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</si>
  <si>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</si>
  <si>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</si>
  <si>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</si>
  <si>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</si>
  <si>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</si>
  <si>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</si>
  <si>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</si>
  <si>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</si>
  <si>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</si>
  <si>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</si>
  <si>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</si>
  <si>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</si>
  <si>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</si>
  <si>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</si>
  <si>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</si>
  <si>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</si>
  <si>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</si>
  <si>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</si>
  <si>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</si>
  <si>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</si>
  <si>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</si>
  <si>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</si>
  <si>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</si>
  <si>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</si>
  <si>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</si>
  <si>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</si>
  <si>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</si>
  <si>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</si>
  <si>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</si>
  <si>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</si>
  <si>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</si>
  <si>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</si>
  <si>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</si>
  <si>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</si>
  <si>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</si>
  <si>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</si>
  <si>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</si>
  <si>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</si>
  <si>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</si>
  <si>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</si>
  <si>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</si>
  <si>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</si>
  <si>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</si>
  <si>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</si>
  <si>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</si>
  <si>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</si>
  <si>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</si>
  <si>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</si>
  <si>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</si>
  <si>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</si>
  <si>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</si>
  <si>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</si>
  <si>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</si>
  <si>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</si>
  <si>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</si>
  <si>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</si>
  <si>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</si>
  <si>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</si>
  <si>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</si>
  <si>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</si>
  <si>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</si>
  <si>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</si>
  <si>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</si>
  <si>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</si>
  <si>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</si>
  <si>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</si>
  <si>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</si>
  <si>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</si>
  <si>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</si>
  <si>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</si>
  <si>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</si>
  <si>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</si>
  <si>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</si>
  <si>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</si>
  <si>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</si>
  <si>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</si>
  <si>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</si>
  <si>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</si>
  <si>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</si>
  <si>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</si>
  <si>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</si>
  <si>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</si>
  <si>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</si>
  <si>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</si>
  <si>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</si>
  <si>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</si>
  <si>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</si>
  <si>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</si>
  <si>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</si>
  <si>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</si>
  <si>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</si>
  <si>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</si>
  <si>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</si>
  <si>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</si>
  <si>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</si>
  <si>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</si>
  <si>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</si>
  <si>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</si>
  <si>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</si>
  <si>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</si>
  <si>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</si>
  <si>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</si>
  <si>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</si>
  <si>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</si>
  <si>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</si>
  <si>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</si>
  <si>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</si>
  <si>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</si>
  <si>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</si>
  <si>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</si>
  <si>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</si>
  <si>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</si>
  <si>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</si>
  <si>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</si>
  <si>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</si>
  <si>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</si>
  <si>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</si>
  <si>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</si>
  <si>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</si>
  <si>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</si>
  <si>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</si>
  <si>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</si>
  <si>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</si>
  <si>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</si>
  <si>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</si>
  <si>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</si>
  <si>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</si>
  <si>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</si>
  <si>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</si>
  <si>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</si>
  <si>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</si>
  <si>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</si>
  <si>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</si>
  <si>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</si>
  <si>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</si>
  <si>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</si>
  <si>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</si>
  <si>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</si>
  <si>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</si>
  <si>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</si>
  <si>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</si>
  <si>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</si>
  <si>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</si>
  <si>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</si>
  <si>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</si>
  <si>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</si>
  <si>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</si>
  <si>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</si>
  <si>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</si>
  <si>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</si>
  <si>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</si>
  <si>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</si>
  <si>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</si>
  <si>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</si>
  <si>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</si>
  <si>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</si>
  <si>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</si>
  <si>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</si>
  <si>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</si>
  <si>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</si>
  <si>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</si>
  <si>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</si>
  <si>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</si>
  <si>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</si>
  <si>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</si>
  <si>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</si>
  <si>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</si>
  <si>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</si>
  <si>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</si>
  <si>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</si>
  <si>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</si>
  <si>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</si>
  <si>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</si>
  <si>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</si>
  <si>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</si>
  <si>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</si>
  <si>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</si>
  <si>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</si>
  <si>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</si>
  <si>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</si>
  <si>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</si>
  <si>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</si>
  <si>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</si>
  <si>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</si>
  <si>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</si>
  <si>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</si>
  <si>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</si>
  <si>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</si>
  <si>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</si>
  <si>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</si>
  <si>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</si>
  <si>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</si>
  <si>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</si>
  <si>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</si>
  <si>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</si>
  <si>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</si>
  <si>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</si>
  <si>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</si>
  <si>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</si>
  <si>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</si>
  <si>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</si>
  <si>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</si>
  <si>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</si>
  <si>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</si>
  <si>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</si>
  <si>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</si>
  <si>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</si>
  <si>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</si>
  <si>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</si>
  <si>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</si>
  <si>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</si>
  <si>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</si>
  <si>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</si>
  <si>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</si>
  <si>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</si>
  <si>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</si>
  <si>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</si>
  <si>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</si>
  <si>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</si>
  <si>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</si>
  <si>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</si>
  <si>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</si>
  <si>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</si>
  <si>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</si>
  <si>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</si>
  <si>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</si>
  <si>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</si>
  <si>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</si>
  <si>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</si>
  <si>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</si>
  <si>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</si>
  <si>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</si>
  <si>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</si>
  <si>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</si>
  <si>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</si>
  <si>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</si>
  <si>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</si>
  <si>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</si>
  <si>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</si>
  <si>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</si>
  <si>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</si>
  <si>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</si>
  <si>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</si>
  <si>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</si>
  <si>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</si>
  <si>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</si>
  <si>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</si>
  <si>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</si>
  <si>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</si>
  <si>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</si>
  <si>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</si>
  <si>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</si>
  <si>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</si>
  <si>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</si>
  <si>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</si>
  <si>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</si>
  <si>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</si>
  <si>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</si>
  <si>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</si>
  <si>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</si>
  <si>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</si>
  <si>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</si>
  <si>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</si>
  <si>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</si>
  <si>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</si>
  <si>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</si>
  <si>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</si>
  <si>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</si>
  <si>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</si>
  <si>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</si>
  <si>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</si>
  <si>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</si>
  <si>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</si>
  <si>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</si>
  <si>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</si>
  <si>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</si>
  <si>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</si>
  <si>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</si>
  <si>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</si>
  <si>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</si>
  <si>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</si>
  <si>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</si>
  <si>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</si>
  <si>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</si>
  <si>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</si>
  <si>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</si>
  <si>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</si>
  <si>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</si>
  <si>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</si>
  <si>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</si>
  <si>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</si>
  <si>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</si>
  <si>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</si>
  <si>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</si>
  <si>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</si>
  <si>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</si>
  <si>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</si>
  <si>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</si>
  <si>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</si>
  <si>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</si>
  <si>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</si>
  <si>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</si>
  <si>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</si>
  <si>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</si>
  <si>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</si>
  <si>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</si>
  <si>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</si>
  <si>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</si>
  <si>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</si>
  <si>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</si>
  <si>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</si>
  <si>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</si>
  <si>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</si>
  <si>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</si>
  <si>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</si>
  <si>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</si>
  <si>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</si>
  <si>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</si>
  <si>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</si>
  <si>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</si>
  <si>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</si>
  <si>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</si>
  <si>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</si>
  <si>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</si>
  <si>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</si>
  <si>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</si>
  <si>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</si>
  <si>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</si>
  <si>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</si>
  <si>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</si>
  <si>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</si>
  <si>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</si>
  <si>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</si>
  <si>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</si>
  <si>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</si>
  <si>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</si>
  <si>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</si>
  <si>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</si>
  <si>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</si>
  <si>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</si>
  <si>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</si>
  <si>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</si>
  <si>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</si>
  <si>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</si>
  <si>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</si>
  <si>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</si>
  <si>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</si>
  <si>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</si>
  <si>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</si>
  <si>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</si>
  <si>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</si>
  <si>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</si>
  <si>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</si>
  <si>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</si>
  <si>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</si>
  <si>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</si>
  <si>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</si>
  <si>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</si>
  <si>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</si>
  <si>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</si>
  <si>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</si>
  <si>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</si>
  <si>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</si>
  <si>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</si>
  <si>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</si>
  <si>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</si>
  <si>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</si>
  <si>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</si>
  <si>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</si>
  <si>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</si>
  <si>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</si>
  <si>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</si>
  <si>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</si>
  <si>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</si>
  <si>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</si>
  <si>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</si>
  <si>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</si>
  <si>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</si>
  <si>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</si>
  <si>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</si>
  <si>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</si>
  <si>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</si>
  <si>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</si>
  <si>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</si>
  <si>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</si>
  <si>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</si>
  <si>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</si>
  <si>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</si>
  <si>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</si>
  <si>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</si>
  <si>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</si>
  <si>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</si>
  <si>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</si>
  <si>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</si>
  <si>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</si>
  <si>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</si>
  <si>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</si>
  <si>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</si>
  <si>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</si>
  <si>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</si>
  <si>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</si>
  <si>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</si>
  <si>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</si>
  <si>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</si>
  <si>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</si>
  <si>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</si>
  <si>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</si>
  <si>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</si>
  <si>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</si>
  <si>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</si>
  <si>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</si>
  <si>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</si>
  <si>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</si>
  <si>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</si>
  <si>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</si>
  <si>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</si>
  <si>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</si>
  <si>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</si>
  <si>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</si>
  <si>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</si>
  <si>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</si>
  <si>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</si>
  <si>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</si>
  <si>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</si>
  <si>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</si>
  <si>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</si>
  <si>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</si>
  <si>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</si>
  <si>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</si>
  <si>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</si>
  <si>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</si>
  <si>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</si>
  <si>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</si>
  <si>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</si>
  <si>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</si>
  <si>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</si>
  <si>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</si>
  <si>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</si>
  <si>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</si>
  <si>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</si>
  <si>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</si>
  <si>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</si>
  <si>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</si>
  <si>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</si>
  <si>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</si>
  <si>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</si>
  <si>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</si>
  <si>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</si>
  <si>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</si>
  <si>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</si>
  <si>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</si>
  <si>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</si>
  <si>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</si>
  <si>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</si>
  <si>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</si>
  <si>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</si>
  <si>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</si>
  <si>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</si>
  <si>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</si>
  <si>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</si>
  <si>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</si>
  <si>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</si>
  <si>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</si>
  <si>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</si>
  <si>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</si>
  <si>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</si>
  <si>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</si>
  <si>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</si>
  <si>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</si>
  <si>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</si>
  <si>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</si>
  <si>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</si>
  <si>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</si>
  <si>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</si>
  <si>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</si>
  <si>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</si>
  <si>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</si>
  <si>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</si>
  <si>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</si>
  <si>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</si>
  <si>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</si>
  <si>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</si>
  <si>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</si>
  <si>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</si>
  <si>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</si>
  <si>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</si>
  <si>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</si>
  <si>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</si>
  <si>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</si>
  <si>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</si>
  <si>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</si>
  <si>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</si>
  <si>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</si>
  <si>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</si>
  <si>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</si>
  <si>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</si>
  <si>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</si>
  <si>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</si>
  <si>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</si>
  <si>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</si>
  <si>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</si>
  <si>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</si>
  <si>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</si>
  <si>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</si>
  <si>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</si>
  <si>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</si>
  <si>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</si>
  <si>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</si>
  <si>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</si>
  <si>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</si>
  <si>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</si>
  <si>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</si>
  <si>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</si>
  <si>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</si>
  <si>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</si>
  <si>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</si>
  <si>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</si>
  <si>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</si>
  <si>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</si>
  <si>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</si>
  <si>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</si>
  <si>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</si>
  <si>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</si>
  <si>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</si>
  <si>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</si>
  <si>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</si>
  <si>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</si>
  <si>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</si>
  <si>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</si>
  <si>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</si>
  <si>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</si>
  <si>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</si>
  <si>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</si>
  <si>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</si>
  <si>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</si>
  <si>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</si>
  <si>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</si>
  <si>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</si>
  <si>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</si>
  <si>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</si>
  <si>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</si>
  <si>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</si>
  <si>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</si>
  <si>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</si>
  <si>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</si>
  <si>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</si>
  <si>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</si>
  <si>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</si>
  <si>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</si>
  <si>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</si>
  <si>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</si>
  <si>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</si>
  <si>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</si>
  <si>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</si>
  <si>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</si>
  <si>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</si>
  <si>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</si>
  <si>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</si>
  <si>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</si>
  <si>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</si>
  <si>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</si>
  <si>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</si>
  <si>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</si>
  <si>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</si>
  <si>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</si>
  <si>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</si>
  <si>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</si>
  <si>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</si>
  <si>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</si>
  <si>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</si>
  <si>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</si>
  <si>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</si>
  <si>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</si>
  <si>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</si>
  <si>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</si>
  <si>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</si>
  <si>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</si>
  <si>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</si>
  <si>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</si>
  <si>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</si>
  <si>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</si>
  <si>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</si>
  <si>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</si>
  <si>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</si>
  <si>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</si>
  <si>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</si>
  <si>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</si>
  <si>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</si>
  <si>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</si>
  <si>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</si>
  <si>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</si>
  <si>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</si>
  <si>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</si>
  <si>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</si>
  <si>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</si>
  <si>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</si>
  <si>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</si>
  <si>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</si>
  <si>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</si>
  <si>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</si>
  <si>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</si>
  <si>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</si>
  <si>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</si>
  <si>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</si>
  <si>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</si>
  <si>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</si>
  <si>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</si>
  <si>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</si>
  <si>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</si>
  <si>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</si>
  <si>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</si>
  <si>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</si>
  <si>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</si>
  <si>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</si>
  <si>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</si>
  <si>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</si>
  <si>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</si>
  <si>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</si>
  <si>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</si>
  <si>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</si>
  <si>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</si>
  <si>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</si>
  <si>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</si>
  <si>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</si>
  <si>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</si>
  <si>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</si>
  <si>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</si>
  <si>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</si>
  <si>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</si>
  <si>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</si>
  <si>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</si>
  <si>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</si>
  <si>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</si>
  <si>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</si>
  <si>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</si>
  <si>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</si>
  <si>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</si>
  <si>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</si>
  <si>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</si>
  <si>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</si>
  <si>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</si>
  <si>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</si>
  <si>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</si>
  <si>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</si>
  <si>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</si>
  <si>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</si>
  <si>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</si>
  <si>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</si>
  <si>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</si>
  <si>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</si>
  <si>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</si>
  <si>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</si>
  <si>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</si>
  <si>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</si>
  <si>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</si>
  <si>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</si>
  <si>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</si>
  <si>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</si>
  <si>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</si>
  <si>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</si>
  <si>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</si>
  <si>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</si>
  <si>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</si>
  <si>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</si>
  <si>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</si>
  <si>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</si>
  <si>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</si>
  <si>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</si>
  <si>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</si>
  <si>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</si>
  <si>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</si>
  <si>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</si>
  <si>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</si>
  <si>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</si>
  <si>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</si>
  <si>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</si>
  <si>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</si>
  <si>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</si>
  <si>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</si>
  <si>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</si>
  <si>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</si>
  <si>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</si>
  <si>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</si>
  <si>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</si>
  <si>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</si>
  <si>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</si>
  <si>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</si>
  <si>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</si>
  <si>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</si>
  <si>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</si>
  <si>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</si>
  <si>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</si>
  <si>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</si>
  <si>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</si>
  <si>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</si>
  <si>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</si>
  <si>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</si>
  <si>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</si>
  <si>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</si>
  <si>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</si>
  <si>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</si>
  <si>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</si>
  <si>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</si>
  <si>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</si>
  <si>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</si>
  <si>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</si>
  <si>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</si>
  <si>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</si>
  <si>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</si>
  <si>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</si>
  <si>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</si>
  <si>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</si>
  <si>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</si>
  <si>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</si>
  <si>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</si>
  <si>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</si>
  <si>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</si>
  <si>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</si>
  <si>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</si>
  <si>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</si>
  <si>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</si>
  <si>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</si>
  <si>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</si>
  <si>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</si>
  <si>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</si>
  <si>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</si>
  <si>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</si>
  <si>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</si>
  <si>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</si>
  <si>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</si>
  <si>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</si>
  <si>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</si>
  <si>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</si>
  <si>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</si>
  <si>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</si>
  <si>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</si>
  <si>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</si>
  <si>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</si>
  <si>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</si>
  <si>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</si>
  <si>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</si>
  <si>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</si>
  <si>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</si>
  <si>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</si>
  <si>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</si>
  <si>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</si>
  <si>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</si>
  <si>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</si>
  <si>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</si>
  <si>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</si>
  <si>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</si>
  <si>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</si>
  <si>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</si>
  <si>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</si>
  <si>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</si>
  <si>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</si>
  <si>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</si>
  <si>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</si>
  <si>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</si>
  <si>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</si>
  <si>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</si>
  <si>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</si>
  <si>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</si>
  <si>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</si>
  <si>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</si>
  <si>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</si>
  <si>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</si>
  <si>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</si>
  <si>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</si>
  <si>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</si>
  <si>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</si>
  <si>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</si>
  <si>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</si>
  <si>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</si>
  <si>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</si>
  <si>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</si>
  <si>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</si>
  <si>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</si>
  <si>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</si>
  <si>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</si>
  <si>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</si>
  <si>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</si>
  <si>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</si>
  <si>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</si>
  <si>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</si>
  <si>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</si>
  <si>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</si>
  <si>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</si>
  <si>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</si>
  <si>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</si>
  <si>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</si>
  <si>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</si>
  <si>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</si>
  <si>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</si>
  <si>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</si>
  <si>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</si>
  <si>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</si>
  <si>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</si>
  <si>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</si>
  <si>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</si>
  <si>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</si>
  <si>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</si>
  <si>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</si>
  <si>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</si>
  <si>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</si>
  <si>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</si>
  <si>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</si>
  <si>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</si>
  <si>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</si>
  <si>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</si>
  <si>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</si>
  <si>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</si>
  <si>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</si>
  <si>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</si>
  <si>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</si>
  <si>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</si>
  <si>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</si>
  <si>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</si>
  <si>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</si>
  <si>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</si>
  <si>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</si>
  <si>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</si>
  <si>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</si>
  <si>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</si>
  <si>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</si>
  <si>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</si>
  <si>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</si>
  <si>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</si>
  <si>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</si>
  <si>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</si>
  <si>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</si>
  <si>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</si>
  <si>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</si>
  <si>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</si>
  <si>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</si>
  <si>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</si>
  <si>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</si>
  <si>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</si>
  <si>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</si>
  <si>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</si>
  <si>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</si>
  <si>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</si>
  <si>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</si>
  <si>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</si>
  <si>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</si>
  <si>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</si>
  <si>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</si>
  <si>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</si>
  <si>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</si>
  <si>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</si>
  <si>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</si>
  <si>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</si>
  <si>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</si>
  <si>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</si>
  <si>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</si>
  <si>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</si>
  <si>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</si>
  <si>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</si>
  <si>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</si>
  <si>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</si>
  <si>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</si>
  <si>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</si>
  <si>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</si>
  <si>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</si>
  <si>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</si>
  <si>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</si>
  <si>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</si>
  <si>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</si>
  <si>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</si>
  <si>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</si>
  <si>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</si>
  <si>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</si>
  <si>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</si>
  <si>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</si>
  <si>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</si>
  <si>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</si>
  <si>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</si>
  <si>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</si>
  <si>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</si>
  <si>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</si>
  <si>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</si>
  <si>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</si>
  <si>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</si>
  <si>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</si>
  <si>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</si>
  <si>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</si>
  <si>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</si>
  <si>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</si>
  <si>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</si>
  <si>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</si>
  <si>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</si>
  <si>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</si>
  <si>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</si>
  <si>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</si>
  <si>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</si>
  <si>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</si>
  <si>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</si>
  <si>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</si>
  <si>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</si>
  <si>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</si>
  <si>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</si>
  <si>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</si>
  <si>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</si>
  <si>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</si>
  <si>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</si>
  <si>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</si>
  <si>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</si>
  <si>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</si>
  <si>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</si>
  <si>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</si>
  <si>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</si>
  <si>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</si>
  <si>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</si>
  <si>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</si>
  <si>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</si>
  <si>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</si>
  <si>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</si>
  <si>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</si>
  <si>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</si>
  <si>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</si>
  <si>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</si>
  <si>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</si>
  <si>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</si>
  <si>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</si>
  <si>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</si>
  <si>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</si>
  <si>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</si>
  <si>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</si>
  <si>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</si>
  <si>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</si>
  <si>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</si>
  <si>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</si>
  <si>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</si>
  <si>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</si>
  <si>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</si>
  <si>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</si>
  <si>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</si>
  <si>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</si>
  <si>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</si>
  <si>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</si>
  <si>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</si>
  <si>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</si>
  <si>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</si>
  <si>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</si>
  <si>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</si>
  <si>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</si>
  <si>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</si>
  <si>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</si>
  <si>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</si>
  <si>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</si>
  <si>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</si>
  <si>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</si>
  <si>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</si>
  <si>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</si>
  <si>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</si>
  <si>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</si>
  <si>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</si>
  <si>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</si>
  <si>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</si>
  <si>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</si>
  <si>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</si>
  <si>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</si>
  <si>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</si>
  <si>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</si>
  <si>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</si>
  <si>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</si>
  <si>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</si>
  <si>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</si>
  <si>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</si>
  <si>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</si>
  <si>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</si>
  <si>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</si>
  <si>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</si>
  <si>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</si>
  <si>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</si>
  <si>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</si>
  <si>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</si>
  <si>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</si>
  <si>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</si>
  <si>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</si>
  <si>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</si>
  <si>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</si>
  <si>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</si>
  <si>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</si>
  <si>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</si>
  <si>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</si>
  <si>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</si>
  <si>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</si>
  <si>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</si>
  <si>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</si>
  <si>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</si>
  <si>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</si>
  <si>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</si>
  <si>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</si>
  <si>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</si>
  <si>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</si>
  <si>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</si>
  <si>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</si>
  <si>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</si>
  <si>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</si>
  <si>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</si>
  <si>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</si>
  <si>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</si>
  <si>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</si>
  <si>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</si>
  <si>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</si>
  <si>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</si>
  <si>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</si>
  <si>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</si>
  <si>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</si>
  <si>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</si>
  <si>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</si>
  <si>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</si>
  <si>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</si>
  <si>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</si>
  <si>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</si>
  <si>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</si>
  <si>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</si>
  <si>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</si>
  <si>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</si>
  <si>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</si>
  <si>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</si>
  <si>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</si>
  <si>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</si>
  <si>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</si>
  <si>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</si>
  <si>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</si>
  <si>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</si>
  <si>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</si>
  <si>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</si>
  <si>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</si>
  <si>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</si>
  <si>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</si>
  <si>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</si>
  <si>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</si>
  <si>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</si>
  <si>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</si>
  <si>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</si>
  <si>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</si>
  <si>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</si>
  <si>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</si>
  <si>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</si>
  <si>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</si>
  <si>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</si>
  <si>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</si>
  <si>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</si>
  <si>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</si>
  <si>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</si>
  <si>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</si>
  <si>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</si>
  <si>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</si>
  <si>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</si>
  <si>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</si>
  <si>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</si>
  <si>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</si>
  <si>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</si>
  <si>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</si>
  <si>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</si>
  <si>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</si>
  <si>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</si>
  <si>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</si>
  <si>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</si>
  <si>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</si>
  <si>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</si>
  <si>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</si>
  <si>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</si>
  <si>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</si>
  <si>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</si>
  <si>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</si>
  <si>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</si>
  <si>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</si>
  <si>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</si>
  <si>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</si>
  <si>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</si>
  <si>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</si>
  <si>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</si>
  <si>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</si>
  <si>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</si>
  <si>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</si>
  <si>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</si>
  <si>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</si>
  <si>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</si>
  <si>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</si>
  <si>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</si>
  <si>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</si>
  <si>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</si>
  <si>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</si>
  <si>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</si>
  <si>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</si>
  <si>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</si>
  <si>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</si>
  <si>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</si>
  <si>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</si>
  <si>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</si>
  <si>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</si>
  <si>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</si>
  <si>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</si>
  <si>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</si>
  <si>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</si>
  <si>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</si>
  <si>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</si>
  <si>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</si>
  <si>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</si>
  <si>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</si>
  <si>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</si>
  <si>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</si>
  <si>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</si>
  <si>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</si>
  <si>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</si>
  <si>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</si>
  <si>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</si>
  <si>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</si>
  <si>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</si>
  <si>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</si>
  <si>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</si>
  <si>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</si>
  <si>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</si>
  <si>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</si>
  <si>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</si>
  <si>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</si>
  <si>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</si>
  <si>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</si>
  <si>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</si>
  <si>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</si>
  <si>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</si>
  <si>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</si>
  <si>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</si>
  <si>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</si>
  <si>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</si>
  <si>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</si>
  <si>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</si>
  <si>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</si>
  <si>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</si>
  <si>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</si>
  <si>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</si>
  <si>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</si>
  <si>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</si>
  <si>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</si>
  <si>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</si>
  <si>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</si>
  <si>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</si>
  <si>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</si>
  <si>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</si>
  <si>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</si>
  <si>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</si>
  <si>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</si>
  <si>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</si>
  <si>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</si>
  <si>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</si>
  <si>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</si>
  <si>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</si>
  <si>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</si>
  <si>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</si>
  <si>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</si>
  <si>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</si>
  <si>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</si>
  <si>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</si>
  <si>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</si>
  <si>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</si>
  <si>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</si>
  <si>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</si>
  <si>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</si>
  <si>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</si>
  <si>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</si>
  <si>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</si>
  <si>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</si>
  <si>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</si>
  <si>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</si>
  <si>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</si>
  <si>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</si>
  <si>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</si>
  <si>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</si>
  <si>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</si>
  <si>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</si>
  <si>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</si>
  <si>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</si>
  <si>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</si>
  <si>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</si>
  <si>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</si>
  <si>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</si>
  <si>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</si>
  <si>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</si>
  <si>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</si>
  <si>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</si>
  <si>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</si>
  <si>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</si>
  <si>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</si>
  <si>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</si>
  <si>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</si>
  <si>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</si>
  <si>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</si>
  <si>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</si>
  <si>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</si>
  <si>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</si>
  <si>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</si>
  <si>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</si>
  <si>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</si>
  <si>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</si>
  <si>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</si>
  <si>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</si>
  <si>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</si>
  <si>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</si>
  <si>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</si>
  <si>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</si>
  <si>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</si>
  <si>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</si>
  <si>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</si>
  <si>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</si>
  <si>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</si>
  <si>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</si>
  <si>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</si>
  <si>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</si>
  <si>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</si>
  <si>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</si>
  <si>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</si>
  <si>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</si>
  <si>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</si>
  <si>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</si>
  <si>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</si>
  <si>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</si>
  <si>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</si>
  <si>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</si>
  <si>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</si>
  <si>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</si>
  <si>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</si>
  <si>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</si>
  <si>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</si>
  <si>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</si>
  <si>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</si>
  <si>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</si>
  <si>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</si>
  <si>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</si>
  <si>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</si>
  <si>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</si>
  <si>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</si>
  <si>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</si>
  <si>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</si>
  <si>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</si>
  <si>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</si>
  <si>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</si>
  <si>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</si>
  <si>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</si>
  <si>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</si>
  <si>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</si>
  <si>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</si>
  <si>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</si>
  <si>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</si>
  <si>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</si>
  <si>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</si>
  <si>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</si>
  <si>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</si>
  <si>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</si>
  <si>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</si>
  <si>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</si>
  <si>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</si>
  <si>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</si>
  <si>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</si>
  <si>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</si>
  <si>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</si>
  <si>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</si>
  <si>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</si>
  <si>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</si>
  <si>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</si>
  <si>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</si>
  <si>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</si>
  <si>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</si>
  <si>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</si>
  <si>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</si>
  <si>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</si>
  <si>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</si>
  <si>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</si>
  <si>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</si>
  <si>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</si>
  <si>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</si>
  <si>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</si>
  <si>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</si>
  <si>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</si>
  <si>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</si>
  <si>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</si>
  <si>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</si>
  <si>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</si>
  <si>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</si>
  <si>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</si>
  <si>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</si>
  <si>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</si>
  <si>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</si>
  <si>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</si>
  <si>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</si>
  <si>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</si>
  <si>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</si>
  <si>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</si>
  <si>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</si>
  <si>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</si>
  <si>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</si>
  <si>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</si>
  <si>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</si>
  <si>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</si>
  <si>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</si>
  <si>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</si>
  <si>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</si>
  <si>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</si>
  <si>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</si>
  <si>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</si>
  <si>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</si>
  <si>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</si>
  <si>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</si>
  <si>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</si>
  <si>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</si>
  <si>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</si>
  <si>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</si>
  <si>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</si>
  <si>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</si>
  <si>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</si>
  <si>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</si>
  <si>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</si>
  <si>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</si>
  <si>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</si>
  <si>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</si>
  <si>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</si>
  <si>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</si>
  <si>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</si>
  <si>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</si>
  <si>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</si>
  <si>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</si>
  <si>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</si>
  <si>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</si>
  <si>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</si>
  <si>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</si>
  <si>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</si>
  <si>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</si>
  <si>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</si>
  <si>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</si>
  <si>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</si>
  <si>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</si>
  <si>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</si>
  <si>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</si>
  <si>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</si>
  <si>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</si>
  <si>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</si>
  <si>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</si>
  <si>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</si>
  <si>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</si>
  <si>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</si>
  <si>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</si>
  <si>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</si>
  <si>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</si>
  <si>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</si>
  <si>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</si>
  <si>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</si>
  <si>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</si>
  <si>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</si>
  <si>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</si>
  <si>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</si>
  <si>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</si>
  <si>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</si>
  <si>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</si>
  <si>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</si>
  <si>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</si>
  <si>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</si>
  <si>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</si>
  <si>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</si>
  <si>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</si>
  <si>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</si>
  <si>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</si>
  <si>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</si>
  <si>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</si>
  <si>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</si>
  <si>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</si>
  <si>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</si>
  <si>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</si>
  <si>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</si>
  <si>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</si>
  <si>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</si>
  <si>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</si>
  <si>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</si>
  <si>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</si>
  <si>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</si>
  <si>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</si>
  <si>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</si>
  <si>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</si>
  <si>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</si>
  <si>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</si>
  <si>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</si>
  <si>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</si>
  <si>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</si>
  <si>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</si>
  <si>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</si>
  <si>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</si>
  <si>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</si>
  <si>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</si>
  <si>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</si>
  <si>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</si>
  <si>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</si>
  <si>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</si>
  <si>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</si>
  <si>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</si>
  <si>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</si>
  <si>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</si>
  <si>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</si>
  <si>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</si>
  <si>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</si>
  <si>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</si>
  <si>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</si>
  <si>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</si>
  <si>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</si>
  <si>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</si>
  <si>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</si>
  <si>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</si>
  <si>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</si>
  <si>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</si>
  <si>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</si>
  <si>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</si>
  <si>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</si>
  <si>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</si>
  <si>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</si>
  <si>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</si>
  <si>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</si>
  <si>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</si>
  <si>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</si>
  <si>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</si>
  <si>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</si>
  <si>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</si>
  <si>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</si>
  <si>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</si>
  <si>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</si>
  <si>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</si>
  <si>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</si>
  <si>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</si>
  <si>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</si>
  <si>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</si>
  <si>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</si>
  <si>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</si>
  <si>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</si>
  <si>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</si>
  <si>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</si>
  <si>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</si>
  <si>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</si>
  <si>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</si>
  <si>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</si>
  <si>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</si>
  <si>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</si>
  <si>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</si>
  <si>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</si>
  <si>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</si>
  <si>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</si>
  <si>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</si>
  <si>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</si>
  <si>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</si>
  <si>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</si>
  <si>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</si>
  <si>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</si>
  <si>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</si>
  <si>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</si>
  <si>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</si>
  <si>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</si>
  <si>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</si>
  <si>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</si>
  <si>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</si>
  <si>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</si>
  <si>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</si>
  <si>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</si>
  <si>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</si>
  <si>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</si>
  <si>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</si>
  <si>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</si>
  <si>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</si>
  <si>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</si>
  <si>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</si>
  <si>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</si>
  <si>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</si>
  <si>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</si>
  <si>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</si>
  <si>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</si>
  <si>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</si>
  <si>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</si>
  <si>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</si>
  <si>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</si>
  <si>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</si>
  <si>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</si>
  <si>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</si>
  <si>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</si>
  <si>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</si>
  <si>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</si>
  <si>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</si>
  <si>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</si>
  <si>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</si>
  <si>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</si>
  <si>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</si>
  <si>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</si>
  <si>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</si>
  <si>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</si>
  <si>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</si>
  <si>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</si>
  <si>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</si>
  <si>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</si>
  <si>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</si>
  <si>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</si>
  <si>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</si>
  <si>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</si>
  <si>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</si>
  <si>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</si>
  <si>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</si>
  <si>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</si>
  <si>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</si>
  <si>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</si>
  <si>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</si>
  <si>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</si>
  <si>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</si>
  <si>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</si>
  <si>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</si>
  <si>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</si>
  <si>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</si>
  <si>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</si>
  <si>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</si>
  <si>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</si>
  <si>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</si>
  <si>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</si>
  <si>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</si>
  <si>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</si>
  <si>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</si>
  <si>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</si>
  <si>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</si>
  <si>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</si>
  <si>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</si>
  <si>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</si>
  <si>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</si>
  <si>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</si>
  <si>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</si>
  <si>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</si>
  <si>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</si>
  <si>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</si>
  <si>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</si>
  <si>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</si>
  <si>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</si>
  <si>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</si>
  <si>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</si>
  <si>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</si>
  <si>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</si>
  <si>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</si>
  <si>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</si>
  <si>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</si>
  <si>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</si>
  <si>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</si>
  <si>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</si>
  <si>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</si>
  <si>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</si>
  <si>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</si>
  <si>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</si>
  <si>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</si>
  <si>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</si>
  <si>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</si>
  <si>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</si>
  <si>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</si>
  <si>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</si>
  <si>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</si>
  <si>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</si>
  <si>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</si>
  <si>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</si>
  <si>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</si>
  <si>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</si>
  <si>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</si>
  <si>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</si>
  <si>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</si>
  <si>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</si>
  <si>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</si>
  <si>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</si>
  <si>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</si>
  <si>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</si>
  <si>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</si>
  <si>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</si>
  <si>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</si>
  <si>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</si>
  <si>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</si>
  <si>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</si>
  <si>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</si>
  <si>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</si>
  <si>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</si>
  <si>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</si>
  <si>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</si>
  <si>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</si>
  <si>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</si>
  <si>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</si>
  <si>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</si>
  <si>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</si>
  <si>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</si>
  <si>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</si>
  <si>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</si>
  <si>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</si>
  <si>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</si>
  <si>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</si>
  <si>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</si>
  <si>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</si>
  <si>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</si>
  <si>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</si>
  <si>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</si>
  <si>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</si>
  <si>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</si>
  <si>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</si>
  <si>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</si>
  <si>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</si>
  <si>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</si>
  <si>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</si>
  <si>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</si>
  <si>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</si>
  <si>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</si>
  <si>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</si>
  <si>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</si>
  <si>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</si>
  <si>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</si>
  <si>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</si>
  <si>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</si>
  <si>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</si>
  <si>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</si>
  <si>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</si>
  <si>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</si>
  <si>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</si>
  <si>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</si>
  <si>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</si>
  <si>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</si>
  <si>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</si>
  <si>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</si>
  <si>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</si>
  <si>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</si>
  <si>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</si>
  <si>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</si>
  <si>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</si>
  <si>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</si>
  <si>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</si>
  <si>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</si>
  <si>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</si>
  <si>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</si>
  <si>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</si>
  <si>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</si>
  <si>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</si>
  <si>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</si>
  <si>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</si>
  <si>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</si>
  <si>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</si>
  <si>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</si>
  <si>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</si>
  <si>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</si>
  <si>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</si>
  <si>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</si>
  <si>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</si>
  <si>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</si>
  <si>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</si>
  <si>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</si>
  <si>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</si>
  <si>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</si>
  <si>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</si>
  <si>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</si>
  <si>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</si>
  <si>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</si>
  <si>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</si>
  <si>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</si>
  <si>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</si>
  <si>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</si>
  <si>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</si>
  <si>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</si>
  <si>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</si>
  <si>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</si>
  <si>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</si>
  <si>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</si>
  <si>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</si>
  <si>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</si>
  <si>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</si>
  <si>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</si>
  <si>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</si>
  <si>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</si>
  <si>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</si>
  <si>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</si>
  <si>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</si>
  <si>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</si>
  <si>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</si>
  <si>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</si>
  <si>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</si>
  <si>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</si>
  <si>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</si>
  <si>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</si>
  <si>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</si>
  <si>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</si>
  <si>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</si>
  <si>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</si>
  <si>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</si>
  <si>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</si>
  <si>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</si>
  <si>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</si>
  <si>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</si>
  <si>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</si>
  <si>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</si>
  <si>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</si>
  <si>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</si>
  <si>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</si>
  <si>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</si>
  <si>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</si>
  <si>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</si>
  <si>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</si>
  <si>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</si>
  <si>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</si>
  <si>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</si>
  <si>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</si>
  <si>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</si>
  <si>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</si>
  <si>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</si>
  <si>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</si>
  <si>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</si>
  <si>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</si>
  <si>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</si>
  <si>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</si>
  <si>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</si>
  <si>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</si>
  <si>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</si>
  <si>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</si>
  <si>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</si>
  <si>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</si>
  <si>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</si>
  <si>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</si>
  <si>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</si>
  <si>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</si>
  <si>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</si>
  <si>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</si>
  <si>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</si>
  <si>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</si>
  <si>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</si>
  <si>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</si>
  <si>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</si>
  <si>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</si>
  <si>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</si>
  <si>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</si>
  <si>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</si>
  <si>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</si>
  <si>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</si>
  <si>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</si>
  <si>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</si>
  <si>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</si>
  <si>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</si>
  <si>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</si>
  <si>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</si>
  <si>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</si>
  <si>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</si>
  <si>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</si>
  <si>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</si>
  <si>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</si>
  <si>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</si>
  <si>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</si>
  <si>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</si>
  <si>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</si>
  <si>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</si>
  <si>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</si>
  <si>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</si>
  <si>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</si>
  <si>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</si>
  <si>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</si>
  <si>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</si>
  <si>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</si>
  <si>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</si>
  <si>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</si>
  <si>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</si>
  <si>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</si>
  <si>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</si>
  <si>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</si>
  <si>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</si>
  <si>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</si>
  <si>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</si>
  <si>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</si>
  <si>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</si>
  <si>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</si>
  <si>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</si>
  <si>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</si>
  <si>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</si>
  <si>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</si>
  <si>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</si>
  <si>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</si>
  <si>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</si>
  <si>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</si>
  <si>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</si>
  <si>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</si>
  <si>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</si>
  <si>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</si>
  <si>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</si>
  <si>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</si>
  <si>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</si>
  <si>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</si>
  <si>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</si>
  <si>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</si>
  <si>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</si>
  <si>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</si>
  <si>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</si>
  <si>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</si>
  <si>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</si>
  <si>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</si>
  <si>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</si>
  <si>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</si>
  <si>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</si>
  <si>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</si>
  <si>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</si>
  <si>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</si>
  <si>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</si>
  <si>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</si>
  <si>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</si>
  <si>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</si>
  <si>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</si>
  <si>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</si>
  <si>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</si>
  <si>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</si>
  <si>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</si>
  <si>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</si>
  <si>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</si>
  <si>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</si>
  <si>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</si>
  <si>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</si>
  <si>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</si>
  <si>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</si>
  <si>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</si>
  <si>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</si>
  <si>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</si>
  <si>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</si>
  <si>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</si>
  <si>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</si>
  <si>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</si>
  <si>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</si>
  <si>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</si>
  <si>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</si>
  <si>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</si>
  <si>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</si>
  <si>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</si>
  <si>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</si>
  <si>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</si>
  <si>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</si>
  <si>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</si>
  <si>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</si>
  <si>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</si>
  <si>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</si>
  <si>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</si>
  <si>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</si>
  <si>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</si>
  <si>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</si>
  <si>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</si>
  <si>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</si>
  <si>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</si>
  <si>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</si>
  <si>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</si>
  <si>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</si>
  <si>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</si>
  <si>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</si>
  <si>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</si>
  <si>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</si>
  <si>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</si>
  <si>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</si>
  <si>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</si>
  <si>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</si>
  <si>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</si>
  <si>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</si>
  <si>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</si>
  <si>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</si>
  <si>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</si>
  <si>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</si>
  <si>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</si>
  <si>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</si>
  <si>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</si>
  <si>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</si>
  <si>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</si>
  <si>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</si>
  <si>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</si>
  <si>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</si>
  <si>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</si>
  <si>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</si>
  <si>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</si>
  <si>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</si>
  <si>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</si>
  <si>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</si>
  <si>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</si>
  <si>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</si>
  <si>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</si>
  <si>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</si>
  <si>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</si>
  <si>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</si>
  <si>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</si>
  <si>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</si>
  <si>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</si>
  <si>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</si>
  <si>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</si>
  <si>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</si>
  <si>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</si>
  <si>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</si>
  <si>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</si>
  <si>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</si>
  <si>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</si>
  <si>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</si>
  <si>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</si>
  <si>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</si>
  <si>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</si>
  <si>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</si>
  <si>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</si>
  <si>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</si>
  <si>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</si>
  <si>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</si>
  <si>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</si>
  <si>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</si>
  <si>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</si>
  <si>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</si>
  <si>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</si>
  <si>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</si>
  <si>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</si>
  <si>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</si>
  <si>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</si>
  <si>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</si>
  <si>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</si>
  <si>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</si>
  <si>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</si>
  <si>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</si>
  <si>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</si>
  <si>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</si>
  <si>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</si>
  <si>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</si>
  <si>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</si>
  <si>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</si>
  <si>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</si>
  <si>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</si>
  <si>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</si>
  <si>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</si>
  <si>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</si>
  <si>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</si>
  <si>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</si>
  <si>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</si>
  <si>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</si>
  <si>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</si>
  <si>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</si>
  <si>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</si>
  <si>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</si>
  <si>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</si>
  <si>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</si>
  <si>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</si>
  <si>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</si>
  <si>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</si>
  <si>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</si>
  <si>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</si>
  <si>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</si>
  <si>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</si>
  <si>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</si>
  <si>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</si>
  <si>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</si>
  <si>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</si>
  <si>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</si>
  <si>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</si>
  <si>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</si>
  <si>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</si>
  <si>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</si>
  <si>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</si>
  <si>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</si>
  <si>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</si>
  <si>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</si>
  <si>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</si>
  <si>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</si>
  <si>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</si>
  <si>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</si>
  <si>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</si>
  <si>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</si>
  <si>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</si>
  <si>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</si>
  <si>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</si>
  <si>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</si>
  <si>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</si>
  <si>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</si>
  <si>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</si>
  <si>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</si>
  <si>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</si>
  <si>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</si>
  <si>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</si>
  <si>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</si>
  <si>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</si>
  <si>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</si>
  <si>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</si>
  <si>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</si>
  <si>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</si>
  <si>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</si>
  <si>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</si>
  <si>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</si>
  <si>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</si>
  <si>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</si>
  <si>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</si>
  <si>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</si>
  <si>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</si>
  <si>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</si>
  <si>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</si>
  <si>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</si>
  <si>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</si>
  <si>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</si>
  <si>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</si>
  <si>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</si>
  <si>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</si>
  <si>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</si>
  <si>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</si>
  <si>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</si>
  <si>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</si>
  <si>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</si>
  <si>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</si>
  <si>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</si>
  <si>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</si>
  <si>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</si>
  <si>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</si>
  <si>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</si>
  <si>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</si>
  <si>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</si>
  <si>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</si>
  <si>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</si>
  <si>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</si>
  <si>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</si>
  <si>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</si>
  <si>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</si>
  <si>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</si>
  <si>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</si>
  <si>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</si>
  <si>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</si>
  <si>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</si>
  <si>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</si>
  <si>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</si>
  <si>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</si>
  <si>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</si>
  <si>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</si>
  <si>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</si>
  <si>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</si>
  <si>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</si>
  <si>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</si>
  <si>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</si>
  <si>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</si>
  <si>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</si>
  <si>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</si>
  <si>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</si>
  <si>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</si>
  <si>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</si>
  <si>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</si>
  <si>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</si>
  <si>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</si>
  <si>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</si>
  <si>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</si>
  <si>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</si>
  <si>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</si>
  <si>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</si>
  <si>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</si>
  <si>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</si>
  <si>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</si>
  <si>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</si>
  <si>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</si>
  <si>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</si>
  <si>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</si>
  <si>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</si>
  <si>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</si>
  <si>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</si>
  <si>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</si>
  <si>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</si>
  <si>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</si>
  <si>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</si>
  <si>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</si>
  <si>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</si>
  <si>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</si>
  <si>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</si>
  <si>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</si>
  <si>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</si>
  <si>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</si>
  <si>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</si>
  <si>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</si>
  <si>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</si>
  <si>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</si>
  <si>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</si>
  <si>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</si>
  <si>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</si>
  <si>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</si>
  <si>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</si>
  <si>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</si>
  <si>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</si>
  <si>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</si>
  <si>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</si>
  <si>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</si>
  <si>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</si>
  <si>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</si>
  <si>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</si>
  <si>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</si>
  <si>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</si>
  <si>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</si>
  <si>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</si>
  <si>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</si>
  <si>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</si>
  <si>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</si>
  <si>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</si>
  <si>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</si>
  <si>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</si>
  <si>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</si>
  <si>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</si>
  <si>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</si>
  <si>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</si>
  <si>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</si>
  <si>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</si>
  <si>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</si>
  <si>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</si>
  <si>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</si>
  <si>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</si>
  <si>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</si>
  <si>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</si>
  <si>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</si>
  <si>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</si>
  <si>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</si>
  <si>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</si>
  <si>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</si>
  <si>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</si>
  <si>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</si>
  <si>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</si>
  <si>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</si>
  <si>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</si>
  <si>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</si>
  <si>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</si>
  <si>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</si>
  <si>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</si>
  <si>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</si>
  <si>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</si>
  <si>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</si>
  <si>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</si>
  <si>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</si>
  <si>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</si>
  <si>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</si>
  <si>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</si>
  <si>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</si>
  <si>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</si>
  <si>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</si>
  <si>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</si>
  <si>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</si>
  <si>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</si>
  <si>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</si>
  <si>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</si>
  <si>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</si>
  <si>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</si>
  <si>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</si>
  <si>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</si>
  <si>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</si>
  <si>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</si>
  <si>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</si>
  <si>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</si>
  <si>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</si>
  <si>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</si>
  <si>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</si>
  <si>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</si>
  <si>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</si>
  <si>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</si>
  <si>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</si>
  <si>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</si>
  <si>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</si>
  <si>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</si>
  <si>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</si>
  <si>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</si>
  <si>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</si>
  <si>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</si>
  <si>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</si>
  <si>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</si>
  <si>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</si>
  <si>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</si>
  <si>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</si>
  <si>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</si>
  <si>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</si>
  <si>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</si>
  <si>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</si>
  <si>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</si>
  <si>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</si>
  <si>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</si>
  <si>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</si>
  <si>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</si>
  <si>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</si>
  <si>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</si>
  <si>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</si>
  <si>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</si>
  <si>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</si>
  <si>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</si>
  <si>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</si>
  <si>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</si>
  <si>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</si>
  <si>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</si>
  <si>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</si>
  <si>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</si>
  <si>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</si>
  <si>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</si>
  <si>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</si>
  <si>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</si>
  <si>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</si>
  <si>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</si>
  <si>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</si>
  <si>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</si>
  <si>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</si>
  <si>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</si>
  <si>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</si>
  <si>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</si>
  <si>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</si>
  <si>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</si>
  <si>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</si>
  <si>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</si>
  <si>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</si>
  <si>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</si>
  <si>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</si>
  <si>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</si>
  <si>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</si>
  <si>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</si>
  <si>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</si>
  <si>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</si>
  <si>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</si>
  <si>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</si>
  <si>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</si>
  <si>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</si>
  <si>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</si>
  <si>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</si>
  <si>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</si>
  <si>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</si>
  <si>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</si>
  <si>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</si>
  <si>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</si>
  <si>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</si>
  <si>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</si>
  <si>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</si>
  <si>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</si>
  <si>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</si>
  <si>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</si>
  <si>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</si>
  <si>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</si>
  <si>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</si>
  <si>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</si>
  <si>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</si>
  <si>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</si>
  <si>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</si>
  <si>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</si>
  <si>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</si>
  <si>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</si>
  <si>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</si>
  <si>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</si>
  <si>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</si>
  <si>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</si>
  <si>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</si>
  <si>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</si>
  <si>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</si>
  <si>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</si>
  <si>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</si>
  <si>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</si>
  <si>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</si>
  <si>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</si>
  <si>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</si>
  <si>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</si>
  <si>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</si>
  <si>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</si>
  <si>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</si>
  <si>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</si>
  <si>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</si>
  <si>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</si>
  <si>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</si>
  <si>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</si>
  <si>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</si>
  <si>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</si>
  <si>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</si>
  <si>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</si>
  <si>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</si>
  <si>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</si>
  <si>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</si>
  <si>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</si>
  <si>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</si>
  <si>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</si>
  <si>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</si>
  <si>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</si>
  <si>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</si>
  <si>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</si>
  <si>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</si>
  <si>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</si>
  <si>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</si>
  <si>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</si>
  <si>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</si>
  <si>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</si>
  <si>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</si>
  <si>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</si>
  <si>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</si>
  <si>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</si>
  <si>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</si>
  <si>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</si>
  <si>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</si>
  <si>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</si>
  <si>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</si>
  <si>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</si>
  <si>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</si>
  <si>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</si>
  <si>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</si>
  <si>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</si>
  <si>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</si>
  <si>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</si>
  <si>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</si>
  <si>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</si>
  <si>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</si>
  <si>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</si>
  <si>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</si>
  <si>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</si>
  <si>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</si>
  <si>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</si>
  <si>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</si>
  <si>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</si>
  <si>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</si>
  <si>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</si>
  <si>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</si>
  <si>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</si>
  <si>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</si>
  <si>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</si>
  <si>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</si>
  <si>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</si>
  <si>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</si>
  <si>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</si>
  <si>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</si>
  <si>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</si>
  <si>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</si>
  <si>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</si>
  <si>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</si>
  <si>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</si>
  <si>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</si>
  <si>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</si>
  <si>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</si>
  <si>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</si>
  <si>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</si>
  <si>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</si>
  <si>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</si>
  <si>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</si>
  <si>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</si>
  <si>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</si>
  <si>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</si>
  <si>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</si>
  <si>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</si>
  <si>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</si>
  <si>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</si>
  <si>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</si>
  <si>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</si>
  <si>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</si>
  <si>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</si>
  <si>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</si>
  <si>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</si>
  <si>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</si>
  <si>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</si>
  <si>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</si>
  <si>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</si>
  <si>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</si>
  <si>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</si>
  <si>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</si>
  <si>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</si>
  <si>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</si>
  <si>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</si>
  <si>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</si>
  <si>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</si>
  <si>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</si>
  <si>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</si>
  <si>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</si>
  <si>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</si>
  <si>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</si>
  <si>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</si>
  <si>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</si>
  <si>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</si>
  <si>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</si>
  <si>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</si>
  <si>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</si>
  <si>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</si>
  <si>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</si>
  <si>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</si>
  <si>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</si>
  <si>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</si>
  <si>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</si>
  <si>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</si>
  <si>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</si>
  <si>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</si>
  <si>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</si>
  <si>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</si>
  <si>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</si>
  <si>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</si>
  <si>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</si>
  <si>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</si>
  <si>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</si>
  <si>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</si>
  <si>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</si>
  <si>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</si>
  <si>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</si>
  <si>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</si>
  <si>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</si>
  <si>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</si>
  <si>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</si>
  <si>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</si>
  <si>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</si>
  <si>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</si>
  <si>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</si>
  <si>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</si>
  <si>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</si>
  <si>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</si>
  <si>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</si>
  <si>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</si>
  <si>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</si>
  <si>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</si>
  <si>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</si>
  <si>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</si>
  <si>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</si>
  <si>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</si>
  <si>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</si>
  <si>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</si>
  <si>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</si>
  <si>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</si>
  <si>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</si>
  <si>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</si>
  <si>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</si>
  <si>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</si>
  <si>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</si>
  <si>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</si>
  <si>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</si>
  <si>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</si>
  <si>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</si>
  <si>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</si>
  <si>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</si>
  <si>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</si>
  <si>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</si>
  <si>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</si>
  <si>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</si>
  <si>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</si>
  <si>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</si>
  <si>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</si>
  <si>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</si>
  <si>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</si>
  <si>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</si>
  <si>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</si>
  <si>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</si>
  <si>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</si>
  <si>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</si>
  <si>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</si>
  <si>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</si>
  <si>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</si>
  <si>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</si>
  <si>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</si>
  <si>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</si>
  <si>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</si>
  <si>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</si>
  <si>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</si>
  <si>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</si>
  <si>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</si>
  <si>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</si>
  <si>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</si>
  <si>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</si>
  <si>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</si>
  <si>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</si>
  <si>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</si>
  <si>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</si>
  <si>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</si>
  <si>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</si>
  <si>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</si>
  <si>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</si>
  <si>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</si>
  <si>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</si>
  <si>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</si>
  <si>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</si>
  <si>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</si>
  <si>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</si>
  <si>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</si>
  <si>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</si>
  <si>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</si>
  <si>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</si>
  <si>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</si>
  <si>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</si>
  <si>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</si>
  <si>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</si>
  <si>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</si>
  <si>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</si>
  <si>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</si>
  <si>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</si>
  <si>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</si>
  <si>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</si>
  <si>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</si>
  <si>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</si>
  <si>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</si>
  <si>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</si>
  <si>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</si>
  <si>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</si>
  <si>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</si>
  <si>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</si>
  <si>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</si>
  <si>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</si>
  <si>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</si>
  <si>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</si>
  <si>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</si>
  <si>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</si>
  <si>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</si>
  <si>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</si>
  <si>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</si>
  <si>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</si>
  <si>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</si>
  <si>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</si>
  <si>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</si>
  <si>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</si>
  <si>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</si>
  <si>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</si>
  <si>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</si>
  <si>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</si>
  <si>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</si>
  <si>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</si>
  <si>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</si>
  <si>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</si>
  <si>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</si>
  <si>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</si>
  <si>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</si>
  <si>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</si>
  <si>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</si>
  <si>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</si>
  <si>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</si>
  <si>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</si>
  <si>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</si>
  <si>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</si>
  <si>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</si>
  <si>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</si>
  <si>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</si>
  <si>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</si>
  <si>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</si>
  <si>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</si>
  <si>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</si>
  <si>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</si>
  <si>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</si>
  <si>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</si>
  <si>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</si>
  <si>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</si>
  <si>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</si>
  <si>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</si>
  <si>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</si>
  <si>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</si>
  <si>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</si>
  <si>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</si>
  <si>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</si>
  <si>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</si>
  <si>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</si>
  <si>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</si>
  <si>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</si>
  <si>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</si>
  <si>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</si>
  <si>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</si>
  <si>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</si>
  <si>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</si>
  <si>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</si>
  <si>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</si>
  <si>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</si>
  <si>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</si>
  <si>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</si>
  <si>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</si>
  <si>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</si>
  <si>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</si>
  <si>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</si>
  <si>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</si>
  <si>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</si>
  <si>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</si>
  <si>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</si>
  <si>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</si>
  <si>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</si>
  <si>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</si>
  <si>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</si>
  <si>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</si>
  <si>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</si>
  <si>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</si>
  <si>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</si>
  <si>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</si>
  <si>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</si>
  <si>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</si>
  <si>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</si>
  <si>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</si>
  <si>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</si>
  <si>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</si>
  <si>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</si>
  <si>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</si>
  <si>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</si>
  <si>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</si>
  <si>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</si>
  <si>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</si>
  <si>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</si>
  <si>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</si>
  <si>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</si>
  <si>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</si>
  <si>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</si>
  <si>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</si>
  <si>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</si>
  <si>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</si>
  <si>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</si>
  <si>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</si>
  <si>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</si>
  <si>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</si>
  <si>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</si>
  <si>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</si>
  <si>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</si>
  <si>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</si>
  <si>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</si>
  <si>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</si>
  <si>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</si>
  <si>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</si>
  <si>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</si>
  <si>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</si>
  <si>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</si>
  <si>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</si>
  <si>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</si>
  <si>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</si>
  <si>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</si>
  <si>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</si>
  <si>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</si>
  <si>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</si>
  <si>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</si>
  <si>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</si>
  <si>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</si>
  <si>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</si>
  <si>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</si>
  <si>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</si>
  <si>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</si>
  <si>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</si>
  <si>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</si>
  <si>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</si>
  <si>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</si>
  <si>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</si>
  <si>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</si>
  <si>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</si>
  <si>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</si>
  <si>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</si>
  <si>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</si>
  <si>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</si>
  <si>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</si>
  <si>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</si>
  <si>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</si>
  <si>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</si>
  <si>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</si>
  <si>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</si>
  <si>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</si>
  <si>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</si>
  <si>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</si>
  <si>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</si>
  <si>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</si>
  <si>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</si>
  <si>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</si>
  <si>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</si>
  <si>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</si>
  <si>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</si>
  <si>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</si>
  <si>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</si>
  <si>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</si>
  <si>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</si>
  <si>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</si>
  <si>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</si>
  <si>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</si>
  <si>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</si>
  <si>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</si>
  <si>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</si>
  <si>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</si>
  <si>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</si>
  <si>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</si>
  <si>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</si>
  <si>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</si>
  <si>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</si>
  <si>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</si>
  <si>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</si>
  <si>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</si>
  <si>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</si>
  <si>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</si>
  <si>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</si>
  <si>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</si>
  <si>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</si>
  <si>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</si>
  <si>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</si>
  <si>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</si>
  <si>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</si>
  <si>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</si>
  <si>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</si>
  <si>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</si>
  <si>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</si>
  <si>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</si>
  <si>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</si>
  <si>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</si>
  <si>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</si>
  <si>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</si>
  <si>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</si>
  <si>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</si>
  <si>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</si>
  <si>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</si>
  <si>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</si>
  <si>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</si>
  <si>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</si>
  <si>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</si>
  <si>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</si>
  <si>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</si>
  <si>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</si>
  <si>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</si>
  <si>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</si>
  <si>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</si>
  <si>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</si>
  <si>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</si>
  <si>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</si>
  <si>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</si>
  <si>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</si>
  <si>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</si>
  <si>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</si>
  <si>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</si>
  <si>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</si>
  <si>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</si>
  <si>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</si>
  <si>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</si>
  <si>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</si>
  <si>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</si>
  <si>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</si>
  <si>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</si>
  <si>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</si>
  <si>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</si>
  <si>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</si>
  <si>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</si>
  <si>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</si>
  <si>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</si>
  <si>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</si>
  <si>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</si>
  <si>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</si>
  <si>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</si>
  <si>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</si>
  <si>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</si>
  <si>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</si>
  <si>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</si>
  <si>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</si>
  <si>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</si>
  <si>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</si>
  <si>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</si>
  <si>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</si>
  <si>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</si>
  <si>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</si>
  <si>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</si>
  <si>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</si>
  <si>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</si>
  <si>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</si>
  <si>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</si>
  <si>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</si>
  <si>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</si>
  <si>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</si>
  <si>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</si>
  <si>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</si>
  <si>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</si>
  <si>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</si>
  <si>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</si>
  <si>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</si>
  <si>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</si>
  <si>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</si>
  <si>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</si>
  <si>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</si>
  <si>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</si>
  <si>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</si>
  <si>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</si>
  <si>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</si>
  <si>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</si>
  <si>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</si>
  <si>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</si>
  <si>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</si>
  <si>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</si>
  <si>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</si>
  <si>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</si>
  <si>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</si>
  <si>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</si>
  <si>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</si>
  <si>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</si>
  <si>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</si>
  <si>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</si>
  <si>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</si>
  <si>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</si>
  <si>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</si>
  <si>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</si>
  <si>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</si>
  <si>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</si>
  <si>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</si>
  <si>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</si>
  <si>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</si>
  <si>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</si>
  <si>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</si>
  <si>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</si>
  <si>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</si>
  <si>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</si>
  <si>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</si>
  <si>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</si>
  <si>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</si>
  <si>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</si>
  <si>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</si>
  <si>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</si>
  <si>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</si>
  <si>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</si>
  <si>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</si>
  <si>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</si>
  <si>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</si>
  <si>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</si>
  <si>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</si>
  <si>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</si>
  <si>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</si>
  <si>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</si>
  <si>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</si>
  <si>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</si>
  <si>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</si>
  <si>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</si>
  <si>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</si>
  <si>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</si>
  <si>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</si>
  <si>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</si>
  <si>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</si>
  <si>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</si>
  <si>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</si>
  <si>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</si>
  <si>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</si>
  <si>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</si>
  <si>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</si>
  <si>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</si>
  <si>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</si>
  <si>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</si>
  <si>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</si>
  <si>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</si>
  <si>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</si>
  <si>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</si>
  <si>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</si>
  <si>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</si>
  <si>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</si>
  <si>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</si>
  <si>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</si>
  <si>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</si>
  <si>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</si>
  <si>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</si>
  <si>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</si>
  <si>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</si>
  <si>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</si>
  <si>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</si>
  <si>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</si>
  <si>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</si>
  <si>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</si>
  <si>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</si>
  <si>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</si>
  <si>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</si>
  <si>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</si>
  <si>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</si>
  <si>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</si>
  <si>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</si>
  <si>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</si>
  <si>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</si>
  <si>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</si>
  <si>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</si>
  <si>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</si>
  <si>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</si>
  <si>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</si>
  <si>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</si>
  <si>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</si>
  <si>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</si>
  <si>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</si>
  <si>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</si>
  <si>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</si>
  <si>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</si>
  <si>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</si>
  <si>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</si>
  <si>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</si>
  <si>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</si>
  <si>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</si>
  <si>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</si>
  <si>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</si>
  <si>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</si>
  <si>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</si>
  <si>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</si>
  <si>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</si>
  <si>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</si>
  <si>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</si>
  <si>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</si>
  <si>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</si>
  <si>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</si>
  <si>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</si>
  <si>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</si>
  <si>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</si>
  <si>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</si>
  <si>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</si>
  <si>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</si>
  <si>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</si>
  <si>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</si>
  <si>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</si>
  <si>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</si>
  <si>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</si>
  <si>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</si>
  <si>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</si>
  <si>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</si>
  <si>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</si>
  <si>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</si>
  <si>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</si>
  <si>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</si>
  <si>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</si>
  <si>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</si>
  <si>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</si>
  <si>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</si>
  <si>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</si>
  <si>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</si>
  <si>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</si>
  <si>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</si>
  <si>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</si>
  <si>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</si>
  <si>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</si>
  <si>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</si>
  <si>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</si>
  <si>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</si>
  <si>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</si>
  <si>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</si>
  <si>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</si>
  <si>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</si>
  <si>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</si>
  <si>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</si>
  <si>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</si>
  <si>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</si>
  <si>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</si>
  <si>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</si>
  <si>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</si>
  <si>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</si>
  <si>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</si>
  <si>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</si>
  <si>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</si>
  <si>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</si>
  <si>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</si>
  <si>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</si>
  <si>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</si>
  <si>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</si>
  <si>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</si>
  <si>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</si>
  <si>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</si>
  <si>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</si>
  <si>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</si>
  <si>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</si>
  <si>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</si>
  <si>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</si>
  <si>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</si>
  <si>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</si>
  <si>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</si>
  <si>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</si>
  <si>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</si>
  <si>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</si>
  <si>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</si>
  <si>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</si>
  <si>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</si>
  <si>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</si>
  <si>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</si>
  <si>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</si>
  <si>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</si>
  <si>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</si>
  <si>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</si>
  <si>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</si>
  <si>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</si>
  <si>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</si>
  <si>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</si>
  <si>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</si>
  <si>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</si>
  <si>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</si>
  <si>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</si>
  <si>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</si>
  <si>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</si>
  <si>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</si>
  <si>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</si>
  <si>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</si>
  <si>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</si>
  <si>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</si>
  <si>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</si>
  <si>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</si>
  <si>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</si>
  <si>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</si>
  <si>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</si>
  <si>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</si>
  <si>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</si>
  <si>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</si>
  <si>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</si>
  <si>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</si>
  <si>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</si>
  <si>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</si>
  <si>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</si>
  <si>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</si>
  <si>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</si>
  <si>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</si>
  <si>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</si>
  <si>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</si>
  <si>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</si>
  <si>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</si>
  <si>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</si>
  <si>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</si>
  <si>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</si>
  <si>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</si>
  <si>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</si>
  <si>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</si>
  <si>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</si>
  <si>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</si>
  <si>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</si>
  <si>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</si>
  <si>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</si>
  <si>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</si>
  <si>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</si>
  <si>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</si>
  <si>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</si>
  <si>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</si>
  <si>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</si>
  <si>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</si>
  <si>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</si>
  <si>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</si>
  <si>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</si>
  <si>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</si>
  <si>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</si>
  <si>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</si>
  <si>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</si>
  <si>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</si>
  <si>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</si>
  <si>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</si>
  <si>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</si>
  <si>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</si>
  <si>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</si>
  <si>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</si>
  <si>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</si>
  <si>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</si>
  <si>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</si>
  <si>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</si>
  <si>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</si>
  <si>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</si>
  <si>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</si>
  <si>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</si>
  <si>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</si>
  <si>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</si>
  <si>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</si>
  <si>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</si>
  <si>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</si>
  <si>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</si>
  <si>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</si>
  <si>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</si>
  <si>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</si>
  <si>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</si>
  <si>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</si>
  <si>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</si>
  <si>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</si>
  <si>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</si>
  <si>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</si>
  <si>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</si>
  <si>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</si>
  <si>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</si>
  <si>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</si>
  <si>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</si>
  <si>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</si>
  <si>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</si>
  <si>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</si>
  <si>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</si>
  <si>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</si>
  <si>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</si>
  <si>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</si>
  <si>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</si>
  <si>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</si>
  <si>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</si>
  <si>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</si>
  <si>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</si>
  <si>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</si>
  <si>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</si>
  <si>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</si>
  <si>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</si>
  <si>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</si>
  <si>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</si>
  <si>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</si>
  <si>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</si>
  <si>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</si>
  <si>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</si>
  <si>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</si>
  <si>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</si>
  <si>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</si>
  <si>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</si>
  <si>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</si>
  <si>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</si>
  <si>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</si>
  <si>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</si>
  <si>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</si>
  <si>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</si>
  <si>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</si>
  <si>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</si>
  <si>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</si>
  <si>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</si>
  <si>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</si>
  <si>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</si>
  <si>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</si>
  <si>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</si>
  <si>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</si>
  <si>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</si>
  <si>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</si>
  <si>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</si>
  <si>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</si>
  <si>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</si>
  <si>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</si>
  <si>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</si>
  <si>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</si>
  <si>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</si>
  <si>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</si>
  <si>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</si>
  <si>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</si>
  <si>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</si>
  <si>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</si>
  <si>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</si>
  <si>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</si>
  <si>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</si>
  <si>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</si>
  <si>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</si>
  <si>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</si>
  <si>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</si>
  <si>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</si>
  <si>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</si>
  <si>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</si>
  <si>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</si>
  <si>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</si>
  <si>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</si>
  <si>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</si>
  <si>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</si>
  <si>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</si>
  <si>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</si>
  <si>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</si>
  <si>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</si>
  <si>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</si>
  <si>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</si>
  <si>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</si>
  <si>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</si>
  <si>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</si>
  <si>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</si>
  <si>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</si>
  <si>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</si>
  <si>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</si>
  <si>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</si>
  <si>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</si>
  <si>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</si>
  <si>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</si>
  <si>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</si>
  <si>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</si>
  <si>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</si>
  <si>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</si>
  <si>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</si>
  <si>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</si>
  <si>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</si>
  <si>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</si>
  <si>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</si>
  <si>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</si>
  <si>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</si>
  <si>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</si>
  <si>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</si>
  <si>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</si>
  <si>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</si>
  <si>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</si>
  <si>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</si>
  <si>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</si>
  <si>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</si>
  <si>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</si>
  <si>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</si>
  <si>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</si>
  <si>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</si>
  <si>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</si>
  <si>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</si>
  <si>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</si>
  <si>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</si>
  <si>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</si>
  <si>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</si>
  <si>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</si>
  <si>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</si>
  <si>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</si>
  <si>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</si>
  <si>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</si>
  <si>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</si>
  <si>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</si>
  <si>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</si>
  <si>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</si>
  <si>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</si>
  <si>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</si>
  <si>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</si>
  <si>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</si>
  <si>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</si>
  <si>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</si>
  <si>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</si>
  <si>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</si>
  <si>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</si>
  <si>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</si>
  <si>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</si>
  <si>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</si>
  <si>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</si>
  <si>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</si>
  <si>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</si>
  <si>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</si>
  <si>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</si>
  <si>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</si>
  <si>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</si>
  <si>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</si>
  <si>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</si>
  <si>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</si>
  <si>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</si>
  <si>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</si>
  <si>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</si>
  <si>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</si>
  <si>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</si>
  <si>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</si>
  <si>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</si>
  <si>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</si>
  <si>
    <t>0110303302</t>
  </si>
  <si>
    <t>0110507530</t>
  </si>
  <si>
    <t>0110507555</t>
  </si>
  <si>
    <t>0110702057</t>
  </si>
  <si>
    <t>0110902285</t>
  </si>
  <si>
    <t>生活介護札幌記念ホーム中沼東</t>
  </si>
  <si>
    <t>ミライちず</t>
  </si>
  <si>
    <t>就労選択支援事業所　アリエッタ</t>
  </si>
  <si>
    <t>AIWORKS</t>
  </si>
  <si>
    <t>ANELLA CAFE 札幌清田店</t>
  </si>
  <si>
    <t>北海道札幌市東区中沼五条２丁目１－２５</t>
    <phoneticPr fontId="2"/>
  </si>
  <si>
    <t>北海道札幌市白石区本郷通７丁目北６－２０第一加治屋ビル１階・２０５号・３０５号</t>
    <phoneticPr fontId="2"/>
  </si>
  <si>
    <t>北海道札幌市豊平区平岸三条１５丁目３－２S-ing 1st　1階</t>
    <phoneticPr fontId="2"/>
  </si>
  <si>
    <t>北海道札幌市豊平区平岸三条3丁目１－３１清水ビル</t>
    <phoneticPr fontId="2"/>
  </si>
  <si>
    <t>北海道札幌市西区二十四軒１条４丁目二十四軒駅バスターミナル３階</t>
    <phoneticPr fontId="2"/>
  </si>
  <si>
    <t>北海道札幌市西区琴似四条1丁目1-1コルテナI-1階</t>
    <phoneticPr fontId="2"/>
  </si>
  <si>
    <t>北海道札幌市清田区平岡六条１丁目５番２６号</t>
    <phoneticPr fontId="2"/>
  </si>
  <si>
    <t>株式会社H.Eウェルネス</t>
  </si>
  <si>
    <t>合同会社　未来開</t>
  </si>
  <si>
    <t>株式会社　ALIKE　BLOOM</t>
  </si>
  <si>
    <t>株式会社ライフプラス</t>
  </si>
  <si>
    <t>北海道札幌市白石区栄通８丁目６番２号</t>
    <phoneticPr fontId="2"/>
  </si>
  <si>
    <t>北海道札幌市白石区本通７丁目北２番２４号</t>
    <phoneticPr fontId="2"/>
  </si>
  <si>
    <t>北海道札幌市中央区南七条西1丁目２１－１第３弘安ビル８階</t>
    <phoneticPr fontId="2"/>
  </si>
  <si>
    <t>北海道札幌市豊平区平岸二条３丁目１番６号２０６</t>
    <phoneticPr fontId="2"/>
  </si>
  <si>
    <t>北海道札幌市西区二十四軒１条４丁目６番３号</t>
    <phoneticPr fontId="2"/>
  </si>
  <si>
    <t>北海道札幌市中央区南十条西２１丁目４番７号</t>
    <phoneticPr fontId="2"/>
  </si>
  <si>
    <t>代表取締役　髙橋　泰樹</t>
    <phoneticPr fontId="2"/>
  </si>
  <si>
    <t>理事長　堅田　裕一</t>
    <phoneticPr fontId="2"/>
  </si>
  <si>
    <t>代表取締役　瀬尾　浩史</t>
    <phoneticPr fontId="2"/>
  </si>
  <si>
    <t>代表社員　川橋　聖子</t>
    <phoneticPr fontId="2"/>
  </si>
  <si>
    <t>代表取締役　小林　泰巳</t>
    <phoneticPr fontId="2"/>
  </si>
  <si>
    <t>代表取締役　木戸　省吾</t>
    <phoneticPr fontId="2"/>
  </si>
  <si>
    <t>代表取締役　田村　裕之</t>
    <phoneticPr fontId="2"/>
  </si>
  <si>
    <t>ITトレーニングセンター苫小牧</t>
    <phoneticPr fontId="2"/>
  </si>
  <si>
    <t>0117600866</t>
  </si>
  <si>
    <t>0116100561</t>
  </si>
  <si>
    <t>0114702525</t>
  </si>
  <si>
    <t>0113701056</t>
  </si>
  <si>
    <t>0111501706</t>
  </si>
  <si>
    <t>0117600874</t>
  </si>
  <si>
    <t>0115701245</t>
  </si>
  <si>
    <t>0113000699</t>
  </si>
  <si>
    <t>こもれびＬｕｃｅ花川南</t>
  </si>
  <si>
    <t>合同会社　Mitte</t>
  </si>
  <si>
    <t>多機能型事業所　ＮＯＩＥ</t>
  </si>
  <si>
    <t>ハコアゲワークス</t>
  </si>
  <si>
    <t>そらわーく</t>
  </si>
  <si>
    <t>十勝　きずなの路</t>
  </si>
  <si>
    <t>うぃるびー</t>
  </si>
  <si>
    <t>ぷれジョブとかち</t>
  </si>
  <si>
    <t>みちあかり</t>
  </si>
  <si>
    <t>北海道釧路市音羽２１５番地１２</t>
    <phoneticPr fontId="2"/>
  </si>
  <si>
    <t>北海道石狩市花川南４条１丁目１番５号</t>
    <phoneticPr fontId="2"/>
  </si>
  <si>
    <t>北海道美唄市進徳町(字美唄1568番地8)</t>
    <phoneticPr fontId="2"/>
  </si>
  <si>
    <t>北海道河東郡音更町木野大通東９丁目４－８</t>
    <phoneticPr fontId="2"/>
  </si>
  <si>
    <t>北海道伊達市舟岡町２４７番地７０</t>
    <phoneticPr fontId="2"/>
  </si>
  <si>
    <t>北海道亀田郡七飯町大川1丁目3番8号</t>
    <phoneticPr fontId="2"/>
  </si>
  <si>
    <t>北海道石狩市花川南１条４丁目２２５　カナオカビル２階</t>
    <phoneticPr fontId="2"/>
  </si>
  <si>
    <t>北海道赤平市錦町2丁目6番</t>
    <phoneticPr fontId="2"/>
  </si>
  <si>
    <t>北海道美唄市東７条南２丁目１番１号</t>
    <phoneticPr fontId="2"/>
  </si>
  <si>
    <t>北海道岩見沢市大和三条5丁目33番地</t>
    <phoneticPr fontId="2"/>
  </si>
  <si>
    <t>北海道帯広市大通南１８丁目１８番地</t>
    <phoneticPr fontId="2"/>
  </si>
  <si>
    <t>北海道帯広市西二条南７丁目５番地１コスモビル２階</t>
    <phoneticPr fontId="2"/>
  </si>
  <si>
    <t>北海道帯広市川西町西１線４７番２</t>
    <phoneticPr fontId="2"/>
  </si>
  <si>
    <t>北海道空知郡中富良野町字中富良野９４５８番</t>
    <phoneticPr fontId="2"/>
  </si>
  <si>
    <t>北海道恵庭市恵み野西２丁目２－２第一灘商ビル１階</t>
    <phoneticPr fontId="2"/>
  </si>
  <si>
    <t>北海道江別市野幌町10番地１</t>
    <phoneticPr fontId="2"/>
  </si>
  <si>
    <t>合同会社アール・ビム</t>
  </si>
  <si>
    <t>社会福祉法人くさぶえ</t>
  </si>
  <si>
    <t>株式会社ハコアゲ</t>
  </si>
  <si>
    <t xml:space="preserve">  </t>
    <phoneticPr fontId="2"/>
  </si>
  <si>
    <t>0110105608</t>
  </si>
  <si>
    <t>0110105616</t>
  </si>
  <si>
    <t>0110206208</t>
  </si>
  <si>
    <t>0110405677</t>
  </si>
  <si>
    <t>0110405693</t>
  </si>
  <si>
    <t>0110405701</t>
  </si>
  <si>
    <t>0110507563</t>
  </si>
  <si>
    <t>0110507571</t>
  </si>
  <si>
    <t>0110702065</t>
  </si>
  <si>
    <t>0110800935</t>
  </si>
  <si>
    <t>0110800950</t>
  </si>
  <si>
    <t>0110902293</t>
  </si>
  <si>
    <t>0110902301</t>
  </si>
  <si>
    <t>0110902319</t>
  </si>
  <si>
    <t>就労移行支援　Base</t>
  </si>
  <si>
    <t>キャッチアップカンパニー</t>
  </si>
  <si>
    <t>TIAM2nd</t>
  </si>
  <si>
    <t>LINOA</t>
  </si>
  <si>
    <t>スマイルアップキャンプ</t>
  </si>
  <si>
    <t>就労継続支援B型いろどり</t>
  </si>
  <si>
    <t>スマイルアップ平岸</t>
  </si>
  <si>
    <t>エルロン事業所</t>
  </si>
  <si>
    <t>マシロタウン</t>
  </si>
  <si>
    <t>生活介護　My life</t>
  </si>
  <si>
    <t>就労サポートセンターつなぎ屋</t>
  </si>
  <si>
    <t>あいてらす手稲</t>
  </si>
  <si>
    <t>ジョブネクスト</t>
  </si>
  <si>
    <t>北海道札幌市中央区南五条西２丁目９－２　LC拾七番館２F</t>
    <phoneticPr fontId="2"/>
  </si>
  <si>
    <t>北海道札幌市中央区南五条西２丁目９－２ LC拾七番館２F</t>
    <phoneticPr fontId="2"/>
  </si>
  <si>
    <t>北海道札幌市北区篠路二条７丁目6-30</t>
    <phoneticPr fontId="2"/>
  </si>
  <si>
    <t>北海道札幌市白石区南郷通１６丁目北４番５号</t>
    <phoneticPr fontId="2"/>
  </si>
  <si>
    <t>北海道札幌市白石区東札幌三条６丁目１－１第２小竹ビルT３０１</t>
    <phoneticPr fontId="2"/>
  </si>
  <si>
    <t>北海道札幌市白石区菊水九条２丁目５－５プログレスシティ菊水２F</t>
    <phoneticPr fontId="2"/>
  </si>
  <si>
    <t>北海道札幌市豊平区平岸五条９丁目６番３号</t>
    <phoneticPr fontId="2"/>
  </si>
  <si>
    <t>北海道札幌市豊平区平岸三条７丁目６番１号マイハイム平岸１０２</t>
    <phoneticPr fontId="2"/>
  </si>
  <si>
    <t>北海道札幌市西区西野六条４丁目４番１２号</t>
    <phoneticPr fontId="2"/>
  </si>
  <si>
    <t>北海道札幌市厚別区厚別中央二条３丁目５－４０</t>
    <phoneticPr fontId="2"/>
  </si>
  <si>
    <t>北海道札幌市厚別区もみじ台北2丁目2-6</t>
    <phoneticPr fontId="2"/>
  </si>
  <si>
    <t>北海道札幌市手稲区曙六条３丁目２－１６ジュンプラザ弐番館１０１号室</t>
    <phoneticPr fontId="2"/>
  </si>
  <si>
    <t>北海道札幌市手稲区手稲本町一条１丁目４番２２号コートグランディオス１階</t>
    <phoneticPr fontId="2"/>
  </si>
  <si>
    <t>北海道札幌市清田区清田三条２丁目７－１２コーポ古木</t>
    <phoneticPr fontId="2"/>
  </si>
  <si>
    <t>株式会社　キャッチアップカンパニー</t>
  </si>
  <si>
    <t>株式会社AF</t>
  </si>
  <si>
    <t>株式会社　彩り</t>
  </si>
  <si>
    <t>株式会社みらいレーベン</t>
  </si>
  <si>
    <t>FLAP株式会社</t>
  </si>
  <si>
    <t>株式会社asmil</t>
  </si>
  <si>
    <t>合同会社TNG</t>
  </si>
  <si>
    <t>北海道札幌市中央区南五条西２丁目９－２ＬＣ拾七番館１Ｆ</t>
    <phoneticPr fontId="2"/>
  </si>
  <si>
    <t>北海道札幌市北区拓北一条1丁目1番1号</t>
    <phoneticPr fontId="2"/>
  </si>
  <si>
    <t>北海道札幌市白石区本郷通８丁目北７番８号チサンマンション１０１</t>
    <phoneticPr fontId="2"/>
  </si>
  <si>
    <t>北海道札幌市清田区美しが丘三条５丁目３番１５号</t>
    <phoneticPr fontId="2"/>
  </si>
  <si>
    <t>北海道札幌市中央区南６条西１８丁目３番２３－１１０２</t>
    <phoneticPr fontId="2"/>
  </si>
  <si>
    <t>北海道札幌市中央区北六条西１１丁目２－１</t>
    <phoneticPr fontId="2"/>
  </si>
  <si>
    <t>北海道札幌市豊平区豊平六条６丁目１－２３－６０２</t>
    <phoneticPr fontId="2"/>
  </si>
  <si>
    <t>岐阜県岐阜市玉姓町三丁目１３－４</t>
    <phoneticPr fontId="2"/>
  </si>
  <si>
    <t>北海道札幌市白石区東札幌四条１丁目３－２５Ｂｌａｉｓｅ３Ｆ</t>
    <phoneticPr fontId="2"/>
  </si>
  <si>
    <t>北海道札幌市豊平区平岸三条5丁目1-19FAVORI　1階</t>
    <phoneticPr fontId="2"/>
  </si>
  <si>
    <t>北海道小樽市銭函２丁目２２番１９号</t>
    <phoneticPr fontId="2"/>
  </si>
  <si>
    <t>北海道札幌市白石区東札幌２条６丁目１番１１号</t>
    <phoneticPr fontId="2"/>
  </si>
  <si>
    <t>北海道札幌市東区北十九条東２２丁目１－１５－５１１</t>
    <phoneticPr fontId="2"/>
  </si>
  <si>
    <t>代表取締役　小野　裕司</t>
    <phoneticPr fontId="2"/>
  </si>
  <si>
    <t>代表取締役　中公　聡子</t>
    <phoneticPr fontId="2"/>
  </si>
  <si>
    <t>代表社員　水上　春奈</t>
    <phoneticPr fontId="2"/>
  </si>
  <si>
    <t>代表取締役　中村　亮博</t>
    <phoneticPr fontId="2"/>
  </si>
  <si>
    <t>代表社員　出島　宏佑</t>
    <phoneticPr fontId="2"/>
  </si>
  <si>
    <t>代表取締役　小山　彰子</t>
    <phoneticPr fontId="2"/>
  </si>
  <si>
    <t>代表取締役　河原　昌文</t>
    <phoneticPr fontId="2"/>
  </si>
  <si>
    <t>代表取締役　杉山　かおり</t>
    <phoneticPr fontId="2"/>
  </si>
  <si>
    <t>代表取締役　勅使河原　巧一</t>
    <phoneticPr fontId="2"/>
  </si>
  <si>
    <t>代表取締役　遠藤　明日見</t>
    <phoneticPr fontId="2"/>
  </si>
  <si>
    <t>代表社員　岡田　一希</t>
    <phoneticPr fontId="2"/>
  </si>
  <si>
    <t>代表取締役　川村　淳</t>
    <phoneticPr fontId="2"/>
  </si>
  <si>
    <t>代表取締役　斎藤　祐太</t>
    <phoneticPr fontId="2"/>
  </si>
  <si>
    <t>0114102742</t>
  </si>
  <si>
    <t>0114102734</t>
  </si>
  <si>
    <t>0112909767</t>
  </si>
  <si>
    <t>0111402905</t>
  </si>
  <si>
    <t>0111402897</t>
  </si>
  <si>
    <t>0114300882</t>
  </si>
  <si>
    <t>くしろジョブオープニングアップセンター　あぶにーる</t>
  </si>
  <si>
    <t>就労支援センター　ピアチェーレ</t>
  </si>
  <si>
    <t>希望の杜の会　就労選択支援事業所　なつみかん</t>
  </si>
  <si>
    <t>ＤＥＫＩＲＵ～できる～</t>
  </si>
  <si>
    <t>就労選択支援　宙</t>
  </si>
  <si>
    <t>共生型生活介護　デイサービスセンター　ここち</t>
  </si>
  <si>
    <t>北海道釧路市米町３－１－４</t>
    <phoneticPr fontId="2"/>
  </si>
  <si>
    <t>北海道釧路市双葉町１７番１７号</t>
    <phoneticPr fontId="2"/>
  </si>
  <si>
    <t>北海道新冠郡新冠町字節婦１０４番地</t>
    <phoneticPr fontId="2"/>
  </si>
  <si>
    <t>北海道登別市中登別町２４番地１２０</t>
    <phoneticPr fontId="2"/>
  </si>
  <si>
    <t>北海道旭川市東８条３丁目１番２０号旭川地方たばこ会館１Ｆ</t>
    <phoneticPr fontId="2"/>
  </si>
  <si>
    <t>北海道函館市杉並町２２番１１号</t>
    <phoneticPr fontId="2"/>
  </si>
  <si>
    <t>北海道函館市松陰町３番２６号</t>
    <phoneticPr fontId="2"/>
  </si>
  <si>
    <t>北海道北広島市栄町１丁目４番地１コープさっぽろエルフィン店２階</t>
    <phoneticPr fontId="2"/>
  </si>
  <si>
    <t>北海道釧路郡釧路町木場１丁目１０番地３</t>
    <phoneticPr fontId="2"/>
  </si>
  <si>
    <t>エグモク株式会社</t>
  </si>
  <si>
    <t>株式会社クオリス</t>
  </si>
  <si>
    <t>保護猫カフェくつろぎの家</t>
  </si>
  <si>
    <t>みるいろ</t>
  </si>
  <si>
    <t>一般社団法人伊達の風　東風</t>
  </si>
  <si>
    <t>B型就労継続支援事業所ほーぷ</t>
  </si>
  <si>
    <t>ANELLA CAFE 函館店</t>
  </si>
  <si>
    <t>ジョブサポートつくし江別</t>
  </si>
  <si>
    <t>生活介護　ありす</t>
  </si>
  <si>
    <t>北海道増毛郡増毛町舎熊102番地の１</t>
    <phoneticPr fontId="2"/>
  </si>
  <si>
    <t>北海道釧路市桜ケ岡６丁目１８番地１６号</t>
    <phoneticPr fontId="2"/>
  </si>
  <si>
    <t>北海道伊達市錦町89－１</t>
    <phoneticPr fontId="2"/>
  </si>
  <si>
    <t>北海道富良野市西町１番１８号　ウエストヴィラ１０１号室</t>
    <phoneticPr fontId="2"/>
  </si>
  <si>
    <t>北海道函館市花園町２３番３号</t>
    <phoneticPr fontId="2"/>
  </si>
  <si>
    <t>北海道江別市元町8-18</t>
    <phoneticPr fontId="2"/>
  </si>
  <si>
    <t>北海道帯広市清流西２丁目１９番地３</t>
    <phoneticPr fontId="2"/>
  </si>
  <si>
    <t>北海道釧路市桜ケ岡１丁目９番３１号</t>
    <phoneticPr fontId="2"/>
  </si>
  <si>
    <t>一般社団法人ましけ隣友会</t>
  </si>
  <si>
    <t>合同会社　Axel</t>
  </si>
  <si>
    <t>株式会社Hｏｐｅ＆Ｈａｎｄｓ</t>
  </si>
  <si>
    <t>合同会社mofu.</t>
  </si>
  <si>
    <t>合同会社アンノウン</t>
  </si>
  <si>
    <t>Cuore</t>
    <phoneticPr fontId="2"/>
  </si>
  <si>
    <t>デイサービス小春</t>
  </si>
  <si>
    <t>就労支援事業所ろぴ</t>
  </si>
  <si>
    <t>Ys　susukino</t>
  </si>
  <si>
    <t>EIGHT＋</t>
  </si>
  <si>
    <t>就労継続支援B型事業所アクア中の島</t>
  </si>
  <si>
    <t>就労支援事業所ぐろーあっぷ福住</t>
  </si>
  <si>
    <t>コンフォートベース</t>
  </si>
  <si>
    <t>北海道札幌市中央区旭ケ丘２丁目３－４０</t>
    <phoneticPr fontId="2"/>
  </si>
  <si>
    <t>北海道札幌市中央区円山西町2丁目18番41号</t>
    <phoneticPr fontId="2"/>
  </si>
  <si>
    <t>北海道札幌市中央区南五条西2丁目６番地１</t>
    <phoneticPr fontId="2"/>
  </si>
  <si>
    <t>北海道札幌市東区伏古十一条２丁目３－２０</t>
    <phoneticPr fontId="2"/>
  </si>
  <si>
    <t>北海道札幌市白石区南郷通19丁目南２－８クリスタル８５　３F　B号室</t>
    <phoneticPr fontId="2"/>
  </si>
  <si>
    <t>北海道札幌市豊平区中の島二条5丁目９－２９</t>
    <phoneticPr fontId="2"/>
  </si>
  <si>
    <t>北海道札幌市豊平区月寒西一条11丁目3番10号</t>
    <phoneticPr fontId="2"/>
  </si>
  <si>
    <t>北海道札幌市南区澄川四条2丁目５番５号</t>
    <phoneticPr fontId="2"/>
  </si>
  <si>
    <t>有限会社　ベネレイト</t>
  </si>
  <si>
    <t>Apollon Beak株式会社</t>
  </si>
  <si>
    <t>株式会社北海道地方創生プロジェクト</t>
  </si>
  <si>
    <t>株式会社　LIM.</t>
  </si>
  <si>
    <t>北海道札幌市中央区南四条西１８丁目２－１－８０３</t>
    <phoneticPr fontId="2"/>
  </si>
  <si>
    <t>北海道札幌市中央区南三条西９丁目９９９－７オギサカ南３条ビル２A</t>
    <phoneticPr fontId="2"/>
  </si>
  <si>
    <t>就労継続支援B型事業所　楽－RAKU－２号店</t>
    <phoneticPr fontId="2"/>
  </si>
  <si>
    <t>北海道札幌市東区北四十三条東３丁目１－１</t>
    <phoneticPr fontId="2"/>
  </si>
  <si>
    <t>北海道札幌市北区北二十一条西５丁目１－８－１０３</t>
    <phoneticPr fontId="2"/>
  </si>
  <si>
    <t>北海道札幌市白石区東札幌二条3丁目８－１０キャニオンビル２階</t>
    <phoneticPr fontId="2"/>
  </si>
  <si>
    <t>北海道札幌市白石区南郷通１丁目北１番１９号Ｔｈｉｓ－１ビル４階Ｃ号室</t>
    <phoneticPr fontId="2"/>
  </si>
  <si>
    <t>代表取締役　岩永　美里</t>
    <rPh sb="4" eb="5">
      <t>ヤク</t>
    </rPh>
    <phoneticPr fontId="2"/>
  </si>
  <si>
    <t>代表取締役　松崎　剛</t>
    <phoneticPr fontId="2"/>
  </si>
  <si>
    <t>代表取締役　飯島　誠一</t>
    <phoneticPr fontId="2"/>
  </si>
  <si>
    <t>代表取締役社長　定村　凌</t>
    <phoneticPr fontId="2"/>
  </si>
  <si>
    <t>代表取締役　佐藤　恵輔</t>
    <phoneticPr fontId="2"/>
  </si>
  <si>
    <t>代表取締役　李　東賢</t>
    <phoneticPr fontId="2"/>
  </si>
  <si>
    <t>0110105665</t>
  </si>
  <si>
    <t>0110206216</t>
  </si>
  <si>
    <t>0110206232</t>
  </si>
  <si>
    <t>0110405727</t>
  </si>
  <si>
    <t>0110507621</t>
  </si>
  <si>
    <t>鈴蘭</t>
  </si>
  <si>
    <t>スマイルラボ</t>
  </si>
  <si>
    <t>Motivation</t>
  </si>
  <si>
    <t>サニースポット羊ヶ丘生活介護</t>
  </si>
  <si>
    <t>生活介護　テラス</t>
  </si>
  <si>
    <t>北海道札幌市中央区南九条西4丁目6-3 弘成ビル4階</t>
    <phoneticPr fontId="2"/>
  </si>
  <si>
    <t>北海道札幌市北区北十八条西５丁目２番地３３号広和N１８ビル１F</t>
    <phoneticPr fontId="2"/>
  </si>
  <si>
    <t>北海道札幌市北区北二十四条西４丁目４－１蒲原ビル２F</t>
    <phoneticPr fontId="2"/>
  </si>
  <si>
    <t>北海道札幌市豊平区月寒東四条１５丁目４－３８</t>
    <phoneticPr fontId="2"/>
  </si>
  <si>
    <t>北海道札幌市白石区菊水六条1丁目１番３３号石川ビル３階</t>
    <phoneticPr fontId="2"/>
  </si>
  <si>
    <t>北海道札幌市豊平区平岸三条７丁目６番１号</t>
    <phoneticPr fontId="2"/>
  </si>
  <si>
    <t>医療法人社団エリヤ会北五条医院</t>
  </si>
  <si>
    <t>株式会社　人材サービスYOU</t>
  </si>
  <si>
    <t>株式会社リツネクストリンク</t>
  </si>
  <si>
    <t>株式会社みらいサポート</t>
  </si>
  <si>
    <t>理事長　佐藤　巌</t>
    <phoneticPr fontId="2"/>
  </si>
  <si>
    <t>代表取締役　兼子　広喜</t>
    <phoneticPr fontId="2"/>
  </si>
  <si>
    <t>代表取締役　西家　広人</t>
    <phoneticPr fontId="2"/>
  </si>
  <si>
    <t>代表取締役　滝野　昇</t>
    <phoneticPr fontId="2"/>
  </si>
  <si>
    <t>代表取締役　細川　竜也</t>
    <phoneticPr fontId="2"/>
  </si>
  <si>
    <t>北海道岩見沢市北四条西10丁目4－７</t>
    <phoneticPr fontId="2"/>
  </si>
  <si>
    <t>宮城県仙台市青葉区上杉１丁目８番地１９号</t>
    <phoneticPr fontId="2"/>
  </si>
  <si>
    <t>北海道札幌市中央区南二条西２０丁目２９１番地</t>
    <phoneticPr fontId="2"/>
  </si>
  <si>
    <t>北海道札幌市白石区菊水六条１丁目１－３３石川ビル３階</t>
    <phoneticPr fontId="2"/>
  </si>
  <si>
    <t>共生型自立訓練（機能訓練）施設　CHALLENGED　GYM　千歳</t>
  </si>
  <si>
    <t>就労継続支援B型事業所　アルみらい</t>
  </si>
  <si>
    <t>就労支援センターJobスタ小樽駅前</t>
  </si>
  <si>
    <t>就労継続支援B型事業所　One Heart</t>
  </si>
  <si>
    <t>就労選択支援事業所　エスポワール北見</t>
  </si>
  <si>
    <t>自立訓練　にこ</t>
  </si>
  <si>
    <t>就労Ｂ型　とも</t>
  </si>
  <si>
    <t>えーる</t>
  </si>
  <si>
    <t>就労継続支援Ｂ型事業所エンターテイメントアカデミーでじるみ石狩</t>
  </si>
  <si>
    <t>北海道千歳市清水町４丁目１９ー４</t>
    <phoneticPr fontId="2"/>
  </si>
  <si>
    <t>北海道北斗市七重浜1-10-33</t>
    <phoneticPr fontId="2"/>
  </si>
  <si>
    <t>北海道小樽市稲穂3丁目10-20　小樽渡辺ビル4F・5F</t>
    <phoneticPr fontId="2"/>
  </si>
  <si>
    <t>北海道上川郡東神楽町北二条西3丁目254番地７３</t>
    <phoneticPr fontId="2"/>
  </si>
  <si>
    <t>北海道釧路市春採１－４－９</t>
    <phoneticPr fontId="2"/>
  </si>
  <si>
    <t>北海道帯広市西十二条北４丁目１－１５</t>
    <phoneticPr fontId="2"/>
  </si>
  <si>
    <t>北海道北見市栄町1丁目3番地12</t>
    <phoneticPr fontId="2"/>
  </si>
  <si>
    <t>北海道北見市番場町2番地29中島ハイツ1階</t>
    <phoneticPr fontId="2"/>
  </si>
  <si>
    <t>北海道滝川市幸町４丁目２－３５</t>
    <phoneticPr fontId="2"/>
  </si>
  <si>
    <t>北海道石狩市花川南１条４丁目２５０オカムラビル２階</t>
    <phoneticPr fontId="2"/>
  </si>
  <si>
    <t>株式会社キャリアライン</t>
  </si>
  <si>
    <t>株式会社ＳＭＩＬＥ</t>
  </si>
  <si>
    <t>株式会社　ネクストイノベーション</t>
  </si>
  <si>
    <t>特定非営利活動法人エスポワール北見</t>
  </si>
  <si>
    <t>一般社団法人ともにこLabo</t>
  </si>
  <si>
    <t>株式会社　翼友</t>
  </si>
  <si>
    <t>0110105681</t>
  </si>
  <si>
    <t>0110105699</t>
  </si>
  <si>
    <t>0110105707</t>
  </si>
  <si>
    <t>0110206257</t>
  </si>
  <si>
    <t>0110206265</t>
  </si>
  <si>
    <t>0110206273</t>
  </si>
  <si>
    <t>0110206281</t>
  </si>
  <si>
    <t>0110206299</t>
  </si>
  <si>
    <t>0110206307</t>
  </si>
  <si>
    <t>0110405735</t>
  </si>
  <si>
    <t>0110405743</t>
  </si>
  <si>
    <t>0110405768</t>
  </si>
  <si>
    <t>0110405776</t>
  </si>
  <si>
    <t>0110507654</t>
  </si>
  <si>
    <t>0110601390</t>
  </si>
  <si>
    <t>0110902335</t>
  </si>
  <si>
    <t>0110902343</t>
  </si>
  <si>
    <t>フォーカス東本願寺前</t>
  </si>
  <si>
    <t>就労継続支援A型事業所リアラボ</t>
  </si>
  <si>
    <t>就労継続支援B型事業所　なな葉Base</t>
  </si>
  <si>
    <t>リバイブ　札幌麻生</t>
  </si>
  <si>
    <t>くおん</t>
  </si>
  <si>
    <t>就労支援事業所　まなびぃ　新琴似</t>
  </si>
  <si>
    <t>就労支援B型事業所　こんてぬ</t>
  </si>
  <si>
    <t>就労支援B型事業所　パルテ</t>
  </si>
  <si>
    <t>NOBERUTE WORKS</t>
  </si>
  <si>
    <t>生活介護あすぴ</t>
  </si>
  <si>
    <t>生活介護事業所モットライズ</t>
  </si>
  <si>
    <t>生活介護事業所sena</t>
  </si>
  <si>
    <t>ドリーム　金山</t>
  </si>
  <si>
    <t>北海道札幌市中央区南八条西7丁目1036ダイアパレス中島公園１階</t>
    <phoneticPr fontId="2"/>
  </si>
  <si>
    <t>北海道札幌市中央区南十一条西12丁目2番25号ロイトン山鼻１階</t>
    <phoneticPr fontId="2"/>
  </si>
  <si>
    <t>北海道札幌市中央区北一条西３丁目敷島北１条ビル７０１</t>
    <phoneticPr fontId="2"/>
  </si>
  <si>
    <t>北海道札幌市北区北二十九条西１１丁目４－１</t>
    <phoneticPr fontId="2"/>
  </si>
  <si>
    <t>北海道札幌市北区新川三条６丁目１－２４</t>
    <phoneticPr fontId="2"/>
  </si>
  <si>
    <t>北海道札幌市北区麻生町4丁目12番8号アルファビル5F</t>
    <phoneticPr fontId="2"/>
  </si>
  <si>
    <t>北海道札幌市北区屯田四条3丁目1-10</t>
    <phoneticPr fontId="2"/>
  </si>
  <si>
    <t>北海道札幌市北区新琴似八条４丁目６番１号</t>
    <phoneticPr fontId="2"/>
  </si>
  <si>
    <t>北海道札幌市白石区本通３丁目南２番２５号OMレジデンス１F</t>
    <phoneticPr fontId="2"/>
  </si>
  <si>
    <t>北海道札幌市白石区本通４丁目北６－１五光ビル１F</t>
    <phoneticPr fontId="2"/>
  </si>
  <si>
    <t>北海道札幌市白石区本通２丁目南５－２１　１階</t>
    <phoneticPr fontId="2"/>
  </si>
  <si>
    <t>北海道札幌市白石区本通１６丁目北４番３０号</t>
    <phoneticPr fontId="2"/>
  </si>
  <si>
    <t>北海道札幌市豊平区美園九条5丁目3-8FARROCK AVENUE　M95　１階</t>
    <phoneticPr fontId="2"/>
  </si>
  <si>
    <t>北海道札幌市南区石山東３丁目１２－１</t>
    <phoneticPr fontId="2"/>
  </si>
  <si>
    <t>北海道札幌市清田区清田九条３丁目１－７</t>
    <phoneticPr fontId="2"/>
  </si>
  <si>
    <t>北海道札幌市手稲区金山三条２丁目５番１１号</t>
    <phoneticPr fontId="2"/>
  </si>
  <si>
    <t>合同会社　フォーカス</t>
  </si>
  <si>
    <t>株式会社リアライズ</t>
  </si>
  <si>
    <t>株式会社　ＧＵＩＬＤ　ＧＲＯＵＰ</t>
  </si>
  <si>
    <t>合同会社Trunk</t>
  </si>
  <si>
    <t>株式会社　久遠</t>
  </si>
  <si>
    <t>株式会社　Manabi</t>
  </si>
  <si>
    <t>株式会社　のべる手</t>
  </si>
  <si>
    <t>合同会社Aspirations ＣＯ．</t>
  </si>
  <si>
    <t>株式会社　ＡＳＫＲＩＳＥ</t>
  </si>
  <si>
    <t>合同会社sena</t>
  </si>
  <si>
    <t>代表社員  斎藤　僚介</t>
    <phoneticPr fontId="2"/>
  </si>
  <si>
    <t>代表取締役　加藤　圭介</t>
    <phoneticPr fontId="2"/>
  </si>
  <si>
    <t>代表取締役　乳井　直人</t>
    <phoneticPr fontId="2"/>
  </si>
  <si>
    <t>代表社員　金子　敬介</t>
    <phoneticPr fontId="2"/>
  </si>
  <si>
    <t>代表社員　小島　健吾</t>
    <phoneticPr fontId="2"/>
  </si>
  <si>
    <t>代表取締役　高橋　誠</t>
    <phoneticPr fontId="2"/>
  </si>
  <si>
    <t>代表取締役　川井　朋代</t>
    <phoneticPr fontId="2"/>
  </si>
  <si>
    <t>代表取締役　髙橋　恵理子</t>
    <phoneticPr fontId="2"/>
  </si>
  <si>
    <t>代表取締役　斎藤　修</t>
    <phoneticPr fontId="2"/>
  </si>
  <si>
    <t>理事長　宮坂　勝文</t>
    <phoneticPr fontId="2"/>
  </si>
  <si>
    <t>代表社員　金　祐太</t>
    <phoneticPr fontId="2"/>
  </si>
  <si>
    <t>代表取締役　佐藤　悦子</t>
    <phoneticPr fontId="2"/>
  </si>
  <si>
    <t>代表社員　齋藤　真弓</t>
    <phoneticPr fontId="2"/>
  </si>
  <si>
    <t>代表取締役　福光　悠介</t>
    <phoneticPr fontId="2"/>
  </si>
  <si>
    <t>北海道札幌市中央区南五条西8丁目3－１ビッグパレス南５条９０２号</t>
    <phoneticPr fontId="2"/>
  </si>
  <si>
    <t>北海道網走郡美幌町字稲美１４０番地６３</t>
    <phoneticPr fontId="2"/>
  </si>
  <si>
    <t>北海道札幌市白石区平和通六丁目南８－１８</t>
    <phoneticPr fontId="2"/>
  </si>
  <si>
    <t>北海道札幌市南区澄川六条１１丁目１４－６</t>
    <phoneticPr fontId="2"/>
  </si>
  <si>
    <t>北海道札幌市白石区南郷通１丁目北８番１号ES石ビル</t>
    <phoneticPr fontId="2"/>
  </si>
  <si>
    <t>北海道札幌市北区北三十五条西10丁目1番1号</t>
    <phoneticPr fontId="2"/>
  </si>
  <si>
    <t>北海道函館市北美原２丁目３番１８</t>
    <phoneticPr fontId="2"/>
  </si>
  <si>
    <t>北海道札幌市北区新川７１５番地２</t>
    <phoneticPr fontId="2"/>
  </si>
  <si>
    <t>北海道網走郡大空町女満別西六条５丁目１－１７</t>
    <phoneticPr fontId="2"/>
  </si>
  <si>
    <t>北海道札幌市豊平区西岡二条４丁目１－１</t>
    <phoneticPr fontId="2"/>
  </si>
  <si>
    <t>北海道札幌市清田区清田九条3丁目６番20号</t>
    <phoneticPr fontId="2"/>
  </si>
  <si>
    <t>北海道札幌市豊平区月寒中央通７丁目６番２０号ＪＡ月寒中央ビル２Ｆ</t>
    <phoneticPr fontId="2"/>
  </si>
  <si>
    <t>0111001996</t>
  </si>
  <si>
    <t>0111300901</t>
  </si>
  <si>
    <t>0111501714</t>
  </si>
  <si>
    <t>0111600516</t>
  </si>
  <si>
    <t>0112001573</t>
  </si>
  <si>
    <t>0112909775</t>
  </si>
  <si>
    <t>0114102783</t>
  </si>
  <si>
    <t>0114102791</t>
  </si>
  <si>
    <t>0114102809</t>
  </si>
  <si>
    <t>0114102817</t>
  </si>
  <si>
    <t>0115002032</t>
  </si>
  <si>
    <t>マットーネ</t>
  </si>
  <si>
    <t>就労継続支援B型　プレマハウス</t>
  </si>
  <si>
    <t>くるるそよかぜ</t>
  </si>
  <si>
    <t>ＡＬＩＩ旭川</t>
  </si>
  <si>
    <t>就労継続支援B型しろくま</t>
  </si>
  <si>
    <t>ゼロ1</t>
  </si>
  <si>
    <t>TSUDOI</t>
  </si>
  <si>
    <t>北海道江別市野幌町26-12</t>
    <phoneticPr fontId="2"/>
  </si>
  <si>
    <t>北海道北広島市島松424-2</t>
    <phoneticPr fontId="2"/>
  </si>
  <si>
    <t>北海道檜山郡上ノ国町勝山163番地３</t>
    <phoneticPr fontId="2"/>
  </si>
  <si>
    <t>北海道旭川市１条通１０丁目３４２番地２スペーシア旭川一条通　１０１号室</t>
    <phoneticPr fontId="2"/>
  </si>
  <si>
    <t>北海道釧路市緑ケ岡２丁目３２－２２</t>
    <phoneticPr fontId="2"/>
  </si>
  <si>
    <t>北海道釧路市若松町９番地５</t>
    <phoneticPr fontId="2"/>
  </si>
  <si>
    <t>有限会社むつみ恒産</t>
  </si>
  <si>
    <t>有限会社そよかぜ</t>
  </si>
  <si>
    <t>株式会社愛心会</t>
  </si>
  <si>
    <t>株式会社Ｎｏｒｔｈアシスト</t>
  </si>
  <si>
    <t>翔株式会社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</si>
</sst>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  <xf numFmtId="0" fontId="13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left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1" fillId="0" borderId="1" xfId="0" applyNumberFormat="1" applyFont="1" applyBorder="1">
      <alignment vertical="center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12700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12700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12700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12700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12700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193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7" t="s">
        <v>84</v>
      </c>
      <c r="G3" s="307"/>
      <c r="H3" s="307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201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AH10" sqref="AH10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306" t="s">
        <v>79</v>
      </c>
      <c r="B3" s="306"/>
      <c r="C3" s="306"/>
      <c r="D3" s="115"/>
      <c r="E3" s="306" t="s">
        <v>122</v>
      </c>
      <c r="F3" s="306"/>
      <c r="G3" s="306"/>
      <c r="H3" s="306"/>
      <c r="I3" s="306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306" t="e">
        <f>IF(事業所!BP10=TRUE,事業所!Q11,VLOOKUP(事業所!$BP$3,事業所!$BQ$5:$BS$8,2,FALSE))</f>
        <v>#N/A</v>
      </c>
      <c r="B4" s="306"/>
      <c r="C4" s="306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307" t="s">
        <v>0</v>
      </c>
      <c r="B6" s="307" t="s">
        <v>1</v>
      </c>
      <c r="C6" s="329" t="s">
        <v>9198</v>
      </c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0"/>
      <c r="Z6" s="330"/>
      <c r="AA6" s="330"/>
      <c r="AB6" s="330"/>
      <c r="AC6" s="330"/>
      <c r="AD6" s="330"/>
      <c r="AE6" s="330"/>
      <c r="AF6" s="330"/>
      <c r="AG6" s="330"/>
      <c r="AH6" s="331"/>
    </row>
    <row r="7" spans="1:131" s="120" customFormat="1" ht="20.25" customHeight="1" x14ac:dyDescent="0.55000000000000004">
      <c r="A7" s="307"/>
      <c r="B7" s="307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27" t="s">
        <v>17</v>
      </c>
      <c r="AJ7" s="307" t="s">
        <v>129</v>
      </c>
      <c r="AK7" s="307"/>
      <c r="AL7" s="307"/>
      <c r="AM7" s="307"/>
      <c r="AN7" s="307"/>
      <c r="AO7" s="307"/>
      <c r="AQ7" s="307" t="s">
        <v>132</v>
      </c>
      <c r="AR7" s="307"/>
      <c r="AS7" s="307"/>
      <c r="AT7" s="307"/>
      <c r="AU7" s="307"/>
      <c r="AV7" s="307"/>
      <c r="AW7" s="121"/>
      <c r="AX7" s="324" t="s">
        <v>130</v>
      </c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6"/>
      <c r="CD7" s="307" t="s">
        <v>217</v>
      </c>
      <c r="CE7" s="307"/>
      <c r="CF7" s="307"/>
      <c r="CG7" s="307"/>
      <c r="CH7" s="307"/>
      <c r="CI7" s="307"/>
      <c r="CJ7" s="121"/>
      <c r="CK7" s="324" t="s">
        <v>134</v>
      </c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6"/>
      <c r="DR7" s="307" t="s">
        <v>78</v>
      </c>
      <c r="DS7" s="307"/>
      <c r="DT7" s="307"/>
      <c r="DU7" s="307"/>
      <c r="DV7" s="307"/>
      <c r="DW7" s="307"/>
      <c r="DX7" s="307"/>
      <c r="DY7" s="307"/>
      <c r="DZ7" s="307"/>
      <c r="EA7" s="307"/>
    </row>
    <row r="8" spans="1:131" s="122" customFormat="1" ht="20.25" customHeight="1" x14ac:dyDescent="0.55000000000000004">
      <c r="A8" s="307"/>
      <c r="B8" s="307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28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243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A6:A8"/>
    <mergeCell ref="A3:C3"/>
    <mergeCell ref="A4:C4"/>
    <mergeCell ref="E3:I3"/>
    <mergeCell ref="AQ7:AV7"/>
    <mergeCell ref="AH7:AH8"/>
    <mergeCell ref="C6:AH6"/>
    <mergeCell ref="AJ7:AO7"/>
    <mergeCell ref="DR7:EA7"/>
    <mergeCell ref="AX7:CB7"/>
    <mergeCell ref="B6:B8"/>
    <mergeCell ref="CD7:CI7"/>
    <mergeCell ref="CK7:DP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topLeftCell="A37" zoomScaleNormal="100" zoomScaleSheetLayoutView="100" workbookViewId="0">
      <selection activeCell="CE71" sqref="CE71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82" t="s">
        <v>4771</v>
      </c>
      <c r="B2" s="382"/>
      <c r="C2" s="382"/>
      <c r="D2" s="382"/>
      <c r="E2" s="382"/>
      <c r="F2" s="382"/>
      <c r="G2" s="382"/>
      <c r="H2" s="382"/>
      <c r="I2" s="383">
        <v>1</v>
      </c>
      <c r="J2" s="383"/>
      <c r="K2" s="383"/>
      <c r="L2" s="383"/>
      <c r="M2" s="383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57" t="s">
        <v>203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257"/>
      <c r="AZ4" s="257"/>
      <c r="BA4" s="257"/>
      <c r="BB4" s="257"/>
      <c r="BC4" s="257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  <c r="BR4" s="257"/>
      <c r="BS4" s="257"/>
      <c r="BT4" s="257"/>
    </row>
    <row r="5" spans="1:72" ht="7.5" customHeight="1" x14ac:dyDescent="0.55000000000000004"/>
    <row r="6" spans="1:72" ht="15.75" customHeight="1" x14ac:dyDescent="0.55000000000000004">
      <c r="A6" s="385" t="s">
        <v>151</v>
      </c>
      <c r="B6" s="385"/>
      <c r="C6" s="385"/>
      <c r="D6" s="385"/>
      <c r="E6" s="385"/>
      <c r="F6" s="385"/>
      <c r="G6" s="385"/>
      <c r="H6" s="385"/>
      <c r="I6" s="385"/>
      <c r="J6" s="385"/>
    </row>
    <row r="7" spans="1:72" ht="7.5" customHeight="1" x14ac:dyDescent="0.55000000000000004"/>
    <row r="8" spans="1:72" ht="15.75" customHeight="1" x14ac:dyDescent="0.55000000000000004">
      <c r="A8" s="385" t="s">
        <v>152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385"/>
      <c r="AK8" s="385"/>
      <c r="AL8" s="385"/>
      <c r="AM8" s="385"/>
      <c r="AN8" s="385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5"/>
      <c r="BB8" s="385"/>
      <c r="BC8" s="385"/>
      <c r="BD8" s="385"/>
      <c r="BE8" s="385"/>
      <c r="BF8" s="385"/>
      <c r="BG8" s="385"/>
      <c r="BH8" s="385"/>
      <c r="BI8" s="385"/>
      <c r="BJ8" s="385"/>
      <c r="BK8" s="385"/>
      <c r="BL8" s="385"/>
      <c r="BM8" s="385"/>
      <c r="BN8" s="385"/>
      <c r="BO8" s="385"/>
      <c r="BP8" s="385"/>
      <c r="BQ8" s="385"/>
      <c r="BR8" s="385"/>
      <c r="BS8" s="385"/>
      <c r="BT8" s="385"/>
    </row>
    <row r="9" spans="1:72" ht="7.5" customHeight="1" x14ac:dyDescent="0.55000000000000004"/>
    <row r="10" spans="1:72" ht="15.75" customHeight="1" x14ac:dyDescent="0.55000000000000004">
      <c r="A10" s="386" t="s">
        <v>153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  <c r="AH10" s="386"/>
      <c r="AI10" s="386"/>
      <c r="AJ10" s="386"/>
      <c r="AK10" s="386"/>
      <c r="AL10" s="386"/>
      <c r="AM10" s="386"/>
      <c r="AN10" s="386"/>
      <c r="AO10" s="386"/>
      <c r="AP10" s="386"/>
      <c r="AQ10" s="386"/>
      <c r="AR10" s="386"/>
      <c r="AS10" s="386"/>
      <c r="AT10" s="386"/>
      <c r="AU10" s="386"/>
      <c r="AV10" s="386"/>
      <c r="AW10" s="386"/>
      <c r="AX10" s="386"/>
      <c r="AY10" s="386"/>
      <c r="AZ10" s="386"/>
      <c r="BA10" s="386"/>
      <c r="BB10" s="386"/>
      <c r="BC10" s="386"/>
      <c r="BD10" s="386"/>
      <c r="BE10" s="386"/>
      <c r="BF10" s="386"/>
      <c r="BG10" s="386"/>
      <c r="BH10" s="386"/>
      <c r="BI10" s="386"/>
      <c r="BJ10" s="386"/>
      <c r="BK10" s="386"/>
      <c r="BL10" s="386"/>
      <c r="BM10" s="386"/>
      <c r="BN10" s="386"/>
      <c r="BO10" s="386"/>
      <c r="BP10" s="386"/>
      <c r="BQ10" s="386"/>
      <c r="BR10" s="386"/>
      <c r="BS10" s="386"/>
      <c r="BT10" s="386"/>
    </row>
    <row r="11" spans="1:72" ht="7.5" customHeight="1" x14ac:dyDescent="0.55000000000000004"/>
    <row r="12" spans="1:72" ht="15.75" customHeight="1" x14ac:dyDescent="0.55000000000000004">
      <c r="A12" s="258" t="s">
        <v>143</v>
      </c>
      <c r="B12" s="259"/>
      <c r="C12" s="259"/>
      <c r="D12" s="259"/>
      <c r="E12" s="259"/>
      <c r="F12" s="259"/>
      <c r="G12" s="259"/>
      <c r="H12" s="259"/>
      <c r="I12" s="260"/>
      <c r="J12" s="384" t="e">
        <f>IF(事業所!BP10=TRUE,事業所!Q11,VLOOKUP(事業所!$BP$3,事業所!$BQ$5:$BS$8,2,FALSE))</f>
        <v>#N/A</v>
      </c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74" t="s">
        <v>144</v>
      </c>
      <c r="AF12" s="374"/>
      <c r="AG12" s="374"/>
      <c r="AH12" s="374"/>
      <c r="AI12" s="374"/>
      <c r="AJ12" s="374"/>
      <c r="AK12" s="374"/>
      <c r="AL12" s="374"/>
      <c r="AM12" s="374"/>
      <c r="AN12" s="384" t="e">
        <f>VLOOKUP(事業所!$BP$3,事業所!$BQ$5:$BT$8,4,FALSE)</f>
        <v>#N/A</v>
      </c>
      <c r="AO12" s="384"/>
      <c r="AP12" s="384"/>
      <c r="AQ12" s="384"/>
      <c r="AR12" s="384"/>
      <c r="AS12" s="384"/>
      <c r="AT12" s="384"/>
      <c r="AU12" s="384"/>
      <c r="AV12" s="384"/>
      <c r="AW12" s="384"/>
      <c r="AX12" s="384"/>
      <c r="AY12" s="384"/>
      <c r="AZ12" s="384"/>
      <c r="BA12" s="384"/>
      <c r="BB12" s="384"/>
      <c r="BC12" s="384"/>
    </row>
    <row r="13" spans="1:72" ht="15.75" customHeight="1" x14ac:dyDescent="0.55000000000000004">
      <c r="A13" s="264" t="s">
        <v>155</v>
      </c>
      <c r="B13" s="264"/>
      <c r="C13" s="264"/>
      <c r="D13" s="264"/>
      <c r="E13" s="264"/>
      <c r="F13" s="264"/>
      <c r="G13" s="264"/>
      <c r="H13" s="264"/>
      <c r="I13" s="264"/>
      <c r="J13" s="381" t="e">
        <f>IF(事業所!BP10=TRUE,事業所!Q12,VLOOKUP(事業所!$BP$3,事業所!$BQ$5:$BS$8,3,FALSE))</f>
        <v>#N/A</v>
      </c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  <c r="BI13" s="378"/>
      <c r="BJ13" s="378"/>
      <c r="BK13" s="378"/>
      <c r="BL13" s="378"/>
      <c r="BM13" s="378"/>
      <c r="BN13" s="378"/>
      <c r="BO13" s="378"/>
      <c r="BP13" s="378"/>
      <c r="BQ13" s="378"/>
      <c r="BR13" s="378"/>
      <c r="BS13" s="378"/>
      <c r="BT13" s="379"/>
    </row>
    <row r="14" spans="1:72" ht="15.75" customHeight="1" x14ac:dyDescent="0.55000000000000004">
      <c r="A14" s="264" t="s">
        <v>9235</v>
      </c>
      <c r="B14" s="264"/>
      <c r="C14" s="264"/>
      <c r="D14" s="264"/>
      <c r="E14" s="264"/>
      <c r="F14" s="264"/>
      <c r="G14" s="264"/>
      <c r="H14" s="264"/>
      <c r="I14" s="264"/>
      <c r="J14" s="266" t="e">
        <f>VLOOKUP(事業所!$BP$3,事業所!$BQ$5:$BX$8,5,FALSE)</f>
        <v>#N/A</v>
      </c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 t="s">
        <v>9234</v>
      </c>
      <c r="AF14" s="266"/>
      <c r="AG14" s="266"/>
      <c r="AH14" s="266"/>
      <c r="AI14" s="266"/>
      <c r="AJ14" s="266"/>
      <c r="AK14" s="266"/>
      <c r="AL14" s="266"/>
      <c r="AM14" s="266"/>
      <c r="AN14" s="266" t="e">
        <f>VLOOKUP(事業所!$BP$3,事業所!$BQ$5:$BX$8,6,FALSE)</f>
        <v>#N/A</v>
      </c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6"/>
      <c r="BE14" s="266"/>
      <c r="BF14" s="266"/>
      <c r="BG14" s="266"/>
      <c r="BH14" s="26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64" t="s">
        <v>145</v>
      </c>
      <c r="B16" s="264"/>
      <c r="C16" s="264"/>
      <c r="D16" s="264"/>
      <c r="E16" s="258" t="str">
        <f>VLOOKUP(I2,対象者!$D$5:$E$54,2,FALSE)</f>
        <v>【例】札幌　太郎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60"/>
      <c r="T16" s="264" t="s">
        <v>146</v>
      </c>
      <c r="U16" s="264"/>
      <c r="V16" s="264"/>
      <c r="W16" s="264"/>
      <c r="X16" s="264"/>
      <c r="Y16" s="264"/>
      <c r="Z16" s="264"/>
      <c r="AA16" s="264"/>
      <c r="AB16" s="380">
        <f>VLOOKUP(I2,対象者!$D$5:$F$54,3,FALSE)</f>
        <v>36872</v>
      </c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264" t="s">
        <v>147</v>
      </c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58">
        <f>VLOOKUP(I2,対象者!$D$5:$N$54,10,FALSE)</f>
        <v>1234567890</v>
      </c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60"/>
    </row>
    <row r="17" spans="1:72" ht="15.75" customHeight="1" thickBot="1" x14ac:dyDescent="0.6">
      <c r="A17" s="374" t="s">
        <v>84</v>
      </c>
      <c r="B17" s="374"/>
      <c r="C17" s="374"/>
      <c r="D17" s="374"/>
      <c r="E17" s="375" t="str">
        <f>VLOOKUP(I2,対象者!$D$5:$N$54,8,FALSE)</f>
        <v>中央区</v>
      </c>
      <c r="F17" s="376"/>
      <c r="G17" s="376"/>
      <c r="H17" s="376"/>
      <c r="I17" s="376"/>
      <c r="J17" s="376"/>
      <c r="K17" s="376"/>
      <c r="L17" s="377" t="str">
        <f>VLOOKUP(I2,対象者!$D$5:$N$54,9,FALSE)</f>
        <v>北1条西2丁目</v>
      </c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  <c r="BI17" s="378"/>
      <c r="BJ17" s="378"/>
      <c r="BK17" s="378"/>
      <c r="BL17" s="378"/>
      <c r="BM17" s="378"/>
      <c r="BN17" s="378"/>
      <c r="BO17" s="378"/>
      <c r="BP17" s="378"/>
      <c r="BQ17" s="378"/>
      <c r="BR17" s="378"/>
      <c r="BS17" s="378"/>
      <c r="BT17" s="379"/>
    </row>
    <row r="18" spans="1:72" ht="15.75" customHeight="1" thickBot="1" x14ac:dyDescent="0.6">
      <c r="A18" s="393" t="s">
        <v>148</v>
      </c>
      <c r="B18" s="394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3" t="str">
        <f>VLOOKUP(I2,対象者!$D$5:$G$54,4,FALSE)</f>
        <v>精神手帳3級</v>
      </c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5"/>
      <c r="AF18" s="260" t="s">
        <v>4772</v>
      </c>
      <c r="AG18" s="264"/>
      <c r="AH18" s="264"/>
      <c r="AI18" s="264"/>
      <c r="AJ18" s="264"/>
      <c r="AK18" s="264"/>
      <c r="AL18" s="264"/>
      <c r="AM18" s="380">
        <f>VLOOKUP(I2,対象者!$D$5:$N$54,5,FALSE)</f>
        <v>46022</v>
      </c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</row>
    <row r="19" spans="1:72" ht="7.5" customHeight="1" x14ac:dyDescent="0.55000000000000004"/>
    <row r="20" spans="1:72" ht="15.75" customHeight="1" x14ac:dyDescent="0.55000000000000004">
      <c r="A20" s="258" t="s">
        <v>149</v>
      </c>
      <c r="B20" s="259"/>
      <c r="C20" s="259"/>
      <c r="D20" s="259"/>
      <c r="E20" s="259"/>
      <c r="F20" s="259"/>
      <c r="G20" s="259"/>
      <c r="H20" s="260"/>
      <c r="I20" s="387" t="str">
        <f>VLOOKUP($I$2,対象者!$A$5:$C$54,2,FALSE)</f>
        <v>新規</v>
      </c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9"/>
      <c r="AA20" s="258" t="s">
        <v>150</v>
      </c>
      <c r="AB20" s="259"/>
      <c r="AC20" s="259"/>
      <c r="AD20" s="259"/>
      <c r="AE20" s="259"/>
      <c r="AF20" s="259"/>
      <c r="AG20" s="259"/>
      <c r="AH20" s="259"/>
      <c r="AI20" s="260"/>
      <c r="AJ20" s="390">
        <f>VLOOKUP($I$2,対象者!$A$5:$C$54,3,FALSE)</f>
        <v>45627</v>
      </c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85" t="s">
        <v>154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5"/>
      <c r="AY22" s="385"/>
      <c r="AZ22" s="385"/>
      <c r="BA22" s="385"/>
      <c r="BB22" s="385"/>
      <c r="BC22" s="385"/>
      <c r="BD22" s="385"/>
      <c r="BE22" s="385"/>
      <c r="BF22" s="385"/>
      <c r="BG22" s="385"/>
      <c r="BH22" s="385"/>
      <c r="BI22" s="385"/>
      <c r="BJ22" s="385"/>
      <c r="BK22" s="385"/>
      <c r="BL22" s="385"/>
      <c r="BM22" s="385"/>
      <c r="BN22" s="385"/>
      <c r="BO22" s="385"/>
      <c r="BP22" s="385"/>
      <c r="BQ22" s="385"/>
      <c r="BR22" s="385"/>
      <c r="BS22" s="385"/>
      <c r="BT22" s="385"/>
    </row>
    <row r="23" spans="1:72" ht="14.25" customHeight="1" x14ac:dyDescent="0.55000000000000004">
      <c r="A23" s="359" t="s">
        <v>163</v>
      </c>
      <c r="B23" s="359"/>
      <c r="C23" s="360" t="s">
        <v>158</v>
      </c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 t="s">
        <v>160</v>
      </c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 t="s">
        <v>159</v>
      </c>
      <c r="BC23" s="360"/>
      <c r="BD23" s="360"/>
      <c r="BE23" s="360"/>
      <c r="BF23" s="360"/>
      <c r="BG23" s="360"/>
      <c r="BH23" s="360"/>
      <c r="BI23" s="360"/>
      <c r="BJ23" s="336" t="s">
        <v>175</v>
      </c>
      <c r="BK23" s="337"/>
      <c r="BL23" s="337"/>
      <c r="BM23" s="337"/>
      <c r="BN23" s="338"/>
      <c r="BO23" s="336" t="s">
        <v>176</v>
      </c>
      <c r="BP23" s="337"/>
      <c r="BQ23" s="337"/>
      <c r="BR23" s="337"/>
      <c r="BS23" s="337"/>
      <c r="BT23" s="338"/>
    </row>
    <row r="24" spans="1:72" ht="14.25" customHeight="1" x14ac:dyDescent="0.55000000000000004">
      <c r="A24" s="359"/>
      <c r="B24" s="359"/>
      <c r="C24" s="360">
        <v>1</v>
      </c>
      <c r="D24" s="360"/>
      <c r="E24" s="360" t="str">
        <f>VLOOKUP($I$2,経路A!$C$9:$AF$58,15,FALSE)</f>
        <v>地下鉄･市電</v>
      </c>
      <c r="F24" s="360"/>
      <c r="G24" s="360"/>
      <c r="H24" s="360"/>
      <c r="I24" s="360"/>
      <c r="J24" s="360"/>
      <c r="K24" s="360"/>
      <c r="L24" s="360"/>
      <c r="M24" s="360"/>
      <c r="N24" s="358" t="str">
        <f>VLOOKUP($I$2,経路A!$C$9:$AF$58,17,FALSE)</f>
        <v>大通</v>
      </c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61"/>
      <c r="AG24" s="357" t="s">
        <v>161</v>
      </c>
      <c r="AH24" s="361"/>
      <c r="AI24" s="357" t="str">
        <f>VLOOKUP($I$2,経路A!$C$9:$AF$58,18,FALSE)</f>
        <v>北１２条</v>
      </c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60" t="str">
        <f>IF(VLOOKUP($I$2,経路A!$C$9:$AF$58,12,FALSE)=0.25,"○","")</f>
        <v>○</v>
      </c>
      <c r="BC24" s="360"/>
      <c r="BD24" s="360"/>
      <c r="BE24" s="360"/>
      <c r="BF24" s="360"/>
      <c r="BG24" s="360"/>
      <c r="BH24" s="360"/>
      <c r="BI24" s="360"/>
      <c r="BJ24" s="365" t="str">
        <f>IF(VLOOKUP($I$2,経路A!$C$9:$AF$58,13,FALSE)=リスト!$I$1,"○","")</f>
        <v/>
      </c>
      <c r="BK24" s="366"/>
      <c r="BL24" s="366"/>
      <c r="BM24" s="366"/>
      <c r="BN24" s="367"/>
      <c r="BO24" s="348">
        <f>IF(VLOOKUP($I$2,経路A!$C$9:$AF$58,13,FALSE)=リスト!$I$1,2000,VLOOKUP($I$2,経路A!$C$9:$AF$58,6,FALSE))</f>
        <v>220</v>
      </c>
      <c r="BP24" s="349"/>
      <c r="BQ24" s="349"/>
      <c r="BR24" s="349"/>
      <c r="BS24" s="349"/>
      <c r="BT24" s="350"/>
    </row>
    <row r="25" spans="1:72" ht="14.25" customHeight="1" x14ac:dyDescent="0.55000000000000004">
      <c r="A25" s="359"/>
      <c r="B25" s="359"/>
      <c r="C25" s="360">
        <v>2</v>
      </c>
      <c r="D25" s="360"/>
      <c r="E25" s="360">
        <f>VLOOKUP($I$2,経路A!$C$9:$AF$58,19,FALSE)</f>
        <v>0</v>
      </c>
      <c r="F25" s="360"/>
      <c r="G25" s="360"/>
      <c r="H25" s="360"/>
      <c r="I25" s="360"/>
      <c r="J25" s="360"/>
      <c r="K25" s="360"/>
      <c r="L25" s="360"/>
      <c r="M25" s="360"/>
      <c r="N25" s="358">
        <f>VLOOKUP($I$2,経路A!$C$9:$AF$58,21,FALSE)</f>
        <v>0</v>
      </c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61"/>
      <c r="AG25" s="357" t="s">
        <v>161</v>
      </c>
      <c r="AH25" s="361"/>
      <c r="AI25" s="357">
        <f>VLOOKUP($I$2,経路A!$C$9:$AF$58,22,FALSE)</f>
        <v>0</v>
      </c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60"/>
      <c r="BC25" s="360"/>
      <c r="BD25" s="360"/>
      <c r="BE25" s="360"/>
      <c r="BF25" s="360"/>
      <c r="BG25" s="360"/>
      <c r="BH25" s="360"/>
      <c r="BI25" s="360"/>
      <c r="BJ25" s="368"/>
      <c r="BK25" s="369"/>
      <c r="BL25" s="369"/>
      <c r="BM25" s="369"/>
      <c r="BN25" s="370"/>
      <c r="BO25" s="351"/>
      <c r="BP25" s="352"/>
      <c r="BQ25" s="352"/>
      <c r="BR25" s="352"/>
      <c r="BS25" s="352"/>
      <c r="BT25" s="353"/>
    </row>
    <row r="26" spans="1:72" ht="14.25" customHeight="1" x14ac:dyDescent="0.55000000000000004">
      <c r="A26" s="359"/>
      <c r="B26" s="359"/>
      <c r="C26" s="360">
        <v>3</v>
      </c>
      <c r="D26" s="360"/>
      <c r="E26" s="360">
        <f>VLOOKUP($I$2,経路A!$C$9:$AF$58,23,FALSE)</f>
        <v>0</v>
      </c>
      <c r="F26" s="360"/>
      <c r="G26" s="360"/>
      <c r="H26" s="360"/>
      <c r="I26" s="360"/>
      <c r="J26" s="360"/>
      <c r="K26" s="360"/>
      <c r="L26" s="360"/>
      <c r="M26" s="360"/>
      <c r="N26" s="358">
        <f>VLOOKUP($I$2,経路A!$C$9:$AF$58,25,FALSE)</f>
        <v>0</v>
      </c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61"/>
      <c r="AG26" s="357" t="s">
        <v>161</v>
      </c>
      <c r="AH26" s="361"/>
      <c r="AI26" s="357">
        <f>VLOOKUP($I$2,経路A!$C$9:$AF$58,26,FALSE)</f>
        <v>0</v>
      </c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60"/>
      <c r="BC26" s="360"/>
      <c r="BD26" s="360"/>
      <c r="BE26" s="360"/>
      <c r="BF26" s="360"/>
      <c r="BG26" s="360"/>
      <c r="BH26" s="360"/>
      <c r="BI26" s="360"/>
      <c r="BJ26" s="368"/>
      <c r="BK26" s="369"/>
      <c r="BL26" s="369"/>
      <c r="BM26" s="369"/>
      <c r="BN26" s="370"/>
      <c r="BO26" s="351"/>
      <c r="BP26" s="352"/>
      <c r="BQ26" s="352"/>
      <c r="BR26" s="352"/>
      <c r="BS26" s="352"/>
      <c r="BT26" s="353"/>
    </row>
    <row r="27" spans="1:72" ht="14.25" customHeight="1" x14ac:dyDescent="0.55000000000000004">
      <c r="A27" s="359"/>
      <c r="B27" s="359"/>
      <c r="C27" s="360">
        <v>4</v>
      </c>
      <c r="D27" s="360"/>
      <c r="E27" s="360">
        <f>VLOOKUP($I$2,経路A!$C$9:$AF$58,27,FALSE)</f>
        <v>0</v>
      </c>
      <c r="F27" s="360"/>
      <c r="G27" s="360"/>
      <c r="H27" s="360"/>
      <c r="I27" s="360"/>
      <c r="J27" s="360"/>
      <c r="K27" s="360"/>
      <c r="L27" s="360"/>
      <c r="M27" s="360"/>
      <c r="N27" s="358">
        <f>VLOOKUP($I$2,経路A!$C$9:$AF$58,29,FALSE)</f>
        <v>0</v>
      </c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61"/>
      <c r="AG27" s="357" t="s">
        <v>161</v>
      </c>
      <c r="AH27" s="361"/>
      <c r="AI27" s="357">
        <f>VLOOKUP($I$2,経路A!$C$9:$AF$58,30,FALSE)</f>
        <v>0</v>
      </c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60"/>
      <c r="BC27" s="360"/>
      <c r="BD27" s="360"/>
      <c r="BE27" s="360"/>
      <c r="BF27" s="360"/>
      <c r="BG27" s="360"/>
      <c r="BH27" s="360"/>
      <c r="BI27" s="360"/>
      <c r="BJ27" s="371"/>
      <c r="BK27" s="372"/>
      <c r="BL27" s="372"/>
      <c r="BM27" s="372"/>
      <c r="BN27" s="373"/>
      <c r="BO27" s="354"/>
      <c r="BP27" s="355"/>
      <c r="BQ27" s="355"/>
      <c r="BR27" s="355"/>
      <c r="BS27" s="355"/>
      <c r="BT27" s="356"/>
    </row>
    <row r="28" spans="1:72" ht="14.25" customHeight="1" x14ac:dyDescent="0.55000000000000004">
      <c r="A28" s="359"/>
      <c r="B28" s="359"/>
      <c r="C28" s="360" t="s">
        <v>156</v>
      </c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 t="str">
        <f>VLOOKUP($I$2,経路A!$C$9:$AF$58,3,FALSE)</f>
        <v>株式会社〇〇</v>
      </c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 t="s">
        <v>157</v>
      </c>
      <c r="AG28" s="360"/>
      <c r="AH28" s="360"/>
      <c r="AI28" s="360"/>
      <c r="AJ28" s="361" t="str">
        <f>VLOOKUP($I$2,経路A!$C$9:$AF$58,4,FALSE)</f>
        <v>北区</v>
      </c>
      <c r="AK28" s="362"/>
      <c r="AL28" s="362"/>
      <c r="AM28" s="362"/>
      <c r="AN28" s="362"/>
      <c r="AO28" s="363" t="str">
        <f>VLOOKUP($I$2,経路A!$C$9:$AF$58,5,FALSE)</f>
        <v>北12条西4丁目</v>
      </c>
      <c r="AP28" s="363"/>
      <c r="AQ28" s="363"/>
      <c r="AR28" s="363"/>
      <c r="AS28" s="363"/>
      <c r="AT28" s="363"/>
      <c r="AU28" s="363"/>
      <c r="AV28" s="363"/>
      <c r="AW28" s="363"/>
      <c r="AX28" s="363"/>
      <c r="AY28" s="363"/>
      <c r="AZ28" s="363"/>
      <c r="BA28" s="363"/>
      <c r="BB28" s="363"/>
      <c r="BC28" s="363"/>
      <c r="BD28" s="363"/>
      <c r="BE28" s="363"/>
      <c r="BF28" s="363"/>
      <c r="BG28" s="363"/>
      <c r="BH28" s="363"/>
      <c r="BI28" s="363"/>
      <c r="BJ28" s="363"/>
      <c r="BK28" s="363"/>
      <c r="BL28" s="363"/>
      <c r="BM28" s="363"/>
      <c r="BN28" s="363"/>
      <c r="BO28" s="363"/>
      <c r="BP28" s="363"/>
      <c r="BQ28" s="363"/>
      <c r="BR28" s="363"/>
      <c r="BS28" s="363"/>
      <c r="BT28" s="364"/>
    </row>
    <row r="29" spans="1:72" ht="14.25" customHeight="1" x14ac:dyDescent="0.55000000000000004">
      <c r="A29" s="359" t="s">
        <v>164</v>
      </c>
      <c r="B29" s="359"/>
      <c r="C29" s="360" t="s">
        <v>158</v>
      </c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 t="s">
        <v>160</v>
      </c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 t="s">
        <v>159</v>
      </c>
      <c r="BC29" s="360"/>
      <c r="BD29" s="360"/>
      <c r="BE29" s="360"/>
      <c r="BF29" s="360"/>
      <c r="BG29" s="360"/>
      <c r="BH29" s="360"/>
      <c r="BI29" s="360"/>
      <c r="BJ29" s="336" t="s">
        <v>175</v>
      </c>
      <c r="BK29" s="337"/>
      <c r="BL29" s="337"/>
      <c r="BM29" s="337"/>
      <c r="BN29" s="338"/>
      <c r="BO29" s="336" t="s">
        <v>176</v>
      </c>
      <c r="BP29" s="337"/>
      <c r="BQ29" s="337"/>
      <c r="BR29" s="337"/>
      <c r="BS29" s="337"/>
      <c r="BT29" s="338"/>
    </row>
    <row r="30" spans="1:72" ht="14.25" customHeight="1" x14ac:dyDescent="0.55000000000000004">
      <c r="A30" s="359"/>
      <c r="B30" s="359"/>
      <c r="C30" s="360">
        <v>1</v>
      </c>
      <c r="D30" s="360"/>
      <c r="E30" s="360">
        <f>VLOOKUP($I$2,B!$C$9:$AE$58,14,FALSE)</f>
        <v>0</v>
      </c>
      <c r="F30" s="360"/>
      <c r="G30" s="360"/>
      <c r="H30" s="360"/>
      <c r="I30" s="360"/>
      <c r="J30" s="360"/>
      <c r="K30" s="360"/>
      <c r="L30" s="360"/>
      <c r="M30" s="360"/>
      <c r="N30" s="358">
        <f>VLOOKUP($I$2,B!$C$9:$AE$58,16,FALSE)</f>
        <v>0</v>
      </c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61"/>
      <c r="AG30" s="357" t="s">
        <v>161</v>
      </c>
      <c r="AH30" s="361"/>
      <c r="AI30" s="357">
        <f>VLOOKUP($I$2,B!$C$9:$AE$58,17,FALSE)</f>
        <v>0</v>
      </c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60" t="str">
        <f>IF(VLOOKUP($I$2,B!$C$9:$AE$58,12,FALSE)=0.25,"○","")</f>
        <v/>
      </c>
      <c r="BC30" s="360"/>
      <c r="BD30" s="360"/>
      <c r="BE30" s="360"/>
      <c r="BF30" s="360"/>
      <c r="BG30" s="360"/>
      <c r="BH30" s="360"/>
      <c r="BI30" s="360"/>
      <c r="BJ30" s="339"/>
      <c r="BK30" s="340"/>
      <c r="BL30" s="340"/>
      <c r="BM30" s="340"/>
      <c r="BN30" s="341"/>
      <c r="BO30" s="348">
        <f>VLOOKUP($I$2,B!$C$9:$AE$58,6,FALSE)</f>
        <v>0</v>
      </c>
      <c r="BP30" s="349"/>
      <c r="BQ30" s="349"/>
      <c r="BR30" s="349"/>
      <c r="BS30" s="349"/>
      <c r="BT30" s="350"/>
    </row>
    <row r="31" spans="1:72" ht="14.25" customHeight="1" x14ac:dyDescent="0.55000000000000004">
      <c r="A31" s="359"/>
      <c r="B31" s="359"/>
      <c r="C31" s="360">
        <v>2</v>
      </c>
      <c r="D31" s="360"/>
      <c r="E31" s="360">
        <f>VLOOKUP($I$2,B!$C$9:$AE$58,18,FALSE)</f>
        <v>0</v>
      </c>
      <c r="F31" s="360"/>
      <c r="G31" s="360"/>
      <c r="H31" s="360"/>
      <c r="I31" s="360"/>
      <c r="J31" s="360"/>
      <c r="K31" s="360"/>
      <c r="L31" s="360"/>
      <c r="M31" s="360"/>
      <c r="N31" s="358">
        <f>VLOOKUP($I$2,B!$C$9:$AE$58,20,FALSE)</f>
        <v>0</v>
      </c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61"/>
      <c r="AG31" s="357" t="s">
        <v>161</v>
      </c>
      <c r="AH31" s="361"/>
      <c r="AI31" s="357">
        <f>VLOOKUP($I$2,B!$C$9:$AE$58,21,FALSE)</f>
        <v>0</v>
      </c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60"/>
      <c r="BC31" s="360"/>
      <c r="BD31" s="360"/>
      <c r="BE31" s="360"/>
      <c r="BF31" s="360"/>
      <c r="BG31" s="360"/>
      <c r="BH31" s="360"/>
      <c r="BI31" s="360"/>
      <c r="BJ31" s="342"/>
      <c r="BK31" s="343"/>
      <c r="BL31" s="343"/>
      <c r="BM31" s="343"/>
      <c r="BN31" s="344"/>
      <c r="BO31" s="351"/>
      <c r="BP31" s="352"/>
      <c r="BQ31" s="352"/>
      <c r="BR31" s="352"/>
      <c r="BS31" s="352"/>
      <c r="BT31" s="353"/>
    </row>
    <row r="32" spans="1:72" ht="14.25" customHeight="1" x14ac:dyDescent="0.55000000000000004">
      <c r="A32" s="359"/>
      <c r="B32" s="359"/>
      <c r="C32" s="360">
        <v>3</v>
      </c>
      <c r="D32" s="360"/>
      <c r="E32" s="360">
        <f>VLOOKUP($I$2,B!$C$9:$AE$58,22,FALSE)</f>
        <v>0</v>
      </c>
      <c r="F32" s="360"/>
      <c r="G32" s="360"/>
      <c r="H32" s="360"/>
      <c r="I32" s="360"/>
      <c r="J32" s="360"/>
      <c r="K32" s="360"/>
      <c r="L32" s="360"/>
      <c r="M32" s="360"/>
      <c r="N32" s="358">
        <f>VLOOKUP($I$2,B!$C$9:$AE$58,24,FALSE)</f>
        <v>0</v>
      </c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61"/>
      <c r="AG32" s="357" t="s">
        <v>161</v>
      </c>
      <c r="AH32" s="361"/>
      <c r="AI32" s="357">
        <f>VLOOKUP($I$2,B!$C$9:$AE$58,25,FALSE)</f>
        <v>0</v>
      </c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360"/>
      <c r="BC32" s="360"/>
      <c r="BD32" s="360"/>
      <c r="BE32" s="360"/>
      <c r="BF32" s="360"/>
      <c r="BG32" s="360"/>
      <c r="BH32" s="360"/>
      <c r="BI32" s="360"/>
      <c r="BJ32" s="342"/>
      <c r="BK32" s="343"/>
      <c r="BL32" s="343"/>
      <c r="BM32" s="343"/>
      <c r="BN32" s="344"/>
      <c r="BO32" s="351"/>
      <c r="BP32" s="352"/>
      <c r="BQ32" s="352"/>
      <c r="BR32" s="352"/>
      <c r="BS32" s="352"/>
      <c r="BT32" s="353"/>
    </row>
    <row r="33" spans="1:72" ht="14.25" customHeight="1" x14ac:dyDescent="0.55000000000000004">
      <c r="A33" s="359"/>
      <c r="B33" s="359"/>
      <c r="C33" s="360">
        <v>4</v>
      </c>
      <c r="D33" s="360"/>
      <c r="E33" s="360">
        <f>VLOOKUP($I$2,B!$C$9:$AE$58,26,FALSE)</f>
        <v>0</v>
      </c>
      <c r="F33" s="360"/>
      <c r="G33" s="360"/>
      <c r="H33" s="360"/>
      <c r="I33" s="360"/>
      <c r="J33" s="360"/>
      <c r="K33" s="360"/>
      <c r="L33" s="360"/>
      <c r="M33" s="360"/>
      <c r="N33" s="358">
        <f>VLOOKUP($I$2,B!$C$9:$AE$58,28,FALSE)</f>
        <v>0</v>
      </c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61"/>
      <c r="AG33" s="357" t="s">
        <v>161</v>
      </c>
      <c r="AH33" s="361"/>
      <c r="AI33" s="357">
        <f>VLOOKUP($I$2,B!$C$9:$AE$58,29,FALSE)</f>
        <v>0</v>
      </c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60"/>
      <c r="BC33" s="360"/>
      <c r="BD33" s="360"/>
      <c r="BE33" s="360"/>
      <c r="BF33" s="360"/>
      <c r="BG33" s="360"/>
      <c r="BH33" s="360"/>
      <c r="BI33" s="360"/>
      <c r="BJ33" s="345"/>
      <c r="BK33" s="346"/>
      <c r="BL33" s="346"/>
      <c r="BM33" s="346"/>
      <c r="BN33" s="347"/>
      <c r="BO33" s="354"/>
      <c r="BP33" s="355"/>
      <c r="BQ33" s="355"/>
      <c r="BR33" s="355"/>
      <c r="BS33" s="355"/>
      <c r="BT33" s="356"/>
    </row>
    <row r="34" spans="1:72" ht="14.25" customHeight="1" x14ac:dyDescent="0.55000000000000004">
      <c r="A34" s="359"/>
      <c r="B34" s="359"/>
      <c r="C34" s="360" t="s">
        <v>156</v>
      </c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>
        <f>VLOOKUP($I$2,B!$C$9:$AE$58,3,FALSE)</f>
        <v>0</v>
      </c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 t="s">
        <v>84</v>
      </c>
      <c r="AG34" s="360"/>
      <c r="AH34" s="360"/>
      <c r="AI34" s="360"/>
      <c r="AJ34" s="361">
        <f>VLOOKUP($I$2,B!$C$9:$AE$58,4,FALSE)</f>
        <v>0</v>
      </c>
      <c r="AK34" s="362"/>
      <c r="AL34" s="362"/>
      <c r="AM34" s="362"/>
      <c r="AN34" s="362"/>
      <c r="AO34" s="363">
        <f>VLOOKUP($I$2,B!$C$9:$AE$58,5,FALSE)</f>
        <v>0</v>
      </c>
      <c r="AP34" s="363"/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3"/>
      <c r="BT34" s="364"/>
    </row>
    <row r="35" spans="1:72" ht="14.25" customHeight="1" x14ac:dyDescent="0.55000000000000004">
      <c r="A35" s="359" t="s">
        <v>165</v>
      </c>
      <c r="B35" s="359"/>
      <c r="C35" s="360" t="s">
        <v>158</v>
      </c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 t="s">
        <v>160</v>
      </c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 t="s">
        <v>159</v>
      </c>
      <c r="BC35" s="360"/>
      <c r="BD35" s="360"/>
      <c r="BE35" s="360"/>
      <c r="BF35" s="360"/>
      <c r="BG35" s="360"/>
      <c r="BH35" s="360"/>
      <c r="BI35" s="360"/>
      <c r="BJ35" s="336" t="s">
        <v>175</v>
      </c>
      <c r="BK35" s="337"/>
      <c r="BL35" s="337"/>
      <c r="BM35" s="337"/>
      <c r="BN35" s="338"/>
      <c r="BO35" s="336" t="s">
        <v>176</v>
      </c>
      <c r="BP35" s="337"/>
      <c r="BQ35" s="337"/>
      <c r="BR35" s="337"/>
      <c r="BS35" s="337"/>
      <c r="BT35" s="338"/>
    </row>
    <row r="36" spans="1:72" ht="14.25" customHeight="1" x14ac:dyDescent="0.55000000000000004">
      <c r="A36" s="359"/>
      <c r="B36" s="359"/>
      <c r="C36" s="360">
        <v>1</v>
      </c>
      <c r="D36" s="360"/>
      <c r="E36" s="360">
        <f>VLOOKUP($I$2,'C'!$C$9:$AE$58,14,FALSE)</f>
        <v>0</v>
      </c>
      <c r="F36" s="360"/>
      <c r="G36" s="360"/>
      <c r="H36" s="360"/>
      <c r="I36" s="360"/>
      <c r="J36" s="360"/>
      <c r="K36" s="360"/>
      <c r="L36" s="360"/>
      <c r="M36" s="360"/>
      <c r="N36" s="358">
        <f>VLOOKUP($I$2,'C'!$C$9:$AE$58,16,FALSE)</f>
        <v>0</v>
      </c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61"/>
      <c r="AG36" s="357" t="s">
        <v>161</v>
      </c>
      <c r="AH36" s="361"/>
      <c r="AI36" s="357">
        <f>VLOOKUP($I$2,'C'!$C$9:$AE$58,17,FALSE)</f>
        <v>0</v>
      </c>
      <c r="AJ36" s="358"/>
      <c r="AK36" s="358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60" t="str">
        <f>IF(VLOOKUP($I$2,'C'!$C$9:$AE$58,12,FALSE)=0.25,"○","")</f>
        <v/>
      </c>
      <c r="BC36" s="360"/>
      <c r="BD36" s="360"/>
      <c r="BE36" s="360"/>
      <c r="BF36" s="360"/>
      <c r="BG36" s="360"/>
      <c r="BH36" s="360"/>
      <c r="BI36" s="360"/>
      <c r="BJ36" s="339"/>
      <c r="BK36" s="340"/>
      <c r="BL36" s="340"/>
      <c r="BM36" s="340"/>
      <c r="BN36" s="341"/>
      <c r="BO36" s="348">
        <f>VLOOKUP($I$2,'C'!$C$9:$AE$58,6,FALSE)</f>
        <v>0</v>
      </c>
      <c r="BP36" s="349"/>
      <c r="BQ36" s="349"/>
      <c r="BR36" s="349"/>
      <c r="BS36" s="349"/>
      <c r="BT36" s="350"/>
    </row>
    <row r="37" spans="1:72" ht="14.25" customHeight="1" x14ac:dyDescent="0.55000000000000004">
      <c r="A37" s="359"/>
      <c r="B37" s="359"/>
      <c r="C37" s="360">
        <v>2</v>
      </c>
      <c r="D37" s="360"/>
      <c r="E37" s="360">
        <f>VLOOKUP($I$2,'C'!$C$9:$AE$58,18,FALSE)</f>
        <v>0</v>
      </c>
      <c r="F37" s="360"/>
      <c r="G37" s="360"/>
      <c r="H37" s="360"/>
      <c r="I37" s="360"/>
      <c r="J37" s="360"/>
      <c r="K37" s="360"/>
      <c r="L37" s="360"/>
      <c r="M37" s="360"/>
      <c r="N37" s="358">
        <f>VLOOKUP($I$2,'C'!$C$9:$AE$58,20,FALSE)</f>
        <v>0</v>
      </c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61"/>
      <c r="AG37" s="357" t="s">
        <v>161</v>
      </c>
      <c r="AH37" s="361"/>
      <c r="AI37" s="357">
        <f>VLOOKUP($I$2,'C'!$C$9:$AE$58,21,FALSE)</f>
        <v>0</v>
      </c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60"/>
      <c r="BC37" s="360"/>
      <c r="BD37" s="360"/>
      <c r="BE37" s="360"/>
      <c r="BF37" s="360"/>
      <c r="BG37" s="360"/>
      <c r="BH37" s="360"/>
      <c r="BI37" s="360"/>
      <c r="BJ37" s="342"/>
      <c r="BK37" s="343"/>
      <c r="BL37" s="343"/>
      <c r="BM37" s="343"/>
      <c r="BN37" s="344"/>
      <c r="BO37" s="351"/>
      <c r="BP37" s="352"/>
      <c r="BQ37" s="352"/>
      <c r="BR37" s="352"/>
      <c r="BS37" s="352"/>
      <c r="BT37" s="353"/>
    </row>
    <row r="38" spans="1:72" ht="14.25" customHeight="1" x14ac:dyDescent="0.55000000000000004">
      <c r="A38" s="359"/>
      <c r="B38" s="359"/>
      <c r="C38" s="360">
        <v>3</v>
      </c>
      <c r="D38" s="360"/>
      <c r="E38" s="360">
        <f>VLOOKUP($I$2,'C'!$C$9:$AE$58,22,FALSE)</f>
        <v>0</v>
      </c>
      <c r="F38" s="360"/>
      <c r="G38" s="360"/>
      <c r="H38" s="360"/>
      <c r="I38" s="360"/>
      <c r="J38" s="360"/>
      <c r="K38" s="360"/>
      <c r="L38" s="360"/>
      <c r="M38" s="360"/>
      <c r="N38" s="358">
        <f>VLOOKUP($I$2,'C'!$C$9:$AE$58,24,FALSE)</f>
        <v>0</v>
      </c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61"/>
      <c r="AG38" s="357" t="s">
        <v>161</v>
      </c>
      <c r="AH38" s="361"/>
      <c r="AI38" s="357">
        <f>VLOOKUP($I$2,'C'!$C$9:$AE$58,25,FALSE)</f>
        <v>0</v>
      </c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60"/>
      <c r="BC38" s="360"/>
      <c r="BD38" s="360"/>
      <c r="BE38" s="360"/>
      <c r="BF38" s="360"/>
      <c r="BG38" s="360"/>
      <c r="BH38" s="360"/>
      <c r="BI38" s="360"/>
      <c r="BJ38" s="342"/>
      <c r="BK38" s="343"/>
      <c r="BL38" s="343"/>
      <c r="BM38" s="343"/>
      <c r="BN38" s="344"/>
      <c r="BO38" s="351"/>
      <c r="BP38" s="352"/>
      <c r="BQ38" s="352"/>
      <c r="BR38" s="352"/>
      <c r="BS38" s="352"/>
      <c r="BT38" s="353"/>
    </row>
    <row r="39" spans="1:72" ht="14.25" customHeight="1" x14ac:dyDescent="0.55000000000000004">
      <c r="A39" s="359"/>
      <c r="B39" s="359"/>
      <c r="C39" s="360">
        <v>4</v>
      </c>
      <c r="D39" s="360"/>
      <c r="E39" s="360">
        <f>VLOOKUP($I$2,'C'!$C$9:$AE$58,26,FALSE)</f>
        <v>0</v>
      </c>
      <c r="F39" s="360"/>
      <c r="G39" s="360"/>
      <c r="H39" s="360"/>
      <c r="I39" s="360"/>
      <c r="J39" s="360"/>
      <c r="K39" s="360"/>
      <c r="L39" s="360"/>
      <c r="M39" s="360"/>
      <c r="N39" s="358">
        <f>VLOOKUP($I$2,'C'!$C$9:$AE$58,28,FALSE)</f>
        <v>0</v>
      </c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61"/>
      <c r="AG39" s="357" t="s">
        <v>161</v>
      </c>
      <c r="AH39" s="361"/>
      <c r="AI39" s="357">
        <f>VLOOKUP($I$2,'C'!$C$9:$AE$58,29,FALSE)</f>
        <v>0</v>
      </c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60"/>
      <c r="BC39" s="360"/>
      <c r="BD39" s="360"/>
      <c r="BE39" s="360"/>
      <c r="BF39" s="360"/>
      <c r="BG39" s="360"/>
      <c r="BH39" s="360"/>
      <c r="BI39" s="360"/>
      <c r="BJ39" s="345"/>
      <c r="BK39" s="346"/>
      <c r="BL39" s="346"/>
      <c r="BM39" s="346"/>
      <c r="BN39" s="347"/>
      <c r="BO39" s="354"/>
      <c r="BP39" s="355"/>
      <c r="BQ39" s="355"/>
      <c r="BR39" s="355"/>
      <c r="BS39" s="355"/>
      <c r="BT39" s="356"/>
    </row>
    <row r="40" spans="1:72" ht="14.25" customHeight="1" x14ac:dyDescent="0.55000000000000004">
      <c r="A40" s="359"/>
      <c r="B40" s="359"/>
      <c r="C40" s="360" t="s">
        <v>156</v>
      </c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>
        <f>VLOOKUP($I$2,'C'!$C$9:$AE$58,3,FALSE)</f>
        <v>0</v>
      </c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 t="s">
        <v>84</v>
      </c>
      <c r="AG40" s="360"/>
      <c r="AH40" s="360"/>
      <c r="AI40" s="360"/>
      <c r="AJ40" s="361">
        <f>VLOOKUP($I$2,'C'!$C$9:$AE$58,4,FALSE)</f>
        <v>0</v>
      </c>
      <c r="AK40" s="362"/>
      <c r="AL40" s="362"/>
      <c r="AM40" s="362"/>
      <c r="AN40" s="362"/>
      <c r="AO40" s="363">
        <f>VLOOKUP($I$2,'C'!$C$9:$AE$58,5,FALSE)</f>
        <v>0</v>
      </c>
      <c r="AP40" s="363"/>
      <c r="AQ40" s="363"/>
      <c r="AR40" s="363"/>
      <c r="AS40" s="363"/>
      <c r="AT40" s="363"/>
      <c r="AU40" s="363"/>
      <c r="AV40" s="363"/>
      <c r="AW40" s="363"/>
      <c r="AX40" s="363"/>
      <c r="AY40" s="363"/>
      <c r="AZ40" s="363"/>
      <c r="BA40" s="363"/>
      <c r="BB40" s="363"/>
      <c r="BC40" s="363"/>
      <c r="BD40" s="363"/>
      <c r="BE40" s="363"/>
      <c r="BF40" s="363"/>
      <c r="BG40" s="363"/>
      <c r="BH40" s="363"/>
      <c r="BI40" s="363"/>
      <c r="BJ40" s="363"/>
      <c r="BK40" s="363"/>
      <c r="BL40" s="363"/>
      <c r="BM40" s="363"/>
      <c r="BN40" s="363"/>
      <c r="BO40" s="363"/>
      <c r="BP40" s="363"/>
      <c r="BQ40" s="363"/>
      <c r="BR40" s="363"/>
      <c r="BS40" s="363"/>
      <c r="BT40" s="364"/>
    </row>
    <row r="41" spans="1:72" ht="14.25" customHeight="1" x14ac:dyDescent="0.55000000000000004">
      <c r="A41" s="359" t="s">
        <v>166</v>
      </c>
      <c r="B41" s="359"/>
      <c r="C41" s="360" t="s">
        <v>158</v>
      </c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 t="s">
        <v>160</v>
      </c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 t="s">
        <v>159</v>
      </c>
      <c r="BC41" s="360"/>
      <c r="BD41" s="360"/>
      <c r="BE41" s="360"/>
      <c r="BF41" s="360"/>
      <c r="BG41" s="360"/>
      <c r="BH41" s="360"/>
      <c r="BI41" s="360"/>
      <c r="BJ41" s="336" t="s">
        <v>175</v>
      </c>
      <c r="BK41" s="337"/>
      <c r="BL41" s="337"/>
      <c r="BM41" s="337"/>
      <c r="BN41" s="338"/>
      <c r="BO41" s="336" t="s">
        <v>176</v>
      </c>
      <c r="BP41" s="337"/>
      <c r="BQ41" s="337"/>
      <c r="BR41" s="337"/>
      <c r="BS41" s="337"/>
      <c r="BT41" s="338"/>
    </row>
    <row r="42" spans="1:72" ht="14.25" customHeight="1" x14ac:dyDescent="0.55000000000000004">
      <c r="A42" s="359"/>
      <c r="B42" s="359"/>
      <c r="C42" s="360">
        <v>1</v>
      </c>
      <c r="D42" s="360"/>
      <c r="E42" s="360">
        <f>VLOOKUP($I$2,D!$C$9:$AE$58,14,FALSE)</f>
        <v>0</v>
      </c>
      <c r="F42" s="360"/>
      <c r="G42" s="360"/>
      <c r="H42" s="360"/>
      <c r="I42" s="360"/>
      <c r="J42" s="360"/>
      <c r="K42" s="360"/>
      <c r="L42" s="360"/>
      <c r="M42" s="360"/>
      <c r="N42" s="358">
        <f>VLOOKUP($I$2,D!$C$9:$AE$58,16,FALSE)</f>
        <v>0</v>
      </c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61"/>
      <c r="AG42" s="357" t="s">
        <v>161</v>
      </c>
      <c r="AH42" s="361"/>
      <c r="AI42" s="357">
        <f>VLOOKUP($I$2,D!$C$9:$AE$58,17,FALSE)</f>
        <v>0</v>
      </c>
      <c r="AJ42" s="358"/>
      <c r="AK42" s="358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60" t="str">
        <f>IF(VLOOKUP($I$2,D!$C$9:$AE$58,12,FALSE)=0.25,"○","")</f>
        <v/>
      </c>
      <c r="BC42" s="360"/>
      <c r="BD42" s="360"/>
      <c r="BE42" s="360"/>
      <c r="BF42" s="360"/>
      <c r="BG42" s="360"/>
      <c r="BH42" s="360"/>
      <c r="BI42" s="360"/>
      <c r="BJ42" s="339"/>
      <c r="BK42" s="340"/>
      <c r="BL42" s="340"/>
      <c r="BM42" s="340"/>
      <c r="BN42" s="341"/>
      <c r="BO42" s="348">
        <f>VLOOKUP($I$2,D!$C$9:$AE$58,6,FALSE)</f>
        <v>0</v>
      </c>
      <c r="BP42" s="349"/>
      <c r="BQ42" s="349"/>
      <c r="BR42" s="349"/>
      <c r="BS42" s="349"/>
      <c r="BT42" s="350"/>
    </row>
    <row r="43" spans="1:72" ht="14.25" customHeight="1" x14ac:dyDescent="0.55000000000000004">
      <c r="A43" s="359"/>
      <c r="B43" s="359"/>
      <c r="C43" s="360">
        <v>2</v>
      </c>
      <c r="D43" s="360"/>
      <c r="E43" s="360">
        <f>VLOOKUP($I$2,D!$C$9:$AE$58,18,FALSE)</f>
        <v>0</v>
      </c>
      <c r="F43" s="360"/>
      <c r="G43" s="360"/>
      <c r="H43" s="360"/>
      <c r="I43" s="360"/>
      <c r="J43" s="360"/>
      <c r="K43" s="360"/>
      <c r="L43" s="360"/>
      <c r="M43" s="360"/>
      <c r="N43" s="358">
        <f>VLOOKUP($I$2,D!$C$9:$AE$58,20,FALSE)</f>
        <v>0</v>
      </c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61"/>
      <c r="AG43" s="357" t="s">
        <v>161</v>
      </c>
      <c r="AH43" s="361"/>
      <c r="AI43" s="357">
        <f>VLOOKUP($I$2,D!$C$9:$AE$58,21,FALSE)</f>
        <v>0</v>
      </c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60"/>
      <c r="BC43" s="360"/>
      <c r="BD43" s="360"/>
      <c r="BE43" s="360"/>
      <c r="BF43" s="360"/>
      <c r="BG43" s="360"/>
      <c r="BH43" s="360"/>
      <c r="BI43" s="360"/>
      <c r="BJ43" s="342"/>
      <c r="BK43" s="343"/>
      <c r="BL43" s="343"/>
      <c r="BM43" s="343"/>
      <c r="BN43" s="344"/>
      <c r="BO43" s="351"/>
      <c r="BP43" s="352"/>
      <c r="BQ43" s="352"/>
      <c r="BR43" s="352"/>
      <c r="BS43" s="352"/>
      <c r="BT43" s="353"/>
    </row>
    <row r="44" spans="1:72" ht="14.25" customHeight="1" x14ac:dyDescent="0.55000000000000004">
      <c r="A44" s="359"/>
      <c r="B44" s="359"/>
      <c r="C44" s="360">
        <v>3</v>
      </c>
      <c r="D44" s="360"/>
      <c r="E44" s="360">
        <f>VLOOKUP($I$2,D!$C$9:$AE$58,22,FALSE)</f>
        <v>0</v>
      </c>
      <c r="F44" s="360"/>
      <c r="G44" s="360"/>
      <c r="H44" s="360"/>
      <c r="I44" s="360"/>
      <c r="J44" s="360"/>
      <c r="K44" s="360"/>
      <c r="L44" s="360"/>
      <c r="M44" s="360"/>
      <c r="N44" s="358">
        <f>VLOOKUP($I$2,D!$C$9:$AE$58,24,FALSE)</f>
        <v>0</v>
      </c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61"/>
      <c r="AG44" s="357" t="s">
        <v>161</v>
      </c>
      <c r="AH44" s="361"/>
      <c r="AI44" s="357">
        <f>VLOOKUP($I$2,D!$C$9:$AE$58,25,FALSE)</f>
        <v>0</v>
      </c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60"/>
      <c r="BC44" s="360"/>
      <c r="BD44" s="360"/>
      <c r="BE44" s="360"/>
      <c r="BF44" s="360"/>
      <c r="BG44" s="360"/>
      <c r="BH44" s="360"/>
      <c r="BI44" s="360"/>
      <c r="BJ44" s="342"/>
      <c r="BK44" s="343"/>
      <c r="BL44" s="343"/>
      <c r="BM44" s="343"/>
      <c r="BN44" s="344"/>
      <c r="BO44" s="351"/>
      <c r="BP44" s="352"/>
      <c r="BQ44" s="352"/>
      <c r="BR44" s="352"/>
      <c r="BS44" s="352"/>
      <c r="BT44" s="353"/>
    </row>
    <row r="45" spans="1:72" ht="14.25" customHeight="1" x14ac:dyDescent="0.55000000000000004">
      <c r="A45" s="359"/>
      <c r="B45" s="359"/>
      <c r="C45" s="360">
        <v>4</v>
      </c>
      <c r="D45" s="360"/>
      <c r="E45" s="360">
        <f>VLOOKUP($I$2,D!$C$9:$AE$58,26,FALSE)</f>
        <v>0</v>
      </c>
      <c r="F45" s="360"/>
      <c r="G45" s="360"/>
      <c r="H45" s="360"/>
      <c r="I45" s="360"/>
      <c r="J45" s="360"/>
      <c r="K45" s="360"/>
      <c r="L45" s="360"/>
      <c r="M45" s="360"/>
      <c r="N45" s="358">
        <f>VLOOKUP($I$2,D!$C$9:$AE$58,28,FALSE)</f>
        <v>0</v>
      </c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61"/>
      <c r="AG45" s="357" t="s">
        <v>161</v>
      </c>
      <c r="AH45" s="361"/>
      <c r="AI45" s="357">
        <f>VLOOKUP($I$2,D!$C$9:$AE$58,29,FALSE)</f>
        <v>0</v>
      </c>
      <c r="AJ45" s="358"/>
      <c r="AK45" s="358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60"/>
      <c r="BC45" s="360"/>
      <c r="BD45" s="360"/>
      <c r="BE45" s="360"/>
      <c r="BF45" s="360"/>
      <c r="BG45" s="360"/>
      <c r="BH45" s="360"/>
      <c r="BI45" s="360"/>
      <c r="BJ45" s="345"/>
      <c r="BK45" s="346"/>
      <c r="BL45" s="346"/>
      <c r="BM45" s="346"/>
      <c r="BN45" s="347"/>
      <c r="BO45" s="354"/>
      <c r="BP45" s="355"/>
      <c r="BQ45" s="355"/>
      <c r="BR45" s="355"/>
      <c r="BS45" s="355"/>
      <c r="BT45" s="356"/>
    </row>
    <row r="46" spans="1:72" ht="14.25" customHeight="1" x14ac:dyDescent="0.55000000000000004">
      <c r="A46" s="359"/>
      <c r="B46" s="359"/>
      <c r="C46" s="360" t="s">
        <v>156</v>
      </c>
      <c r="D46" s="360"/>
      <c r="E46" s="360"/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>
        <f>VLOOKUP($I$2,D!$C$9:$AE$58,3,FALSE)</f>
        <v>0</v>
      </c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 t="s">
        <v>84</v>
      </c>
      <c r="AG46" s="360"/>
      <c r="AH46" s="360"/>
      <c r="AI46" s="360"/>
      <c r="AJ46" s="361">
        <f>VLOOKUP($I$2,D!$C$9:$AE$58,4,FALSE)</f>
        <v>0</v>
      </c>
      <c r="AK46" s="362"/>
      <c r="AL46" s="362"/>
      <c r="AM46" s="362"/>
      <c r="AN46" s="362"/>
      <c r="AO46" s="363">
        <f>VLOOKUP($I$2,D!$C$9:$AE$58,5,FALSE)</f>
        <v>0</v>
      </c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3"/>
      <c r="BA46" s="363"/>
      <c r="BB46" s="363"/>
      <c r="BC46" s="363"/>
      <c r="BD46" s="363"/>
      <c r="BE46" s="363"/>
      <c r="BF46" s="363"/>
      <c r="BG46" s="363"/>
      <c r="BH46" s="363"/>
      <c r="BI46" s="363"/>
      <c r="BJ46" s="363"/>
      <c r="BK46" s="363"/>
      <c r="BL46" s="363"/>
      <c r="BM46" s="363"/>
      <c r="BN46" s="363"/>
      <c r="BO46" s="363"/>
      <c r="BP46" s="363"/>
      <c r="BQ46" s="363"/>
      <c r="BR46" s="363"/>
      <c r="BS46" s="363"/>
      <c r="BT46" s="364"/>
    </row>
    <row r="47" spans="1:72" ht="14.25" customHeight="1" x14ac:dyDescent="0.55000000000000004">
      <c r="A47" s="359" t="s">
        <v>167</v>
      </c>
      <c r="B47" s="359"/>
      <c r="C47" s="360" t="s">
        <v>158</v>
      </c>
      <c r="D47" s="360"/>
      <c r="E47" s="360"/>
      <c r="F47" s="360"/>
      <c r="G47" s="360"/>
      <c r="H47" s="360"/>
      <c r="I47" s="360"/>
      <c r="J47" s="360"/>
      <c r="K47" s="360"/>
      <c r="L47" s="360"/>
      <c r="M47" s="360"/>
      <c r="N47" s="360" t="s">
        <v>160</v>
      </c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 t="s">
        <v>159</v>
      </c>
      <c r="BC47" s="360"/>
      <c r="BD47" s="360"/>
      <c r="BE47" s="360"/>
      <c r="BF47" s="360"/>
      <c r="BG47" s="360"/>
      <c r="BH47" s="360"/>
      <c r="BI47" s="360"/>
      <c r="BJ47" s="336" t="s">
        <v>175</v>
      </c>
      <c r="BK47" s="337"/>
      <c r="BL47" s="337"/>
      <c r="BM47" s="337"/>
      <c r="BN47" s="338"/>
      <c r="BO47" s="336" t="s">
        <v>176</v>
      </c>
      <c r="BP47" s="337"/>
      <c r="BQ47" s="337"/>
      <c r="BR47" s="337"/>
      <c r="BS47" s="337"/>
      <c r="BT47" s="338"/>
    </row>
    <row r="48" spans="1:72" ht="14.25" customHeight="1" x14ac:dyDescent="0.55000000000000004">
      <c r="A48" s="359"/>
      <c r="B48" s="359"/>
      <c r="C48" s="360">
        <v>1</v>
      </c>
      <c r="D48" s="360"/>
      <c r="E48" s="360">
        <f>VLOOKUP($I$2,E!$C$9:$AE$58,14,FALSE)</f>
        <v>0</v>
      </c>
      <c r="F48" s="360"/>
      <c r="G48" s="360"/>
      <c r="H48" s="360"/>
      <c r="I48" s="360"/>
      <c r="J48" s="360"/>
      <c r="K48" s="360"/>
      <c r="L48" s="360"/>
      <c r="M48" s="360"/>
      <c r="N48" s="358">
        <f>VLOOKUP($I$2,E!$C$9:$AE$58,16,FALSE)</f>
        <v>0</v>
      </c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61"/>
      <c r="AG48" s="357" t="s">
        <v>161</v>
      </c>
      <c r="AH48" s="361"/>
      <c r="AI48" s="357">
        <f>VLOOKUP($I$2,E!$C$9:$AE$58,17,FALSE)</f>
        <v>0</v>
      </c>
      <c r="AJ48" s="358"/>
      <c r="AK48" s="358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60" t="str">
        <f>IF(VLOOKUP($I$2,E!$C$9:$AE$58,12,FALSE)=0.25,"○","")</f>
        <v/>
      </c>
      <c r="BC48" s="360"/>
      <c r="BD48" s="360"/>
      <c r="BE48" s="360"/>
      <c r="BF48" s="360"/>
      <c r="BG48" s="360"/>
      <c r="BH48" s="360"/>
      <c r="BI48" s="360"/>
      <c r="BJ48" s="339"/>
      <c r="BK48" s="340"/>
      <c r="BL48" s="340"/>
      <c r="BM48" s="340"/>
      <c r="BN48" s="341"/>
      <c r="BO48" s="348">
        <f>VLOOKUP($I$2,E!$C$9:$AE$58,6,FALSE)</f>
        <v>0</v>
      </c>
      <c r="BP48" s="349"/>
      <c r="BQ48" s="349"/>
      <c r="BR48" s="349"/>
      <c r="BS48" s="349"/>
      <c r="BT48" s="350"/>
    </row>
    <row r="49" spans="1:83" ht="14.25" customHeight="1" x14ac:dyDescent="0.55000000000000004">
      <c r="A49" s="359"/>
      <c r="B49" s="359"/>
      <c r="C49" s="360">
        <v>2</v>
      </c>
      <c r="D49" s="360"/>
      <c r="E49" s="360">
        <f>VLOOKUP($I$2,E!$C$9:$AE$58,18,FALSE)</f>
        <v>0</v>
      </c>
      <c r="F49" s="360"/>
      <c r="G49" s="360"/>
      <c r="H49" s="360"/>
      <c r="I49" s="360"/>
      <c r="J49" s="360"/>
      <c r="K49" s="360"/>
      <c r="L49" s="360"/>
      <c r="M49" s="360"/>
      <c r="N49" s="358">
        <f>VLOOKUP($I$2,E!$C$9:$AE$58,20,FALSE)</f>
        <v>0</v>
      </c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61"/>
      <c r="AG49" s="357" t="s">
        <v>161</v>
      </c>
      <c r="AH49" s="361"/>
      <c r="AI49" s="357">
        <f>VLOOKUP($I$2,E!$C$9:$AE$58,21,FALSE)</f>
        <v>0</v>
      </c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8"/>
      <c r="AY49" s="358"/>
      <c r="AZ49" s="358"/>
      <c r="BA49" s="358"/>
      <c r="BB49" s="360"/>
      <c r="BC49" s="360"/>
      <c r="BD49" s="360"/>
      <c r="BE49" s="360"/>
      <c r="BF49" s="360"/>
      <c r="BG49" s="360"/>
      <c r="BH49" s="360"/>
      <c r="BI49" s="360"/>
      <c r="BJ49" s="342"/>
      <c r="BK49" s="343"/>
      <c r="BL49" s="343"/>
      <c r="BM49" s="343"/>
      <c r="BN49" s="344"/>
      <c r="BO49" s="351"/>
      <c r="BP49" s="352"/>
      <c r="BQ49" s="352"/>
      <c r="BR49" s="352"/>
      <c r="BS49" s="352"/>
      <c r="BT49" s="353"/>
    </row>
    <row r="50" spans="1:83" ht="14.25" customHeight="1" x14ac:dyDescent="0.55000000000000004">
      <c r="A50" s="359"/>
      <c r="B50" s="359"/>
      <c r="C50" s="360">
        <v>3</v>
      </c>
      <c r="D50" s="360"/>
      <c r="E50" s="360">
        <f>VLOOKUP($I$2,E!$C$9:$AE$58,22,FALSE)</f>
        <v>0</v>
      </c>
      <c r="F50" s="360"/>
      <c r="G50" s="360"/>
      <c r="H50" s="360"/>
      <c r="I50" s="360"/>
      <c r="J50" s="360"/>
      <c r="K50" s="360"/>
      <c r="L50" s="360"/>
      <c r="M50" s="360"/>
      <c r="N50" s="358">
        <f>VLOOKUP($I$2,E!$C$9:$AE$58,24,FALSE)</f>
        <v>0</v>
      </c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61"/>
      <c r="AG50" s="357" t="s">
        <v>161</v>
      </c>
      <c r="AH50" s="361"/>
      <c r="AI50" s="357">
        <f>VLOOKUP($I$2,E!$C$9:$AE$58,25,FALSE)</f>
        <v>0</v>
      </c>
      <c r="AJ50" s="358"/>
      <c r="AK50" s="358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60"/>
      <c r="BC50" s="360"/>
      <c r="BD50" s="360"/>
      <c r="BE50" s="360"/>
      <c r="BF50" s="360"/>
      <c r="BG50" s="360"/>
      <c r="BH50" s="360"/>
      <c r="BI50" s="360"/>
      <c r="BJ50" s="342"/>
      <c r="BK50" s="343"/>
      <c r="BL50" s="343"/>
      <c r="BM50" s="343"/>
      <c r="BN50" s="344"/>
      <c r="BO50" s="351"/>
      <c r="BP50" s="352"/>
      <c r="BQ50" s="352"/>
      <c r="BR50" s="352"/>
      <c r="BS50" s="352"/>
      <c r="BT50" s="353"/>
    </row>
    <row r="51" spans="1:83" ht="14.25" customHeight="1" x14ac:dyDescent="0.55000000000000004">
      <c r="A51" s="359"/>
      <c r="B51" s="359"/>
      <c r="C51" s="360">
        <v>4</v>
      </c>
      <c r="D51" s="360"/>
      <c r="E51" s="360">
        <f>VLOOKUP($I$2,E!$C$9:$AE$58,26,FALSE)</f>
        <v>0</v>
      </c>
      <c r="F51" s="360"/>
      <c r="G51" s="360"/>
      <c r="H51" s="360"/>
      <c r="I51" s="360"/>
      <c r="J51" s="360"/>
      <c r="K51" s="360"/>
      <c r="L51" s="360"/>
      <c r="M51" s="360"/>
      <c r="N51" s="358">
        <f>VLOOKUP($I$2,E!$C$9:$AE$58,28,FALSE)</f>
        <v>0</v>
      </c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61"/>
      <c r="AG51" s="357" t="s">
        <v>161</v>
      </c>
      <c r="AH51" s="361"/>
      <c r="AI51" s="357">
        <f>VLOOKUP($I$2,E!$C$9:$AE$58,29,FALSE)</f>
        <v>0</v>
      </c>
      <c r="AJ51" s="358"/>
      <c r="AK51" s="358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60"/>
      <c r="BC51" s="360"/>
      <c r="BD51" s="360"/>
      <c r="BE51" s="360"/>
      <c r="BF51" s="360"/>
      <c r="BG51" s="360"/>
      <c r="BH51" s="360"/>
      <c r="BI51" s="360"/>
      <c r="BJ51" s="345"/>
      <c r="BK51" s="346"/>
      <c r="BL51" s="346"/>
      <c r="BM51" s="346"/>
      <c r="BN51" s="347"/>
      <c r="BO51" s="354"/>
      <c r="BP51" s="355"/>
      <c r="BQ51" s="355"/>
      <c r="BR51" s="355"/>
      <c r="BS51" s="355"/>
      <c r="BT51" s="356"/>
    </row>
    <row r="52" spans="1:83" ht="14.25" customHeight="1" x14ac:dyDescent="0.55000000000000004">
      <c r="A52" s="359"/>
      <c r="B52" s="359"/>
      <c r="C52" s="360" t="s">
        <v>156</v>
      </c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>
        <f>VLOOKUP($I$2,E!$C$9:$AE$58,3,FALSE)</f>
        <v>0</v>
      </c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 t="s">
        <v>84</v>
      </c>
      <c r="AG52" s="360"/>
      <c r="AH52" s="360"/>
      <c r="AI52" s="360"/>
      <c r="AJ52" s="361">
        <f>VLOOKUP($I$2,E!$C$9:$AE$58,4,FALSE)</f>
        <v>0</v>
      </c>
      <c r="AK52" s="362"/>
      <c r="AL52" s="362"/>
      <c r="AM52" s="362"/>
      <c r="AN52" s="362"/>
      <c r="AO52" s="363">
        <f>VLOOKUP($I$2,E!$C$9:$AE$58,5,FALSE)</f>
        <v>0</v>
      </c>
      <c r="AP52" s="363"/>
      <c r="AQ52" s="363"/>
      <c r="AR52" s="363"/>
      <c r="AS52" s="363"/>
      <c r="AT52" s="363"/>
      <c r="AU52" s="363"/>
      <c r="AV52" s="363"/>
      <c r="AW52" s="363"/>
      <c r="AX52" s="363"/>
      <c r="AY52" s="363"/>
      <c r="AZ52" s="363"/>
      <c r="BA52" s="363"/>
      <c r="BB52" s="363"/>
      <c r="BC52" s="363"/>
      <c r="BD52" s="363"/>
      <c r="BE52" s="363"/>
      <c r="BF52" s="363"/>
      <c r="BG52" s="363"/>
      <c r="BH52" s="363"/>
      <c r="BI52" s="363"/>
      <c r="BJ52" s="363"/>
      <c r="BK52" s="363"/>
      <c r="BL52" s="363"/>
      <c r="BM52" s="363"/>
      <c r="BN52" s="363"/>
      <c r="BO52" s="363"/>
      <c r="BP52" s="363"/>
      <c r="BQ52" s="363"/>
      <c r="BR52" s="363"/>
      <c r="BS52" s="363"/>
      <c r="BT52" s="364"/>
    </row>
    <row r="53" spans="1:83" ht="14.25" customHeight="1" x14ac:dyDescent="0.55000000000000004">
      <c r="A53" s="359" t="s">
        <v>168</v>
      </c>
      <c r="B53" s="359"/>
      <c r="C53" s="360" t="s">
        <v>158</v>
      </c>
      <c r="D53" s="360"/>
      <c r="E53" s="360"/>
      <c r="F53" s="360"/>
      <c r="G53" s="360"/>
      <c r="H53" s="360"/>
      <c r="I53" s="360"/>
      <c r="J53" s="360"/>
      <c r="K53" s="360"/>
      <c r="L53" s="360"/>
      <c r="M53" s="360"/>
      <c r="N53" s="360" t="s">
        <v>160</v>
      </c>
      <c r="O53" s="360"/>
      <c r="P53" s="360"/>
      <c r="Q53" s="360"/>
      <c r="R53" s="360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  <c r="AT53" s="360"/>
      <c r="AU53" s="360"/>
      <c r="AV53" s="360"/>
      <c r="AW53" s="360"/>
      <c r="AX53" s="360"/>
      <c r="AY53" s="360"/>
      <c r="AZ53" s="360"/>
      <c r="BA53" s="360"/>
      <c r="BB53" s="360" t="s">
        <v>159</v>
      </c>
      <c r="BC53" s="360"/>
      <c r="BD53" s="360"/>
      <c r="BE53" s="360"/>
      <c r="BF53" s="360"/>
      <c r="BG53" s="360"/>
      <c r="BH53" s="360"/>
      <c r="BI53" s="360"/>
      <c r="BJ53" s="336" t="s">
        <v>175</v>
      </c>
      <c r="BK53" s="337"/>
      <c r="BL53" s="337"/>
      <c r="BM53" s="337"/>
      <c r="BN53" s="338"/>
      <c r="BO53" s="336" t="s">
        <v>176</v>
      </c>
      <c r="BP53" s="337"/>
      <c r="BQ53" s="337"/>
      <c r="BR53" s="337"/>
      <c r="BS53" s="337"/>
      <c r="BT53" s="338"/>
    </row>
    <row r="54" spans="1:83" ht="14.25" customHeight="1" x14ac:dyDescent="0.55000000000000004">
      <c r="A54" s="359"/>
      <c r="B54" s="359"/>
      <c r="C54" s="360">
        <v>1</v>
      </c>
      <c r="D54" s="360"/>
      <c r="E54" s="360">
        <f>VLOOKUP($I$2,F!$C$9:$AE$58,14,FALSE)</f>
        <v>0</v>
      </c>
      <c r="F54" s="360"/>
      <c r="G54" s="360"/>
      <c r="H54" s="360"/>
      <c r="I54" s="360"/>
      <c r="J54" s="360"/>
      <c r="K54" s="360"/>
      <c r="L54" s="360"/>
      <c r="M54" s="360"/>
      <c r="N54" s="358">
        <f>VLOOKUP($I$2,F!$C$9:$AE$58,16,FALSE)</f>
        <v>0</v>
      </c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61"/>
      <c r="AG54" s="357" t="s">
        <v>161</v>
      </c>
      <c r="AH54" s="361"/>
      <c r="AI54" s="357">
        <f>VLOOKUP($I$2,F!$C$9:$AE$58,17,FALSE)</f>
        <v>0</v>
      </c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  <c r="AV54" s="358"/>
      <c r="AW54" s="358"/>
      <c r="AX54" s="358"/>
      <c r="AY54" s="358"/>
      <c r="AZ54" s="358"/>
      <c r="BA54" s="358"/>
      <c r="BB54" s="360" t="str">
        <f>IF(VLOOKUP($I$2,F!$C$9:$AE$58,14,FALSE)=0.25,"○","")</f>
        <v/>
      </c>
      <c r="BC54" s="360"/>
      <c r="BD54" s="360"/>
      <c r="BE54" s="360"/>
      <c r="BF54" s="360"/>
      <c r="BG54" s="360"/>
      <c r="BH54" s="360"/>
      <c r="BI54" s="360"/>
      <c r="BJ54" s="339"/>
      <c r="BK54" s="340"/>
      <c r="BL54" s="340"/>
      <c r="BM54" s="340"/>
      <c r="BN54" s="341"/>
      <c r="BO54" s="348">
        <f>VLOOKUP($I$2,F!$C$9:$AE$58,6,FALSE)</f>
        <v>0</v>
      </c>
      <c r="BP54" s="349"/>
      <c r="BQ54" s="349"/>
      <c r="BR54" s="349"/>
      <c r="BS54" s="349"/>
      <c r="BT54" s="350"/>
    </row>
    <row r="55" spans="1:83" ht="14.25" customHeight="1" x14ac:dyDescent="0.55000000000000004">
      <c r="A55" s="359"/>
      <c r="B55" s="359"/>
      <c r="C55" s="360">
        <v>2</v>
      </c>
      <c r="D55" s="360"/>
      <c r="E55" s="360">
        <f>VLOOKUP($I$2,F!$C$9:$AE$58,18,FALSE)</f>
        <v>0</v>
      </c>
      <c r="F55" s="360"/>
      <c r="G55" s="360"/>
      <c r="H55" s="360"/>
      <c r="I55" s="360"/>
      <c r="J55" s="360"/>
      <c r="K55" s="360"/>
      <c r="L55" s="360"/>
      <c r="M55" s="360"/>
      <c r="N55" s="358">
        <f>VLOOKUP($I$2,F!$C$9:$AE$58,20,FALSE)</f>
        <v>0</v>
      </c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61"/>
      <c r="AG55" s="357" t="s">
        <v>161</v>
      </c>
      <c r="AH55" s="361"/>
      <c r="AI55" s="357">
        <f>VLOOKUP($I$2,F!$C$9:$AE$58,21,FALSE)</f>
        <v>0</v>
      </c>
      <c r="AJ55" s="358"/>
      <c r="AK55" s="358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60"/>
      <c r="BC55" s="360"/>
      <c r="BD55" s="360"/>
      <c r="BE55" s="360"/>
      <c r="BF55" s="360"/>
      <c r="BG55" s="360"/>
      <c r="BH55" s="360"/>
      <c r="BI55" s="360"/>
      <c r="BJ55" s="342"/>
      <c r="BK55" s="343"/>
      <c r="BL55" s="343"/>
      <c r="BM55" s="343"/>
      <c r="BN55" s="344"/>
      <c r="BO55" s="351"/>
      <c r="BP55" s="352"/>
      <c r="BQ55" s="352"/>
      <c r="BR55" s="352"/>
      <c r="BS55" s="352"/>
      <c r="BT55" s="353"/>
    </row>
    <row r="56" spans="1:83" ht="14.25" customHeight="1" x14ac:dyDescent="0.55000000000000004">
      <c r="A56" s="359"/>
      <c r="B56" s="359"/>
      <c r="C56" s="360">
        <v>3</v>
      </c>
      <c r="D56" s="360"/>
      <c r="E56" s="360">
        <f>VLOOKUP($I$2,F!$C$9:$AE$58,22,FALSE)</f>
        <v>0</v>
      </c>
      <c r="F56" s="360"/>
      <c r="G56" s="360"/>
      <c r="H56" s="360"/>
      <c r="I56" s="360"/>
      <c r="J56" s="360"/>
      <c r="K56" s="360"/>
      <c r="L56" s="360"/>
      <c r="M56" s="360"/>
      <c r="N56" s="358">
        <f>VLOOKUP($I$2,F!$C$9:$AE$58,24,FALSE)</f>
        <v>0</v>
      </c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61"/>
      <c r="AG56" s="357" t="s">
        <v>161</v>
      </c>
      <c r="AH56" s="361"/>
      <c r="AI56" s="357">
        <f>VLOOKUP($I$2,F!$C$9:$AE$58,25,FALSE)</f>
        <v>0</v>
      </c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60"/>
      <c r="BC56" s="360"/>
      <c r="BD56" s="360"/>
      <c r="BE56" s="360"/>
      <c r="BF56" s="360"/>
      <c r="BG56" s="360"/>
      <c r="BH56" s="360"/>
      <c r="BI56" s="360"/>
      <c r="BJ56" s="342"/>
      <c r="BK56" s="343"/>
      <c r="BL56" s="343"/>
      <c r="BM56" s="343"/>
      <c r="BN56" s="344"/>
      <c r="BO56" s="351"/>
      <c r="BP56" s="352"/>
      <c r="BQ56" s="352"/>
      <c r="BR56" s="352"/>
      <c r="BS56" s="352"/>
      <c r="BT56" s="353"/>
    </row>
    <row r="57" spans="1:83" ht="14.25" customHeight="1" x14ac:dyDescent="0.55000000000000004">
      <c r="A57" s="359"/>
      <c r="B57" s="359"/>
      <c r="C57" s="360">
        <v>4</v>
      </c>
      <c r="D57" s="360"/>
      <c r="E57" s="360">
        <f>VLOOKUP($I$2,F!$C$9:$AE$58,26,FALSE)</f>
        <v>0</v>
      </c>
      <c r="F57" s="360"/>
      <c r="G57" s="360"/>
      <c r="H57" s="360"/>
      <c r="I57" s="360"/>
      <c r="J57" s="360"/>
      <c r="K57" s="360"/>
      <c r="L57" s="360"/>
      <c r="M57" s="360"/>
      <c r="N57" s="358">
        <f>VLOOKUP($I$2,F!$C$9:$AE$58,28,FALSE)</f>
        <v>0</v>
      </c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61"/>
      <c r="AG57" s="357" t="s">
        <v>161</v>
      </c>
      <c r="AH57" s="361"/>
      <c r="AI57" s="357">
        <f>VLOOKUP($I$2,F!$C$9:$AE$58,29,FALSE)</f>
        <v>0</v>
      </c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60"/>
      <c r="BC57" s="360"/>
      <c r="BD57" s="360"/>
      <c r="BE57" s="360"/>
      <c r="BF57" s="360"/>
      <c r="BG57" s="360"/>
      <c r="BH57" s="360"/>
      <c r="BI57" s="360"/>
      <c r="BJ57" s="345"/>
      <c r="BK57" s="346"/>
      <c r="BL57" s="346"/>
      <c r="BM57" s="346"/>
      <c r="BN57" s="347"/>
      <c r="BO57" s="354"/>
      <c r="BP57" s="355"/>
      <c r="BQ57" s="355"/>
      <c r="BR57" s="355"/>
      <c r="BS57" s="355"/>
      <c r="BT57" s="356"/>
    </row>
    <row r="58" spans="1:83" ht="14.25" customHeight="1" x14ac:dyDescent="0.55000000000000004">
      <c r="A58" s="359"/>
      <c r="B58" s="359"/>
      <c r="C58" s="360" t="s">
        <v>156</v>
      </c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>
        <f>VLOOKUP($I$2,F!$C$9:$AE$58,3,FALSE)</f>
        <v>0</v>
      </c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 t="s">
        <v>84</v>
      </c>
      <c r="AG58" s="360"/>
      <c r="AH58" s="360"/>
      <c r="AI58" s="360"/>
      <c r="AJ58" s="361">
        <f>VLOOKUP($I$2,F!$C$9:$AE$58,4,FALSE)</f>
        <v>0</v>
      </c>
      <c r="AK58" s="362"/>
      <c r="AL58" s="362"/>
      <c r="AM58" s="362"/>
      <c r="AN58" s="362"/>
      <c r="AO58" s="363">
        <f>VLOOKUP($I$2,F!$C$9:$AE$58,5,FALSE)</f>
        <v>0</v>
      </c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363"/>
      <c r="BC58" s="363"/>
      <c r="BD58" s="363"/>
      <c r="BE58" s="363"/>
      <c r="BF58" s="363"/>
      <c r="BG58" s="363"/>
      <c r="BH58" s="363"/>
      <c r="BI58" s="363"/>
      <c r="BJ58" s="363"/>
      <c r="BK58" s="363"/>
      <c r="BL58" s="363"/>
      <c r="BM58" s="363"/>
      <c r="BN58" s="363"/>
      <c r="BO58" s="363"/>
      <c r="BP58" s="363"/>
      <c r="BQ58" s="363"/>
      <c r="BR58" s="363"/>
      <c r="BS58" s="363"/>
      <c r="BT58" s="364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96" t="s">
        <v>9376</v>
      </c>
      <c r="B60" s="397"/>
      <c r="C60" s="397"/>
      <c r="D60" s="397"/>
      <c r="E60" s="397"/>
      <c r="F60" s="397"/>
      <c r="G60" s="397"/>
      <c r="H60" s="399" t="s">
        <v>9377</v>
      </c>
      <c r="I60" s="400"/>
      <c r="J60" s="400"/>
      <c r="K60" s="400"/>
      <c r="L60" s="400"/>
      <c r="M60" s="400"/>
      <c r="N60" s="400"/>
      <c r="O60" s="400"/>
      <c r="P60" s="400"/>
      <c r="Q60" s="400"/>
      <c r="R60" s="400"/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T60" s="400"/>
      <c r="AU60" s="400"/>
      <c r="AV60" s="400"/>
      <c r="AW60" s="400"/>
      <c r="AX60" s="400"/>
      <c r="AY60" s="400"/>
      <c r="AZ60" s="400"/>
      <c r="BA60" s="400"/>
      <c r="BB60" s="400"/>
      <c r="BC60" s="400"/>
      <c r="BD60" s="400"/>
      <c r="BE60" s="400"/>
      <c r="BF60" s="400"/>
      <c r="BG60" s="400"/>
      <c r="BH60" s="400"/>
      <c r="BI60" s="400"/>
      <c r="BJ60" s="400"/>
      <c r="BK60" s="400"/>
      <c r="BL60" s="400"/>
      <c r="BM60" s="400"/>
      <c r="BN60" s="400"/>
      <c r="BO60" s="400"/>
      <c r="BP60" s="400"/>
      <c r="BQ60" s="400"/>
      <c r="BR60" s="400"/>
      <c r="BS60" s="400"/>
      <c r="BT60" s="401"/>
      <c r="CE60" s="235"/>
    </row>
    <row r="61" spans="1:83" s="233" customFormat="1" ht="6.75" customHeight="1" x14ac:dyDescent="0.55000000000000004">
      <c r="A61" s="398"/>
      <c r="B61" s="398"/>
      <c r="C61" s="398"/>
      <c r="D61" s="398"/>
      <c r="E61" s="398"/>
      <c r="F61" s="398"/>
      <c r="G61" s="398"/>
      <c r="H61" s="402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  <c r="AJ61" s="403"/>
      <c r="AK61" s="403"/>
      <c r="AL61" s="403"/>
      <c r="AM61" s="403"/>
      <c r="AN61" s="403"/>
      <c r="AO61" s="403"/>
      <c r="AP61" s="403"/>
      <c r="AQ61" s="403"/>
      <c r="AR61" s="403"/>
      <c r="AS61" s="403"/>
      <c r="AT61" s="403"/>
      <c r="AU61" s="403"/>
      <c r="AV61" s="403"/>
      <c r="AW61" s="403"/>
      <c r="AX61" s="403"/>
      <c r="AY61" s="403"/>
      <c r="AZ61" s="403"/>
      <c r="BA61" s="403"/>
      <c r="BB61" s="403"/>
      <c r="BC61" s="403"/>
      <c r="BD61" s="403"/>
      <c r="BE61" s="403"/>
      <c r="BF61" s="403"/>
      <c r="BG61" s="403"/>
      <c r="BH61" s="403"/>
      <c r="BI61" s="403"/>
      <c r="BJ61" s="403"/>
      <c r="BK61" s="403"/>
      <c r="BL61" s="403"/>
      <c r="BM61" s="403"/>
      <c r="BN61" s="403"/>
      <c r="BO61" s="403"/>
      <c r="BP61" s="403"/>
      <c r="BQ61" s="403"/>
      <c r="BR61" s="403"/>
      <c r="BS61" s="403"/>
      <c r="BT61" s="404"/>
    </row>
    <row r="62" spans="1:83" s="233" customFormat="1" ht="6.75" customHeight="1" thickBot="1" x14ac:dyDescent="0.6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5"/>
      <c r="AD62" s="405"/>
      <c r="AE62" s="405"/>
      <c r="AF62" s="405"/>
      <c r="AG62" s="405"/>
      <c r="AH62" s="405"/>
      <c r="AI62" s="405"/>
      <c r="AJ62" s="405"/>
      <c r="AK62" s="405"/>
      <c r="AL62" s="405"/>
      <c r="AM62" s="405"/>
      <c r="AN62" s="405"/>
      <c r="AO62" s="405"/>
      <c r="AP62" s="405"/>
      <c r="AQ62" s="405"/>
      <c r="AR62" s="405"/>
      <c r="AS62" s="405"/>
      <c r="AT62" s="405"/>
      <c r="AU62" s="405"/>
      <c r="AV62" s="405"/>
      <c r="AW62" s="405"/>
      <c r="AX62" s="405"/>
      <c r="AY62" s="405"/>
      <c r="AZ62" s="405"/>
      <c r="BA62" s="405"/>
      <c r="BB62" s="405"/>
      <c r="BC62" s="405"/>
      <c r="BD62" s="405"/>
      <c r="BE62" s="405"/>
      <c r="BF62" s="405"/>
      <c r="BG62" s="405"/>
      <c r="BH62" s="405"/>
      <c r="BI62" s="405"/>
      <c r="BJ62" s="405"/>
      <c r="BK62" s="405"/>
      <c r="BL62" s="405"/>
      <c r="BM62" s="405"/>
      <c r="BN62" s="405"/>
      <c r="BO62" s="405"/>
      <c r="BP62" s="405"/>
      <c r="BQ62" s="405"/>
      <c r="BR62" s="405"/>
      <c r="BS62" s="405"/>
      <c r="BT62" s="405"/>
    </row>
    <row r="63" spans="1:83" ht="32.25" customHeight="1" thickBot="1" x14ac:dyDescent="0.6">
      <c r="A63" s="332" t="s">
        <v>202</v>
      </c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  <c r="AK63" s="332"/>
      <c r="AL63" s="332"/>
      <c r="AM63" s="332"/>
      <c r="AN63" s="332"/>
      <c r="AO63" s="332"/>
      <c r="AP63" s="332"/>
      <c r="AQ63" s="332"/>
      <c r="AR63" s="332"/>
      <c r="AS63" s="332"/>
      <c r="AT63" s="332"/>
      <c r="AU63" s="332"/>
      <c r="AV63" s="332"/>
      <c r="AW63" s="332"/>
      <c r="AX63" s="332"/>
      <c r="AY63" s="332"/>
      <c r="AZ63" s="332"/>
      <c r="BA63" s="332"/>
      <c r="BB63" s="332"/>
      <c r="BC63" s="332"/>
      <c r="BD63" s="332"/>
      <c r="BE63" s="332"/>
      <c r="BF63" s="332"/>
      <c r="BG63" s="406" t="s">
        <v>9236</v>
      </c>
      <c r="BH63" s="407"/>
      <c r="BI63" s="407"/>
      <c r="BJ63" s="407"/>
      <c r="BK63" s="407"/>
      <c r="BL63" s="408"/>
      <c r="BM63" s="333"/>
      <c r="BN63" s="334"/>
      <c r="BO63" s="334"/>
      <c r="BP63" s="334"/>
      <c r="BQ63" s="334"/>
      <c r="BR63" s="334"/>
      <c r="BS63" s="334"/>
      <c r="BT63" s="335"/>
    </row>
  </sheetData>
  <sheetProtection algorithmName="SHA-512" hashValue="TRRPLVc1KzwNUW0BzKhpu2ABH6Es/t+P4azHfgGzxJ9xOQRGCEHqR36IS5NOyJV4bzlYkrSRxH0nWVwiJuhwgg==" saltValue="QcbDbWaZHu/AymT/H/dUFg==" spinCount="100000" sheet="1" objects="1" scenarios="1" insertColumns="0" insertRows="0" deleteColumns="0" deleteRows="0"/>
  <mergeCells count="244"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zoomScaleNormal="100" zoomScaleSheetLayoutView="100" workbookViewId="0">
      <selection activeCell="G9" sqref="G9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57" t="s">
        <v>139</v>
      </c>
      <c r="B1" s="257"/>
      <c r="C1" s="257"/>
      <c r="D1" s="257"/>
      <c r="E1" s="257"/>
      <c r="F1" s="257"/>
      <c r="G1" s="257"/>
      <c r="H1" s="257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85"/>
      <c r="L2" s="385"/>
      <c r="M2" s="385"/>
      <c r="N2" s="385"/>
    </row>
    <row r="3" spans="1:14" ht="18.75" customHeight="1" x14ac:dyDescent="0.55000000000000004">
      <c r="A3" s="188"/>
      <c r="B3" s="264" t="s">
        <v>140</v>
      </c>
      <c r="C3" s="264"/>
      <c r="D3" s="264" t="s">
        <v>141</v>
      </c>
      <c r="E3" s="264"/>
      <c r="F3" s="264" t="s">
        <v>142</v>
      </c>
      <c r="G3" s="258"/>
      <c r="H3" s="164" t="s">
        <v>9224</v>
      </c>
      <c r="K3" s="385"/>
      <c r="L3" s="385"/>
      <c r="M3" s="385"/>
      <c r="N3" s="385"/>
    </row>
    <row r="4" spans="1:14" ht="18.75" customHeight="1" thickBot="1" x14ac:dyDescent="0.6">
      <c r="A4" s="188"/>
      <c r="B4" s="266" t="e">
        <f>IF(事業所!BQ10=TRUE,事業所!Q11,VLOOKUP(事業所!$BP$3,事業所!$BQ$5:$BS$8,2,FALSE))</f>
        <v>#N/A</v>
      </c>
      <c r="C4" s="266"/>
      <c r="D4" s="266" t="e">
        <f>VLOOKUP(事業所!$BP$3,事業所!$BQ$5:$BT$8,4,FALSE)</f>
        <v>#N/A</v>
      </c>
      <c r="E4" s="266"/>
      <c r="F4" s="264" t="str">
        <f>IF(OR(出勤表!$F$4="",出勤表!$H$4=""),"","令和"&amp;出勤表!$F$4&amp;"年"&amp;出勤表!$H$4&amp;"月分")</f>
        <v>令和7年4月分</v>
      </c>
      <c r="G4" s="258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409" t="s">
        <v>0</v>
      </c>
      <c r="B6" s="411" t="s">
        <v>57</v>
      </c>
      <c r="C6" s="411"/>
      <c r="D6" s="411"/>
      <c r="E6" s="411"/>
      <c r="F6" s="412" t="s">
        <v>138</v>
      </c>
      <c r="G6" s="412" t="s">
        <v>66</v>
      </c>
      <c r="H6" s="110" t="s">
        <v>219</v>
      </c>
    </row>
    <row r="7" spans="1:14" ht="18.75" customHeight="1" thickBot="1" x14ac:dyDescent="0.6">
      <c r="A7" s="410"/>
      <c r="B7" s="38" t="s">
        <v>135</v>
      </c>
      <c r="C7" s="38" t="s">
        <v>1</v>
      </c>
      <c r="D7" s="190" t="s">
        <v>98</v>
      </c>
      <c r="E7" s="190" t="s">
        <v>136</v>
      </c>
      <c r="F7" s="413"/>
      <c r="G7" s="413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244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10282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85"/>
      <c r="B59" s="385"/>
      <c r="C59" s="385"/>
      <c r="D59" s="385"/>
      <c r="E59" s="385"/>
      <c r="F59" s="385"/>
      <c r="G59" s="385"/>
      <c r="H59" s="385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15" t="s">
        <v>9199</v>
      </c>
      <c r="B1" s="415"/>
      <c r="C1" s="416" t="s">
        <v>4938</v>
      </c>
      <c r="D1" s="417"/>
      <c r="E1" s="417"/>
      <c r="F1" s="417"/>
      <c r="G1" s="417"/>
      <c r="H1" s="417"/>
      <c r="I1" s="418"/>
      <c r="J1" s="414" t="str">
        <f>IF(OR(出勤表!$F$4="",出勤表!$H$4=""),"","令和"&amp;出勤表!$F$4&amp;"年"&amp;出勤表!$H$4&amp;"月分")</f>
        <v>令和7年4月分</v>
      </c>
      <c r="K1" s="414"/>
      <c r="L1" s="414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G11" sqref="G11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19" t="s">
        <v>4774</v>
      </c>
      <c r="B1" s="419" t="s">
        <v>4775</v>
      </c>
      <c r="C1" s="427" t="s">
        <v>216</v>
      </c>
      <c r="D1" s="428" t="s">
        <v>9204</v>
      </c>
      <c r="E1" s="430"/>
      <c r="F1" s="428" t="s">
        <v>4769</v>
      </c>
      <c r="G1" s="429"/>
      <c r="H1" s="429"/>
      <c r="I1" s="430"/>
      <c r="J1" s="434" t="s">
        <v>4770</v>
      </c>
      <c r="K1" s="435"/>
      <c r="L1" s="435"/>
      <c r="M1" s="436"/>
      <c r="N1" s="421" t="s">
        <v>215</v>
      </c>
      <c r="O1" s="422"/>
      <c r="P1" s="425" t="s">
        <v>213</v>
      </c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</row>
    <row r="2" spans="1:34" ht="21" customHeight="1" x14ac:dyDescent="0.55000000000000004">
      <c r="A2" s="419"/>
      <c r="B2" s="419"/>
      <c r="C2" s="427"/>
      <c r="D2" s="431"/>
      <c r="E2" s="433"/>
      <c r="F2" s="431"/>
      <c r="G2" s="432"/>
      <c r="H2" s="432"/>
      <c r="I2" s="433"/>
      <c r="J2" s="437"/>
      <c r="K2" s="438"/>
      <c r="L2" s="438"/>
      <c r="M2" s="439"/>
      <c r="N2" s="423"/>
      <c r="O2" s="424"/>
      <c r="P2" s="426" t="s">
        <v>4773</v>
      </c>
      <c r="Q2" s="420" t="s">
        <v>211</v>
      </c>
      <c r="R2" s="420"/>
      <c r="S2" s="420"/>
      <c r="T2" s="420" t="s">
        <v>164</v>
      </c>
      <c r="U2" s="420"/>
      <c r="V2" s="420"/>
      <c r="W2" s="420" t="s">
        <v>165</v>
      </c>
      <c r="X2" s="420"/>
      <c r="Y2" s="420"/>
      <c r="Z2" s="420" t="s">
        <v>166</v>
      </c>
      <c r="AA2" s="420"/>
      <c r="AB2" s="420"/>
      <c r="AC2" s="420" t="s">
        <v>167</v>
      </c>
      <c r="AD2" s="420"/>
      <c r="AE2" s="420"/>
      <c r="AF2" s="420" t="s">
        <v>168</v>
      </c>
      <c r="AG2" s="420"/>
      <c r="AH2" s="420"/>
    </row>
    <row r="3" spans="1:34" ht="21" customHeight="1" x14ac:dyDescent="0.55000000000000004">
      <c r="A3" s="419"/>
      <c r="B3" s="419"/>
      <c r="C3" s="427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26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sheetProtection algorithmName="SHA-512" hashValue="CsRNvAh7VBkIIPm6xAtLDLFWlandf5nw5wYPFPvKCag4wmhlVY6sdyqwjVGaNo8mFPMROG79esK/ajfR/Pw3JA==" saltValue="gNoAkbqQP5V44CaWDSLS2g==" spinCount="100000" sheet="1" objects="1" scenarios="1"/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N32"/>
  <sheetViews>
    <sheetView tabSelected="1" view="pageBreakPreview" zoomScaleNormal="100" zoomScaleSheetLayoutView="100" workbookViewId="0">
      <selection activeCell="DB4" sqref="DB4"/>
    </sheetView>
  </sheetViews>
  <sheetFormatPr defaultColWidth="1.25" defaultRowHeight="22.5" customHeight="1" x14ac:dyDescent="0.55000000000000004"/>
  <cols>
    <col min="1" max="16384" width="1.25" style="48"/>
  </cols>
  <sheetData>
    <row r="1" spans="1:92" ht="22.5" customHeight="1" x14ac:dyDescent="0.55000000000000004">
      <c r="A1" s="257" t="s">
        <v>194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</row>
    <row r="2" spans="1:92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92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92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92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N5" s="48" t="s">
        <v>10517</v>
      </c>
    </row>
    <row r="6" spans="1:92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92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92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92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350"/>
  <sheetViews>
    <sheetView view="pageBreakPreview" zoomScaleNormal="100" zoomScaleSheetLayoutView="100" workbookViewId="0">
      <pane ySplit="2" topLeftCell="A1324" activePane="bottomLeft" state="frozen"/>
      <selection activeCell="G1342" sqref="G1342"/>
      <selection pane="bottomLeft" activeCell="G1342" sqref="G1342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10155</v>
      </c>
      <c r="F1233" s="171" t="s">
        <v>10165</v>
      </c>
      <c r="G1233" s="169" t="s">
        <v>10132</v>
      </c>
      <c r="H1233" s="169"/>
      <c r="I1233" s="171" t="s">
        <v>10140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10156</v>
      </c>
      <c r="F1234" s="171" t="s">
        <v>10166</v>
      </c>
      <c r="G1234" s="169" t="s">
        <v>10133</v>
      </c>
      <c r="H1234" s="169"/>
      <c r="I1234" s="171" t="s">
        <v>10141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10157</v>
      </c>
      <c r="F1235" s="171" t="s">
        <v>10167</v>
      </c>
      <c r="G1235" s="169" t="s">
        <v>10635</v>
      </c>
      <c r="H1235" s="169"/>
      <c r="I1235" s="171" t="s">
        <v>10142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10151</v>
      </c>
      <c r="E1236" s="171" t="s">
        <v>10158</v>
      </c>
      <c r="F1236" s="171" t="s">
        <v>10168</v>
      </c>
      <c r="G1236" s="169" t="s">
        <v>10134</v>
      </c>
      <c r="H1236" s="169"/>
      <c r="I1236" s="171" t="s">
        <v>10143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10152</v>
      </c>
      <c r="E1237" s="171" t="s">
        <v>10159</v>
      </c>
      <c r="F1237" s="171" t="s">
        <v>10169</v>
      </c>
      <c r="G1237" s="169" t="s">
        <v>10135</v>
      </c>
      <c r="H1237" s="169"/>
      <c r="I1237" s="171" t="s">
        <v>10144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10160</v>
      </c>
      <c r="F1238" s="171" t="s">
        <v>10170</v>
      </c>
      <c r="G1238" s="169" t="s">
        <v>10136</v>
      </c>
      <c r="H1238" s="169"/>
      <c r="I1238" s="171" t="s">
        <v>10145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10161</v>
      </c>
      <c r="F1239" s="171" t="s">
        <v>10146</v>
      </c>
      <c r="G1239" s="169" t="s">
        <v>9507</v>
      </c>
      <c r="H1239" s="169"/>
      <c r="I1239" s="171" t="s">
        <v>10146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10153</v>
      </c>
      <c r="E1240" s="171" t="s">
        <v>10162</v>
      </c>
      <c r="F1240" s="171" t="s">
        <v>10171</v>
      </c>
      <c r="G1240" s="169" t="s">
        <v>10137</v>
      </c>
      <c r="H1240" s="169"/>
      <c r="I1240" s="171" t="s">
        <v>10147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10154</v>
      </c>
      <c r="E1241" s="171" t="s">
        <v>10163</v>
      </c>
      <c r="F1241" s="171" t="s">
        <v>10148</v>
      </c>
      <c r="G1241" s="169" t="s">
        <v>10138</v>
      </c>
      <c r="H1241" s="169"/>
      <c r="I1241" s="171" t="s">
        <v>10149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10164</v>
      </c>
      <c r="F1242" s="171" t="s">
        <v>10172</v>
      </c>
      <c r="G1242" s="169" t="s">
        <v>10139</v>
      </c>
      <c r="H1242" s="169"/>
      <c r="I1242" s="171" t="s">
        <v>10150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10164</v>
      </c>
      <c r="F1243" s="171" t="s">
        <v>10172</v>
      </c>
      <c r="G1243" s="169" t="s">
        <v>10139</v>
      </c>
      <c r="H1243" s="169"/>
      <c r="I1243" s="171" t="s">
        <v>10150</v>
      </c>
      <c r="J1243" s="101"/>
      <c r="K1243" s="101"/>
    </row>
    <row r="1244" spans="1:11" x14ac:dyDescent="0.55000000000000004">
      <c r="A1244" s="169" t="s">
        <v>10202</v>
      </c>
      <c r="B1244" s="170" t="s">
        <v>4762</v>
      </c>
      <c r="C1244" s="170"/>
      <c r="D1244" s="169" t="s">
        <v>3322</v>
      </c>
      <c r="E1244" s="171" t="s">
        <v>10239</v>
      </c>
      <c r="F1244" s="171" t="s">
        <v>3886</v>
      </c>
      <c r="G1244" s="169" t="s">
        <v>10212</v>
      </c>
      <c r="H1244" s="169"/>
      <c r="I1244" s="171" t="s">
        <v>10221</v>
      </c>
      <c r="J1244" s="101"/>
      <c r="K1244" s="101"/>
    </row>
    <row r="1245" spans="1:11" x14ac:dyDescent="0.55000000000000004">
      <c r="A1245" s="169" t="s">
        <v>10202</v>
      </c>
      <c r="B1245" s="170" t="s">
        <v>4765</v>
      </c>
      <c r="C1245" s="170"/>
      <c r="D1245" s="169" t="s">
        <v>3322</v>
      </c>
      <c r="E1245" s="171" t="s">
        <v>10239</v>
      </c>
      <c r="F1245" s="171" t="s">
        <v>3886</v>
      </c>
      <c r="G1245" s="169" t="s">
        <v>10212</v>
      </c>
      <c r="H1245" s="169"/>
      <c r="I1245" s="171" t="s">
        <v>10221</v>
      </c>
      <c r="J1245" s="101"/>
      <c r="K1245" s="101"/>
    </row>
    <row r="1246" spans="1:11" x14ac:dyDescent="0.55000000000000004">
      <c r="A1246" s="169" t="s">
        <v>10203</v>
      </c>
      <c r="B1246" s="170" t="s">
        <v>4764</v>
      </c>
      <c r="C1246" s="170"/>
      <c r="D1246" s="169" t="s">
        <v>10230</v>
      </c>
      <c r="E1246" s="171" t="s">
        <v>10240</v>
      </c>
      <c r="F1246" s="171" t="s">
        <v>10222</v>
      </c>
      <c r="G1246" s="169" t="s">
        <v>10213</v>
      </c>
      <c r="H1246" s="169"/>
      <c r="I1246" s="171" t="s">
        <v>10222</v>
      </c>
      <c r="J1246" s="101"/>
      <c r="K1246" s="101"/>
    </row>
    <row r="1247" spans="1:11" x14ac:dyDescent="0.55000000000000004">
      <c r="A1247" s="169" t="s">
        <v>10204</v>
      </c>
      <c r="B1247" s="170" t="s">
        <v>4765</v>
      </c>
      <c r="C1247" s="170"/>
      <c r="D1247" s="169" t="s">
        <v>10231</v>
      </c>
      <c r="E1247" s="171" t="s">
        <v>10241</v>
      </c>
      <c r="F1247" s="171" t="s">
        <v>10249</v>
      </c>
      <c r="G1247" s="169" t="s">
        <v>10214</v>
      </c>
      <c r="H1247" s="169"/>
      <c r="I1247" s="171" t="s">
        <v>10223</v>
      </c>
      <c r="J1247" s="101"/>
      <c r="K1247" s="101"/>
    </row>
    <row r="1248" spans="1:11" x14ac:dyDescent="0.55000000000000004">
      <c r="A1248" s="169" t="s">
        <v>10205</v>
      </c>
      <c r="B1248" s="170" t="s">
        <v>4765</v>
      </c>
      <c r="C1248" s="170"/>
      <c r="D1248" s="169" t="s">
        <v>10232</v>
      </c>
      <c r="E1248" s="171" t="s">
        <v>10242</v>
      </c>
      <c r="F1248" s="171" t="s">
        <v>10250</v>
      </c>
      <c r="G1248" s="169" t="s">
        <v>10215</v>
      </c>
      <c r="H1248" s="169"/>
      <c r="I1248" s="171" t="s">
        <v>10224</v>
      </c>
      <c r="J1248" s="101"/>
      <c r="K1248" s="101"/>
    </row>
    <row r="1249" spans="1:11" x14ac:dyDescent="0.55000000000000004">
      <c r="A1249" s="169" t="s">
        <v>10206</v>
      </c>
      <c r="B1249" s="170" t="s">
        <v>4765</v>
      </c>
      <c r="C1249" s="170"/>
      <c r="D1249" s="169" t="s">
        <v>10233</v>
      </c>
      <c r="E1249" s="171" t="s">
        <v>10243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10207</v>
      </c>
      <c r="B1250" s="170" t="s">
        <v>4765</v>
      </c>
      <c r="C1250" s="170"/>
      <c r="D1250" s="169" t="s">
        <v>10234</v>
      </c>
      <c r="E1250" s="171" t="s">
        <v>10244</v>
      </c>
      <c r="F1250" s="171" t="s">
        <v>10225</v>
      </c>
      <c r="G1250" s="169" t="s">
        <v>10216</v>
      </c>
      <c r="H1250" s="169"/>
      <c r="I1250" s="171" t="s">
        <v>10225</v>
      </c>
      <c r="J1250" s="101"/>
      <c r="K1250" s="101"/>
    </row>
    <row r="1251" spans="1:11" x14ac:dyDescent="0.55000000000000004">
      <c r="A1251" s="169" t="s">
        <v>10208</v>
      </c>
      <c r="B1251" s="170" t="s">
        <v>4765</v>
      </c>
      <c r="C1251" s="170"/>
      <c r="D1251" s="169" t="s">
        <v>10235</v>
      </c>
      <c r="E1251" s="171" t="s">
        <v>10245</v>
      </c>
      <c r="F1251" s="171" t="s">
        <v>4027</v>
      </c>
      <c r="G1251" s="169" t="s">
        <v>10217</v>
      </c>
      <c r="H1251" s="169"/>
      <c r="I1251" s="171" t="s">
        <v>10226</v>
      </c>
      <c r="J1251" s="101"/>
      <c r="K1251" s="101"/>
    </row>
    <row r="1252" spans="1:11" x14ac:dyDescent="0.55000000000000004">
      <c r="A1252" s="169" t="s">
        <v>10209</v>
      </c>
      <c r="B1252" s="170" t="s">
        <v>4765</v>
      </c>
      <c r="C1252" s="170"/>
      <c r="D1252" s="169" t="s">
        <v>10236</v>
      </c>
      <c r="E1252" s="171" t="s">
        <v>10246</v>
      </c>
      <c r="F1252" s="171" t="s">
        <v>10251</v>
      </c>
      <c r="G1252" s="169" t="s">
        <v>10218</v>
      </c>
      <c r="H1252" s="169"/>
      <c r="I1252" s="171" t="s">
        <v>10227</v>
      </c>
      <c r="J1252" s="101"/>
      <c r="K1252" s="101"/>
    </row>
    <row r="1253" spans="1:11" x14ac:dyDescent="0.55000000000000004">
      <c r="A1253" s="169" t="s">
        <v>10210</v>
      </c>
      <c r="B1253" s="170" t="s">
        <v>4765</v>
      </c>
      <c r="C1253" s="170"/>
      <c r="D1253" s="169" t="s">
        <v>10237</v>
      </c>
      <c r="E1253" s="171" t="s">
        <v>10247</v>
      </c>
      <c r="F1253" s="171" t="s">
        <v>10252</v>
      </c>
      <c r="G1253" s="169" t="s">
        <v>10219</v>
      </c>
      <c r="H1253" s="169"/>
      <c r="I1253" s="171" t="s">
        <v>10228</v>
      </c>
      <c r="J1253" s="101"/>
      <c r="K1253" s="101"/>
    </row>
    <row r="1254" spans="1:11" x14ac:dyDescent="0.55000000000000004">
      <c r="A1254" s="169" t="s">
        <v>10211</v>
      </c>
      <c r="B1254" s="170" t="s">
        <v>4764</v>
      </c>
      <c r="C1254" s="170"/>
      <c r="D1254" s="169" t="s">
        <v>10238</v>
      </c>
      <c r="E1254" s="171" t="s">
        <v>10248</v>
      </c>
      <c r="F1254" s="171" t="s">
        <v>10253</v>
      </c>
      <c r="G1254" s="169" t="s">
        <v>10220</v>
      </c>
      <c r="H1254" s="169"/>
      <c r="I1254" s="171" t="s">
        <v>10229</v>
      </c>
      <c r="J1254" s="101"/>
      <c r="K1254" s="101"/>
    </row>
    <row r="1255" spans="1:11" x14ac:dyDescent="0.55000000000000004">
      <c r="A1255" s="169" t="s">
        <v>10211</v>
      </c>
      <c r="B1255" s="170" t="s">
        <v>4765</v>
      </c>
      <c r="C1255" s="170"/>
      <c r="D1255" s="169" t="s">
        <v>10238</v>
      </c>
      <c r="E1255" s="171" t="s">
        <v>10248</v>
      </c>
      <c r="F1255" s="171" t="s">
        <v>10253</v>
      </c>
      <c r="G1255" s="169" t="s">
        <v>10220</v>
      </c>
      <c r="H1255" s="169"/>
      <c r="I1255" s="171" t="s">
        <v>10229</v>
      </c>
      <c r="J1255" s="101"/>
      <c r="K1255" s="101"/>
    </row>
    <row r="1256" spans="1:11" x14ac:dyDescent="0.55000000000000004">
      <c r="A1256" s="169" t="s">
        <v>544</v>
      </c>
      <c r="B1256" s="170" t="s">
        <v>10294</v>
      </c>
      <c r="C1256" s="170"/>
      <c r="D1256" s="169" t="s">
        <v>3276</v>
      </c>
      <c r="E1256" s="171" t="s">
        <v>10043</v>
      </c>
      <c r="F1256" s="171" t="s">
        <v>10329</v>
      </c>
      <c r="G1256" s="169" t="s">
        <v>10295</v>
      </c>
      <c r="H1256" s="169"/>
      <c r="I1256" s="171" t="s">
        <v>10329</v>
      </c>
      <c r="J1256" s="101"/>
      <c r="K1256" s="101"/>
    </row>
    <row r="1257" spans="1:11" x14ac:dyDescent="0.55000000000000004">
      <c r="A1257" s="169" t="s">
        <v>678</v>
      </c>
      <c r="B1257" s="170" t="s">
        <v>10294</v>
      </c>
      <c r="C1257" s="170"/>
      <c r="D1257" s="169" t="s">
        <v>3354</v>
      </c>
      <c r="E1257" s="171" t="s">
        <v>10309</v>
      </c>
      <c r="F1257" s="171" t="s">
        <v>10362</v>
      </c>
      <c r="G1257" s="169" t="s">
        <v>10296</v>
      </c>
      <c r="H1257" s="169"/>
      <c r="I1257" s="171" t="s">
        <v>10330</v>
      </c>
      <c r="J1257" s="101"/>
      <c r="K1257" s="101"/>
    </row>
    <row r="1258" spans="1:11" x14ac:dyDescent="0.55000000000000004">
      <c r="A1258" s="169" t="s">
        <v>10283</v>
      </c>
      <c r="B1258" s="170" t="s">
        <v>4765</v>
      </c>
      <c r="C1258" s="170"/>
      <c r="D1258" s="169" t="s">
        <v>10353</v>
      </c>
      <c r="E1258" s="171" t="s">
        <v>10310</v>
      </c>
      <c r="F1258" s="171" t="s">
        <v>10363</v>
      </c>
      <c r="G1258" s="169" t="s">
        <v>10297</v>
      </c>
      <c r="H1258" s="169"/>
      <c r="I1258" s="171" t="s">
        <v>10331</v>
      </c>
      <c r="J1258" s="101"/>
      <c r="K1258" s="101"/>
    </row>
    <row r="1259" spans="1:11" x14ac:dyDescent="0.55000000000000004">
      <c r="A1259" s="169" t="s">
        <v>10284</v>
      </c>
      <c r="B1259" s="170" t="s">
        <v>4765</v>
      </c>
      <c r="C1259" s="170"/>
      <c r="D1259" s="169" t="s">
        <v>10354</v>
      </c>
      <c r="E1259" s="171" t="s">
        <v>10311</v>
      </c>
      <c r="F1259" s="171" t="s">
        <v>10332</v>
      </c>
      <c r="G1259" s="169" t="s">
        <v>10298</v>
      </c>
      <c r="H1259" s="169"/>
      <c r="I1259" s="171" t="s">
        <v>10332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10312</v>
      </c>
      <c r="F1260" s="171" t="s">
        <v>10364</v>
      </c>
      <c r="G1260" s="169" t="s">
        <v>1330</v>
      </c>
      <c r="H1260" s="169"/>
      <c r="I1260" s="171" t="s">
        <v>10333</v>
      </c>
      <c r="J1260" s="101"/>
      <c r="K1260" s="101"/>
    </row>
    <row r="1261" spans="1:11" x14ac:dyDescent="0.55000000000000004">
      <c r="A1261" s="169" t="s">
        <v>10285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10299</v>
      </c>
      <c r="H1261" s="169"/>
      <c r="I1261" s="171" t="s">
        <v>10334</v>
      </c>
      <c r="J1261" s="101"/>
      <c r="K1261" s="101"/>
    </row>
    <row r="1262" spans="1:11" x14ac:dyDescent="0.55000000000000004">
      <c r="A1262" s="169" t="s">
        <v>404</v>
      </c>
      <c r="B1262" s="170" t="s">
        <v>10294</v>
      </c>
      <c r="C1262" s="170"/>
      <c r="D1262" s="169" t="s">
        <v>3173</v>
      </c>
      <c r="E1262" s="171" t="s">
        <v>10313</v>
      </c>
      <c r="F1262" s="171" t="s">
        <v>10365</v>
      </c>
      <c r="G1262" s="169" t="s">
        <v>1331</v>
      </c>
      <c r="H1262" s="169"/>
      <c r="I1262" s="171" t="s">
        <v>10335</v>
      </c>
      <c r="J1262" s="101"/>
      <c r="K1262" s="101"/>
    </row>
    <row r="1263" spans="1:11" x14ac:dyDescent="0.55000000000000004">
      <c r="A1263" s="169" t="s">
        <v>10286</v>
      </c>
      <c r="B1263" s="170" t="s">
        <v>4765</v>
      </c>
      <c r="C1263" s="170"/>
      <c r="D1263" s="169" t="s">
        <v>10355</v>
      </c>
      <c r="E1263" s="171" t="s">
        <v>10314</v>
      </c>
      <c r="F1263" s="171" t="s">
        <v>10366</v>
      </c>
      <c r="G1263" s="169" t="s">
        <v>10300</v>
      </c>
      <c r="H1263" s="169"/>
      <c r="I1263" s="171" t="s">
        <v>10336</v>
      </c>
      <c r="J1263" s="101"/>
      <c r="K1263" s="101"/>
    </row>
    <row r="1264" spans="1:11" x14ac:dyDescent="0.55000000000000004">
      <c r="A1264" s="169" t="s">
        <v>10287</v>
      </c>
      <c r="B1264" s="170" t="s">
        <v>4765</v>
      </c>
      <c r="C1264" s="170"/>
      <c r="D1264" s="169" t="s">
        <v>10356</v>
      </c>
      <c r="E1264" s="171" t="s">
        <v>10315</v>
      </c>
      <c r="F1264" s="171" t="s">
        <v>10367</v>
      </c>
      <c r="G1264" s="169" t="s">
        <v>10301</v>
      </c>
      <c r="H1264" s="169"/>
      <c r="I1264" s="171" t="s">
        <v>10341</v>
      </c>
      <c r="J1264" s="101"/>
      <c r="K1264" s="101"/>
    </row>
    <row r="1265" spans="1:11" x14ac:dyDescent="0.55000000000000004">
      <c r="A1265" s="169" t="s">
        <v>10288</v>
      </c>
      <c r="B1265" s="170" t="s">
        <v>4765</v>
      </c>
      <c r="C1265" s="170"/>
      <c r="D1265" s="169" t="s">
        <v>10357</v>
      </c>
      <c r="E1265" s="171" t="s">
        <v>10316</v>
      </c>
      <c r="F1265" s="171" t="s">
        <v>10368</v>
      </c>
      <c r="G1265" s="169" t="s">
        <v>10302</v>
      </c>
      <c r="H1265" s="169"/>
      <c r="I1265" s="171" t="s">
        <v>10337</v>
      </c>
      <c r="J1265" s="101"/>
      <c r="K1265" s="101"/>
    </row>
    <row r="1266" spans="1:11" x14ac:dyDescent="0.55000000000000004">
      <c r="A1266" s="169" t="s">
        <v>1013</v>
      </c>
      <c r="B1266" s="170" t="s">
        <v>10294</v>
      </c>
      <c r="C1266" s="170"/>
      <c r="D1266" s="169" t="s">
        <v>3568</v>
      </c>
      <c r="E1266" s="171" t="s">
        <v>10317</v>
      </c>
      <c r="F1266" s="171" t="s">
        <v>10338</v>
      </c>
      <c r="G1266" s="169" t="s">
        <v>1955</v>
      </c>
      <c r="H1266" s="169"/>
      <c r="I1266" s="171" t="s">
        <v>10338</v>
      </c>
      <c r="J1266" s="101"/>
      <c r="K1266" s="101"/>
    </row>
    <row r="1267" spans="1:11" x14ac:dyDescent="0.55000000000000004">
      <c r="A1267" s="169" t="s">
        <v>827</v>
      </c>
      <c r="B1267" s="170" t="s">
        <v>10294</v>
      </c>
      <c r="C1267" s="170"/>
      <c r="D1267" s="169" t="s">
        <v>3449</v>
      </c>
      <c r="E1267" s="171" t="s">
        <v>10318</v>
      </c>
      <c r="F1267" s="171" t="s">
        <v>10369</v>
      </c>
      <c r="G1267" s="169" t="s">
        <v>10303</v>
      </c>
      <c r="H1267" s="169"/>
      <c r="I1267" s="171" t="s">
        <v>10340</v>
      </c>
      <c r="J1267" s="101"/>
      <c r="K1267" s="101"/>
    </row>
    <row r="1268" spans="1:11" x14ac:dyDescent="0.55000000000000004">
      <c r="A1268" s="169" t="s">
        <v>315</v>
      </c>
      <c r="B1268" s="170" t="s">
        <v>10294</v>
      </c>
      <c r="C1268" s="170"/>
      <c r="D1268" s="169" t="s">
        <v>3087</v>
      </c>
      <c r="E1268" s="171" t="s">
        <v>10319</v>
      </c>
      <c r="F1268" s="171" t="s">
        <v>10370</v>
      </c>
      <c r="G1268" s="169" t="s">
        <v>1238</v>
      </c>
      <c r="H1268" s="169"/>
      <c r="I1268" s="171" t="s">
        <v>10339</v>
      </c>
      <c r="J1268" s="101"/>
      <c r="K1268" s="101"/>
    </row>
    <row r="1269" spans="1:11" x14ac:dyDescent="0.55000000000000004">
      <c r="A1269" s="169" t="s">
        <v>10289</v>
      </c>
      <c r="B1269" s="170" t="s">
        <v>4765</v>
      </c>
      <c r="C1269" s="170"/>
      <c r="D1269" s="169" t="s">
        <v>10358</v>
      </c>
      <c r="E1269" s="171" t="s">
        <v>10320</v>
      </c>
      <c r="F1269" s="171" t="s">
        <v>10371</v>
      </c>
      <c r="G1269" s="169" t="s">
        <v>10304</v>
      </c>
      <c r="H1269" s="169"/>
      <c r="I1269" s="171" t="s">
        <v>10342</v>
      </c>
      <c r="J1269" s="101"/>
      <c r="K1269" s="101"/>
    </row>
    <row r="1270" spans="1:11" x14ac:dyDescent="0.55000000000000004">
      <c r="A1270" s="169" t="s">
        <v>434</v>
      </c>
      <c r="B1270" s="170" t="s">
        <v>10294</v>
      </c>
      <c r="C1270" s="170"/>
      <c r="D1270" s="169" t="s">
        <v>3192</v>
      </c>
      <c r="E1270" s="171" t="s">
        <v>10321</v>
      </c>
      <c r="F1270" s="171" t="s">
        <v>10343</v>
      </c>
      <c r="G1270" s="169" t="s">
        <v>1362</v>
      </c>
      <c r="H1270" s="169"/>
      <c r="I1270" s="171" t="s">
        <v>10344</v>
      </c>
      <c r="J1270" s="101"/>
      <c r="K1270" s="101"/>
    </row>
    <row r="1271" spans="1:11" x14ac:dyDescent="0.55000000000000004">
      <c r="A1271" s="169" t="s">
        <v>640</v>
      </c>
      <c r="B1271" s="170" t="s">
        <v>10294</v>
      </c>
      <c r="C1271" s="170"/>
      <c r="D1271" s="169" t="s">
        <v>3330</v>
      </c>
      <c r="E1271" s="171" t="s">
        <v>10322</v>
      </c>
      <c r="F1271" s="171" t="s">
        <v>10345</v>
      </c>
      <c r="G1271" s="169" t="s">
        <v>1570</v>
      </c>
      <c r="H1271" s="169"/>
      <c r="I1271" s="171" t="s">
        <v>10345</v>
      </c>
      <c r="J1271" s="101"/>
      <c r="K1271" s="101"/>
    </row>
    <row r="1272" spans="1:11" x14ac:dyDescent="0.55000000000000004">
      <c r="A1272" s="169" t="s">
        <v>306</v>
      </c>
      <c r="B1272" s="170" t="s">
        <v>10294</v>
      </c>
      <c r="C1272" s="170"/>
      <c r="D1272" s="169" t="s">
        <v>3094</v>
      </c>
      <c r="E1272" s="171" t="s">
        <v>10323</v>
      </c>
      <c r="F1272" s="171" t="s">
        <v>10346</v>
      </c>
      <c r="G1272" s="169" t="s">
        <v>1229</v>
      </c>
      <c r="H1272" s="169"/>
      <c r="I1272" s="171" t="s">
        <v>10347</v>
      </c>
      <c r="J1272" s="101"/>
      <c r="K1272" s="101"/>
    </row>
    <row r="1273" spans="1:11" x14ac:dyDescent="0.55000000000000004">
      <c r="A1273" s="169" t="s">
        <v>10290</v>
      </c>
      <c r="B1273" s="170" t="s">
        <v>4765</v>
      </c>
      <c r="C1273" s="170"/>
      <c r="D1273" s="169" t="s">
        <v>10359</v>
      </c>
      <c r="E1273" s="171" t="s">
        <v>10324</v>
      </c>
      <c r="F1273" s="171" t="s">
        <v>10372</v>
      </c>
      <c r="G1273" s="169" t="s">
        <v>10305</v>
      </c>
      <c r="H1273" s="169"/>
      <c r="I1273" s="171" t="s">
        <v>10348</v>
      </c>
      <c r="J1273" s="101"/>
      <c r="K1273" s="101"/>
    </row>
    <row r="1274" spans="1:11" x14ac:dyDescent="0.55000000000000004">
      <c r="A1274" s="169" t="s">
        <v>562</v>
      </c>
      <c r="B1274" s="170" t="s">
        <v>10294</v>
      </c>
      <c r="C1274" s="170"/>
      <c r="D1274" s="169" t="s">
        <v>3201</v>
      </c>
      <c r="E1274" s="171" t="s">
        <v>10325</v>
      </c>
      <c r="F1274" s="171" t="s">
        <v>10373</v>
      </c>
      <c r="G1274" s="169" t="s">
        <v>1493</v>
      </c>
      <c r="H1274" s="169"/>
      <c r="I1274" s="171" t="s">
        <v>10349</v>
      </c>
      <c r="J1274" s="101"/>
      <c r="K1274" s="101"/>
    </row>
    <row r="1275" spans="1:11" x14ac:dyDescent="0.55000000000000004">
      <c r="A1275" s="169" t="s">
        <v>10291</v>
      </c>
      <c r="B1275" s="170" t="s">
        <v>4765</v>
      </c>
      <c r="C1275" s="170"/>
      <c r="D1275" s="169" t="s">
        <v>3540</v>
      </c>
      <c r="E1275" s="171" t="s">
        <v>10326</v>
      </c>
      <c r="F1275" s="171" t="s">
        <v>10374</v>
      </c>
      <c r="G1275" s="169" t="s">
        <v>10306</v>
      </c>
      <c r="H1275" s="169"/>
      <c r="I1275" s="171" t="s">
        <v>10350</v>
      </c>
      <c r="J1275" s="101"/>
      <c r="K1275" s="101"/>
    </row>
    <row r="1276" spans="1:11" x14ac:dyDescent="0.55000000000000004">
      <c r="A1276" s="169" t="s">
        <v>10292</v>
      </c>
      <c r="B1276" s="170" t="s">
        <v>4765</v>
      </c>
      <c r="C1276" s="170"/>
      <c r="D1276" s="169" t="s">
        <v>10360</v>
      </c>
      <c r="E1276" s="171" t="s">
        <v>10327</v>
      </c>
      <c r="F1276" s="171" t="s">
        <v>10351</v>
      </c>
      <c r="G1276" s="169" t="s">
        <v>10307</v>
      </c>
      <c r="H1276" s="169"/>
      <c r="I1276" s="171" t="s">
        <v>10351</v>
      </c>
      <c r="J1276" s="101"/>
      <c r="K1276" s="101"/>
    </row>
    <row r="1277" spans="1:11" x14ac:dyDescent="0.55000000000000004">
      <c r="A1277" s="169" t="s">
        <v>10293</v>
      </c>
      <c r="B1277" s="170" t="s">
        <v>4765</v>
      </c>
      <c r="C1277" s="170"/>
      <c r="D1277" s="169" t="s">
        <v>10361</v>
      </c>
      <c r="E1277" s="171" t="s">
        <v>10328</v>
      </c>
      <c r="F1277" s="171" t="s">
        <v>10375</v>
      </c>
      <c r="G1277" s="169" t="s">
        <v>10308</v>
      </c>
      <c r="H1277" s="169"/>
      <c r="I1277" s="171" t="s">
        <v>10352</v>
      </c>
      <c r="J1277" s="101"/>
      <c r="K1277" s="101"/>
    </row>
    <row r="1278" spans="1:11" x14ac:dyDescent="0.55000000000000004">
      <c r="A1278" s="169" t="s">
        <v>229</v>
      </c>
      <c r="B1278" s="170" t="s">
        <v>10294</v>
      </c>
      <c r="C1278" s="170"/>
      <c r="D1278" s="169" t="s">
        <v>3020</v>
      </c>
      <c r="E1278" s="171" t="s">
        <v>10415</v>
      </c>
      <c r="F1278" s="171" t="s">
        <v>10392</v>
      </c>
      <c r="G1278" s="169" t="s">
        <v>1151</v>
      </c>
      <c r="H1278" s="169"/>
      <c r="I1278" s="171" t="s">
        <v>10392</v>
      </c>
      <c r="J1278" s="101"/>
      <c r="K1278" s="101"/>
    </row>
    <row r="1279" spans="1:11" x14ac:dyDescent="0.55000000000000004">
      <c r="A1279" s="169">
        <v>110105558</v>
      </c>
      <c r="B1279" s="170" t="s">
        <v>4762</v>
      </c>
      <c r="C1279" s="170"/>
      <c r="D1279" s="169" t="s">
        <v>10402</v>
      </c>
      <c r="E1279" s="171" t="s">
        <v>10416</v>
      </c>
      <c r="F1279" s="171" t="s">
        <v>10406</v>
      </c>
      <c r="G1279" s="169" t="s">
        <v>10384</v>
      </c>
      <c r="H1279" s="169"/>
      <c r="I1279" s="171" t="s">
        <v>10393</v>
      </c>
      <c r="J1279" s="101"/>
      <c r="K1279" s="101"/>
    </row>
    <row r="1280" spans="1:11" x14ac:dyDescent="0.55000000000000004">
      <c r="A1280" s="169" t="s">
        <v>10376</v>
      </c>
      <c r="B1280" s="170" t="s">
        <v>4762</v>
      </c>
      <c r="C1280" s="170"/>
      <c r="D1280" s="169" t="s">
        <v>10403</v>
      </c>
      <c r="E1280" s="171" t="s">
        <v>10067</v>
      </c>
      <c r="F1280" s="171" t="s">
        <v>10407</v>
      </c>
      <c r="G1280" s="169" t="s">
        <v>10385</v>
      </c>
      <c r="H1280" s="169"/>
      <c r="I1280" s="171" t="s">
        <v>10394</v>
      </c>
      <c r="J1280" s="101"/>
      <c r="K1280" s="101"/>
    </row>
    <row r="1281" spans="1:11" x14ac:dyDescent="0.55000000000000004">
      <c r="A1281" s="169" t="s">
        <v>10376</v>
      </c>
      <c r="B1281" s="170" t="s">
        <v>4765</v>
      </c>
      <c r="C1281" s="170"/>
      <c r="D1281" s="169" t="s">
        <v>10403</v>
      </c>
      <c r="E1281" s="171" t="s">
        <v>10067</v>
      </c>
      <c r="F1281" s="171" t="s">
        <v>10407</v>
      </c>
      <c r="G1281" s="169" t="s">
        <v>10385</v>
      </c>
      <c r="H1281" s="169"/>
      <c r="I1281" s="171" t="s">
        <v>10394</v>
      </c>
      <c r="J1281" s="101"/>
      <c r="K1281" s="101"/>
    </row>
    <row r="1282" spans="1:11" x14ac:dyDescent="0.55000000000000004">
      <c r="A1282" s="169" t="s">
        <v>10377</v>
      </c>
      <c r="B1282" s="170" t="s">
        <v>4765</v>
      </c>
      <c r="C1282" s="170"/>
      <c r="D1282" s="169" t="s">
        <v>10358</v>
      </c>
      <c r="E1282" s="171" t="s">
        <v>10417</v>
      </c>
      <c r="F1282" s="171" t="s">
        <v>10408</v>
      </c>
      <c r="G1282" s="169" t="s">
        <v>10304</v>
      </c>
      <c r="H1282" s="169"/>
      <c r="I1282" s="171" t="s">
        <v>10395</v>
      </c>
      <c r="J1282" s="101"/>
      <c r="K1282" s="101"/>
    </row>
    <row r="1283" spans="1:11" x14ac:dyDescent="0.55000000000000004">
      <c r="A1283" s="169" t="s">
        <v>10378</v>
      </c>
      <c r="B1283" s="170" t="s">
        <v>4765</v>
      </c>
      <c r="C1283" s="170"/>
      <c r="D1283" s="169" t="s">
        <v>3554</v>
      </c>
      <c r="E1283" s="171" t="s">
        <v>10418</v>
      </c>
      <c r="F1283" s="171" t="s">
        <v>10409</v>
      </c>
      <c r="G1283" s="169" t="s">
        <v>10386</v>
      </c>
      <c r="H1283" s="169"/>
      <c r="I1283" s="171" t="s">
        <v>10396</v>
      </c>
      <c r="J1283" s="101"/>
      <c r="K1283" s="101"/>
    </row>
    <row r="1284" spans="1:11" x14ac:dyDescent="0.55000000000000004">
      <c r="A1284" s="169" t="s">
        <v>10379</v>
      </c>
      <c r="B1284" s="170" t="s">
        <v>4765</v>
      </c>
      <c r="C1284" s="170"/>
      <c r="D1284" s="169" t="s">
        <v>6136</v>
      </c>
      <c r="E1284" s="171" t="s">
        <v>10419</v>
      </c>
      <c r="F1284" s="171" t="s">
        <v>10410</v>
      </c>
      <c r="G1284" s="169" t="s">
        <v>10387</v>
      </c>
      <c r="H1284" s="169"/>
      <c r="I1284" s="171" t="s">
        <v>10397</v>
      </c>
      <c r="J1284" s="101"/>
      <c r="K1284" s="101"/>
    </row>
    <row r="1285" spans="1:11" x14ac:dyDescent="0.55000000000000004">
      <c r="A1285" s="169" t="s">
        <v>10380</v>
      </c>
      <c r="B1285" s="170" t="s">
        <v>4763</v>
      </c>
      <c r="C1285" s="170"/>
      <c r="D1285" s="169" t="s">
        <v>3179</v>
      </c>
      <c r="E1285" s="171" t="s">
        <v>10420</v>
      </c>
      <c r="F1285" s="171" t="s">
        <v>10411</v>
      </c>
      <c r="G1285" s="169" t="s">
        <v>10388</v>
      </c>
      <c r="H1285" s="169"/>
      <c r="I1285" s="171" t="s">
        <v>10398</v>
      </c>
      <c r="J1285" s="101"/>
      <c r="K1285" s="101"/>
    </row>
    <row r="1286" spans="1:11" x14ac:dyDescent="0.55000000000000004">
      <c r="A1286" s="169" t="s">
        <v>10381</v>
      </c>
      <c r="B1286" s="170" t="s">
        <v>4765</v>
      </c>
      <c r="C1286" s="170"/>
      <c r="D1286" s="169" t="s">
        <v>3617</v>
      </c>
      <c r="E1286" s="171" t="s">
        <v>10421</v>
      </c>
      <c r="F1286" s="171" t="s">
        <v>10412</v>
      </c>
      <c r="G1286" s="169" t="s">
        <v>10389</v>
      </c>
      <c r="H1286" s="169"/>
      <c r="I1286" s="171" t="s">
        <v>10399</v>
      </c>
      <c r="J1286" s="101"/>
      <c r="K1286" s="101"/>
    </row>
    <row r="1287" spans="1:11" x14ac:dyDescent="0.55000000000000004">
      <c r="A1287" s="169" t="s">
        <v>10382</v>
      </c>
      <c r="B1287" s="170" t="s">
        <v>4765</v>
      </c>
      <c r="C1287" s="170"/>
      <c r="D1287" s="169" t="s">
        <v>10404</v>
      </c>
      <c r="E1287" s="171" t="s">
        <v>10422</v>
      </c>
      <c r="F1287" s="171" t="s">
        <v>10413</v>
      </c>
      <c r="G1287" s="169" t="s">
        <v>10390</v>
      </c>
      <c r="H1287" s="169"/>
      <c r="I1287" s="171" t="s">
        <v>10400</v>
      </c>
      <c r="J1287" s="101"/>
      <c r="K1287" s="101"/>
    </row>
    <row r="1288" spans="1:11" x14ac:dyDescent="0.55000000000000004">
      <c r="A1288" s="169" t="s">
        <v>10383</v>
      </c>
      <c r="B1288" s="170" t="s">
        <v>4765</v>
      </c>
      <c r="C1288" s="170"/>
      <c r="D1288" s="169" t="s">
        <v>10405</v>
      </c>
      <c r="E1288" s="171" t="s">
        <v>10423</v>
      </c>
      <c r="F1288" s="171" t="s">
        <v>10414</v>
      </c>
      <c r="G1288" s="169" t="s">
        <v>10391</v>
      </c>
      <c r="H1288" s="169"/>
      <c r="I1288" s="171" t="s">
        <v>10401</v>
      </c>
      <c r="J1288" s="101"/>
      <c r="K1288" s="101"/>
    </row>
    <row r="1289" spans="1:11" x14ac:dyDescent="0.55000000000000004">
      <c r="A1289" s="169" t="s">
        <v>10446</v>
      </c>
      <c r="B1289" s="170" t="s">
        <v>4763</v>
      </c>
      <c r="C1289" s="170"/>
      <c r="D1289" s="169" t="s">
        <v>3298</v>
      </c>
      <c r="E1289" s="171" t="s">
        <v>10473</v>
      </c>
      <c r="F1289" s="171" t="s">
        <v>10467</v>
      </c>
      <c r="G1289" s="169" t="s">
        <v>10451</v>
      </c>
      <c r="H1289" s="169"/>
      <c r="I1289" s="171" t="s">
        <v>10456</v>
      </c>
      <c r="J1289" s="101"/>
      <c r="K1289" s="101"/>
    </row>
    <row r="1290" spans="1:11" x14ac:dyDescent="0.55000000000000004">
      <c r="A1290" s="169" t="s">
        <v>682</v>
      </c>
      <c r="B1290" s="170" t="s">
        <v>10294</v>
      </c>
      <c r="C1290" s="170"/>
      <c r="D1290" s="169" t="s">
        <v>3357</v>
      </c>
      <c r="E1290" s="171" t="s">
        <v>10474</v>
      </c>
      <c r="F1290" s="171" t="s">
        <v>10468</v>
      </c>
      <c r="G1290" s="169" t="s">
        <v>1617</v>
      </c>
      <c r="H1290" s="169"/>
      <c r="I1290" s="171" t="s">
        <v>10457</v>
      </c>
      <c r="J1290" s="101"/>
      <c r="K1290" s="101"/>
    </row>
    <row r="1291" spans="1:11" x14ac:dyDescent="0.55000000000000004">
      <c r="A1291" s="169" t="s">
        <v>10447</v>
      </c>
      <c r="B1291" s="170" t="s">
        <v>4765</v>
      </c>
      <c r="C1291" s="170"/>
      <c r="D1291" s="169" t="s">
        <v>10463</v>
      </c>
      <c r="E1291" s="171" t="s">
        <v>10475</v>
      </c>
      <c r="F1291" s="171" t="s">
        <v>10469</v>
      </c>
      <c r="G1291" s="169" t="s">
        <v>1884</v>
      </c>
      <c r="H1291" s="169"/>
      <c r="I1291" s="171" t="s">
        <v>10458</v>
      </c>
      <c r="J1291" s="101"/>
      <c r="K1291" s="101"/>
    </row>
    <row r="1292" spans="1:11" x14ac:dyDescent="0.55000000000000004">
      <c r="A1292" s="169" t="s">
        <v>10448</v>
      </c>
      <c r="B1292" s="170" t="s">
        <v>4765</v>
      </c>
      <c r="C1292" s="170"/>
      <c r="D1292" s="169" t="s">
        <v>10464</v>
      </c>
      <c r="E1292" s="171" t="s">
        <v>10476</v>
      </c>
      <c r="F1292" s="171" t="s">
        <v>10470</v>
      </c>
      <c r="G1292" s="169" t="s">
        <v>10452</v>
      </c>
      <c r="H1292" s="169"/>
      <c r="I1292" s="171" t="s">
        <v>10459</v>
      </c>
      <c r="J1292" s="101"/>
      <c r="K1292" s="101"/>
    </row>
    <row r="1293" spans="1:11" x14ac:dyDescent="0.55000000000000004">
      <c r="A1293" s="169" t="s">
        <v>986</v>
      </c>
      <c r="B1293" s="170" t="s">
        <v>10294</v>
      </c>
      <c r="C1293" s="170"/>
      <c r="D1293" s="169" t="s">
        <v>3553</v>
      </c>
      <c r="E1293" s="171" t="s">
        <v>10477</v>
      </c>
      <c r="F1293" s="171" t="s">
        <v>10471</v>
      </c>
      <c r="G1293" s="169" t="s">
        <v>10453</v>
      </c>
      <c r="H1293" s="169"/>
      <c r="I1293" s="171" t="s">
        <v>10460</v>
      </c>
      <c r="J1293" s="101"/>
      <c r="K1293" s="101"/>
    </row>
    <row r="1294" spans="1:11" x14ac:dyDescent="0.55000000000000004">
      <c r="A1294" s="169" t="s">
        <v>10449</v>
      </c>
      <c r="B1294" s="170" t="s">
        <v>4764</v>
      </c>
      <c r="C1294" s="170"/>
      <c r="D1294" s="169" t="s">
        <v>10465</v>
      </c>
      <c r="E1294" s="171" t="s">
        <v>10478</v>
      </c>
      <c r="F1294" s="171" t="s">
        <v>10461</v>
      </c>
      <c r="G1294" s="169" t="s">
        <v>10454</v>
      </c>
      <c r="H1294" s="169"/>
      <c r="I1294" s="171" t="s">
        <v>10461</v>
      </c>
      <c r="J1294" s="101"/>
      <c r="K1294" s="101"/>
    </row>
    <row r="1295" spans="1:11" x14ac:dyDescent="0.55000000000000004">
      <c r="A1295" s="169" t="s">
        <v>10450</v>
      </c>
      <c r="B1295" s="170" t="s">
        <v>4765</v>
      </c>
      <c r="C1295" s="170"/>
      <c r="D1295" s="169" t="s">
        <v>10466</v>
      </c>
      <c r="E1295" s="171" t="s">
        <v>10479</v>
      </c>
      <c r="F1295" s="171" t="s">
        <v>10472</v>
      </c>
      <c r="G1295" s="169" t="s">
        <v>10455</v>
      </c>
      <c r="H1295" s="169"/>
      <c r="I1295" s="171" t="s">
        <v>10462</v>
      </c>
      <c r="J1295" s="101"/>
      <c r="K1295" s="101"/>
    </row>
    <row r="1296" spans="1:11" x14ac:dyDescent="0.55000000000000004">
      <c r="A1296" s="169" t="s">
        <v>10518</v>
      </c>
      <c r="B1296" s="170" t="s">
        <v>4765</v>
      </c>
      <c r="C1296" s="170"/>
      <c r="D1296" s="169" t="s">
        <v>3409</v>
      </c>
      <c r="E1296" s="171" t="s">
        <v>10579</v>
      </c>
      <c r="F1296" s="171" t="s">
        <v>10566</v>
      </c>
      <c r="G1296" s="169" t="s">
        <v>1281</v>
      </c>
      <c r="H1296" s="169"/>
      <c r="I1296" s="171" t="s">
        <v>10545</v>
      </c>
      <c r="J1296" s="101"/>
      <c r="K1296" s="101"/>
    </row>
    <row r="1297" spans="1:11" x14ac:dyDescent="0.55000000000000004">
      <c r="A1297" s="169" t="s">
        <v>10519</v>
      </c>
      <c r="B1297" s="170" t="s">
        <v>4762</v>
      </c>
      <c r="C1297" s="170"/>
      <c r="D1297" s="169" t="s">
        <v>10403</v>
      </c>
      <c r="E1297" s="171" t="s">
        <v>10067</v>
      </c>
      <c r="F1297" s="171" t="s">
        <v>10407</v>
      </c>
      <c r="G1297" s="169" t="s">
        <v>10532</v>
      </c>
      <c r="H1297" s="169"/>
      <c r="I1297" s="171" t="s">
        <v>10546</v>
      </c>
      <c r="J1297" s="101"/>
      <c r="K1297" s="101"/>
    </row>
    <row r="1298" spans="1:11" x14ac:dyDescent="0.55000000000000004">
      <c r="A1298" s="169" t="s">
        <v>10520</v>
      </c>
      <c r="B1298" s="170" t="s">
        <v>4765</v>
      </c>
      <c r="C1298" s="170"/>
      <c r="D1298" s="169" t="s">
        <v>10559</v>
      </c>
      <c r="E1298" s="171" t="s">
        <v>10580</v>
      </c>
      <c r="F1298" s="171" t="s">
        <v>10567</v>
      </c>
      <c r="G1298" s="169" t="s">
        <v>10533</v>
      </c>
      <c r="H1298" s="169"/>
      <c r="I1298" s="171" t="s">
        <v>10547</v>
      </c>
      <c r="J1298" s="101"/>
      <c r="K1298" s="101"/>
    </row>
    <row r="1299" spans="1:11" x14ac:dyDescent="0.55000000000000004">
      <c r="A1299" s="169" t="s">
        <v>10521</v>
      </c>
      <c r="B1299" s="170" t="s">
        <v>4765</v>
      </c>
      <c r="C1299" s="170"/>
      <c r="D1299" s="169" t="s">
        <v>3602</v>
      </c>
      <c r="E1299" s="171" t="s">
        <v>10581</v>
      </c>
      <c r="F1299" s="171" t="s">
        <v>10568</v>
      </c>
      <c r="G1299" s="169" t="s">
        <v>10534</v>
      </c>
      <c r="H1299" s="169"/>
      <c r="I1299" s="171" t="s">
        <v>10548</v>
      </c>
      <c r="J1299" s="101"/>
      <c r="K1299" s="101"/>
    </row>
    <row r="1300" spans="1:11" x14ac:dyDescent="0.55000000000000004">
      <c r="A1300" s="169" t="s">
        <v>10522</v>
      </c>
      <c r="B1300" s="170" t="s">
        <v>4765</v>
      </c>
      <c r="C1300" s="170"/>
      <c r="D1300" s="169" t="s">
        <v>10560</v>
      </c>
      <c r="E1300" s="171" t="s">
        <v>10582</v>
      </c>
      <c r="F1300" s="171" t="s">
        <v>10569</v>
      </c>
      <c r="G1300" s="169" t="s">
        <v>10535</v>
      </c>
      <c r="H1300" s="169"/>
      <c r="I1300" s="171" t="s">
        <v>10549</v>
      </c>
      <c r="J1300" s="101"/>
      <c r="K1300" s="101"/>
    </row>
    <row r="1301" spans="1:11" x14ac:dyDescent="0.55000000000000004">
      <c r="A1301" s="169" t="s">
        <v>10523</v>
      </c>
      <c r="B1301" s="170" t="s">
        <v>4765</v>
      </c>
      <c r="C1301" s="170"/>
      <c r="D1301" s="169" t="s">
        <v>3427</v>
      </c>
      <c r="E1301" s="171" t="s">
        <v>10583</v>
      </c>
      <c r="F1301" s="171" t="s">
        <v>10570</v>
      </c>
      <c r="G1301" s="169" t="s">
        <v>10536</v>
      </c>
      <c r="H1301" s="169"/>
      <c r="I1301" s="171" t="s">
        <v>10550</v>
      </c>
      <c r="J1301" s="101"/>
      <c r="K1301" s="101"/>
    </row>
    <row r="1302" spans="1:11" x14ac:dyDescent="0.55000000000000004">
      <c r="A1302" s="169" t="s">
        <v>10524</v>
      </c>
      <c r="B1302" s="170" t="s">
        <v>4765</v>
      </c>
      <c r="C1302" s="170"/>
      <c r="D1302" s="169" t="s">
        <v>10561</v>
      </c>
      <c r="E1302" s="171" t="s">
        <v>10584</v>
      </c>
      <c r="F1302" s="171" t="s">
        <v>10571</v>
      </c>
      <c r="G1302" s="169" t="s">
        <v>10537</v>
      </c>
      <c r="H1302" s="169"/>
      <c r="I1302" s="171" t="s">
        <v>10551</v>
      </c>
      <c r="J1302" s="101"/>
      <c r="K1302" s="101"/>
    </row>
    <row r="1303" spans="1:11" x14ac:dyDescent="0.55000000000000004">
      <c r="A1303" s="169" t="s">
        <v>10525</v>
      </c>
      <c r="B1303" s="170" t="s">
        <v>4765</v>
      </c>
      <c r="C1303" s="170"/>
      <c r="D1303" s="169" t="s">
        <v>10562</v>
      </c>
      <c r="E1303" s="171" t="s">
        <v>10585</v>
      </c>
      <c r="F1303" s="171" t="s">
        <v>10572</v>
      </c>
      <c r="G1303" s="169" t="s">
        <v>10538</v>
      </c>
      <c r="H1303" s="169"/>
      <c r="I1303" s="171" t="s">
        <v>10552</v>
      </c>
      <c r="J1303" s="101"/>
      <c r="K1303" s="101"/>
    </row>
    <row r="1304" spans="1:11" x14ac:dyDescent="0.55000000000000004">
      <c r="A1304" s="169" t="s">
        <v>10526</v>
      </c>
      <c r="B1304" s="170" t="s">
        <v>4765</v>
      </c>
      <c r="C1304" s="170"/>
      <c r="D1304" s="169" t="s">
        <v>10563</v>
      </c>
      <c r="E1304" s="171" t="s">
        <v>10586</v>
      </c>
      <c r="F1304" s="171" t="s">
        <v>10573</v>
      </c>
      <c r="G1304" s="169" t="s">
        <v>10539</v>
      </c>
      <c r="H1304" s="169"/>
      <c r="I1304" s="171" t="s">
        <v>10553</v>
      </c>
      <c r="J1304" s="101"/>
      <c r="K1304" s="101"/>
    </row>
    <row r="1305" spans="1:11" x14ac:dyDescent="0.55000000000000004">
      <c r="A1305" s="169" t="s">
        <v>10527</v>
      </c>
      <c r="B1305" s="170" t="s">
        <v>4765</v>
      </c>
      <c r="C1305" s="170"/>
      <c r="D1305" s="169" t="s">
        <v>9648</v>
      </c>
      <c r="E1305" s="171" t="s">
        <v>10587</v>
      </c>
      <c r="F1305" s="171" t="s">
        <v>10574</v>
      </c>
      <c r="G1305" s="169" t="s">
        <v>10540</v>
      </c>
      <c r="H1305" s="169"/>
      <c r="I1305" s="171" t="s">
        <v>10554</v>
      </c>
      <c r="J1305" s="101"/>
      <c r="K1305" s="101"/>
    </row>
    <row r="1306" spans="1:11" x14ac:dyDescent="0.55000000000000004">
      <c r="A1306" s="169" t="s">
        <v>10528</v>
      </c>
      <c r="B1306" s="170" t="s">
        <v>4763</v>
      </c>
      <c r="C1306" s="170"/>
      <c r="D1306" s="169" t="s">
        <v>10564</v>
      </c>
      <c r="E1306" s="171" t="s">
        <v>10588</v>
      </c>
      <c r="F1306" s="171" t="s">
        <v>10575</v>
      </c>
      <c r="G1306" s="169" t="s">
        <v>10541</v>
      </c>
      <c r="H1306" s="169"/>
      <c r="I1306" s="171" t="s">
        <v>10555</v>
      </c>
      <c r="J1306" s="101"/>
      <c r="K1306" s="101"/>
    </row>
    <row r="1307" spans="1:11" x14ac:dyDescent="0.55000000000000004">
      <c r="A1307" s="169" t="s">
        <v>10529</v>
      </c>
      <c r="B1307" s="170" t="s">
        <v>4762</v>
      </c>
      <c r="C1307" s="170"/>
      <c r="D1307" s="169" t="s">
        <v>10565</v>
      </c>
      <c r="E1307" s="171" t="s">
        <v>10589</v>
      </c>
      <c r="F1307" s="171" t="s">
        <v>10576</v>
      </c>
      <c r="G1307" s="169" t="s">
        <v>10542</v>
      </c>
      <c r="H1307" s="169"/>
      <c r="I1307" s="171" t="s">
        <v>10556</v>
      </c>
      <c r="J1307" s="101"/>
      <c r="K1307" s="101"/>
    </row>
    <row r="1308" spans="1:11" x14ac:dyDescent="0.55000000000000004">
      <c r="A1308" s="169" t="s">
        <v>10529</v>
      </c>
      <c r="B1308" s="170" t="s">
        <v>4765</v>
      </c>
      <c r="C1308" s="170"/>
      <c r="D1308" s="169" t="s">
        <v>10565</v>
      </c>
      <c r="E1308" s="171" t="s">
        <v>10589</v>
      </c>
      <c r="F1308" s="171" t="s">
        <v>10576</v>
      </c>
      <c r="G1308" s="169" t="s">
        <v>10542</v>
      </c>
      <c r="H1308" s="169"/>
      <c r="I1308" s="171" t="s">
        <v>10556</v>
      </c>
      <c r="J1308" s="101"/>
      <c r="K1308" s="101"/>
    </row>
    <row r="1309" spans="1:11" x14ac:dyDescent="0.55000000000000004">
      <c r="A1309" s="169" t="s">
        <v>10530</v>
      </c>
      <c r="B1309" s="170" t="s">
        <v>4765</v>
      </c>
      <c r="C1309" s="170"/>
      <c r="D1309" s="169" t="s">
        <v>3240</v>
      </c>
      <c r="E1309" s="171" t="s">
        <v>10590</v>
      </c>
      <c r="F1309" s="171" t="s">
        <v>10577</v>
      </c>
      <c r="G1309" s="169" t="s">
        <v>10543</v>
      </c>
      <c r="H1309" s="169"/>
      <c r="I1309" s="171" t="s">
        <v>10557</v>
      </c>
      <c r="J1309" s="101"/>
      <c r="K1309" s="101"/>
    </row>
    <row r="1310" spans="1:11" x14ac:dyDescent="0.55000000000000004">
      <c r="A1310" s="169" t="s">
        <v>10531</v>
      </c>
      <c r="B1310" s="170" t="s">
        <v>4762</v>
      </c>
      <c r="C1310" s="170"/>
      <c r="D1310" s="169" t="s">
        <v>3133</v>
      </c>
      <c r="E1310" s="171" t="s">
        <v>10591</v>
      </c>
      <c r="F1310" s="171" t="s">
        <v>10578</v>
      </c>
      <c r="G1310" s="169" t="s">
        <v>10544</v>
      </c>
      <c r="H1310" s="169"/>
      <c r="I1310" s="171" t="s">
        <v>10558</v>
      </c>
      <c r="J1310" s="101"/>
      <c r="K1310" s="101"/>
    </row>
    <row r="1311" spans="1:11" x14ac:dyDescent="0.55000000000000004">
      <c r="A1311" s="256">
        <v>110105632</v>
      </c>
      <c r="B1311" s="170" t="s">
        <v>4763</v>
      </c>
      <c r="C1311" s="170"/>
      <c r="D1311" s="169" t="s">
        <v>10651</v>
      </c>
      <c r="E1311" s="171" t="s">
        <v>10662</v>
      </c>
      <c r="F1311" s="171" t="s">
        <v>10655</v>
      </c>
      <c r="G1311" s="169" t="s">
        <v>10636</v>
      </c>
      <c r="H1311" s="169"/>
      <c r="I1311" s="171" t="s">
        <v>10643</v>
      </c>
      <c r="J1311" s="101"/>
      <c r="K1311" s="101"/>
    </row>
    <row r="1312" spans="1:11" x14ac:dyDescent="0.55000000000000004">
      <c r="A1312" s="256">
        <v>110105640</v>
      </c>
      <c r="B1312" s="170" t="s">
        <v>4765</v>
      </c>
      <c r="C1312" s="170"/>
      <c r="D1312" s="169" t="s">
        <v>10652</v>
      </c>
      <c r="E1312" s="171" t="s">
        <v>10663</v>
      </c>
      <c r="F1312" s="171" t="s">
        <v>10656</v>
      </c>
      <c r="G1312" s="169" t="s">
        <v>10637</v>
      </c>
      <c r="H1312" s="169"/>
      <c r="I1312" s="171" t="s">
        <v>10644</v>
      </c>
      <c r="J1312" s="101"/>
      <c r="K1312" s="101"/>
    </row>
    <row r="1313" spans="1:11" x14ac:dyDescent="0.55000000000000004">
      <c r="A1313" s="256">
        <v>110105657</v>
      </c>
      <c r="B1313" s="170" t="s">
        <v>4765</v>
      </c>
      <c r="C1313" s="170"/>
      <c r="D1313" s="169" t="s">
        <v>10653</v>
      </c>
      <c r="E1313" s="171" t="s">
        <v>10664</v>
      </c>
      <c r="F1313" s="171" t="s">
        <v>10645</v>
      </c>
      <c r="G1313" s="169" t="s">
        <v>10638</v>
      </c>
      <c r="H1313" s="169"/>
      <c r="I1313" s="171" t="s">
        <v>10645</v>
      </c>
      <c r="J1313" s="101"/>
      <c r="K1313" s="101"/>
    </row>
    <row r="1314" spans="1:11" x14ac:dyDescent="0.55000000000000004">
      <c r="A1314" s="256">
        <v>110303344</v>
      </c>
      <c r="B1314" s="170" t="s">
        <v>4765</v>
      </c>
      <c r="C1314" s="170"/>
      <c r="D1314" s="169" t="s">
        <v>3292</v>
      </c>
      <c r="E1314" s="171" t="s">
        <v>10665</v>
      </c>
      <c r="F1314" s="171" t="s">
        <v>10658</v>
      </c>
      <c r="G1314" s="169" t="s">
        <v>10657</v>
      </c>
      <c r="H1314" s="169"/>
      <c r="I1314" s="171" t="s">
        <v>10646</v>
      </c>
      <c r="J1314" s="101"/>
      <c r="K1314" s="101"/>
    </row>
    <row r="1315" spans="1:11" x14ac:dyDescent="0.55000000000000004">
      <c r="A1315" s="256">
        <v>110405719</v>
      </c>
      <c r="B1315" s="170" t="s">
        <v>4765</v>
      </c>
      <c r="C1315" s="170"/>
      <c r="D1315" s="169" t="s">
        <v>10654</v>
      </c>
      <c r="E1315" s="171" t="s">
        <v>10160</v>
      </c>
      <c r="F1315" s="171" t="s">
        <v>10660</v>
      </c>
      <c r="G1315" s="169" t="s">
        <v>10639</v>
      </c>
      <c r="H1315" s="169"/>
      <c r="I1315" s="171" t="s">
        <v>10647</v>
      </c>
      <c r="J1315" s="101"/>
      <c r="K1315" s="101"/>
    </row>
    <row r="1316" spans="1:11" x14ac:dyDescent="0.55000000000000004">
      <c r="A1316" s="256">
        <v>110507597</v>
      </c>
      <c r="B1316" s="170" t="s">
        <v>4765</v>
      </c>
      <c r="C1316" s="170"/>
      <c r="D1316" s="169" t="s">
        <v>3582</v>
      </c>
      <c r="E1316" s="171" t="s">
        <v>10074</v>
      </c>
      <c r="F1316" s="171" t="s">
        <v>10086</v>
      </c>
      <c r="G1316" s="169" t="s">
        <v>10640</v>
      </c>
      <c r="H1316" s="169"/>
      <c r="I1316" s="171" t="s">
        <v>10648</v>
      </c>
      <c r="J1316" s="101"/>
      <c r="K1316" s="101"/>
    </row>
    <row r="1317" spans="1:11" x14ac:dyDescent="0.55000000000000004">
      <c r="A1317" s="256">
        <v>110507605</v>
      </c>
      <c r="B1317" s="170" t="s">
        <v>4764</v>
      </c>
      <c r="C1317" s="170"/>
      <c r="D1317" s="169" t="s">
        <v>3326</v>
      </c>
      <c r="E1317" s="171" t="s">
        <v>10666</v>
      </c>
      <c r="F1317" s="171" t="s">
        <v>10661</v>
      </c>
      <c r="G1317" s="169" t="s">
        <v>10641</v>
      </c>
      <c r="H1317" s="169"/>
      <c r="I1317" s="171" t="s">
        <v>10649</v>
      </c>
      <c r="J1317" s="101"/>
      <c r="K1317" s="101"/>
    </row>
    <row r="1318" spans="1:11" x14ac:dyDescent="0.55000000000000004">
      <c r="A1318" s="256">
        <v>110601374</v>
      </c>
      <c r="B1318" s="170" t="s">
        <v>4765</v>
      </c>
      <c r="C1318" s="170"/>
      <c r="D1318" s="169" t="s">
        <v>3082</v>
      </c>
      <c r="E1318" s="171" t="s">
        <v>10667</v>
      </c>
      <c r="F1318" s="171" t="s">
        <v>10659</v>
      </c>
      <c r="G1318" s="169" t="s">
        <v>10642</v>
      </c>
      <c r="H1318" s="169"/>
      <c r="I1318" s="171" t="s">
        <v>10650</v>
      </c>
      <c r="J1318" s="101"/>
      <c r="K1318" s="101"/>
    </row>
    <row r="1319" spans="1:11" x14ac:dyDescent="0.55000000000000004">
      <c r="A1319" s="169" t="s">
        <v>10668</v>
      </c>
      <c r="B1319" s="170" t="s">
        <v>4765</v>
      </c>
      <c r="C1319" s="170"/>
      <c r="D1319" s="169" t="s">
        <v>10684</v>
      </c>
      <c r="E1319" s="171" t="s">
        <v>10688</v>
      </c>
      <c r="F1319" s="171" t="s">
        <v>10693</v>
      </c>
      <c r="G1319" s="169" t="s">
        <v>10673</v>
      </c>
      <c r="H1319" s="169"/>
      <c r="I1319" s="171" t="s">
        <v>10678</v>
      </c>
      <c r="J1319" s="101"/>
      <c r="K1319" s="101"/>
    </row>
    <row r="1320" spans="1:11" x14ac:dyDescent="0.55000000000000004">
      <c r="A1320" s="169" t="s">
        <v>10669</v>
      </c>
      <c r="B1320" s="170" t="s">
        <v>4765</v>
      </c>
      <c r="C1320" s="170"/>
      <c r="D1320" s="169" t="s">
        <v>10685</v>
      </c>
      <c r="E1320" s="171" t="s">
        <v>10689</v>
      </c>
      <c r="F1320" s="171" t="s">
        <v>10694</v>
      </c>
      <c r="G1320" s="169" t="s">
        <v>10674</v>
      </c>
      <c r="H1320" s="169"/>
      <c r="I1320" s="171" t="s">
        <v>10679</v>
      </c>
      <c r="J1320" s="101"/>
      <c r="K1320" s="101"/>
    </row>
    <row r="1321" spans="1:11" x14ac:dyDescent="0.55000000000000004">
      <c r="A1321" s="169" t="s">
        <v>10670</v>
      </c>
      <c r="B1321" s="170" t="s">
        <v>4764</v>
      </c>
      <c r="C1321" s="170"/>
      <c r="D1321" s="169" t="s">
        <v>10686</v>
      </c>
      <c r="E1321" s="171" t="s">
        <v>10690</v>
      </c>
      <c r="F1321" s="171" t="s">
        <v>10680</v>
      </c>
      <c r="G1321" s="169" t="s">
        <v>10675</v>
      </c>
      <c r="H1321" s="169"/>
      <c r="I1321" s="171" t="s">
        <v>10680</v>
      </c>
      <c r="J1321" s="101"/>
      <c r="K1321" s="101"/>
    </row>
    <row r="1322" spans="1:11" x14ac:dyDescent="0.55000000000000004">
      <c r="A1322" s="169" t="s">
        <v>732</v>
      </c>
      <c r="B1322" s="170" t="s">
        <v>4763</v>
      </c>
      <c r="C1322" s="170"/>
      <c r="D1322" s="169" t="s">
        <v>3111</v>
      </c>
      <c r="E1322" s="171" t="s">
        <v>10691</v>
      </c>
      <c r="F1322" s="171" t="s">
        <v>10695</v>
      </c>
      <c r="G1322" s="169" t="s">
        <v>10676</v>
      </c>
      <c r="H1322" s="169"/>
      <c r="I1322" s="171" t="s">
        <v>10681</v>
      </c>
      <c r="J1322" s="101"/>
      <c r="K1322" s="101"/>
    </row>
    <row r="1323" spans="1:11" x14ac:dyDescent="0.55000000000000004">
      <c r="A1323" s="169" t="s">
        <v>10671</v>
      </c>
      <c r="B1323" s="170" t="s">
        <v>4763</v>
      </c>
      <c r="C1323" s="170"/>
      <c r="D1323" s="169" t="s">
        <v>3429</v>
      </c>
      <c r="E1323" s="171" t="s">
        <v>10692</v>
      </c>
      <c r="F1323" s="171" t="s">
        <v>10696</v>
      </c>
      <c r="G1323" s="169" t="s">
        <v>10677</v>
      </c>
      <c r="H1323" s="169"/>
      <c r="I1323" s="171" t="s">
        <v>10682</v>
      </c>
      <c r="J1323" s="101"/>
      <c r="K1323" s="101"/>
    </row>
    <row r="1324" spans="1:11" x14ac:dyDescent="0.55000000000000004">
      <c r="A1324" s="169" t="s">
        <v>10672</v>
      </c>
      <c r="B1324" s="170" t="s">
        <v>4765</v>
      </c>
      <c r="C1324" s="170"/>
      <c r="D1324" s="169" t="s">
        <v>10687</v>
      </c>
      <c r="E1324" s="171" t="s">
        <v>10585</v>
      </c>
      <c r="F1324" s="171" t="s">
        <v>10683</v>
      </c>
      <c r="G1324" s="169" t="s">
        <v>10538</v>
      </c>
      <c r="H1324" s="169"/>
      <c r="I1324" s="171" t="s">
        <v>10683</v>
      </c>
      <c r="J1324" s="101"/>
      <c r="K1324" s="101"/>
    </row>
    <row r="1325" spans="1:11" x14ac:dyDescent="0.55000000000000004">
      <c r="A1325" s="443" t="s">
        <v>10722</v>
      </c>
      <c r="B1325" s="170" t="s">
        <v>4764</v>
      </c>
      <c r="C1325" s="170"/>
      <c r="D1325" s="169" t="s">
        <v>10768</v>
      </c>
      <c r="E1325" s="171" t="s">
        <v>10778</v>
      </c>
      <c r="F1325" s="171" t="s">
        <v>10792</v>
      </c>
      <c r="G1325" s="169" t="s">
        <v>10739</v>
      </c>
      <c r="H1325" s="169"/>
      <c r="I1325" s="171" t="s">
        <v>10752</v>
      </c>
      <c r="J1325" s="101"/>
      <c r="K1325" s="101"/>
    </row>
    <row r="1326" spans="1:11" x14ac:dyDescent="0.55000000000000004">
      <c r="A1326" s="443" t="s">
        <v>10723</v>
      </c>
      <c r="B1326" s="170" t="s">
        <v>4765</v>
      </c>
      <c r="C1326" s="170"/>
      <c r="D1326" s="169" t="s">
        <v>10685</v>
      </c>
      <c r="E1326" s="171" t="s">
        <v>10689</v>
      </c>
      <c r="F1326" s="171" t="s">
        <v>10694</v>
      </c>
      <c r="G1326" s="169" t="s">
        <v>1177</v>
      </c>
      <c r="H1326" s="169"/>
      <c r="I1326" s="171" t="s">
        <v>10753</v>
      </c>
      <c r="J1326" s="101"/>
      <c r="K1326" s="101"/>
    </row>
    <row r="1327" spans="1:11" x14ac:dyDescent="0.55000000000000004">
      <c r="A1327" s="443" t="s">
        <v>10724</v>
      </c>
      <c r="B1327" s="170" t="s">
        <v>4764</v>
      </c>
      <c r="C1327" s="170"/>
      <c r="D1327" s="169" t="s">
        <v>10769</v>
      </c>
      <c r="E1327" s="171" t="s">
        <v>10779</v>
      </c>
      <c r="F1327" s="171" t="s">
        <v>10793</v>
      </c>
      <c r="G1327" s="169" t="s">
        <v>10740</v>
      </c>
      <c r="H1327" s="169"/>
      <c r="I1327" s="171" t="s">
        <v>10754</v>
      </c>
      <c r="J1327" s="101"/>
      <c r="K1327" s="101"/>
    </row>
    <row r="1328" spans="1:11" x14ac:dyDescent="0.55000000000000004">
      <c r="A1328" s="443" t="s">
        <v>10725</v>
      </c>
      <c r="B1328" s="170" t="s">
        <v>4765</v>
      </c>
      <c r="C1328" s="170"/>
      <c r="D1328" s="169" t="s">
        <v>10770</v>
      </c>
      <c r="E1328" s="171" t="s">
        <v>10780</v>
      </c>
      <c r="F1328" s="171" t="s">
        <v>10794</v>
      </c>
      <c r="G1328" s="169" t="s">
        <v>9448</v>
      </c>
      <c r="H1328" s="169"/>
      <c r="I1328" s="171" t="s">
        <v>10755</v>
      </c>
      <c r="J1328" s="101"/>
      <c r="K1328" s="101"/>
    </row>
    <row r="1329" spans="1:11" x14ac:dyDescent="0.55000000000000004">
      <c r="A1329" s="443" t="s">
        <v>10726</v>
      </c>
      <c r="B1329" s="170" t="s">
        <v>4764</v>
      </c>
      <c r="C1329" s="170"/>
      <c r="D1329" s="169" t="s">
        <v>10771</v>
      </c>
      <c r="E1329" s="171" t="s">
        <v>10781</v>
      </c>
      <c r="F1329" s="171" t="s">
        <v>10084</v>
      </c>
      <c r="G1329" s="169" t="s">
        <v>10096</v>
      </c>
      <c r="H1329" s="169"/>
      <c r="I1329" s="171" t="s">
        <v>10084</v>
      </c>
      <c r="J1329" s="101"/>
      <c r="K1329" s="101"/>
    </row>
    <row r="1330" spans="1:11" x14ac:dyDescent="0.55000000000000004">
      <c r="A1330" s="443" t="s">
        <v>10727</v>
      </c>
      <c r="B1330" s="170" t="s">
        <v>4765</v>
      </c>
      <c r="C1330" s="170"/>
      <c r="D1330" s="169" t="s">
        <v>3616</v>
      </c>
      <c r="E1330" s="171" t="s">
        <v>10782</v>
      </c>
      <c r="F1330" s="171" t="s">
        <v>10795</v>
      </c>
      <c r="G1330" s="169" t="s">
        <v>10741</v>
      </c>
      <c r="H1330" s="169"/>
      <c r="I1330" s="171" t="s">
        <v>10756</v>
      </c>
      <c r="J1330" s="101"/>
      <c r="K1330" s="101"/>
    </row>
    <row r="1331" spans="1:11" x14ac:dyDescent="0.55000000000000004">
      <c r="A1331" s="443" t="s">
        <v>10728</v>
      </c>
      <c r="B1331" s="170" t="s">
        <v>4765</v>
      </c>
      <c r="C1331" s="170"/>
      <c r="D1331" s="169" t="s">
        <v>9480</v>
      </c>
      <c r="E1331" s="171" t="s">
        <v>10783</v>
      </c>
      <c r="F1331" s="171" t="s">
        <v>10796</v>
      </c>
      <c r="G1331" s="169" t="s">
        <v>10742</v>
      </c>
      <c r="H1331" s="169"/>
      <c r="I1331" s="171" t="s">
        <v>10757</v>
      </c>
      <c r="J1331" s="101"/>
      <c r="K1331" s="101"/>
    </row>
    <row r="1332" spans="1:11" x14ac:dyDescent="0.55000000000000004">
      <c r="A1332" s="443" t="s">
        <v>10729</v>
      </c>
      <c r="B1332" s="170" t="s">
        <v>4765</v>
      </c>
      <c r="C1332" s="170"/>
      <c r="D1332" s="169" t="s">
        <v>10772</v>
      </c>
      <c r="E1332" s="171" t="s">
        <v>10784</v>
      </c>
      <c r="F1332" s="171" t="s">
        <v>10758</v>
      </c>
      <c r="G1332" s="169" t="s">
        <v>10743</v>
      </c>
      <c r="H1332" s="169"/>
      <c r="I1332" s="171" t="s">
        <v>10758</v>
      </c>
      <c r="J1332" s="101"/>
      <c r="K1332" s="101"/>
    </row>
    <row r="1333" spans="1:11" x14ac:dyDescent="0.55000000000000004">
      <c r="A1333" s="443" t="s">
        <v>10730</v>
      </c>
      <c r="B1333" s="170" t="s">
        <v>4765</v>
      </c>
      <c r="C1333" s="170"/>
      <c r="D1333" s="169" t="s">
        <v>10773</v>
      </c>
      <c r="E1333" s="171" t="s">
        <v>10785</v>
      </c>
      <c r="F1333" s="171" t="s">
        <v>10797</v>
      </c>
      <c r="G1333" s="169" t="s">
        <v>10744</v>
      </c>
      <c r="H1333" s="169"/>
      <c r="I1333" s="171" t="s">
        <v>10759</v>
      </c>
      <c r="J1333" s="101"/>
      <c r="K1333" s="101"/>
    </row>
    <row r="1334" spans="1:11" x14ac:dyDescent="0.55000000000000004">
      <c r="A1334" s="443" t="s">
        <v>10731</v>
      </c>
      <c r="B1334" s="170" t="s">
        <v>4765</v>
      </c>
      <c r="C1334" s="170"/>
      <c r="D1334" s="169" t="s">
        <v>10770</v>
      </c>
      <c r="E1334" s="171" t="s">
        <v>10780</v>
      </c>
      <c r="F1334" s="171" t="s">
        <v>10794</v>
      </c>
      <c r="G1334" s="169" t="s">
        <v>10745</v>
      </c>
      <c r="H1334" s="169"/>
      <c r="I1334" s="171" t="s">
        <v>10760</v>
      </c>
      <c r="J1334" s="101"/>
      <c r="K1334" s="101"/>
    </row>
    <row r="1335" spans="1:11" x14ac:dyDescent="0.55000000000000004">
      <c r="A1335" s="443" t="s">
        <v>10732</v>
      </c>
      <c r="B1335" s="170" t="s">
        <v>4765</v>
      </c>
      <c r="C1335" s="170"/>
      <c r="D1335" s="169" t="s">
        <v>10770</v>
      </c>
      <c r="E1335" s="171" t="s">
        <v>10780</v>
      </c>
      <c r="F1335" s="171" t="s">
        <v>10794</v>
      </c>
      <c r="G1335" s="169" t="s">
        <v>10746</v>
      </c>
      <c r="H1335" s="169"/>
      <c r="I1335" s="171" t="s">
        <v>10761</v>
      </c>
      <c r="J1335" s="101"/>
      <c r="K1335" s="101"/>
    </row>
    <row r="1336" spans="1:11" x14ac:dyDescent="0.55000000000000004">
      <c r="A1336" s="443" t="s">
        <v>10733</v>
      </c>
      <c r="B1336" s="170" t="s">
        <v>4765</v>
      </c>
      <c r="C1336" s="170"/>
      <c r="D1336" s="169" t="s">
        <v>10774</v>
      </c>
      <c r="E1336" s="171" t="s">
        <v>10786</v>
      </c>
      <c r="F1336" s="171" t="s">
        <v>10798</v>
      </c>
      <c r="G1336" s="169" t="s">
        <v>10747</v>
      </c>
      <c r="H1336" s="169"/>
      <c r="I1336" s="171" t="s">
        <v>10762</v>
      </c>
      <c r="J1336" s="101"/>
      <c r="K1336" s="101"/>
    </row>
    <row r="1337" spans="1:11" x14ac:dyDescent="0.55000000000000004">
      <c r="A1337" s="443" t="s">
        <v>10734</v>
      </c>
      <c r="B1337" s="170" t="s">
        <v>4763</v>
      </c>
      <c r="C1337" s="170"/>
      <c r="D1337" s="169" t="s">
        <v>3015</v>
      </c>
      <c r="E1337" s="171" t="s">
        <v>10787</v>
      </c>
      <c r="F1337" s="171" t="s">
        <v>10799</v>
      </c>
      <c r="G1337" s="169" t="s">
        <v>1692</v>
      </c>
      <c r="H1337" s="169"/>
      <c r="I1337" s="171" t="s">
        <v>10763</v>
      </c>
      <c r="J1337" s="101"/>
      <c r="K1337" s="101"/>
    </row>
    <row r="1338" spans="1:11" x14ac:dyDescent="0.55000000000000004">
      <c r="A1338" s="443" t="s">
        <v>10735</v>
      </c>
      <c r="B1338" s="170" t="s">
        <v>4763</v>
      </c>
      <c r="C1338" s="170"/>
      <c r="D1338" s="169" t="s">
        <v>10775</v>
      </c>
      <c r="E1338" s="171" t="s">
        <v>10788</v>
      </c>
      <c r="F1338" s="171" t="s">
        <v>10800</v>
      </c>
      <c r="G1338" s="169" t="s">
        <v>10748</v>
      </c>
      <c r="H1338" s="169"/>
      <c r="I1338" s="171" t="s">
        <v>10764</v>
      </c>
      <c r="J1338" s="101"/>
      <c r="K1338" s="101"/>
    </row>
    <row r="1339" spans="1:11" x14ac:dyDescent="0.55000000000000004">
      <c r="A1339" s="443" t="s">
        <v>10736</v>
      </c>
      <c r="B1339" s="170" t="s">
        <v>4763</v>
      </c>
      <c r="C1339" s="170"/>
      <c r="D1339" s="169" t="s">
        <v>10776</v>
      </c>
      <c r="E1339" s="171" t="s">
        <v>10789</v>
      </c>
      <c r="F1339" s="171" t="s">
        <v>10801</v>
      </c>
      <c r="G1339" s="169" t="s">
        <v>10749</v>
      </c>
      <c r="H1339" s="169"/>
      <c r="I1339" s="171" t="s">
        <v>10765</v>
      </c>
      <c r="J1339" s="101"/>
      <c r="K1339" s="101"/>
    </row>
    <row r="1340" spans="1:11" x14ac:dyDescent="0.55000000000000004">
      <c r="A1340" s="443" t="s">
        <v>10737</v>
      </c>
      <c r="B1340" s="170" t="s">
        <v>4763</v>
      </c>
      <c r="C1340" s="170"/>
      <c r="D1340" s="169" t="s">
        <v>10777</v>
      </c>
      <c r="E1340" s="171" t="s">
        <v>10790</v>
      </c>
      <c r="F1340" s="171" t="s">
        <v>10802</v>
      </c>
      <c r="G1340" s="169" t="s">
        <v>10750</v>
      </c>
      <c r="H1340" s="169"/>
      <c r="I1340" s="171" t="s">
        <v>10766</v>
      </c>
      <c r="J1340" s="101"/>
      <c r="K1340" s="101"/>
    </row>
    <row r="1341" spans="1:11" x14ac:dyDescent="0.55000000000000004">
      <c r="A1341" s="443" t="s">
        <v>10738</v>
      </c>
      <c r="B1341" s="170" t="s">
        <v>4763</v>
      </c>
      <c r="C1341" s="170"/>
      <c r="D1341" s="169" t="s">
        <v>3500</v>
      </c>
      <c r="E1341" s="171" t="s">
        <v>10791</v>
      </c>
      <c r="F1341" s="171" t="s">
        <v>10803</v>
      </c>
      <c r="G1341" s="169" t="s">
        <v>10751</v>
      </c>
      <c r="H1341" s="169"/>
      <c r="I1341" s="171" t="s">
        <v>10767</v>
      </c>
      <c r="J1341" s="101"/>
      <c r="K1341" s="101"/>
    </row>
    <row r="1342" spans="1:11" x14ac:dyDescent="0.55000000000000004">
      <c r="A1342" s="169"/>
      <c r="B1342" s="170"/>
      <c r="C1342" s="170"/>
      <c r="D1342" s="169"/>
      <c r="E1342" s="171"/>
      <c r="F1342" s="171"/>
      <c r="G1342" s="169"/>
      <c r="H1342" s="169"/>
      <c r="I1342" s="171"/>
      <c r="J1342" s="101"/>
      <c r="K1342" s="101"/>
    </row>
    <row r="1343" spans="1:11" x14ac:dyDescent="0.55000000000000004">
      <c r="A1343" s="169"/>
      <c r="B1343" s="170"/>
      <c r="C1343" s="170"/>
      <c r="D1343" s="169"/>
      <c r="E1343" s="171"/>
      <c r="F1343" s="171"/>
      <c r="G1343" s="169"/>
      <c r="H1343" s="169"/>
      <c r="I1343" s="171"/>
      <c r="J1343" s="101"/>
      <c r="K1343" s="101"/>
    </row>
    <row r="1344" spans="1:11" x14ac:dyDescent="0.55000000000000004">
      <c r="A1344" s="169"/>
      <c r="B1344" s="170"/>
      <c r="C1344" s="170"/>
      <c r="D1344" s="169"/>
      <c r="E1344" s="171"/>
      <c r="F1344" s="171"/>
      <c r="G1344" s="169"/>
      <c r="H1344" s="169"/>
      <c r="I1344" s="171"/>
      <c r="J1344" s="101"/>
      <c r="K1344" s="101"/>
    </row>
    <row r="1345" spans="1:11" x14ac:dyDescent="0.55000000000000004">
      <c r="A1345" s="169"/>
      <c r="B1345" s="170"/>
      <c r="C1345" s="170"/>
      <c r="D1345" s="169"/>
      <c r="E1345" s="171"/>
      <c r="F1345" s="171"/>
      <c r="G1345" s="169"/>
      <c r="H1345" s="169"/>
      <c r="I1345" s="171"/>
      <c r="J1345" s="101"/>
      <c r="K1345" s="101"/>
    </row>
    <row r="1346" spans="1:11" x14ac:dyDescent="0.55000000000000004">
      <c r="A1346" s="169"/>
      <c r="B1346" s="170"/>
      <c r="C1346" s="170"/>
      <c r="D1346" s="169"/>
      <c r="E1346" s="171"/>
      <c r="F1346" s="171"/>
      <c r="G1346" s="169"/>
      <c r="H1346" s="169"/>
      <c r="I1346" s="171"/>
      <c r="J1346" s="101"/>
      <c r="K1346" s="101"/>
    </row>
    <row r="1347" spans="1:11" x14ac:dyDescent="0.55000000000000004">
      <c r="A1347" s="169"/>
      <c r="B1347" s="170"/>
      <c r="C1347" s="170"/>
      <c r="D1347" s="169"/>
      <c r="E1347" s="171"/>
      <c r="F1347" s="171"/>
      <c r="G1347" s="169"/>
      <c r="H1347" s="169"/>
      <c r="I1347" s="171"/>
      <c r="J1347" s="101"/>
      <c r="K1347" s="101"/>
    </row>
    <row r="1348" spans="1:11" x14ac:dyDescent="0.55000000000000004">
      <c r="A1348" s="169"/>
      <c r="B1348" s="170"/>
      <c r="C1348" s="170"/>
      <c r="D1348" s="169"/>
      <c r="E1348" s="171"/>
      <c r="F1348" s="171"/>
      <c r="G1348" s="169"/>
      <c r="H1348" s="169"/>
      <c r="I1348" s="171"/>
      <c r="J1348" s="101"/>
      <c r="K1348" s="101"/>
    </row>
    <row r="1349" spans="1:11" x14ac:dyDescent="0.55000000000000004">
      <c r="A1349" s="169"/>
      <c r="B1349" s="170"/>
      <c r="C1349" s="170"/>
      <c r="D1349" s="169"/>
      <c r="E1349" s="171"/>
      <c r="F1349" s="171"/>
      <c r="G1349" s="169"/>
      <c r="H1349" s="169"/>
      <c r="I1349" s="171"/>
      <c r="J1349" s="101"/>
      <c r="K1349" s="101"/>
    </row>
    <row r="1350" spans="1:11" x14ac:dyDescent="0.55000000000000004">
      <c r="A1350" s="169"/>
      <c r="B1350" s="170"/>
      <c r="C1350" s="170"/>
      <c r="D1350" s="169"/>
      <c r="E1350" s="171"/>
      <c r="F1350" s="171"/>
      <c r="G1350" s="169"/>
      <c r="H1350" s="169"/>
      <c r="I1350" s="171"/>
      <c r="J1350" s="101"/>
      <c r="K1350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601"/>
  <sheetViews>
    <sheetView view="pageBreakPreview" zoomScaleNormal="100" zoomScaleSheetLayoutView="100" workbookViewId="0">
      <pane ySplit="2" topLeftCell="A1581" activePane="bottomLeft" state="frozen"/>
      <selection activeCell="G1342" sqref="G1342"/>
      <selection pane="bottomLeft" activeCell="G1342" sqref="G1342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10173</v>
      </c>
      <c r="B1515" s="161" t="s">
        <v>4765</v>
      </c>
      <c r="C1515" s="161"/>
      <c r="D1515" s="168" t="s">
        <v>6260</v>
      </c>
      <c r="E1515" s="168" t="s">
        <v>10181</v>
      </c>
      <c r="F1515" s="106" t="s">
        <v>10194</v>
      </c>
      <c r="G1515" s="101"/>
      <c r="H1515" s="101"/>
    </row>
    <row r="1516" spans="1:8" x14ac:dyDescent="0.55000000000000004">
      <c r="A1516" s="168" t="s">
        <v>10174</v>
      </c>
      <c r="B1516" s="161" t="s">
        <v>4765</v>
      </c>
      <c r="C1516" s="161"/>
      <c r="D1516" s="168" t="s">
        <v>6848</v>
      </c>
      <c r="E1516" s="168" t="s">
        <v>10182</v>
      </c>
      <c r="F1516" s="106" t="s">
        <v>10195</v>
      </c>
      <c r="G1516" s="101"/>
      <c r="H1516" s="101"/>
    </row>
    <row r="1517" spans="1:8" x14ac:dyDescent="0.55000000000000004">
      <c r="A1517" s="168" t="s">
        <v>10175</v>
      </c>
      <c r="B1517" s="161" t="s">
        <v>4767</v>
      </c>
      <c r="C1517" s="161"/>
      <c r="D1517" s="168" t="s">
        <v>10189</v>
      </c>
      <c r="E1517" s="168" t="s">
        <v>10183</v>
      </c>
      <c r="F1517" s="106" t="s">
        <v>10196</v>
      </c>
      <c r="G1517" s="101"/>
      <c r="H1517" s="101"/>
    </row>
    <row r="1518" spans="1:8" x14ac:dyDescent="0.55000000000000004">
      <c r="A1518" s="168" t="s">
        <v>10176</v>
      </c>
      <c r="B1518" s="161" t="s">
        <v>4765</v>
      </c>
      <c r="C1518" s="161"/>
      <c r="D1518" s="168" t="s">
        <v>10190</v>
      </c>
      <c r="E1518" s="168" t="s">
        <v>10184</v>
      </c>
      <c r="F1518" s="106" t="s">
        <v>10197</v>
      </c>
      <c r="G1518" s="101"/>
      <c r="H1518" s="101"/>
    </row>
    <row r="1519" spans="1:8" x14ac:dyDescent="0.55000000000000004">
      <c r="A1519" s="168" t="s">
        <v>10177</v>
      </c>
      <c r="B1519" s="161" t="s">
        <v>4765</v>
      </c>
      <c r="C1519" s="161"/>
      <c r="D1519" s="168" t="s">
        <v>10191</v>
      </c>
      <c r="E1519" s="168" t="s">
        <v>10185</v>
      </c>
      <c r="F1519" s="106" t="s">
        <v>10198</v>
      </c>
      <c r="G1519" s="101"/>
      <c r="H1519" s="101"/>
    </row>
    <row r="1520" spans="1:8" x14ac:dyDescent="0.55000000000000004">
      <c r="A1520" s="168" t="s">
        <v>10178</v>
      </c>
      <c r="B1520" s="161" t="s">
        <v>4765</v>
      </c>
      <c r="C1520" s="161"/>
      <c r="D1520" s="168" t="s">
        <v>6597</v>
      </c>
      <c r="E1520" s="168" t="s">
        <v>10186</v>
      </c>
      <c r="F1520" s="106" t="s">
        <v>10199</v>
      </c>
      <c r="G1520" s="101"/>
      <c r="H1520" s="101"/>
    </row>
    <row r="1521" spans="1:8" x14ac:dyDescent="0.55000000000000004">
      <c r="A1521" s="168" t="s">
        <v>10179</v>
      </c>
      <c r="B1521" s="161" t="s">
        <v>4763</v>
      </c>
      <c r="C1521" s="161"/>
      <c r="D1521" s="168" t="s">
        <v>10192</v>
      </c>
      <c r="E1521" s="168" t="s">
        <v>10187</v>
      </c>
      <c r="F1521" s="106" t="s">
        <v>10200</v>
      </c>
      <c r="G1521" s="101"/>
      <c r="H1521" s="101"/>
    </row>
    <row r="1522" spans="1:8" x14ac:dyDescent="0.55000000000000004">
      <c r="A1522" s="168" t="s">
        <v>10180</v>
      </c>
      <c r="B1522" s="161" t="s">
        <v>4762</v>
      </c>
      <c r="C1522" s="161"/>
      <c r="D1522" s="168" t="s">
        <v>10193</v>
      </c>
      <c r="E1522" s="168" t="s">
        <v>10188</v>
      </c>
      <c r="F1522" s="106" t="s">
        <v>10201</v>
      </c>
      <c r="G1522" s="101"/>
      <c r="H1522" s="101"/>
    </row>
    <row r="1523" spans="1:8" x14ac:dyDescent="0.55000000000000004">
      <c r="A1523" s="168" t="s">
        <v>10254</v>
      </c>
      <c r="B1523" s="161" t="s">
        <v>4765</v>
      </c>
      <c r="C1523" s="161"/>
      <c r="D1523" s="168" t="s">
        <v>10279</v>
      </c>
      <c r="E1523" s="168" t="s">
        <v>10260</v>
      </c>
      <c r="F1523" s="106" t="s">
        <v>10268</v>
      </c>
      <c r="G1523" s="101"/>
      <c r="H1523" s="101"/>
    </row>
    <row r="1524" spans="1:8" x14ac:dyDescent="0.55000000000000004">
      <c r="A1524" s="168" t="s">
        <v>10255</v>
      </c>
      <c r="B1524" s="161" t="s">
        <v>4765</v>
      </c>
      <c r="C1524" s="161"/>
      <c r="D1524" s="168" t="s">
        <v>10280</v>
      </c>
      <c r="E1524" s="168" t="s">
        <v>10261</v>
      </c>
      <c r="F1524" s="106" t="s">
        <v>10269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10262</v>
      </c>
      <c r="F1525" s="106" t="s">
        <v>10270</v>
      </c>
      <c r="G1525" s="101"/>
      <c r="H1525" s="101"/>
    </row>
    <row r="1526" spans="1:8" x14ac:dyDescent="0.55000000000000004">
      <c r="A1526" s="168" t="s">
        <v>10256</v>
      </c>
      <c r="B1526" s="161" t="s">
        <v>4767</v>
      </c>
      <c r="C1526" s="161"/>
      <c r="D1526" s="168" t="s">
        <v>10275</v>
      </c>
      <c r="E1526" s="168" t="s">
        <v>10263</v>
      </c>
      <c r="F1526" s="106" t="s">
        <v>10271</v>
      </c>
      <c r="G1526" s="101"/>
      <c r="H1526" s="101"/>
    </row>
    <row r="1527" spans="1:8" x14ac:dyDescent="0.55000000000000004">
      <c r="A1527" s="168" t="s">
        <v>10257</v>
      </c>
      <c r="B1527" s="161" t="s">
        <v>4762</v>
      </c>
      <c r="C1527" s="161"/>
      <c r="D1527" s="168" t="s">
        <v>10276</v>
      </c>
      <c r="E1527" s="168" t="s">
        <v>10264</v>
      </c>
      <c r="F1527" s="106" t="s">
        <v>10272</v>
      </c>
      <c r="G1527" s="101"/>
      <c r="H1527" s="101"/>
    </row>
    <row r="1528" spans="1:8" x14ac:dyDescent="0.55000000000000004">
      <c r="A1528" s="168" t="s">
        <v>10257</v>
      </c>
      <c r="B1528" s="161" t="s">
        <v>4765</v>
      </c>
      <c r="C1528" s="161"/>
      <c r="D1528" s="168" t="s">
        <v>10276</v>
      </c>
      <c r="E1528" s="168" t="s">
        <v>10264</v>
      </c>
      <c r="F1528" s="106" t="s">
        <v>10272</v>
      </c>
      <c r="G1528" s="101"/>
      <c r="H1528" s="101"/>
    </row>
    <row r="1529" spans="1:8" x14ac:dyDescent="0.55000000000000004">
      <c r="A1529" s="168" t="s">
        <v>10258</v>
      </c>
      <c r="B1529" s="161" t="s">
        <v>4764</v>
      </c>
      <c r="C1529" s="161"/>
      <c r="D1529" s="168" t="s">
        <v>10277</v>
      </c>
      <c r="E1529" s="168" t="s">
        <v>10265</v>
      </c>
      <c r="F1529" s="106" t="s">
        <v>10273</v>
      </c>
      <c r="G1529" s="101"/>
      <c r="H1529" s="101"/>
    </row>
    <row r="1530" spans="1:8" x14ac:dyDescent="0.55000000000000004">
      <c r="A1530" s="168" t="s">
        <v>10259</v>
      </c>
      <c r="B1530" s="161" t="s">
        <v>4765</v>
      </c>
      <c r="C1530" s="161"/>
      <c r="D1530" s="168" t="s">
        <v>10278</v>
      </c>
      <c r="E1530" s="168" t="s">
        <v>10266</v>
      </c>
      <c r="F1530" s="106" t="s">
        <v>10267</v>
      </c>
      <c r="G1530" s="101"/>
      <c r="H1530" s="101"/>
    </row>
    <row r="1531" spans="1:8" x14ac:dyDescent="0.55000000000000004">
      <c r="A1531" s="168" t="s">
        <v>10424</v>
      </c>
      <c r="B1531" s="161" t="s">
        <v>10430</v>
      </c>
      <c r="C1531" s="161"/>
      <c r="D1531" s="168" t="s">
        <v>10233</v>
      </c>
      <c r="E1531" s="168" t="s">
        <v>6988</v>
      </c>
      <c r="F1531" s="106" t="s">
        <v>10274</v>
      </c>
      <c r="G1531" s="101"/>
      <c r="H1531" s="101"/>
    </row>
    <row r="1532" spans="1:8" x14ac:dyDescent="0.55000000000000004">
      <c r="A1532" s="168" t="s">
        <v>10425</v>
      </c>
      <c r="B1532" s="161" t="s">
        <v>10431</v>
      </c>
      <c r="C1532" s="161"/>
      <c r="D1532" s="168" t="s">
        <v>10441</v>
      </c>
      <c r="E1532" s="168" t="s">
        <v>10433</v>
      </c>
      <c r="F1532" s="106" t="s">
        <v>3870</v>
      </c>
      <c r="G1532" s="101"/>
      <c r="H1532" s="101"/>
    </row>
    <row r="1533" spans="1:8" x14ac:dyDescent="0.55000000000000004">
      <c r="A1533" s="168" t="s">
        <v>10426</v>
      </c>
      <c r="B1533" s="161" t="s">
        <v>10430</v>
      </c>
      <c r="C1533" s="161"/>
      <c r="D1533" s="168" t="s">
        <v>10442</v>
      </c>
      <c r="E1533" s="168" t="s">
        <v>10434</v>
      </c>
      <c r="F1533" s="106" t="s">
        <v>10437</v>
      </c>
      <c r="G1533" s="101"/>
      <c r="H1533" s="101"/>
    </row>
    <row r="1534" spans="1:8" x14ac:dyDescent="0.55000000000000004">
      <c r="A1534" s="168" t="s">
        <v>10427</v>
      </c>
      <c r="B1534" s="161" t="s">
        <v>10430</v>
      </c>
      <c r="C1534" s="161"/>
      <c r="D1534" s="168" t="s">
        <v>10443</v>
      </c>
      <c r="E1534" s="168" t="s">
        <v>7562</v>
      </c>
      <c r="F1534" s="106" t="s">
        <v>10438</v>
      </c>
      <c r="G1534" s="101"/>
      <c r="H1534" s="101"/>
    </row>
    <row r="1535" spans="1:8" x14ac:dyDescent="0.55000000000000004">
      <c r="A1535" s="168" t="s">
        <v>10428</v>
      </c>
      <c r="B1535" s="161" t="s">
        <v>10431</v>
      </c>
      <c r="C1535" s="161"/>
      <c r="D1535" s="168" t="s">
        <v>10444</v>
      </c>
      <c r="E1535" s="168" t="s">
        <v>10435</v>
      </c>
      <c r="F1535" s="106" t="s">
        <v>10498</v>
      </c>
      <c r="G1535" s="101"/>
      <c r="H1535" s="101"/>
    </row>
    <row r="1536" spans="1:8" x14ac:dyDescent="0.55000000000000004">
      <c r="A1536" s="168" t="s">
        <v>10429</v>
      </c>
      <c r="B1536" s="161" t="s">
        <v>10432</v>
      </c>
      <c r="C1536" s="161"/>
      <c r="D1536" s="168" t="s">
        <v>10445</v>
      </c>
      <c r="E1536" s="168" t="s">
        <v>10480</v>
      </c>
      <c r="F1536" s="106" t="s">
        <v>10439</v>
      </c>
      <c r="G1536" s="101"/>
      <c r="H1536" s="101"/>
    </row>
    <row r="1537" spans="1:8" x14ac:dyDescent="0.55000000000000004">
      <c r="A1537" s="168" t="s">
        <v>10429</v>
      </c>
      <c r="B1537" s="161" t="s">
        <v>10431</v>
      </c>
      <c r="C1537" s="161"/>
      <c r="D1537" s="168" t="s">
        <v>10445</v>
      </c>
      <c r="E1537" s="168" t="s">
        <v>10436</v>
      </c>
      <c r="F1537" s="106" t="s">
        <v>10440</v>
      </c>
      <c r="G1537" s="101"/>
      <c r="H1537" s="101"/>
    </row>
    <row r="1538" spans="1:8" x14ac:dyDescent="0.55000000000000004">
      <c r="A1538" s="168" t="s">
        <v>10481</v>
      </c>
      <c r="B1538" s="161" t="s">
        <v>4765</v>
      </c>
      <c r="C1538" s="161"/>
      <c r="D1538" s="168" t="s">
        <v>10514</v>
      </c>
      <c r="E1538" s="168" t="s">
        <v>10489</v>
      </c>
      <c r="F1538" s="106" t="s">
        <v>10499</v>
      </c>
      <c r="G1538" s="101"/>
      <c r="H1538" s="101"/>
    </row>
    <row r="1539" spans="1:8" x14ac:dyDescent="0.55000000000000004">
      <c r="A1539" s="168" t="s">
        <v>10482</v>
      </c>
      <c r="B1539" s="161" t="s">
        <v>4765</v>
      </c>
      <c r="C1539" s="161"/>
      <c r="D1539" s="168" t="s">
        <v>10490</v>
      </c>
      <c r="E1539" s="168" t="s">
        <v>10490</v>
      </c>
      <c r="F1539" s="106" t="s">
        <v>10500</v>
      </c>
      <c r="G1539" s="101"/>
      <c r="H1539" s="101"/>
    </row>
    <row r="1540" spans="1:8" x14ac:dyDescent="0.55000000000000004">
      <c r="A1540" s="168" t="s">
        <v>10483</v>
      </c>
      <c r="B1540" s="161" t="s">
        <v>4765</v>
      </c>
      <c r="C1540" s="161"/>
      <c r="D1540" s="168" t="s">
        <v>6654</v>
      </c>
      <c r="E1540" s="168" t="s">
        <v>7767</v>
      </c>
      <c r="F1540" s="106" t="s">
        <v>10501</v>
      </c>
      <c r="G1540" s="101"/>
      <c r="H1540" s="101"/>
    </row>
    <row r="1541" spans="1:8" x14ac:dyDescent="0.55000000000000004">
      <c r="A1541" s="168" t="s">
        <v>10484</v>
      </c>
      <c r="B1541" s="161" t="s">
        <v>4765</v>
      </c>
      <c r="C1541" s="161"/>
      <c r="D1541" s="168" t="s">
        <v>10515</v>
      </c>
      <c r="E1541" s="168" t="s">
        <v>10491</v>
      </c>
      <c r="F1541" s="106" t="s">
        <v>10502</v>
      </c>
      <c r="G1541" s="101"/>
      <c r="H1541" s="101"/>
    </row>
    <row r="1542" spans="1:8" x14ac:dyDescent="0.55000000000000004">
      <c r="A1542" s="168" t="s">
        <v>10485</v>
      </c>
      <c r="B1542" s="161" t="s">
        <v>4765</v>
      </c>
      <c r="C1542" s="161"/>
      <c r="D1542" s="168" t="s">
        <v>10516</v>
      </c>
      <c r="E1542" s="168" t="s">
        <v>10492</v>
      </c>
      <c r="F1542" s="106" t="s">
        <v>10503</v>
      </c>
      <c r="G1542" s="101"/>
      <c r="H1542" s="101"/>
    </row>
    <row r="1543" spans="1:8" x14ac:dyDescent="0.55000000000000004">
      <c r="A1543" s="168" t="s">
        <v>10486</v>
      </c>
      <c r="B1543" s="161" t="s">
        <v>10294</v>
      </c>
      <c r="C1543" s="161"/>
      <c r="D1543" s="168" t="s">
        <v>6842</v>
      </c>
      <c r="E1543" s="168" t="s">
        <v>8036</v>
      </c>
      <c r="F1543" s="106" t="s">
        <v>10504</v>
      </c>
      <c r="G1543" s="101"/>
      <c r="H1543" s="101"/>
    </row>
    <row r="1544" spans="1:8" x14ac:dyDescent="0.55000000000000004">
      <c r="A1544" s="168" t="s">
        <v>6057</v>
      </c>
      <c r="B1544" s="161" t="s">
        <v>10294</v>
      </c>
      <c r="C1544" s="161"/>
      <c r="D1544" s="168" t="s">
        <v>3331</v>
      </c>
      <c r="E1544" s="168" t="s">
        <v>8005</v>
      </c>
      <c r="F1544" s="106" t="s">
        <v>10505</v>
      </c>
      <c r="G1544" s="101"/>
      <c r="H1544" s="101"/>
    </row>
    <row r="1545" spans="1:8" x14ac:dyDescent="0.55000000000000004">
      <c r="A1545" s="168" t="s">
        <v>5985</v>
      </c>
      <c r="B1545" s="161" t="s">
        <v>10294</v>
      </c>
      <c r="C1545" s="161"/>
      <c r="D1545" s="168" t="s">
        <v>6781</v>
      </c>
      <c r="E1545" s="168" t="s">
        <v>7933</v>
      </c>
      <c r="F1545" s="106" t="s">
        <v>10506</v>
      </c>
      <c r="G1545" s="101"/>
      <c r="H1545" s="101"/>
    </row>
    <row r="1546" spans="1:8" x14ac:dyDescent="0.55000000000000004">
      <c r="A1546" s="168" t="s">
        <v>10487</v>
      </c>
      <c r="B1546" s="161" t="s">
        <v>10294</v>
      </c>
      <c r="C1546" s="161"/>
      <c r="D1546" s="168" t="s">
        <v>6756</v>
      </c>
      <c r="E1546" s="168" t="s">
        <v>10493</v>
      </c>
      <c r="F1546" s="106" t="s">
        <v>10507</v>
      </c>
      <c r="G1546" s="101"/>
      <c r="H1546" s="101"/>
    </row>
    <row r="1547" spans="1:8" x14ac:dyDescent="0.55000000000000004">
      <c r="A1547" s="168" t="s">
        <v>5771</v>
      </c>
      <c r="B1547" s="161" t="s">
        <v>10294</v>
      </c>
      <c r="C1547" s="161"/>
      <c r="D1547" s="168" t="s">
        <v>6648</v>
      </c>
      <c r="E1547" s="168" t="s">
        <v>10494</v>
      </c>
      <c r="F1547" s="106" t="s">
        <v>10508</v>
      </c>
      <c r="G1547" s="101"/>
      <c r="H1547" s="101"/>
    </row>
    <row r="1548" spans="1:8" x14ac:dyDescent="0.55000000000000004">
      <c r="A1548" s="168" t="s">
        <v>5763</v>
      </c>
      <c r="B1548" s="161" t="s">
        <v>10294</v>
      </c>
      <c r="C1548" s="161"/>
      <c r="D1548" s="168" t="s">
        <v>6641</v>
      </c>
      <c r="E1548" s="168" t="s">
        <v>10495</v>
      </c>
      <c r="F1548" s="106" t="s">
        <v>10509</v>
      </c>
      <c r="G1548" s="101"/>
      <c r="H1548" s="101"/>
    </row>
    <row r="1549" spans="1:8" x14ac:dyDescent="0.55000000000000004">
      <c r="A1549" s="168" t="s">
        <v>5712</v>
      </c>
      <c r="B1549" s="161" t="s">
        <v>10294</v>
      </c>
      <c r="C1549" s="161"/>
      <c r="D1549" s="168" t="s">
        <v>6603</v>
      </c>
      <c r="E1549" s="168" t="s">
        <v>10496</v>
      </c>
      <c r="F1549" s="106" t="s">
        <v>10510</v>
      </c>
      <c r="G1549" s="101"/>
      <c r="H1549" s="101"/>
    </row>
    <row r="1550" spans="1:8" x14ac:dyDescent="0.55000000000000004">
      <c r="A1550" s="168" t="s">
        <v>10488</v>
      </c>
      <c r="B1550" s="161" t="s">
        <v>10294</v>
      </c>
      <c r="C1550" s="161"/>
      <c r="D1550" s="168" t="s">
        <v>6401</v>
      </c>
      <c r="E1550" s="168" t="s">
        <v>10497</v>
      </c>
      <c r="F1550" s="106" t="s">
        <v>10511</v>
      </c>
      <c r="G1550" s="101"/>
      <c r="H1550" s="101"/>
    </row>
    <row r="1551" spans="1:8" x14ac:dyDescent="0.55000000000000004">
      <c r="A1551" s="168" t="s">
        <v>5037</v>
      </c>
      <c r="B1551" s="161" t="s">
        <v>10294</v>
      </c>
      <c r="C1551" s="161"/>
      <c r="D1551" s="168" t="s">
        <v>6172</v>
      </c>
      <c r="E1551" s="168" t="s">
        <v>6952</v>
      </c>
      <c r="F1551" s="106" t="s">
        <v>10512</v>
      </c>
      <c r="G1551" s="101"/>
      <c r="H1551" s="101"/>
    </row>
    <row r="1552" spans="1:8" x14ac:dyDescent="0.55000000000000004">
      <c r="A1552" s="168" t="s">
        <v>4987</v>
      </c>
      <c r="B1552" s="161" t="s">
        <v>10294</v>
      </c>
      <c r="C1552" s="161"/>
      <c r="D1552" s="168" t="s">
        <v>6132</v>
      </c>
      <c r="E1552" s="168" t="s">
        <v>6900</v>
      </c>
      <c r="F1552" s="106" t="s">
        <v>10513</v>
      </c>
      <c r="G1552" s="101"/>
      <c r="H1552" s="101"/>
    </row>
    <row r="1553" spans="1:8" x14ac:dyDescent="0.55000000000000004">
      <c r="A1553" s="168" t="s">
        <v>10592</v>
      </c>
      <c r="B1553" s="161" t="s">
        <v>4765</v>
      </c>
      <c r="C1553" s="161"/>
      <c r="D1553" s="168" t="s">
        <v>10613</v>
      </c>
      <c r="E1553" s="168" t="s">
        <v>7633</v>
      </c>
      <c r="F1553" s="106" t="s">
        <v>10604</v>
      </c>
      <c r="G1553" s="101"/>
      <c r="H1553" s="101"/>
    </row>
    <row r="1554" spans="1:8" x14ac:dyDescent="0.55000000000000004">
      <c r="A1554" s="168" t="s">
        <v>10485</v>
      </c>
      <c r="B1554" s="161" t="s">
        <v>4765</v>
      </c>
      <c r="C1554" s="161"/>
      <c r="D1554" s="168" t="s">
        <v>10516</v>
      </c>
      <c r="E1554" s="168" t="s">
        <v>10492</v>
      </c>
      <c r="F1554" s="106" t="s">
        <v>10503</v>
      </c>
      <c r="G1554" s="101"/>
      <c r="H1554" s="101"/>
    </row>
    <row r="1555" spans="1:8" x14ac:dyDescent="0.55000000000000004">
      <c r="A1555" s="168" t="s">
        <v>10593</v>
      </c>
      <c r="B1555" s="161" t="s">
        <v>10294</v>
      </c>
      <c r="C1555" s="161"/>
      <c r="D1555" s="168" t="s">
        <v>6512</v>
      </c>
      <c r="E1555" s="168" t="s">
        <v>10598</v>
      </c>
      <c r="F1555" s="106" t="s">
        <v>10605</v>
      </c>
      <c r="G1555" s="101"/>
      <c r="H1555" s="101"/>
    </row>
    <row r="1556" spans="1:8" x14ac:dyDescent="0.55000000000000004">
      <c r="A1556" s="168" t="s">
        <v>5572</v>
      </c>
      <c r="B1556" s="161" t="s">
        <v>10294</v>
      </c>
      <c r="C1556" s="161"/>
      <c r="D1556" s="168" t="s">
        <v>6506</v>
      </c>
      <c r="E1556" s="168" t="s">
        <v>7492</v>
      </c>
      <c r="F1556" s="106" t="s">
        <v>10606</v>
      </c>
      <c r="G1556" s="101"/>
      <c r="H1556" s="101"/>
    </row>
    <row r="1557" spans="1:8" x14ac:dyDescent="0.55000000000000004">
      <c r="A1557" s="168" t="s">
        <v>5451</v>
      </c>
      <c r="B1557" s="161" t="s">
        <v>10294</v>
      </c>
      <c r="C1557" s="161"/>
      <c r="D1557" s="168" t="s">
        <v>6443</v>
      </c>
      <c r="E1557" s="168" t="s">
        <v>10599</v>
      </c>
      <c r="F1557" s="106" t="s">
        <v>10607</v>
      </c>
      <c r="G1557" s="101"/>
      <c r="H1557" s="101"/>
    </row>
    <row r="1558" spans="1:8" x14ac:dyDescent="0.55000000000000004">
      <c r="A1558" s="168" t="s">
        <v>10594</v>
      </c>
      <c r="B1558" s="161" t="s">
        <v>10294</v>
      </c>
      <c r="C1558" s="161"/>
      <c r="D1558" s="168" t="s">
        <v>6353</v>
      </c>
      <c r="E1558" s="168" t="s">
        <v>10600</v>
      </c>
      <c r="F1558" s="106" t="s">
        <v>10608</v>
      </c>
      <c r="G1558" s="101"/>
      <c r="H1558" s="101"/>
    </row>
    <row r="1559" spans="1:8" x14ac:dyDescent="0.55000000000000004">
      <c r="A1559" s="168" t="s">
        <v>10595</v>
      </c>
      <c r="B1559" s="161" t="s">
        <v>10294</v>
      </c>
      <c r="C1559" s="161"/>
      <c r="D1559" s="168" t="s">
        <v>3137</v>
      </c>
      <c r="E1559" s="168" t="s">
        <v>10601</v>
      </c>
      <c r="F1559" s="106" t="s">
        <v>10609</v>
      </c>
      <c r="G1559" s="101"/>
      <c r="H1559" s="101"/>
    </row>
    <row r="1560" spans="1:8" x14ac:dyDescent="0.55000000000000004">
      <c r="A1560" s="168" t="s">
        <v>10596</v>
      </c>
      <c r="B1560" s="161" t="s">
        <v>10294</v>
      </c>
      <c r="C1560" s="161"/>
      <c r="D1560" s="168" t="s">
        <v>6216</v>
      </c>
      <c r="E1560" s="168" t="s">
        <v>10602</v>
      </c>
      <c r="F1560" s="106" t="s">
        <v>10610</v>
      </c>
      <c r="G1560" s="101"/>
      <c r="H1560" s="101"/>
    </row>
    <row r="1561" spans="1:8" x14ac:dyDescent="0.55000000000000004">
      <c r="A1561" s="168" t="s">
        <v>5067</v>
      </c>
      <c r="B1561" s="161" t="s">
        <v>10294</v>
      </c>
      <c r="C1561" s="161"/>
      <c r="D1561" s="168" t="s">
        <v>6191</v>
      </c>
      <c r="E1561" s="168" t="s">
        <v>6985</v>
      </c>
      <c r="F1561" s="106" t="s">
        <v>10611</v>
      </c>
      <c r="G1561" s="101"/>
      <c r="H1561" s="101"/>
    </row>
    <row r="1562" spans="1:8" x14ac:dyDescent="0.55000000000000004">
      <c r="A1562" s="168" t="s">
        <v>10597</v>
      </c>
      <c r="B1562" s="161" t="s">
        <v>4763</v>
      </c>
      <c r="C1562" s="161"/>
      <c r="D1562" s="168" t="s">
        <v>10614</v>
      </c>
      <c r="E1562" s="168" t="s">
        <v>10603</v>
      </c>
      <c r="F1562" s="106" t="s">
        <v>10612</v>
      </c>
      <c r="G1562" s="101"/>
      <c r="H1562" s="101"/>
    </row>
    <row r="1563" spans="1:8" x14ac:dyDescent="0.55000000000000004">
      <c r="A1563" s="255">
        <v>116400466</v>
      </c>
      <c r="B1563" s="161" t="s">
        <v>4765</v>
      </c>
      <c r="C1563" s="161"/>
      <c r="D1563" s="168" t="s">
        <v>10630</v>
      </c>
      <c r="E1563" s="168" t="s">
        <v>10615</v>
      </c>
      <c r="F1563" s="168" t="s">
        <v>10622</v>
      </c>
      <c r="G1563" s="101"/>
      <c r="H1563" s="101"/>
    </row>
    <row r="1564" spans="1:8" x14ac:dyDescent="0.55000000000000004">
      <c r="A1564" s="255">
        <v>114102759</v>
      </c>
      <c r="B1564" s="161" t="s">
        <v>4765</v>
      </c>
      <c r="C1564" s="161"/>
      <c r="D1564" s="168" t="s">
        <v>10631</v>
      </c>
      <c r="E1564" s="168" t="s">
        <v>10616</v>
      </c>
      <c r="F1564" s="168" t="s">
        <v>10623</v>
      </c>
      <c r="G1564" s="101"/>
      <c r="H1564" s="101"/>
    </row>
    <row r="1565" spans="1:8" x14ac:dyDescent="0.55000000000000004">
      <c r="A1565" s="255">
        <v>113701064</v>
      </c>
      <c r="B1565" s="161" t="s">
        <v>4765</v>
      </c>
      <c r="C1565" s="161"/>
      <c r="D1565" s="168" t="s">
        <v>6498</v>
      </c>
      <c r="E1565" s="168" t="s">
        <v>10617</v>
      </c>
      <c r="F1565" s="168" t="s">
        <v>10624</v>
      </c>
      <c r="G1565" s="101"/>
      <c r="H1565" s="101"/>
    </row>
    <row r="1566" spans="1:8" x14ac:dyDescent="0.55000000000000004">
      <c r="A1566" s="255">
        <v>113000707</v>
      </c>
      <c r="B1566" s="161" t="s">
        <v>4765</v>
      </c>
      <c r="C1566" s="161"/>
      <c r="D1566" s="168" t="s">
        <v>10632</v>
      </c>
      <c r="E1566" s="168" t="s">
        <v>10618</v>
      </c>
      <c r="F1566" s="168" t="s">
        <v>10625</v>
      </c>
      <c r="G1566" s="101"/>
      <c r="H1566" s="101"/>
    </row>
    <row r="1567" spans="1:8" x14ac:dyDescent="0.55000000000000004">
      <c r="A1567" s="255">
        <v>111402921</v>
      </c>
      <c r="B1567" s="161" t="s">
        <v>4765</v>
      </c>
      <c r="C1567" s="161"/>
      <c r="D1567" s="168" t="s">
        <v>10633</v>
      </c>
      <c r="E1567" s="168" t="s">
        <v>10619</v>
      </c>
      <c r="F1567" s="168" t="s">
        <v>10626</v>
      </c>
      <c r="G1567" s="101"/>
      <c r="H1567" s="101"/>
    </row>
    <row r="1568" spans="1:8" x14ac:dyDescent="0.55000000000000004">
      <c r="A1568" s="255">
        <v>111001962</v>
      </c>
      <c r="B1568" s="161" t="s">
        <v>4765</v>
      </c>
      <c r="C1568" s="161"/>
      <c r="D1568" s="168" t="s">
        <v>10634</v>
      </c>
      <c r="E1568" s="168" t="s">
        <v>10620</v>
      </c>
      <c r="F1568" s="168" t="s">
        <v>10627</v>
      </c>
      <c r="G1568" s="101"/>
      <c r="H1568" s="101"/>
    </row>
    <row r="1569" spans="1:8" x14ac:dyDescent="0.55000000000000004">
      <c r="A1569" s="255">
        <v>114600570</v>
      </c>
      <c r="B1569" s="161" t="s">
        <v>10294</v>
      </c>
      <c r="C1569" s="161"/>
      <c r="D1569" s="168" t="s">
        <v>6604</v>
      </c>
      <c r="E1569" s="168" t="s">
        <v>7643</v>
      </c>
      <c r="F1569" s="168" t="s">
        <v>10628</v>
      </c>
      <c r="G1569" s="101"/>
      <c r="H1569" s="101"/>
    </row>
    <row r="1570" spans="1:8" x14ac:dyDescent="0.55000000000000004">
      <c r="A1570" s="255">
        <v>114102767</v>
      </c>
      <c r="B1570" s="161" t="s">
        <v>4763</v>
      </c>
      <c r="C1570" s="161"/>
      <c r="D1570" s="168" t="s">
        <v>6553</v>
      </c>
      <c r="E1570" s="168" t="s">
        <v>10621</v>
      </c>
      <c r="F1570" s="168" t="s">
        <v>10629</v>
      </c>
      <c r="G1570" s="101"/>
      <c r="H1570" s="101"/>
    </row>
    <row r="1571" spans="1:8" x14ac:dyDescent="0.55000000000000004">
      <c r="A1571" s="255">
        <v>111101051</v>
      </c>
      <c r="B1571" s="161" t="s">
        <v>4767</v>
      </c>
      <c r="C1571" s="161"/>
      <c r="D1571" s="168" t="s">
        <v>9569</v>
      </c>
      <c r="E1571" s="168" t="s">
        <v>10697</v>
      </c>
      <c r="F1571" s="106" t="s">
        <v>10706</v>
      </c>
      <c r="G1571" s="101"/>
      <c r="H1571" s="101"/>
    </row>
    <row r="1572" spans="1:8" x14ac:dyDescent="0.55000000000000004">
      <c r="A1572" s="255">
        <v>111501714</v>
      </c>
      <c r="B1572" s="161" t="s">
        <v>4765</v>
      </c>
      <c r="C1572" s="161"/>
      <c r="D1572" s="168" t="s">
        <v>6266</v>
      </c>
      <c r="E1572" s="168" t="s">
        <v>10698</v>
      </c>
      <c r="F1572" s="106" t="s">
        <v>10707</v>
      </c>
      <c r="G1572" s="101"/>
      <c r="H1572" s="101"/>
    </row>
    <row r="1573" spans="1:8" x14ac:dyDescent="0.55000000000000004">
      <c r="A1573" s="255">
        <v>112001573</v>
      </c>
      <c r="B1573" s="161" t="s">
        <v>4765</v>
      </c>
      <c r="C1573" s="161"/>
      <c r="D1573" s="168" t="s">
        <v>10716</v>
      </c>
      <c r="E1573" s="168" t="s">
        <v>10699</v>
      </c>
      <c r="F1573" s="106" t="s">
        <v>10708</v>
      </c>
      <c r="G1573" s="101"/>
      <c r="H1573" s="101"/>
    </row>
    <row r="1574" spans="1:8" x14ac:dyDescent="0.55000000000000004">
      <c r="A1574" s="255">
        <v>113100333</v>
      </c>
      <c r="B1574" s="161" t="s">
        <v>4764</v>
      </c>
      <c r="C1574" s="161"/>
      <c r="D1574" s="168" t="s">
        <v>6410</v>
      </c>
      <c r="E1574" s="168" t="s">
        <v>7331</v>
      </c>
      <c r="F1574" s="106" t="s">
        <v>10709</v>
      </c>
      <c r="G1574" s="101"/>
      <c r="H1574" s="101"/>
    </row>
    <row r="1575" spans="1:8" x14ac:dyDescent="0.55000000000000004">
      <c r="A1575" s="255">
        <v>114102783</v>
      </c>
      <c r="B1575" s="161" t="s">
        <v>4765</v>
      </c>
      <c r="C1575" s="161"/>
      <c r="D1575" s="168" t="s">
        <v>10717</v>
      </c>
      <c r="E1575" s="168" t="s">
        <v>7586</v>
      </c>
      <c r="F1575" s="106" t="s">
        <v>10710</v>
      </c>
      <c r="G1575" s="101"/>
      <c r="H1575" s="101"/>
    </row>
    <row r="1576" spans="1:8" x14ac:dyDescent="0.55000000000000004">
      <c r="A1576" s="255">
        <v>114602667</v>
      </c>
      <c r="B1576" s="161" t="s">
        <v>4765</v>
      </c>
      <c r="C1576" s="161"/>
      <c r="D1576" s="168" t="s">
        <v>10718</v>
      </c>
      <c r="E1576" s="168" t="s">
        <v>10700</v>
      </c>
      <c r="F1576" s="106" t="s">
        <v>10711</v>
      </c>
      <c r="G1576" s="101"/>
      <c r="H1576" s="101"/>
    </row>
    <row r="1577" spans="1:8" x14ac:dyDescent="0.55000000000000004">
      <c r="A1577" s="255">
        <v>115001380</v>
      </c>
      <c r="B1577" s="161" t="s">
        <v>10294</v>
      </c>
      <c r="C1577" s="161"/>
      <c r="D1577" s="168" t="s">
        <v>10719</v>
      </c>
      <c r="E1577" s="168" t="s">
        <v>10701</v>
      </c>
      <c r="F1577" s="106" t="s">
        <v>10712</v>
      </c>
      <c r="G1577" s="101"/>
      <c r="H1577" s="101"/>
    </row>
    <row r="1578" spans="1:8" x14ac:dyDescent="0.55000000000000004">
      <c r="A1578" s="255">
        <v>115002032</v>
      </c>
      <c r="B1578" s="161" t="s">
        <v>4766</v>
      </c>
      <c r="C1578" s="161"/>
      <c r="D1578" s="168" t="s">
        <v>10720</v>
      </c>
      <c r="E1578" s="168" t="s">
        <v>10702</v>
      </c>
      <c r="F1578" s="106" t="s">
        <v>10713</v>
      </c>
      <c r="G1578" s="101"/>
      <c r="H1578" s="101"/>
    </row>
    <row r="1579" spans="1:8" x14ac:dyDescent="0.55000000000000004">
      <c r="A1579" s="255">
        <v>115002032</v>
      </c>
      <c r="B1579" s="161" t="s">
        <v>4765</v>
      </c>
      <c r="C1579" s="161"/>
      <c r="D1579" s="168" t="s">
        <v>10720</v>
      </c>
      <c r="E1579" s="168" t="s">
        <v>10703</v>
      </c>
      <c r="F1579" s="106" t="s">
        <v>10713</v>
      </c>
      <c r="G1579" s="101"/>
      <c r="H1579" s="101"/>
    </row>
    <row r="1580" spans="1:8" x14ac:dyDescent="0.55000000000000004">
      <c r="A1580" s="255">
        <v>117500504</v>
      </c>
      <c r="B1580" s="161" t="s">
        <v>4763</v>
      </c>
      <c r="C1580" s="161"/>
      <c r="D1580" s="168" t="s">
        <v>10721</v>
      </c>
      <c r="E1580" s="168" t="s">
        <v>10704</v>
      </c>
      <c r="F1580" s="106" t="s">
        <v>10714</v>
      </c>
      <c r="G1580" s="101"/>
      <c r="H1580" s="101"/>
    </row>
    <row r="1581" spans="1:8" x14ac:dyDescent="0.55000000000000004">
      <c r="A1581" s="255">
        <v>117600882</v>
      </c>
      <c r="B1581" s="161" t="s">
        <v>4765</v>
      </c>
      <c r="C1581" s="161"/>
      <c r="D1581" s="168" t="s">
        <v>3518</v>
      </c>
      <c r="E1581" s="168" t="s">
        <v>10705</v>
      </c>
      <c r="F1581" s="106" t="s">
        <v>10715</v>
      </c>
      <c r="G1581" s="101"/>
      <c r="H1581" s="101"/>
    </row>
    <row r="1582" spans="1:8" x14ac:dyDescent="0.55000000000000004">
      <c r="A1582" s="168" t="s">
        <v>10804</v>
      </c>
      <c r="B1582" s="161" t="s">
        <v>4764</v>
      </c>
      <c r="C1582" s="161"/>
      <c r="D1582" s="168" t="s">
        <v>3235</v>
      </c>
      <c r="E1582" s="168" t="s">
        <v>10815</v>
      </c>
      <c r="F1582" s="106" t="s">
        <v>10822</v>
      </c>
      <c r="G1582" s="101"/>
      <c r="H1582" s="101"/>
    </row>
    <row r="1583" spans="1:8" x14ac:dyDescent="0.55000000000000004">
      <c r="A1583" s="168" t="s">
        <v>10805</v>
      </c>
      <c r="B1583" s="161" t="s">
        <v>4765</v>
      </c>
      <c r="C1583" s="161"/>
      <c r="D1583" s="168" t="s">
        <v>10828</v>
      </c>
      <c r="E1583" s="168" t="s">
        <v>10816</v>
      </c>
      <c r="F1583" s="106" t="s">
        <v>10823</v>
      </c>
      <c r="G1583" s="101"/>
      <c r="H1583" s="101"/>
    </row>
    <row r="1584" spans="1:8" x14ac:dyDescent="0.55000000000000004">
      <c r="A1584" s="168" t="s">
        <v>10806</v>
      </c>
      <c r="B1584" s="161" t="s">
        <v>4765</v>
      </c>
      <c r="C1584" s="161"/>
      <c r="D1584" s="168" t="s">
        <v>6266</v>
      </c>
      <c r="E1584" s="168" t="s">
        <v>10698</v>
      </c>
      <c r="F1584" s="106" t="s">
        <v>10707</v>
      </c>
      <c r="G1584" s="101"/>
      <c r="H1584" s="101"/>
    </row>
    <row r="1585" spans="1:8" x14ac:dyDescent="0.55000000000000004">
      <c r="A1585" s="168" t="s">
        <v>10807</v>
      </c>
      <c r="B1585" s="161" t="s">
        <v>4765</v>
      </c>
      <c r="C1585" s="161"/>
      <c r="D1585" s="168" t="s">
        <v>10829</v>
      </c>
      <c r="E1585" s="168" t="s">
        <v>10817</v>
      </c>
      <c r="F1585" s="106" t="s">
        <v>10824</v>
      </c>
      <c r="G1585" s="101"/>
      <c r="H1585" s="101"/>
    </row>
    <row r="1586" spans="1:8" x14ac:dyDescent="0.55000000000000004">
      <c r="A1586" s="168" t="s">
        <v>10808</v>
      </c>
      <c r="B1586" s="161" t="s">
        <v>4765</v>
      </c>
      <c r="C1586" s="161"/>
      <c r="D1586" s="168" t="s">
        <v>10716</v>
      </c>
      <c r="E1586" s="168" t="s">
        <v>10699</v>
      </c>
      <c r="F1586" s="106" t="s">
        <v>10708</v>
      </c>
      <c r="G1586" s="101"/>
      <c r="H1586" s="101"/>
    </row>
    <row r="1587" spans="1:8" x14ac:dyDescent="0.55000000000000004">
      <c r="A1587" s="168" t="s">
        <v>10809</v>
      </c>
      <c r="B1587" s="161" t="s">
        <v>4765</v>
      </c>
      <c r="C1587" s="161"/>
      <c r="D1587" s="168" t="s">
        <v>3545</v>
      </c>
      <c r="E1587" s="168" t="s">
        <v>10818</v>
      </c>
      <c r="F1587" s="106" t="s">
        <v>10825</v>
      </c>
      <c r="G1587" s="101"/>
      <c r="H1587" s="101"/>
    </row>
    <row r="1588" spans="1:8" x14ac:dyDescent="0.55000000000000004">
      <c r="A1588" s="168" t="s">
        <v>5409</v>
      </c>
      <c r="B1588" s="161" t="s">
        <v>4764</v>
      </c>
      <c r="C1588" s="161"/>
      <c r="D1588" s="168" t="s">
        <v>6410</v>
      </c>
      <c r="E1588" s="168" t="s">
        <v>7331</v>
      </c>
      <c r="F1588" s="106" t="s">
        <v>10709</v>
      </c>
      <c r="G1588" s="101"/>
      <c r="H1588" s="101"/>
    </row>
    <row r="1589" spans="1:8" x14ac:dyDescent="0.55000000000000004">
      <c r="A1589" s="168" t="s">
        <v>10810</v>
      </c>
      <c r="B1589" s="161" t="s">
        <v>4765</v>
      </c>
      <c r="C1589" s="161"/>
      <c r="D1589" s="168" t="s">
        <v>10717</v>
      </c>
      <c r="E1589" s="168" t="s">
        <v>7586</v>
      </c>
      <c r="F1589" s="106" t="s">
        <v>10710</v>
      </c>
      <c r="G1589" s="101"/>
      <c r="H1589" s="101"/>
    </row>
    <row r="1590" spans="1:8" x14ac:dyDescent="0.55000000000000004">
      <c r="A1590" s="168" t="s">
        <v>10811</v>
      </c>
      <c r="B1590" s="161" t="s">
        <v>4765</v>
      </c>
      <c r="C1590" s="161"/>
      <c r="D1590" s="168" t="s">
        <v>10830</v>
      </c>
      <c r="E1590" s="168" t="s">
        <v>10819</v>
      </c>
      <c r="F1590" s="106" t="s">
        <v>10826</v>
      </c>
      <c r="G1590" s="101"/>
      <c r="H1590" s="101"/>
    </row>
    <row r="1591" spans="1:8" x14ac:dyDescent="0.55000000000000004">
      <c r="A1591" s="168" t="s">
        <v>10812</v>
      </c>
      <c r="B1591" s="161" t="s">
        <v>4765</v>
      </c>
      <c r="C1591" s="161"/>
      <c r="D1591" s="168" t="s">
        <v>10831</v>
      </c>
      <c r="E1591" s="168" t="s">
        <v>10820</v>
      </c>
      <c r="F1591" s="106" t="s">
        <v>10827</v>
      </c>
      <c r="G1591" s="101"/>
      <c r="H1591" s="101"/>
    </row>
    <row r="1592" spans="1:8" x14ac:dyDescent="0.55000000000000004">
      <c r="A1592" s="168" t="s">
        <v>10813</v>
      </c>
      <c r="B1592" s="161" t="s">
        <v>4765</v>
      </c>
      <c r="C1592" s="161"/>
      <c r="D1592" s="168" t="s">
        <v>10832</v>
      </c>
      <c r="E1592" s="168" t="s">
        <v>10821</v>
      </c>
      <c r="F1592" s="106" t="s">
        <v>10199</v>
      </c>
      <c r="G1592" s="101"/>
      <c r="H1592" s="101"/>
    </row>
    <row r="1593" spans="1:8" x14ac:dyDescent="0.55000000000000004">
      <c r="A1593" s="168" t="s">
        <v>5866</v>
      </c>
      <c r="B1593" s="161" t="s">
        <v>10294</v>
      </c>
      <c r="C1593" s="161"/>
      <c r="D1593" s="168" t="s">
        <v>10719</v>
      </c>
      <c r="E1593" s="168" t="s">
        <v>10701</v>
      </c>
      <c r="F1593" s="106" t="s">
        <v>10712</v>
      </c>
      <c r="G1593" s="101"/>
      <c r="H1593" s="101"/>
    </row>
    <row r="1594" spans="1:8" x14ac:dyDescent="0.55000000000000004">
      <c r="A1594" s="168" t="s">
        <v>10814</v>
      </c>
      <c r="B1594" s="161" t="s">
        <v>4766</v>
      </c>
      <c r="C1594" s="161"/>
      <c r="D1594" s="168" t="s">
        <v>10720</v>
      </c>
      <c r="E1594" s="168" t="s">
        <v>10702</v>
      </c>
      <c r="F1594" s="106" t="s">
        <v>10713</v>
      </c>
      <c r="G1594" s="101"/>
      <c r="H1594" s="101"/>
    </row>
    <row r="1595" spans="1:8" x14ac:dyDescent="0.55000000000000004">
      <c r="A1595" s="168" t="s">
        <v>10814</v>
      </c>
      <c r="B1595" s="161" t="s">
        <v>4765</v>
      </c>
      <c r="C1595" s="161"/>
      <c r="D1595" s="168" t="s">
        <v>10720</v>
      </c>
      <c r="E1595" s="168" t="s">
        <v>10703</v>
      </c>
      <c r="F1595" s="106" t="s">
        <v>10713</v>
      </c>
      <c r="G1595" s="101"/>
      <c r="H1595" s="101"/>
    </row>
    <row r="1596" spans="1:8" x14ac:dyDescent="0.55000000000000004">
      <c r="A1596" s="168"/>
      <c r="B1596" s="161"/>
      <c r="C1596" s="161"/>
      <c r="D1596" s="168"/>
      <c r="E1596" s="168"/>
      <c r="F1596" s="106"/>
      <c r="G1596" s="101"/>
      <c r="H1596" s="101"/>
    </row>
    <row r="1597" spans="1:8" x14ac:dyDescent="0.55000000000000004">
      <c r="A1597" s="168"/>
      <c r="B1597" s="161"/>
      <c r="C1597" s="161"/>
      <c r="D1597" s="168"/>
      <c r="E1597" s="168"/>
      <c r="F1597" s="106"/>
      <c r="G1597" s="101"/>
      <c r="H1597" s="101"/>
    </row>
    <row r="1598" spans="1:8" x14ac:dyDescent="0.55000000000000004">
      <c r="A1598" s="168"/>
      <c r="B1598" s="161"/>
      <c r="C1598" s="161"/>
      <c r="D1598" s="168"/>
      <c r="E1598" s="168"/>
      <c r="F1598" s="106"/>
      <c r="G1598" s="101"/>
      <c r="H1598" s="101"/>
    </row>
    <row r="1599" spans="1:8" x14ac:dyDescent="0.55000000000000004">
      <c r="A1599" s="168"/>
      <c r="B1599" s="161"/>
      <c r="C1599" s="161"/>
      <c r="D1599" s="168"/>
      <c r="E1599" s="168"/>
      <c r="F1599" s="106"/>
      <c r="G1599" s="101"/>
      <c r="H1599" s="101"/>
    </row>
    <row r="1600" spans="1:8" x14ac:dyDescent="0.55000000000000004">
      <c r="A1600" s="168"/>
      <c r="B1600" s="161"/>
      <c r="C1600" s="161"/>
      <c r="D1600" s="168"/>
      <c r="E1600" s="168"/>
      <c r="F1600" s="106"/>
      <c r="G1600" s="101"/>
      <c r="H1600" s="101"/>
    </row>
    <row r="1601" spans="1:8" x14ac:dyDescent="0.55000000000000004">
      <c r="A1601" s="168"/>
      <c r="B1601" s="161"/>
      <c r="C1601" s="161"/>
      <c r="D1601" s="168"/>
      <c r="E1601" s="168"/>
      <c r="F1601" s="106"/>
      <c r="G1601" s="101"/>
      <c r="H1601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G1342" sqref="G1342"/>
      <selection pane="bottomLeft" activeCell="G1342" sqref="G1342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40" t="s">
        <v>4910</v>
      </c>
      <c r="B1" s="440"/>
      <c r="C1" s="440"/>
      <c r="D1" s="440"/>
      <c r="E1" s="440"/>
      <c r="F1" s="440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D1279" sqref="D1279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41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42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zoomScaleNormal="100" zoomScaleSheetLayoutView="100" workbookViewId="0">
      <selection activeCell="AQ9" sqref="AQ9:BO9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72"/>
      <c r="B3" s="272"/>
      <c r="C3" s="272"/>
      <c r="D3" s="273" t="s">
        <v>4780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BP3" s="79">
        <v>1</v>
      </c>
    </row>
    <row r="4" spans="1:98" ht="18.75" customHeight="1" x14ac:dyDescent="0.55000000000000004">
      <c r="D4" s="264" t="s">
        <v>4777</v>
      </c>
      <c r="E4" s="264"/>
      <c r="F4" s="264"/>
      <c r="G4" s="264"/>
      <c r="H4" s="264"/>
      <c r="I4" s="264"/>
      <c r="J4" s="264"/>
      <c r="K4" s="264"/>
      <c r="L4" s="264"/>
      <c r="M4" s="264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79"/>
      <c r="E5" s="279"/>
      <c r="F5" s="279"/>
      <c r="G5" s="279"/>
      <c r="H5" s="279"/>
      <c r="I5" s="279"/>
      <c r="J5" s="279"/>
      <c r="K5" s="279"/>
      <c r="L5" s="279"/>
      <c r="M5" s="279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58" t="s">
        <v>204</v>
      </c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60"/>
      <c r="AB6" s="266" t="s">
        <v>4778</v>
      </c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4" t="s">
        <v>4779</v>
      </c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75" t="e">
        <f>IF($BP$3=1,VLOOKUP($D$5,市内事業所一覧!$A$3:$I$13864,4,FALSE),"")</f>
        <v>#N/A</v>
      </c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7"/>
      <c r="AB7" s="266" t="e">
        <f>IF($BP$3=1,VLOOKUP($D$5,市内事業所一覧!$A$3:$I$10111,5,FALSE),"")</f>
        <v>#N/A</v>
      </c>
      <c r="AC7" s="266"/>
      <c r="AD7" s="266"/>
      <c r="AE7" s="266"/>
      <c r="AF7" s="266"/>
      <c r="AG7" s="266"/>
      <c r="AH7" s="266"/>
      <c r="AI7" s="266"/>
      <c r="AJ7" s="266"/>
      <c r="AK7" s="266"/>
      <c r="AL7" s="266"/>
      <c r="AM7" s="266"/>
      <c r="AN7" s="266"/>
      <c r="AO7" s="266"/>
      <c r="AP7" s="266"/>
      <c r="AQ7" s="284" t="e">
        <f>IF($BP$3=1,VLOOKUP($D$5,市内事業所一覧!$A$3:$I$10111,6,FALSE),"")</f>
        <v>#N/A</v>
      </c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58" t="s">
        <v>79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60"/>
      <c r="AB8" s="266" t="s">
        <v>141</v>
      </c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4" t="s">
        <v>155</v>
      </c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5" customHeight="1" x14ac:dyDescent="0.55000000000000004">
      <c r="D9" s="275" t="e">
        <f>IF($BP$3=1,VLOOKUP($D$5,市内事業所一覧!$A$3:$I$10111,7,FALSE),"")</f>
        <v>#N/A</v>
      </c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7"/>
      <c r="AB9" s="278" t="e">
        <f>IF($BP$3=1,VLOOKUP($D$5,市内事業所一覧!$A$3:$I$10111,2,FALSE),"")</f>
        <v>#N/A</v>
      </c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84" t="e">
        <f>IF($BP$3=1,VLOOKUP($D$5,市内事業所一覧!$A$3:$I$10111,9,FALSE),"")</f>
        <v>#N/A</v>
      </c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CT9" s="81"/>
    </row>
    <row r="10" spans="1:98" ht="18.75" customHeight="1" x14ac:dyDescent="0.55000000000000004">
      <c r="D10" s="280"/>
      <c r="E10" s="280"/>
      <c r="F10" s="281" t="s">
        <v>9227</v>
      </c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82" t="s">
        <v>9225</v>
      </c>
      <c r="G11" s="282"/>
      <c r="H11" s="282"/>
      <c r="I11" s="282"/>
      <c r="J11" s="282"/>
      <c r="K11" s="282"/>
      <c r="L11" s="282"/>
      <c r="M11" s="282"/>
      <c r="N11" s="282"/>
      <c r="O11" s="282"/>
      <c r="P11" s="176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82" t="s">
        <v>9226</v>
      </c>
      <c r="G12" s="282"/>
      <c r="H12" s="282"/>
      <c r="I12" s="282"/>
      <c r="J12" s="282"/>
      <c r="K12" s="282"/>
      <c r="L12" s="282"/>
      <c r="M12" s="282"/>
      <c r="N12" s="282"/>
      <c r="O12" s="282"/>
      <c r="P12" s="176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175"/>
      <c r="CT12" s="160"/>
    </row>
    <row r="14" spans="1:98" ht="18.75" customHeight="1" x14ac:dyDescent="0.55000000000000004">
      <c r="A14" s="272"/>
      <c r="B14" s="272"/>
      <c r="C14" s="272"/>
      <c r="D14" s="274" t="s">
        <v>4781</v>
      </c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</row>
    <row r="15" spans="1:98" ht="18.75" customHeight="1" x14ac:dyDescent="0.55000000000000004">
      <c r="D15" s="264" t="s">
        <v>4777</v>
      </c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98" ht="18.75" customHeight="1" x14ac:dyDescent="0.55000000000000004">
      <c r="A16" s="82"/>
      <c r="B16" s="82"/>
      <c r="C16" s="83"/>
      <c r="D16" s="279"/>
      <c r="E16" s="279"/>
      <c r="F16" s="279"/>
      <c r="G16" s="279"/>
      <c r="H16" s="279"/>
      <c r="I16" s="279"/>
      <c r="J16" s="279"/>
      <c r="K16" s="279"/>
      <c r="L16" s="279"/>
      <c r="M16" s="279"/>
    </row>
    <row r="17" spans="1:67" ht="18.75" customHeight="1" x14ac:dyDescent="0.55000000000000004">
      <c r="D17" s="258" t="s">
        <v>204</v>
      </c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60"/>
      <c r="AB17" s="266" t="s">
        <v>4778</v>
      </c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4" t="s">
        <v>4779</v>
      </c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</row>
    <row r="18" spans="1:67" ht="18.75" customHeight="1" x14ac:dyDescent="0.55000000000000004">
      <c r="D18" s="267" t="str">
        <f>IF(BP3=2,VLOOKUP(D16,市外事業所一覧!$A$3:$F$9987,4,FALSE),"")</f>
        <v/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9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</row>
    <row r="19" spans="1:67" ht="18.75" customHeight="1" x14ac:dyDescent="0.55000000000000004">
      <c r="D19" s="258" t="s">
        <v>79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60"/>
      <c r="AB19" s="266" t="s">
        <v>141</v>
      </c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4" t="s">
        <v>155</v>
      </c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</row>
    <row r="20" spans="1:67" ht="18.75" customHeight="1" x14ac:dyDescent="0.55000000000000004">
      <c r="D20" s="267" t="str">
        <f>IF(BP3=2,VLOOKUP(D16,市外事業所一覧!$A$3:$F$9987,5,FALSE),"")</f>
        <v/>
      </c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9"/>
      <c r="AB20" s="278" t="str">
        <f>IF(BP3=2,VLOOKUP(D16,市外事業所一覧!$A$3:$F$9987,2,FALSE),"")</f>
        <v/>
      </c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65" t="str">
        <f>IF(BP3=2,VLOOKUP(D16,市外事業所一覧!$A$3:$F$9987,6,FALSE),"")</f>
        <v/>
      </c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</row>
    <row r="22" spans="1:67" ht="18.75" customHeight="1" x14ac:dyDescent="0.55000000000000004">
      <c r="A22" s="272"/>
      <c r="B22" s="272"/>
      <c r="C22" s="272"/>
      <c r="D22" s="273" t="s">
        <v>4927</v>
      </c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</row>
    <row r="23" spans="1:67" ht="18.75" customHeight="1" x14ac:dyDescent="0.55000000000000004">
      <c r="D23" s="258" t="s">
        <v>204</v>
      </c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60"/>
      <c r="AB23" s="266" t="s">
        <v>4778</v>
      </c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4" t="s">
        <v>4779</v>
      </c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</row>
    <row r="24" spans="1:67" ht="18.75" customHeight="1" x14ac:dyDescent="0.55000000000000004">
      <c r="D24" s="267" t="str">
        <f>IF($BP$3=3,VLOOKUP($D$26,地活・作業所一覧!$A$3:$D$35,3,FALSE),"")</f>
        <v/>
      </c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9"/>
      <c r="AB24" s="270" t="str">
        <f>IF($BP$3=3,VLOOKUP($D$26,地活・作業所一覧!$A$3:$D$36,4,FALSE),"")</f>
        <v/>
      </c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</row>
    <row r="25" spans="1:67" ht="18.75" customHeight="1" x14ac:dyDescent="0.55000000000000004">
      <c r="D25" s="258" t="s">
        <v>79</v>
      </c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60"/>
      <c r="AB25" s="264" t="s">
        <v>155</v>
      </c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</row>
    <row r="26" spans="1:67" ht="18.75" customHeight="1" x14ac:dyDescent="0.55000000000000004">
      <c r="D26" s="261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3"/>
      <c r="AB26" s="265" t="str">
        <f>IF($BP$3=3,VLOOKUP($D$26,地活・作業所一覧!$A$3:$D$36,2,FALSE),"")</f>
        <v/>
      </c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5"/>
      <c r="BE26" s="265"/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</row>
    <row r="28" spans="1:67" ht="18.75" customHeight="1" x14ac:dyDescent="0.55000000000000004">
      <c r="A28" s="272"/>
      <c r="B28" s="272"/>
      <c r="C28" s="272"/>
      <c r="D28" s="273" t="s">
        <v>4928</v>
      </c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</row>
    <row r="29" spans="1:67" ht="18.75" customHeight="1" x14ac:dyDescent="0.55000000000000004">
      <c r="D29" s="258" t="s">
        <v>204</v>
      </c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60"/>
      <c r="AB29" s="266" t="s">
        <v>4778</v>
      </c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4" t="s">
        <v>4779</v>
      </c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</row>
    <row r="30" spans="1:67" ht="18.75" customHeight="1" x14ac:dyDescent="0.55000000000000004">
      <c r="D30" s="267" t="str">
        <f>IF($BP$3=4,VLOOKUP($D$32,地活・作業所一覧!$A$52:$D$55,3,FALSE),"")</f>
        <v/>
      </c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9"/>
      <c r="AB30" s="270" t="str">
        <f>IF($BP$3=4,VLOOKUP($D$32,地活・作業所一覧!$A$52:$D$55,4,FALSE),"")</f>
        <v/>
      </c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</row>
    <row r="31" spans="1:67" ht="18.75" customHeight="1" x14ac:dyDescent="0.55000000000000004">
      <c r="D31" s="258" t="s">
        <v>79</v>
      </c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60"/>
      <c r="AB31" s="264" t="s">
        <v>155</v>
      </c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</row>
    <row r="32" spans="1:67" ht="18.75" customHeight="1" x14ac:dyDescent="0.55000000000000004">
      <c r="D32" s="261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3"/>
      <c r="AB32" s="265" t="str">
        <f>IF($BP$3=4,VLOOKUP($D$32,地活・作業所一覧!$A$52:$D$55,2,FALSE),"")</f>
        <v/>
      </c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5"/>
      <c r="AN32" s="265"/>
      <c r="AO32" s="265"/>
      <c r="AP32" s="265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</row>
  </sheetData>
  <sheetProtection insertColumns="0" insertRows="0" deleteColumns="0" deleteRows="0"/>
  <mergeCells count="62"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L7" sqref="L7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90" t="s">
        <v>4776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86" t="s">
        <v>179</v>
      </c>
      <c r="B3" s="286" t="s">
        <v>104</v>
      </c>
      <c r="C3" s="287" t="s">
        <v>105</v>
      </c>
      <c r="D3" s="297" t="s">
        <v>0</v>
      </c>
      <c r="E3" s="293" t="s">
        <v>1</v>
      </c>
      <c r="F3" s="294" t="s">
        <v>98</v>
      </c>
      <c r="G3" s="293" t="s">
        <v>137</v>
      </c>
      <c r="H3" s="288" t="s">
        <v>195</v>
      </c>
      <c r="I3" s="299" t="s">
        <v>184</v>
      </c>
      <c r="J3" s="293" t="s">
        <v>18</v>
      </c>
      <c r="K3" s="293" t="s">
        <v>84</v>
      </c>
      <c r="L3" s="293"/>
      <c r="M3" s="296" t="s">
        <v>99</v>
      </c>
      <c r="N3" s="291" t="s">
        <v>121</v>
      </c>
    </row>
    <row r="4" spans="1:14" s="10" customFormat="1" ht="21" customHeight="1" x14ac:dyDescent="0.55000000000000004">
      <c r="A4" s="286"/>
      <c r="B4" s="286"/>
      <c r="C4" s="287"/>
      <c r="D4" s="298"/>
      <c r="E4" s="286"/>
      <c r="F4" s="295"/>
      <c r="G4" s="286"/>
      <c r="H4" s="289"/>
      <c r="I4" s="289"/>
      <c r="J4" s="286"/>
      <c r="K4" s="18" t="s">
        <v>85</v>
      </c>
      <c r="L4" s="19" t="s">
        <v>86</v>
      </c>
      <c r="M4" s="286"/>
      <c r="N4" s="292"/>
    </row>
    <row r="5" spans="1:14" ht="21" customHeight="1" x14ac:dyDescent="0.55000000000000004">
      <c r="A5" s="44">
        <v>1</v>
      </c>
      <c r="B5" s="247" t="s">
        <v>80</v>
      </c>
      <c r="C5" s="248">
        <v>45627</v>
      </c>
      <c r="D5" s="29">
        <v>1</v>
      </c>
      <c r="E5" s="245" t="s">
        <v>10281</v>
      </c>
      <c r="F5" s="246">
        <v>36872</v>
      </c>
      <c r="G5" s="249" t="s">
        <v>14</v>
      </c>
      <c r="H5" s="250">
        <v>46022</v>
      </c>
      <c r="I5" s="242" t="str">
        <f>IF(G5="","",VLOOKUP(G5,リスト!$S$1:$T$14,2,FALSE))</f>
        <v>Ⅲ</v>
      </c>
      <c r="J5" s="251"/>
      <c r="K5" s="252" t="s">
        <v>88</v>
      </c>
      <c r="L5" s="254" t="s">
        <v>9654</v>
      </c>
      <c r="M5" s="253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H13" sqref="H13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302" t="s">
        <v>188</v>
      </c>
      <c r="D1" s="302"/>
      <c r="E1" s="302"/>
      <c r="F1" s="302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306" t="s">
        <v>79</v>
      </c>
      <c r="E3" s="306"/>
      <c r="F3" s="306" t="s">
        <v>84</v>
      </c>
      <c r="G3" s="306"/>
      <c r="H3" s="306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300" t="s">
        <v>104</v>
      </c>
      <c r="B6" s="301" t="s">
        <v>105</v>
      </c>
      <c r="C6" s="300" t="s">
        <v>0</v>
      </c>
      <c r="D6" s="300" t="s">
        <v>1</v>
      </c>
      <c r="E6" s="308" t="s">
        <v>124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</row>
    <row r="7" spans="1:32" s="215" customFormat="1" ht="21" customHeight="1" x14ac:dyDescent="0.55000000000000004">
      <c r="A7" s="300"/>
      <c r="B7" s="301"/>
      <c r="C7" s="300"/>
      <c r="D7" s="300"/>
      <c r="E7" s="303" t="s">
        <v>9233</v>
      </c>
      <c r="F7" s="304"/>
      <c r="G7" s="305"/>
      <c r="H7" s="309" t="s">
        <v>9309</v>
      </c>
      <c r="I7" s="309" t="s">
        <v>113</v>
      </c>
      <c r="J7" s="309"/>
      <c r="K7" s="309"/>
      <c r="L7" s="309"/>
      <c r="M7" s="309"/>
      <c r="N7" s="312" t="s">
        <v>16</v>
      </c>
      <c r="O7" s="300" t="s">
        <v>109</v>
      </c>
      <c r="P7" s="310" t="s">
        <v>66</v>
      </c>
      <c r="Q7" s="300" t="s">
        <v>107</v>
      </c>
      <c r="R7" s="300"/>
      <c r="S7" s="300"/>
      <c r="T7" s="300"/>
      <c r="U7" s="300" t="s">
        <v>118</v>
      </c>
      <c r="V7" s="300"/>
      <c r="W7" s="300"/>
      <c r="X7" s="300"/>
      <c r="Y7" s="300" t="s">
        <v>119</v>
      </c>
      <c r="Z7" s="300"/>
      <c r="AA7" s="300"/>
      <c r="AB7" s="300"/>
      <c r="AC7" s="300" t="s">
        <v>120</v>
      </c>
      <c r="AD7" s="300"/>
      <c r="AE7" s="300"/>
      <c r="AF7" s="300"/>
    </row>
    <row r="8" spans="1:32" s="218" customFormat="1" ht="21" customHeight="1" x14ac:dyDescent="0.55000000000000004">
      <c r="A8" s="300"/>
      <c r="B8" s="301"/>
      <c r="C8" s="300"/>
      <c r="D8" s="300"/>
      <c r="E8" s="225" t="s">
        <v>178</v>
      </c>
      <c r="F8" s="216" t="s">
        <v>85</v>
      </c>
      <c r="G8" s="217" t="s">
        <v>111</v>
      </c>
      <c r="H8" s="300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313"/>
      <c r="O8" s="300"/>
      <c r="P8" s="311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243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  <mergeCell ref="A6:A8"/>
    <mergeCell ref="B6:B8"/>
    <mergeCell ref="Q7:T7"/>
    <mergeCell ref="C1:F1"/>
    <mergeCell ref="D6:D8"/>
    <mergeCell ref="C6:C8"/>
    <mergeCell ref="E7:G7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14" sqref="D14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189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7" t="s">
        <v>84</v>
      </c>
      <c r="G3" s="307"/>
      <c r="H3" s="307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197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14" sqref="D14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190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198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191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199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23" t="s">
        <v>192</v>
      </c>
      <c r="D1" s="323"/>
      <c r="E1" s="323"/>
      <c r="F1" s="323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6" t="s">
        <v>79</v>
      </c>
      <c r="E3" s="306"/>
      <c r="F3" s="306" t="s">
        <v>84</v>
      </c>
      <c r="G3" s="306"/>
      <c r="H3" s="306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6" t="e">
        <f>IF(事業所!BP10=TRUE,事業所!Q11,VLOOKUP(事業所!$BP$3,事業所!$BQ$5:$BS$8,2,FALSE))</f>
        <v>#N/A</v>
      </c>
      <c r="E4" s="306"/>
      <c r="F4" s="307" t="e">
        <f>IF(事業所!BP10=TRUE,事業所!Q12,VLOOKUP(事業所!$BP$3,事業所!$BQ$5:$BS$8,3,FALSE))</f>
        <v>#N/A</v>
      </c>
      <c r="G4" s="307"/>
      <c r="H4" s="307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6" t="s">
        <v>104</v>
      </c>
      <c r="B6" s="314" t="s">
        <v>105</v>
      </c>
      <c r="C6" s="286" t="s">
        <v>0</v>
      </c>
      <c r="D6" s="286" t="s">
        <v>1</v>
      </c>
      <c r="E6" s="315" t="s">
        <v>200</v>
      </c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</row>
    <row r="7" spans="1:32" s="9" customFormat="1" ht="21" customHeight="1" x14ac:dyDescent="0.55000000000000004">
      <c r="A7" s="286"/>
      <c r="B7" s="314"/>
      <c r="C7" s="286"/>
      <c r="D7" s="286"/>
      <c r="E7" s="287" t="s">
        <v>9233</v>
      </c>
      <c r="F7" s="320"/>
      <c r="G7" s="321"/>
      <c r="H7" s="316" t="s">
        <v>108</v>
      </c>
      <c r="I7" s="316" t="s">
        <v>113</v>
      </c>
      <c r="J7" s="316"/>
      <c r="K7" s="316"/>
      <c r="L7" s="316"/>
      <c r="M7" s="316"/>
      <c r="N7" s="318" t="s">
        <v>16</v>
      </c>
      <c r="O7" s="322" t="s">
        <v>66</v>
      </c>
      <c r="P7" s="286" t="s">
        <v>107</v>
      </c>
      <c r="Q7" s="286"/>
      <c r="R7" s="286"/>
      <c r="S7" s="286"/>
      <c r="T7" s="286" t="s">
        <v>118</v>
      </c>
      <c r="U7" s="286"/>
      <c r="V7" s="286"/>
      <c r="W7" s="286"/>
      <c r="X7" s="286" t="s">
        <v>119</v>
      </c>
      <c r="Y7" s="286"/>
      <c r="Z7" s="286"/>
      <c r="AA7" s="286"/>
      <c r="AB7" s="286" t="s">
        <v>120</v>
      </c>
      <c r="AC7" s="286"/>
      <c r="AD7" s="286"/>
      <c r="AE7" s="286"/>
    </row>
    <row r="8" spans="1:32" s="10" customFormat="1" ht="21" customHeight="1" x14ac:dyDescent="0.55000000000000004">
      <c r="A8" s="286"/>
      <c r="B8" s="314"/>
      <c r="C8" s="286"/>
      <c r="D8" s="286"/>
      <c r="E8" s="43" t="s">
        <v>177</v>
      </c>
      <c r="F8" s="18" t="s">
        <v>85</v>
      </c>
      <c r="G8" s="19" t="s">
        <v>111</v>
      </c>
      <c r="H8" s="317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9"/>
      <c r="O8" s="289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C1:F1"/>
    <mergeCell ref="D3:E3"/>
    <mergeCell ref="D4:E4"/>
    <mergeCell ref="F3:H3"/>
    <mergeCell ref="F4:H4"/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2026-04-21T12:48:19Z</dcterms:modified>
</cp:coreProperties>
</file>