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6.xml" ContentType="application/vnd.ms-excel.controlproperti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ranet-fs4\保）障がい福祉課\05在宅福祉\A3◆交通費助成\!06◆通所交通費助成\13◆ホームページ用\11_令和7年度（2025）\"/>
    </mc:Choice>
  </mc:AlternateContent>
  <xr:revisionPtr revIDLastSave="0" documentId="13_ncr:1_{18BF607D-3C54-4EEF-BACD-0CEC0918E0F7}" xr6:coauthVersionLast="47" xr6:coauthVersionMax="47" xr10:uidLastSave="{00000000-0000-0000-0000-000000000000}"/>
  <workbookProtection workbookAlgorithmName="SHA-512" workbookHashValue="h4mmVGhbkcV/N71Q02Oj2qjdR8T6JwfQiybrmbFUvBeuurmg/W1liFBTYtNE3l8j9P2kEvWmSg2DMWmlrUiP1w==" workbookSaltValue="1phCa6KvbnJojM+0yWzW1g==" workbookSpinCount="100000" lockStructure="1"/>
  <bookViews>
    <workbookView xWindow="-30" yWindow="-16320" windowWidth="29040" windowHeight="15720" tabRatio="863" activeTab="1" xr2:uid="{2D0ED604-687E-421A-8E66-E4D09A6A55B8}"/>
  </bookViews>
  <sheets>
    <sheet name="入力⇒" sheetId="19" r:id="rId1"/>
    <sheet name="≪ﾏﾆｭｱﾙ≫" sheetId="6" r:id="rId2"/>
    <sheet name="事業所" sheetId="28" r:id="rId3"/>
    <sheet name="対象者" sheetId="7" r:id="rId4"/>
    <sheet name="経路A" sheetId="8" r:id="rId5"/>
    <sheet name="B" sheetId="10" r:id="rId6"/>
    <sheet name="C" sheetId="11" r:id="rId7"/>
    <sheet name="D" sheetId="12" r:id="rId8"/>
    <sheet name="E" sheetId="13" r:id="rId9"/>
    <sheet name="F" sheetId="14" r:id="rId10"/>
    <sheet name="入力(毎月)⇒" sheetId="20" r:id="rId11"/>
    <sheet name="出勤表" sheetId="15" r:id="rId12"/>
    <sheet name="印刷⇒" sheetId="22" r:id="rId13"/>
    <sheet name="通所届" sheetId="18" r:id="rId14"/>
    <sheet name="印刷(毎月)⇒" sheetId="21" r:id="rId15"/>
    <sheet name="内訳書" sheetId="16" r:id="rId16"/>
    <sheet name="札幌市確認用⇒" sheetId="25" r:id="rId17"/>
    <sheet name="貼付データ①" sheetId="27" r:id="rId18"/>
    <sheet name="貼付データ②" sheetId="23" r:id="rId19"/>
    <sheet name="市内事業所一覧" sheetId="26" state="hidden" r:id="rId20"/>
    <sheet name="市外事業所一覧" sheetId="30" state="hidden" r:id="rId21"/>
    <sheet name="地活・作業所一覧" sheetId="29" state="hidden" r:id="rId22"/>
    <sheet name="リスト" sheetId="2" state="hidden" r:id="rId23"/>
  </sheets>
  <definedNames>
    <definedName name="_xlnm._FilterDatabase" localSheetId="5" hidden="1">B!#REF!</definedName>
    <definedName name="_xlnm._FilterDatabase" localSheetId="6" hidden="1">'C'!#REF!</definedName>
    <definedName name="_xlnm._FilterDatabase" localSheetId="7" hidden="1">D!#REF!</definedName>
    <definedName name="_xlnm._FilterDatabase" localSheetId="8" hidden="1">E!#REF!</definedName>
    <definedName name="_xlnm._FilterDatabase" localSheetId="9" hidden="1">F!#REF!</definedName>
    <definedName name="_xlnm._FilterDatabase" localSheetId="4" hidden="1">経路A!#REF!</definedName>
    <definedName name="_xlnm._FilterDatabase" localSheetId="20" hidden="1">市外事業所一覧!$A$2:$F$1430</definedName>
    <definedName name="_xlnm._FilterDatabase" localSheetId="19" hidden="1">市内事業所一覧!$A$2:$L$1217</definedName>
    <definedName name="_xlnm._FilterDatabase" localSheetId="3" hidden="1">対象者!$C$5:$C$54</definedName>
    <definedName name="_xlnm._FilterDatabase" localSheetId="21">地活・作業所一覧!$D$2:$F$35</definedName>
    <definedName name="_xlnm.Print_Area" localSheetId="1">≪ﾏﾆｭｱﾙ≫!$A$1:$CB$68</definedName>
    <definedName name="_xlnm.Print_Area" localSheetId="5">B!$C$1:$AE$58</definedName>
    <definedName name="_xlnm.Print_Area" localSheetId="6">'C'!$C$1:$AE$58</definedName>
    <definedName name="_xlnm.Print_Area" localSheetId="7">D!$C$1:$AE$58</definedName>
    <definedName name="_xlnm.Print_Area" localSheetId="8">E!$C$1:$AE$58</definedName>
    <definedName name="_xlnm.Print_Area" localSheetId="9">F!$C$1:$AE$58</definedName>
    <definedName name="_xlnm.Print_Area" localSheetId="4">経路A!$C$1:$AF$58</definedName>
    <definedName name="_xlnm.Print_Area" localSheetId="20">市外事業所一覧!$A$2:$H$1547</definedName>
    <definedName name="_xlnm.Print_Area" localSheetId="19">市内事業所一覧!$A$2:$I$1290</definedName>
    <definedName name="_xlnm.Print_Area" localSheetId="2">事業所!$A$2:$BO$33</definedName>
    <definedName name="_xlnm.Print_Area" localSheetId="11">出勤表!$A$1:$AH$59</definedName>
    <definedName name="_xlnm.Print_Area" localSheetId="3">対象者!$D$1:$N$54</definedName>
    <definedName name="_xlnm.Print_Area" localSheetId="13">通所届!$A$4:$BT$63</definedName>
    <definedName name="_xlnm.Print_Area" localSheetId="18">貼付データ②!$C$1:$AH$53</definedName>
    <definedName name="_xlnm.Print_Area" localSheetId="15">内訳書!$A$1:$H$57</definedName>
    <definedName name="_xlnm.Print_Titles" localSheetId="11">出勤表!$6:$8</definedName>
    <definedName name="_xlnm.Print_Titles" localSheetId="3">対象者!$3:$4</definedName>
    <definedName name="_xlnm.Print_Titles" localSheetId="15">内訳書!$6:$7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9" i="28" l="1"/>
  <c r="N9" i="8" l="1"/>
  <c r="K7" i="23" l="1"/>
  <c r="D24" i="28"/>
  <c r="AB20" i="28" l="1"/>
  <c r="AB26" i="28" l="1"/>
  <c r="AB24" i="28"/>
  <c r="BO24" i="18"/>
  <c r="I9" i="7"/>
  <c r="I7" i="7"/>
  <c r="I6" i="7"/>
  <c r="D9" i="8"/>
  <c r="I5" i="7"/>
  <c r="D21" i="10"/>
  <c r="O10" i="10"/>
  <c r="O12" i="10"/>
  <c r="O13" i="10"/>
  <c r="O14" i="10"/>
  <c r="O15" i="10"/>
  <c r="O16" i="10"/>
  <c r="I20" i="18" l="1"/>
  <c r="D7" i="28"/>
  <c r="D5" i="23"/>
  <c r="E5" i="23"/>
  <c r="D6" i="23"/>
  <c r="E6" i="23"/>
  <c r="D7" i="23"/>
  <c r="E7" i="23"/>
  <c r="D8" i="23"/>
  <c r="E8" i="23"/>
  <c r="D9" i="23"/>
  <c r="E9" i="23"/>
  <c r="D10" i="23"/>
  <c r="E10" i="23"/>
  <c r="D11" i="23"/>
  <c r="E11" i="23"/>
  <c r="D12" i="23"/>
  <c r="E12" i="23"/>
  <c r="D13" i="23"/>
  <c r="E13" i="23"/>
  <c r="D14" i="23"/>
  <c r="E14" i="23"/>
  <c r="D15" i="23"/>
  <c r="E15" i="23"/>
  <c r="D16" i="23"/>
  <c r="E16" i="23"/>
  <c r="D17" i="23"/>
  <c r="E17" i="23"/>
  <c r="D18" i="23"/>
  <c r="E18" i="23"/>
  <c r="D19" i="23"/>
  <c r="E19" i="23"/>
  <c r="D20" i="23"/>
  <c r="E20" i="23"/>
  <c r="D21" i="23"/>
  <c r="E21" i="23"/>
  <c r="D22" i="23"/>
  <c r="E22" i="23"/>
  <c r="D23" i="23"/>
  <c r="E23" i="23"/>
  <c r="D24" i="23"/>
  <c r="E24" i="23"/>
  <c r="D25" i="23"/>
  <c r="E25" i="23"/>
  <c r="D26" i="23"/>
  <c r="E26" i="23"/>
  <c r="D27" i="23"/>
  <c r="E27" i="23"/>
  <c r="D28" i="23"/>
  <c r="E28" i="23"/>
  <c r="D29" i="23"/>
  <c r="E29" i="23"/>
  <c r="D30" i="23"/>
  <c r="E30" i="23"/>
  <c r="D31" i="23"/>
  <c r="E31" i="23"/>
  <c r="D32" i="23"/>
  <c r="E32" i="23"/>
  <c r="D33" i="23"/>
  <c r="E33" i="23"/>
  <c r="D34" i="23"/>
  <c r="E34" i="23"/>
  <c r="D35" i="23"/>
  <c r="E35" i="23"/>
  <c r="D36" i="23"/>
  <c r="E36" i="23"/>
  <c r="D37" i="23"/>
  <c r="E37" i="23"/>
  <c r="D38" i="23"/>
  <c r="E38" i="23"/>
  <c r="D39" i="23"/>
  <c r="E39" i="23"/>
  <c r="D40" i="23"/>
  <c r="E40" i="23"/>
  <c r="D41" i="23"/>
  <c r="E41" i="23"/>
  <c r="D42" i="23"/>
  <c r="E42" i="23"/>
  <c r="D43" i="23"/>
  <c r="E43" i="23"/>
  <c r="D44" i="23"/>
  <c r="E44" i="23"/>
  <c r="D45" i="23"/>
  <c r="E45" i="23"/>
  <c r="D46" i="23"/>
  <c r="E46" i="23"/>
  <c r="D47" i="23"/>
  <c r="E47" i="23"/>
  <c r="D48" i="23"/>
  <c r="E48" i="23"/>
  <c r="D49" i="23"/>
  <c r="E49" i="23"/>
  <c r="D50" i="23"/>
  <c r="E50" i="23"/>
  <c r="D51" i="23"/>
  <c r="E51" i="23"/>
  <c r="D52" i="23"/>
  <c r="E52" i="23"/>
  <c r="D53" i="23"/>
  <c r="E53" i="23"/>
  <c r="AB9" i="28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AC10" i="11"/>
  <c r="AC11" i="11"/>
  <c r="AC12" i="11"/>
  <c r="AC13" i="11"/>
  <c r="AC14" i="11"/>
  <c r="AC15" i="11"/>
  <c r="AC16" i="11"/>
  <c r="AC17" i="11"/>
  <c r="AC18" i="11"/>
  <c r="AC19" i="11"/>
  <c r="AC20" i="11"/>
  <c r="AC21" i="11"/>
  <c r="AC22" i="11"/>
  <c r="AC23" i="11"/>
  <c r="AC24" i="11"/>
  <c r="AC25" i="11"/>
  <c r="AC26" i="11"/>
  <c r="AC27" i="11"/>
  <c r="AC28" i="11"/>
  <c r="AC29" i="11"/>
  <c r="AC30" i="11"/>
  <c r="AC31" i="11"/>
  <c r="AC32" i="11"/>
  <c r="AC33" i="11"/>
  <c r="AC34" i="11"/>
  <c r="AC35" i="11"/>
  <c r="AC36" i="11"/>
  <c r="AC37" i="11"/>
  <c r="AC38" i="11"/>
  <c r="AC39" i="11"/>
  <c r="AC40" i="11"/>
  <c r="AC41" i="11"/>
  <c r="AC42" i="11"/>
  <c r="AC43" i="11"/>
  <c r="AC44" i="11"/>
  <c r="AC45" i="11"/>
  <c r="AC46" i="11"/>
  <c r="AC47" i="11"/>
  <c r="AC48" i="11"/>
  <c r="AC49" i="11"/>
  <c r="AC50" i="11"/>
  <c r="AC51" i="11"/>
  <c r="AC52" i="11"/>
  <c r="AC53" i="11"/>
  <c r="AC54" i="11"/>
  <c r="AC55" i="11"/>
  <c r="AC56" i="11"/>
  <c r="AC57" i="11"/>
  <c r="AC58" i="11"/>
  <c r="AC10" i="12"/>
  <c r="AC11" i="12"/>
  <c r="AC12" i="12"/>
  <c r="AC13" i="12"/>
  <c r="AC14" i="12"/>
  <c r="AC15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29" i="12"/>
  <c r="AC30" i="12"/>
  <c r="AC31" i="12"/>
  <c r="AC32" i="12"/>
  <c r="AC33" i="12"/>
  <c r="AC34" i="12"/>
  <c r="AC35" i="12"/>
  <c r="AC36" i="12"/>
  <c r="AC37" i="12"/>
  <c r="AC38" i="12"/>
  <c r="AC39" i="12"/>
  <c r="AC40" i="12"/>
  <c r="AC41" i="12"/>
  <c r="AC42" i="12"/>
  <c r="AC43" i="12"/>
  <c r="AC44" i="12"/>
  <c r="AC45" i="12"/>
  <c r="AC46" i="12"/>
  <c r="AC47" i="12"/>
  <c r="AC48" i="12"/>
  <c r="AC49" i="12"/>
  <c r="AC50" i="12"/>
  <c r="AC51" i="12"/>
  <c r="AC52" i="12"/>
  <c r="AC53" i="12"/>
  <c r="AC54" i="12"/>
  <c r="AC55" i="12"/>
  <c r="AC56" i="12"/>
  <c r="AC57" i="12"/>
  <c r="AC58" i="12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2" i="13"/>
  <c r="AC43" i="13"/>
  <c r="AC44" i="13"/>
  <c r="AC45" i="13"/>
  <c r="AC46" i="13"/>
  <c r="AC47" i="13"/>
  <c r="AC48" i="13"/>
  <c r="AC49" i="13"/>
  <c r="AC50" i="13"/>
  <c r="AC51" i="13"/>
  <c r="AC52" i="13"/>
  <c r="AC53" i="13"/>
  <c r="AC54" i="13"/>
  <c r="AC55" i="13"/>
  <c r="AC56" i="13"/>
  <c r="AC57" i="13"/>
  <c r="AC58" i="13"/>
  <c r="AC10" i="14"/>
  <c r="AC11" i="14"/>
  <c r="AC12" i="14"/>
  <c r="AC13" i="14"/>
  <c r="AC14" i="14"/>
  <c r="AC15" i="14"/>
  <c r="AC16" i="14"/>
  <c r="AC17" i="14"/>
  <c r="AC18" i="14"/>
  <c r="AC19" i="14"/>
  <c r="AC20" i="14"/>
  <c r="AC21" i="14"/>
  <c r="AC22" i="14"/>
  <c r="AC23" i="14"/>
  <c r="AC24" i="14"/>
  <c r="AC25" i="14"/>
  <c r="AC26" i="14"/>
  <c r="AC27" i="14"/>
  <c r="AC28" i="14"/>
  <c r="AC29" i="14"/>
  <c r="AC30" i="14"/>
  <c r="AC31" i="14"/>
  <c r="AC32" i="14"/>
  <c r="AC33" i="14"/>
  <c r="AC34" i="14"/>
  <c r="AC35" i="14"/>
  <c r="AC36" i="14"/>
  <c r="AC37" i="14"/>
  <c r="AC38" i="14"/>
  <c r="AC39" i="14"/>
  <c r="AC40" i="14"/>
  <c r="AC41" i="14"/>
  <c r="AC42" i="14"/>
  <c r="AC43" i="14"/>
  <c r="AC44" i="14"/>
  <c r="AC45" i="14"/>
  <c r="AC46" i="14"/>
  <c r="AC47" i="14"/>
  <c r="AC48" i="14"/>
  <c r="AC49" i="14"/>
  <c r="AC50" i="14"/>
  <c r="AC51" i="14"/>
  <c r="AC52" i="14"/>
  <c r="AC53" i="14"/>
  <c r="AC54" i="14"/>
  <c r="AC55" i="14"/>
  <c r="AC56" i="14"/>
  <c r="AC57" i="14"/>
  <c r="AC58" i="14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27" i="10"/>
  <c r="AC28" i="10"/>
  <c r="AC29" i="10"/>
  <c r="AC30" i="10"/>
  <c r="AC31" i="10"/>
  <c r="AC32" i="10"/>
  <c r="AC33" i="10"/>
  <c r="AC34" i="10"/>
  <c r="AC35" i="10"/>
  <c r="AC36" i="10"/>
  <c r="AC37" i="10"/>
  <c r="AC38" i="10"/>
  <c r="AC39" i="10"/>
  <c r="AC40" i="10"/>
  <c r="AC41" i="10"/>
  <c r="AC42" i="10"/>
  <c r="AC43" i="10"/>
  <c r="AC44" i="10"/>
  <c r="AC45" i="10"/>
  <c r="AC46" i="10"/>
  <c r="AC47" i="10"/>
  <c r="AC48" i="10"/>
  <c r="AC49" i="10"/>
  <c r="AC50" i="10"/>
  <c r="AC51" i="10"/>
  <c r="AC52" i="10"/>
  <c r="AC53" i="10"/>
  <c r="AC54" i="10"/>
  <c r="AC55" i="10"/>
  <c r="AC56" i="10"/>
  <c r="AC57" i="10"/>
  <c r="AC58" i="10"/>
  <c r="AC9" i="11"/>
  <c r="AC9" i="12"/>
  <c r="AC9" i="13"/>
  <c r="AC9" i="14"/>
  <c r="AC9" i="10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36" i="12"/>
  <c r="Y37" i="12"/>
  <c r="Y38" i="12"/>
  <c r="Y39" i="12"/>
  <c r="Y40" i="12"/>
  <c r="Y41" i="12"/>
  <c r="Y42" i="12"/>
  <c r="Y43" i="12"/>
  <c r="Y44" i="12"/>
  <c r="Y45" i="12"/>
  <c r="Y46" i="12"/>
  <c r="Y47" i="12"/>
  <c r="Y48" i="12"/>
  <c r="Y49" i="12"/>
  <c r="Y50" i="12"/>
  <c r="Y51" i="12"/>
  <c r="Y52" i="12"/>
  <c r="Y53" i="12"/>
  <c r="Y54" i="12"/>
  <c r="Y55" i="12"/>
  <c r="Y56" i="12"/>
  <c r="Y57" i="12"/>
  <c r="Y58" i="12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Y36" i="13"/>
  <c r="Y37" i="13"/>
  <c r="Y38" i="13"/>
  <c r="Y39" i="13"/>
  <c r="Y40" i="13"/>
  <c r="Y41" i="13"/>
  <c r="Y42" i="13"/>
  <c r="Y43" i="13"/>
  <c r="Y44" i="13"/>
  <c r="Y45" i="13"/>
  <c r="Y46" i="13"/>
  <c r="Y47" i="13"/>
  <c r="Y48" i="13"/>
  <c r="Y49" i="13"/>
  <c r="Y50" i="13"/>
  <c r="Y51" i="13"/>
  <c r="Y52" i="13"/>
  <c r="Y53" i="13"/>
  <c r="Y54" i="13"/>
  <c r="Y55" i="13"/>
  <c r="Y56" i="13"/>
  <c r="Y57" i="13"/>
  <c r="Y58" i="13"/>
  <c r="Y10" i="14"/>
  <c r="Y11" i="14"/>
  <c r="Y12" i="14"/>
  <c r="Y13" i="14"/>
  <c r="Y14" i="14"/>
  <c r="Y15" i="14"/>
  <c r="Y16" i="14"/>
  <c r="Y17" i="14"/>
  <c r="Y18" i="14"/>
  <c r="Y19" i="14"/>
  <c r="Y20" i="14"/>
  <c r="Y21" i="14"/>
  <c r="Y22" i="14"/>
  <c r="Y23" i="14"/>
  <c r="Y24" i="14"/>
  <c r="Y25" i="14"/>
  <c r="Y26" i="14"/>
  <c r="Y27" i="14"/>
  <c r="Y28" i="14"/>
  <c r="Y29" i="14"/>
  <c r="Y30" i="14"/>
  <c r="Y31" i="14"/>
  <c r="Y32" i="14"/>
  <c r="Y33" i="14"/>
  <c r="Y34" i="14"/>
  <c r="Y35" i="14"/>
  <c r="Y36" i="14"/>
  <c r="Y37" i="14"/>
  <c r="Y38" i="14"/>
  <c r="Y39" i="14"/>
  <c r="Y40" i="14"/>
  <c r="Y41" i="14"/>
  <c r="Y42" i="14"/>
  <c r="Y43" i="14"/>
  <c r="Y44" i="14"/>
  <c r="Y45" i="14"/>
  <c r="Y46" i="14"/>
  <c r="Y47" i="14"/>
  <c r="Y48" i="14"/>
  <c r="Y49" i="14"/>
  <c r="Y50" i="14"/>
  <c r="Y51" i="14"/>
  <c r="Y52" i="14"/>
  <c r="Y53" i="14"/>
  <c r="Y54" i="14"/>
  <c r="Y55" i="14"/>
  <c r="Y56" i="14"/>
  <c r="Y57" i="14"/>
  <c r="Y58" i="14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27" i="10"/>
  <c r="Y28" i="10"/>
  <c r="Y29" i="10"/>
  <c r="Y30" i="10"/>
  <c r="Y31" i="10"/>
  <c r="Y32" i="10"/>
  <c r="Y33" i="10"/>
  <c r="Y34" i="10"/>
  <c r="Y35" i="10"/>
  <c r="Y36" i="10"/>
  <c r="Y37" i="10"/>
  <c r="Y38" i="10"/>
  <c r="Y39" i="10"/>
  <c r="Y40" i="10"/>
  <c r="Y41" i="10"/>
  <c r="Y42" i="10"/>
  <c r="Y43" i="10"/>
  <c r="Y44" i="10"/>
  <c r="Y45" i="10"/>
  <c r="Y46" i="10"/>
  <c r="Y47" i="10"/>
  <c r="Y48" i="10"/>
  <c r="Y49" i="10"/>
  <c r="Y50" i="10"/>
  <c r="Y51" i="10"/>
  <c r="Y52" i="10"/>
  <c r="Y53" i="10"/>
  <c r="Y54" i="10"/>
  <c r="Y55" i="10"/>
  <c r="Y56" i="10"/>
  <c r="Y57" i="10"/>
  <c r="Y58" i="10"/>
  <c r="Y9" i="11"/>
  <c r="Y9" i="12"/>
  <c r="Y9" i="13"/>
  <c r="Y9" i="14"/>
  <c r="Y9" i="10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6" i="12"/>
  <c r="U57" i="12"/>
  <c r="U58" i="12"/>
  <c r="U10" i="13"/>
  <c r="U11" i="13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38" i="13"/>
  <c r="U39" i="13"/>
  <c r="U40" i="13"/>
  <c r="U41" i="13"/>
  <c r="U42" i="13"/>
  <c r="U43" i="13"/>
  <c r="U44" i="13"/>
  <c r="U45" i="13"/>
  <c r="U46" i="13"/>
  <c r="U47" i="13"/>
  <c r="U48" i="13"/>
  <c r="U49" i="13"/>
  <c r="U50" i="13"/>
  <c r="U51" i="13"/>
  <c r="U52" i="13"/>
  <c r="U53" i="13"/>
  <c r="U54" i="13"/>
  <c r="U55" i="13"/>
  <c r="U56" i="13"/>
  <c r="U57" i="13"/>
  <c r="U58" i="13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U25" i="14"/>
  <c r="U26" i="14"/>
  <c r="U27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U53" i="14"/>
  <c r="U54" i="14"/>
  <c r="U55" i="14"/>
  <c r="U56" i="14"/>
  <c r="U57" i="14"/>
  <c r="U58" i="14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U53" i="10"/>
  <c r="U54" i="10"/>
  <c r="U55" i="10"/>
  <c r="U56" i="10"/>
  <c r="U57" i="10"/>
  <c r="U58" i="10"/>
  <c r="U9" i="11"/>
  <c r="U9" i="12"/>
  <c r="U9" i="13"/>
  <c r="U9" i="14"/>
  <c r="U9" i="10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9" i="11"/>
  <c r="Q9" i="12"/>
  <c r="Q9" i="13"/>
  <c r="Q9" i="14"/>
  <c r="Q9" i="10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8" i="8"/>
  <c r="AD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8" i="8"/>
  <c r="Z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V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9" i="8"/>
  <c r="I9" i="8" s="1"/>
  <c r="DI10" i="15"/>
  <c r="DM10" i="15"/>
  <c r="DO10" i="15"/>
  <c r="DE11" i="15"/>
  <c r="DH11" i="15"/>
  <c r="DN11" i="15"/>
  <c r="DO11" i="15"/>
  <c r="DD12" i="15"/>
  <c r="DH12" i="15"/>
  <c r="DN12" i="15"/>
  <c r="DO12" i="15"/>
  <c r="DD13" i="15"/>
  <c r="DE13" i="15"/>
  <c r="DF13" i="15"/>
  <c r="DG13" i="15"/>
  <c r="DH13" i="15"/>
  <c r="DI13" i="15"/>
  <c r="DJ13" i="15"/>
  <c r="DK13" i="15"/>
  <c r="DL13" i="15"/>
  <c r="DM13" i="15"/>
  <c r="DN13" i="15"/>
  <c r="DO13" i="15"/>
  <c r="DD14" i="15"/>
  <c r="DE14" i="15"/>
  <c r="DF14" i="15"/>
  <c r="DG14" i="15"/>
  <c r="DH14" i="15"/>
  <c r="DI14" i="15"/>
  <c r="DJ14" i="15"/>
  <c r="DK14" i="15"/>
  <c r="DL14" i="15"/>
  <c r="DM14" i="15"/>
  <c r="DN14" i="15"/>
  <c r="DO14" i="15"/>
  <c r="DD15" i="15"/>
  <c r="DE15" i="15"/>
  <c r="DF15" i="15"/>
  <c r="DG15" i="15"/>
  <c r="DH15" i="15"/>
  <c r="DI15" i="15"/>
  <c r="DJ15" i="15"/>
  <c r="DK15" i="15"/>
  <c r="DL15" i="15"/>
  <c r="DM15" i="15"/>
  <c r="DN15" i="15"/>
  <c r="DO15" i="15"/>
  <c r="DD16" i="15"/>
  <c r="DE16" i="15"/>
  <c r="DF16" i="15"/>
  <c r="DG16" i="15"/>
  <c r="DH16" i="15"/>
  <c r="DI16" i="15"/>
  <c r="DJ16" i="15"/>
  <c r="DK16" i="15"/>
  <c r="DL16" i="15"/>
  <c r="DM16" i="15"/>
  <c r="DN16" i="15"/>
  <c r="DO16" i="15"/>
  <c r="DD17" i="15"/>
  <c r="DE17" i="15"/>
  <c r="DF17" i="15"/>
  <c r="DG17" i="15"/>
  <c r="DH17" i="15"/>
  <c r="DI17" i="15"/>
  <c r="DJ17" i="15"/>
  <c r="DK17" i="15"/>
  <c r="DL17" i="15"/>
  <c r="DM17" i="15"/>
  <c r="DN17" i="15"/>
  <c r="DO17" i="15"/>
  <c r="DD18" i="15"/>
  <c r="DE18" i="15"/>
  <c r="DF18" i="15"/>
  <c r="DG18" i="15"/>
  <c r="DH18" i="15"/>
  <c r="DI18" i="15"/>
  <c r="DJ18" i="15"/>
  <c r="DK18" i="15"/>
  <c r="DL18" i="15"/>
  <c r="DM18" i="15"/>
  <c r="DN18" i="15"/>
  <c r="DO18" i="15"/>
  <c r="DD19" i="15"/>
  <c r="DE19" i="15"/>
  <c r="DF19" i="15"/>
  <c r="DG19" i="15"/>
  <c r="DH19" i="15"/>
  <c r="DI19" i="15"/>
  <c r="DJ19" i="15"/>
  <c r="DK19" i="15"/>
  <c r="DL19" i="15"/>
  <c r="DM19" i="15"/>
  <c r="DN19" i="15"/>
  <c r="DO19" i="15"/>
  <c r="DD20" i="15"/>
  <c r="DE20" i="15"/>
  <c r="DF20" i="15"/>
  <c r="DG20" i="15"/>
  <c r="DH20" i="15"/>
  <c r="DI20" i="15"/>
  <c r="DJ20" i="15"/>
  <c r="DK20" i="15"/>
  <c r="DL20" i="15"/>
  <c r="DM20" i="15"/>
  <c r="DN20" i="15"/>
  <c r="DO20" i="15"/>
  <c r="DD21" i="15"/>
  <c r="DE21" i="15"/>
  <c r="DF21" i="15"/>
  <c r="DG21" i="15"/>
  <c r="DH21" i="15"/>
  <c r="DI21" i="15"/>
  <c r="DJ21" i="15"/>
  <c r="DK21" i="15"/>
  <c r="DL21" i="15"/>
  <c r="DM21" i="15"/>
  <c r="DN21" i="15"/>
  <c r="DO21" i="15"/>
  <c r="DD22" i="15"/>
  <c r="DE22" i="15"/>
  <c r="DF22" i="15"/>
  <c r="DG22" i="15"/>
  <c r="DH22" i="15"/>
  <c r="DI22" i="15"/>
  <c r="DJ22" i="15"/>
  <c r="DK22" i="15"/>
  <c r="DL22" i="15"/>
  <c r="DM22" i="15"/>
  <c r="DN22" i="15"/>
  <c r="DO22" i="15"/>
  <c r="DD23" i="15"/>
  <c r="DE23" i="15"/>
  <c r="DF23" i="15"/>
  <c r="DG23" i="15"/>
  <c r="DH23" i="15"/>
  <c r="DI23" i="15"/>
  <c r="DJ23" i="15"/>
  <c r="DK23" i="15"/>
  <c r="DL23" i="15"/>
  <c r="DM23" i="15"/>
  <c r="DN23" i="15"/>
  <c r="DO23" i="15"/>
  <c r="DD24" i="15"/>
  <c r="DE24" i="15"/>
  <c r="DF24" i="15"/>
  <c r="DG24" i="15"/>
  <c r="DH24" i="15"/>
  <c r="DI24" i="15"/>
  <c r="DJ24" i="15"/>
  <c r="DK24" i="15"/>
  <c r="DL24" i="15"/>
  <c r="DM24" i="15"/>
  <c r="DN24" i="15"/>
  <c r="DO24" i="15"/>
  <c r="DD25" i="15"/>
  <c r="DE25" i="15"/>
  <c r="DF25" i="15"/>
  <c r="DG25" i="15"/>
  <c r="DH25" i="15"/>
  <c r="DI25" i="15"/>
  <c r="DJ25" i="15"/>
  <c r="DK25" i="15"/>
  <c r="DL25" i="15"/>
  <c r="DM25" i="15"/>
  <c r="DN25" i="15"/>
  <c r="DO25" i="15"/>
  <c r="DD26" i="15"/>
  <c r="DE26" i="15"/>
  <c r="DF26" i="15"/>
  <c r="DG26" i="15"/>
  <c r="DH26" i="15"/>
  <c r="DI26" i="15"/>
  <c r="DJ26" i="15"/>
  <c r="DK26" i="15"/>
  <c r="DL26" i="15"/>
  <c r="DM26" i="15"/>
  <c r="DN26" i="15"/>
  <c r="DO26" i="15"/>
  <c r="DD27" i="15"/>
  <c r="DE27" i="15"/>
  <c r="DF27" i="15"/>
  <c r="DG27" i="15"/>
  <c r="DH27" i="15"/>
  <c r="DI27" i="15"/>
  <c r="DJ27" i="15"/>
  <c r="DK27" i="15"/>
  <c r="DL27" i="15"/>
  <c r="DM27" i="15"/>
  <c r="DN27" i="15"/>
  <c r="DO27" i="15"/>
  <c r="DD28" i="15"/>
  <c r="DE28" i="15"/>
  <c r="DF28" i="15"/>
  <c r="DG28" i="15"/>
  <c r="DH28" i="15"/>
  <c r="DI28" i="15"/>
  <c r="DJ28" i="15"/>
  <c r="DK28" i="15"/>
  <c r="DL28" i="15"/>
  <c r="DM28" i="15"/>
  <c r="DN28" i="15"/>
  <c r="DO28" i="15"/>
  <c r="DD29" i="15"/>
  <c r="DE29" i="15"/>
  <c r="DF29" i="15"/>
  <c r="DG29" i="15"/>
  <c r="DH29" i="15"/>
  <c r="DI29" i="15"/>
  <c r="DJ29" i="15"/>
  <c r="DK29" i="15"/>
  <c r="DL29" i="15"/>
  <c r="DM29" i="15"/>
  <c r="DN29" i="15"/>
  <c r="DO29" i="15"/>
  <c r="DD30" i="15"/>
  <c r="DE30" i="15"/>
  <c r="DF30" i="15"/>
  <c r="DG30" i="15"/>
  <c r="DH30" i="15"/>
  <c r="DI30" i="15"/>
  <c r="DJ30" i="15"/>
  <c r="DK30" i="15"/>
  <c r="DL30" i="15"/>
  <c r="DM30" i="15"/>
  <c r="DN30" i="15"/>
  <c r="DO30" i="15"/>
  <c r="DD31" i="15"/>
  <c r="DE31" i="15"/>
  <c r="DF31" i="15"/>
  <c r="DG31" i="15"/>
  <c r="DH31" i="15"/>
  <c r="DI31" i="15"/>
  <c r="DJ31" i="15"/>
  <c r="DK31" i="15"/>
  <c r="DL31" i="15"/>
  <c r="DM31" i="15"/>
  <c r="DN31" i="15"/>
  <c r="DO31" i="15"/>
  <c r="DD32" i="15"/>
  <c r="DE32" i="15"/>
  <c r="DF32" i="15"/>
  <c r="DG32" i="15"/>
  <c r="DH32" i="15"/>
  <c r="DI32" i="15"/>
  <c r="DJ32" i="15"/>
  <c r="DK32" i="15"/>
  <c r="DL32" i="15"/>
  <c r="DM32" i="15"/>
  <c r="DN32" i="15"/>
  <c r="DO32" i="15"/>
  <c r="DD33" i="15"/>
  <c r="DE33" i="15"/>
  <c r="DF33" i="15"/>
  <c r="DG33" i="15"/>
  <c r="DH33" i="15"/>
  <c r="DI33" i="15"/>
  <c r="DJ33" i="15"/>
  <c r="DK33" i="15"/>
  <c r="DL33" i="15"/>
  <c r="DM33" i="15"/>
  <c r="DN33" i="15"/>
  <c r="DO33" i="15"/>
  <c r="DD34" i="15"/>
  <c r="DE34" i="15"/>
  <c r="DF34" i="15"/>
  <c r="DG34" i="15"/>
  <c r="DH34" i="15"/>
  <c r="DI34" i="15"/>
  <c r="DJ34" i="15"/>
  <c r="DK34" i="15"/>
  <c r="DL34" i="15"/>
  <c r="DM34" i="15"/>
  <c r="DN34" i="15"/>
  <c r="DO34" i="15"/>
  <c r="DD35" i="15"/>
  <c r="DE35" i="15"/>
  <c r="DF35" i="15"/>
  <c r="DG35" i="15"/>
  <c r="DH35" i="15"/>
  <c r="DI35" i="15"/>
  <c r="DJ35" i="15"/>
  <c r="DK35" i="15"/>
  <c r="DL35" i="15"/>
  <c r="DM35" i="15"/>
  <c r="DN35" i="15"/>
  <c r="DO35" i="15"/>
  <c r="DD36" i="15"/>
  <c r="DE36" i="15"/>
  <c r="DF36" i="15"/>
  <c r="DG36" i="15"/>
  <c r="DH36" i="15"/>
  <c r="DI36" i="15"/>
  <c r="DJ36" i="15"/>
  <c r="DK36" i="15"/>
  <c r="DL36" i="15"/>
  <c r="DM36" i="15"/>
  <c r="DN36" i="15"/>
  <c r="DO36" i="15"/>
  <c r="DD37" i="15"/>
  <c r="DE37" i="15"/>
  <c r="DF37" i="15"/>
  <c r="DG37" i="15"/>
  <c r="DH37" i="15"/>
  <c r="DI37" i="15"/>
  <c r="DJ37" i="15"/>
  <c r="DK37" i="15"/>
  <c r="DL37" i="15"/>
  <c r="DM37" i="15"/>
  <c r="DN37" i="15"/>
  <c r="DO37" i="15"/>
  <c r="DD38" i="15"/>
  <c r="DE38" i="15"/>
  <c r="DF38" i="15"/>
  <c r="DG38" i="15"/>
  <c r="DH38" i="15"/>
  <c r="DI38" i="15"/>
  <c r="DJ38" i="15"/>
  <c r="DK38" i="15"/>
  <c r="DL38" i="15"/>
  <c r="DM38" i="15"/>
  <c r="DN38" i="15"/>
  <c r="DO38" i="15"/>
  <c r="DD39" i="15"/>
  <c r="DE39" i="15"/>
  <c r="DF39" i="15"/>
  <c r="DG39" i="15"/>
  <c r="DH39" i="15"/>
  <c r="DI39" i="15"/>
  <c r="DJ39" i="15"/>
  <c r="DK39" i="15"/>
  <c r="DL39" i="15"/>
  <c r="DM39" i="15"/>
  <c r="DN39" i="15"/>
  <c r="DO39" i="15"/>
  <c r="DD40" i="15"/>
  <c r="DE40" i="15"/>
  <c r="DF40" i="15"/>
  <c r="DG40" i="15"/>
  <c r="DH40" i="15"/>
  <c r="DI40" i="15"/>
  <c r="DJ40" i="15"/>
  <c r="DK40" i="15"/>
  <c r="DL40" i="15"/>
  <c r="DM40" i="15"/>
  <c r="DN40" i="15"/>
  <c r="DO40" i="15"/>
  <c r="DD41" i="15"/>
  <c r="DE41" i="15"/>
  <c r="DF41" i="15"/>
  <c r="DG41" i="15"/>
  <c r="DH41" i="15"/>
  <c r="DI41" i="15"/>
  <c r="DJ41" i="15"/>
  <c r="DK41" i="15"/>
  <c r="DL41" i="15"/>
  <c r="DM41" i="15"/>
  <c r="DN41" i="15"/>
  <c r="DO41" i="15"/>
  <c r="DD42" i="15"/>
  <c r="DE42" i="15"/>
  <c r="DF42" i="15"/>
  <c r="DG42" i="15"/>
  <c r="DH42" i="15"/>
  <c r="DI42" i="15"/>
  <c r="DJ42" i="15"/>
  <c r="DK42" i="15"/>
  <c r="DL42" i="15"/>
  <c r="DM42" i="15"/>
  <c r="DN42" i="15"/>
  <c r="DO42" i="15"/>
  <c r="DD43" i="15"/>
  <c r="DE43" i="15"/>
  <c r="DF43" i="15"/>
  <c r="DG43" i="15"/>
  <c r="DH43" i="15"/>
  <c r="DI43" i="15"/>
  <c r="DJ43" i="15"/>
  <c r="DK43" i="15"/>
  <c r="DL43" i="15"/>
  <c r="DM43" i="15"/>
  <c r="DN43" i="15"/>
  <c r="DO43" i="15"/>
  <c r="DD44" i="15"/>
  <c r="DE44" i="15"/>
  <c r="DF44" i="15"/>
  <c r="DG44" i="15"/>
  <c r="DH44" i="15"/>
  <c r="DI44" i="15"/>
  <c r="DJ44" i="15"/>
  <c r="DK44" i="15"/>
  <c r="DL44" i="15"/>
  <c r="DM44" i="15"/>
  <c r="DN44" i="15"/>
  <c r="DO44" i="15"/>
  <c r="DD45" i="15"/>
  <c r="DE45" i="15"/>
  <c r="DF45" i="15"/>
  <c r="DG45" i="15"/>
  <c r="DH45" i="15"/>
  <c r="DI45" i="15"/>
  <c r="DJ45" i="15"/>
  <c r="DK45" i="15"/>
  <c r="DL45" i="15"/>
  <c r="DM45" i="15"/>
  <c r="DN45" i="15"/>
  <c r="DO45" i="15"/>
  <c r="DD46" i="15"/>
  <c r="DE46" i="15"/>
  <c r="DF46" i="15"/>
  <c r="DG46" i="15"/>
  <c r="DH46" i="15"/>
  <c r="DI46" i="15"/>
  <c r="DJ46" i="15"/>
  <c r="DK46" i="15"/>
  <c r="DL46" i="15"/>
  <c r="DM46" i="15"/>
  <c r="DN46" i="15"/>
  <c r="DO46" i="15"/>
  <c r="DD47" i="15"/>
  <c r="DE47" i="15"/>
  <c r="DF47" i="15"/>
  <c r="DG47" i="15"/>
  <c r="DH47" i="15"/>
  <c r="DI47" i="15"/>
  <c r="DJ47" i="15"/>
  <c r="DK47" i="15"/>
  <c r="DL47" i="15"/>
  <c r="DM47" i="15"/>
  <c r="DN47" i="15"/>
  <c r="DO47" i="15"/>
  <c r="DD48" i="15"/>
  <c r="DE48" i="15"/>
  <c r="DF48" i="15"/>
  <c r="DG48" i="15"/>
  <c r="DH48" i="15"/>
  <c r="DI48" i="15"/>
  <c r="DJ48" i="15"/>
  <c r="DK48" i="15"/>
  <c r="DL48" i="15"/>
  <c r="DM48" i="15"/>
  <c r="DN48" i="15"/>
  <c r="DO48" i="15"/>
  <c r="DD49" i="15"/>
  <c r="DE49" i="15"/>
  <c r="DF49" i="15"/>
  <c r="DG49" i="15"/>
  <c r="DH49" i="15"/>
  <c r="DI49" i="15"/>
  <c r="DJ49" i="15"/>
  <c r="DK49" i="15"/>
  <c r="DL49" i="15"/>
  <c r="DM49" i="15"/>
  <c r="DN49" i="15"/>
  <c r="DO49" i="15"/>
  <c r="DD50" i="15"/>
  <c r="DE50" i="15"/>
  <c r="DF50" i="15"/>
  <c r="DG50" i="15"/>
  <c r="DH50" i="15"/>
  <c r="DI50" i="15"/>
  <c r="DJ50" i="15"/>
  <c r="DK50" i="15"/>
  <c r="DL50" i="15"/>
  <c r="DM50" i="15"/>
  <c r="DN50" i="15"/>
  <c r="DO50" i="15"/>
  <c r="DD51" i="15"/>
  <c r="DE51" i="15"/>
  <c r="DF51" i="15"/>
  <c r="DG51" i="15"/>
  <c r="DH51" i="15"/>
  <c r="DI51" i="15"/>
  <c r="DJ51" i="15"/>
  <c r="DK51" i="15"/>
  <c r="DL51" i="15"/>
  <c r="DM51" i="15"/>
  <c r="DN51" i="15"/>
  <c r="DO51" i="15"/>
  <c r="DD52" i="15"/>
  <c r="DE52" i="15"/>
  <c r="DF52" i="15"/>
  <c r="DG52" i="15"/>
  <c r="DH52" i="15"/>
  <c r="DI52" i="15"/>
  <c r="DJ52" i="15"/>
  <c r="DK52" i="15"/>
  <c r="DL52" i="15"/>
  <c r="DM52" i="15"/>
  <c r="DN52" i="15"/>
  <c r="DO52" i="15"/>
  <c r="DD53" i="15"/>
  <c r="DE53" i="15"/>
  <c r="DF53" i="15"/>
  <c r="DG53" i="15"/>
  <c r="DH53" i="15"/>
  <c r="DI53" i="15"/>
  <c r="DJ53" i="15"/>
  <c r="DK53" i="15"/>
  <c r="DL53" i="15"/>
  <c r="DM53" i="15"/>
  <c r="DN53" i="15"/>
  <c r="DO53" i="15"/>
  <c r="DD54" i="15"/>
  <c r="DE54" i="15"/>
  <c r="DF54" i="15"/>
  <c r="DG54" i="15"/>
  <c r="DH54" i="15"/>
  <c r="DI54" i="15"/>
  <c r="DJ54" i="15"/>
  <c r="DK54" i="15"/>
  <c r="DL54" i="15"/>
  <c r="DM54" i="15"/>
  <c r="DN54" i="15"/>
  <c r="DO54" i="15"/>
  <c r="DD55" i="15"/>
  <c r="DE55" i="15"/>
  <c r="DF55" i="15"/>
  <c r="DG55" i="15"/>
  <c r="DH55" i="15"/>
  <c r="DI55" i="15"/>
  <c r="DJ55" i="15"/>
  <c r="DK55" i="15"/>
  <c r="DL55" i="15"/>
  <c r="DM55" i="15"/>
  <c r="DN55" i="15"/>
  <c r="DO55" i="15"/>
  <c r="DD56" i="15"/>
  <c r="DE56" i="15"/>
  <c r="DF56" i="15"/>
  <c r="DG56" i="15"/>
  <c r="DH56" i="15"/>
  <c r="DI56" i="15"/>
  <c r="DJ56" i="15"/>
  <c r="DK56" i="15"/>
  <c r="DL56" i="15"/>
  <c r="DM56" i="15"/>
  <c r="DN56" i="15"/>
  <c r="DO56" i="15"/>
  <c r="DD57" i="15"/>
  <c r="DE57" i="15"/>
  <c r="DF57" i="15"/>
  <c r="DG57" i="15"/>
  <c r="DH57" i="15"/>
  <c r="DI57" i="15"/>
  <c r="DJ57" i="15"/>
  <c r="DK57" i="15"/>
  <c r="DL57" i="15"/>
  <c r="DM57" i="15"/>
  <c r="DN57" i="15"/>
  <c r="DO57" i="15"/>
  <c r="DD58" i="15"/>
  <c r="DE58" i="15"/>
  <c r="DF58" i="15"/>
  <c r="DG58" i="15"/>
  <c r="DH58" i="15"/>
  <c r="DI58" i="15"/>
  <c r="DJ58" i="15"/>
  <c r="DK58" i="15"/>
  <c r="DL58" i="15"/>
  <c r="DM58" i="15"/>
  <c r="DN58" i="15"/>
  <c r="DO58" i="15"/>
  <c r="DO9" i="15"/>
  <c r="DM9" i="15"/>
  <c r="DJ9" i="15"/>
  <c r="DI9" i="15"/>
  <c r="I3" i="27"/>
  <c r="C19" i="26" l="1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82" i="26"/>
  <c r="C83" i="26"/>
  <c r="C84" i="26"/>
  <c r="C85" i="26"/>
  <c r="C86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121" i="26"/>
  <c r="C122" i="26"/>
  <c r="C123" i="26"/>
  <c r="C124" i="26"/>
  <c r="C125" i="26"/>
  <c r="C126" i="26"/>
  <c r="C127" i="26"/>
  <c r="C129" i="26"/>
  <c r="C128" i="26"/>
  <c r="C130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145" i="26"/>
  <c r="C146" i="26"/>
  <c r="C147" i="26"/>
  <c r="C148" i="26"/>
  <c r="C149" i="26"/>
  <c r="C150" i="26"/>
  <c r="C151" i="26"/>
  <c r="C152" i="26"/>
  <c r="C153" i="26"/>
  <c r="C154" i="26"/>
  <c r="C155" i="26"/>
  <c r="C156" i="26"/>
  <c r="C157" i="26"/>
  <c r="C158" i="26"/>
  <c r="C159" i="26"/>
  <c r="C160" i="26"/>
  <c r="C161" i="26"/>
  <c r="C162" i="26"/>
  <c r="C163" i="26"/>
  <c r="C164" i="26"/>
  <c r="C165" i="26"/>
  <c r="C166" i="26"/>
  <c r="C167" i="26"/>
  <c r="C168" i="26"/>
  <c r="C169" i="26"/>
  <c r="C170" i="26"/>
  <c r="C171" i="26"/>
  <c r="C172" i="26"/>
  <c r="C173" i="26"/>
  <c r="C174" i="26"/>
  <c r="C175" i="26"/>
  <c r="C176" i="26"/>
  <c r="C177" i="26"/>
  <c r="C178" i="26"/>
  <c r="C179" i="26"/>
  <c r="C180" i="26"/>
  <c r="C181" i="26"/>
  <c r="C182" i="26"/>
  <c r="C183" i="26"/>
  <c r="C184" i="26"/>
  <c r="C185" i="26"/>
  <c r="C186" i="26"/>
  <c r="C187" i="26"/>
  <c r="C188" i="26"/>
  <c r="C189" i="26"/>
  <c r="C190" i="26"/>
  <c r="C191" i="26"/>
  <c r="C192" i="26"/>
  <c r="C193" i="26"/>
  <c r="C194" i="26"/>
  <c r="C195" i="26"/>
  <c r="C196" i="26"/>
  <c r="C197" i="26"/>
  <c r="C198" i="26"/>
  <c r="C199" i="26"/>
  <c r="C200" i="26"/>
  <c r="C201" i="26"/>
  <c r="C202" i="26"/>
  <c r="C203" i="26"/>
  <c r="C204" i="26"/>
  <c r="C205" i="26"/>
  <c r="C206" i="26"/>
  <c r="C207" i="26"/>
  <c r="C208" i="26"/>
  <c r="C209" i="26"/>
  <c r="C210" i="26"/>
  <c r="C211" i="26"/>
  <c r="C212" i="26"/>
  <c r="C213" i="26"/>
  <c r="C214" i="26"/>
  <c r="C215" i="26"/>
  <c r="C216" i="26"/>
  <c r="C217" i="26"/>
  <c r="C218" i="26"/>
  <c r="C219" i="26"/>
  <c r="C220" i="26"/>
  <c r="C221" i="26"/>
  <c r="C222" i="26"/>
  <c r="C223" i="26"/>
  <c r="C224" i="26"/>
  <c r="C225" i="26"/>
  <c r="C226" i="26"/>
  <c r="C227" i="26"/>
  <c r="C228" i="26"/>
  <c r="C229" i="26"/>
  <c r="C230" i="26"/>
  <c r="C231" i="26"/>
  <c r="C232" i="26"/>
  <c r="C233" i="26"/>
  <c r="C234" i="26"/>
  <c r="C235" i="26"/>
  <c r="C236" i="26"/>
  <c r="C237" i="26"/>
  <c r="C238" i="26"/>
  <c r="C239" i="26"/>
  <c r="C240" i="26"/>
  <c r="C241" i="26"/>
  <c r="C242" i="26"/>
  <c r="C243" i="26"/>
  <c r="C244" i="26"/>
  <c r="C245" i="26"/>
  <c r="C246" i="26"/>
  <c r="C247" i="26"/>
  <c r="C248" i="26"/>
  <c r="C249" i="26"/>
  <c r="C250" i="26"/>
  <c r="C251" i="26"/>
  <c r="C252" i="26"/>
  <c r="C253" i="26"/>
  <c r="C254" i="26"/>
  <c r="C255" i="26"/>
  <c r="C256" i="26"/>
  <c r="C257" i="26"/>
  <c r="C258" i="26"/>
  <c r="C259" i="26"/>
  <c r="C260" i="26"/>
  <c r="C261" i="26"/>
  <c r="C262" i="26"/>
  <c r="C263" i="26"/>
  <c r="C264" i="26"/>
  <c r="C265" i="26"/>
  <c r="C266" i="26"/>
  <c r="C267" i="26"/>
  <c r="C268" i="26"/>
  <c r="C269" i="26"/>
  <c r="C270" i="26"/>
  <c r="C271" i="26"/>
  <c r="C272" i="26"/>
  <c r="C273" i="26"/>
  <c r="C274" i="26"/>
  <c r="C275" i="26"/>
  <c r="C276" i="26"/>
  <c r="C277" i="26"/>
  <c r="C278" i="26"/>
  <c r="C279" i="26"/>
  <c r="C280" i="26"/>
  <c r="C281" i="26"/>
  <c r="C282" i="26"/>
  <c r="C283" i="26"/>
  <c r="C284" i="26"/>
  <c r="C285" i="26"/>
  <c r="C286" i="26"/>
  <c r="C287" i="26"/>
  <c r="C288" i="26"/>
  <c r="C289" i="26"/>
  <c r="C290" i="26"/>
  <c r="C291" i="26"/>
  <c r="C292" i="26"/>
  <c r="C293" i="26"/>
  <c r="C294" i="26"/>
  <c r="C295" i="26"/>
  <c r="C296" i="26"/>
  <c r="C297" i="26"/>
  <c r="C298" i="26"/>
  <c r="C299" i="26"/>
  <c r="C300" i="26"/>
  <c r="C301" i="26"/>
  <c r="C302" i="26"/>
  <c r="C303" i="26"/>
  <c r="C304" i="26"/>
  <c r="C305" i="26"/>
  <c r="C306" i="26"/>
  <c r="C307" i="26"/>
  <c r="C308" i="26"/>
  <c r="C309" i="26"/>
  <c r="C310" i="26"/>
  <c r="C311" i="26"/>
  <c r="C312" i="26"/>
  <c r="C313" i="26"/>
  <c r="C314" i="26"/>
  <c r="C315" i="26"/>
  <c r="C316" i="26"/>
  <c r="C317" i="26"/>
  <c r="C318" i="26"/>
  <c r="C319" i="26"/>
  <c r="C320" i="26"/>
  <c r="C321" i="26"/>
  <c r="C322" i="26"/>
  <c r="C323" i="26"/>
  <c r="C324" i="26"/>
  <c r="C325" i="26"/>
  <c r="C326" i="26"/>
  <c r="C327" i="26"/>
  <c r="C328" i="26"/>
  <c r="C329" i="26"/>
  <c r="C330" i="26"/>
  <c r="C331" i="26"/>
  <c r="C332" i="26"/>
  <c r="C333" i="26"/>
  <c r="C334" i="26"/>
  <c r="C335" i="26"/>
  <c r="C336" i="26"/>
  <c r="C337" i="26"/>
  <c r="C338" i="26"/>
  <c r="C339" i="26"/>
  <c r="C340" i="26"/>
  <c r="C341" i="26"/>
  <c r="C342" i="26"/>
  <c r="C343" i="26"/>
  <c r="C344" i="26"/>
  <c r="C345" i="26"/>
  <c r="C346" i="26"/>
  <c r="C347" i="26"/>
  <c r="C348" i="26"/>
  <c r="C349" i="26"/>
  <c r="C350" i="26"/>
  <c r="C351" i="26"/>
  <c r="C352" i="26"/>
  <c r="C353" i="26"/>
  <c r="C354" i="26"/>
  <c r="C355" i="26"/>
  <c r="C356" i="26"/>
  <c r="C357" i="26"/>
  <c r="C358" i="26"/>
  <c r="C359" i="26"/>
  <c r="C360" i="26"/>
  <c r="C361" i="26"/>
  <c r="C362" i="26"/>
  <c r="C363" i="26"/>
  <c r="C364" i="26"/>
  <c r="C365" i="26"/>
  <c r="C366" i="26"/>
  <c r="C367" i="26"/>
  <c r="C368" i="26"/>
  <c r="C369" i="26"/>
  <c r="C370" i="26"/>
  <c r="C371" i="26"/>
  <c r="C372" i="26"/>
  <c r="C373" i="26"/>
  <c r="C374" i="26"/>
  <c r="C375" i="26"/>
  <c r="C376" i="26"/>
  <c r="C377" i="26"/>
  <c r="C378" i="26"/>
  <c r="C379" i="26"/>
  <c r="C380" i="26"/>
  <c r="C381" i="26"/>
  <c r="C382" i="26"/>
  <c r="C383" i="26"/>
  <c r="C384" i="26"/>
  <c r="C385" i="26"/>
  <c r="C386" i="26"/>
  <c r="C387" i="26"/>
  <c r="C388" i="26"/>
  <c r="C389" i="26"/>
  <c r="C390" i="26"/>
  <c r="C392" i="26"/>
  <c r="C391" i="26"/>
  <c r="C393" i="26"/>
  <c r="C394" i="26"/>
  <c r="C395" i="26"/>
  <c r="C396" i="26"/>
  <c r="C397" i="26"/>
  <c r="C398" i="26"/>
  <c r="C399" i="26"/>
  <c r="C400" i="26"/>
  <c r="C401" i="26"/>
  <c r="C402" i="26"/>
  <c r="C403" i="26"/>
  <c r="C404" i="26"/>
  <c r="C405" i="26"/>
  <c r="C406" i="26"/>
  <c r="C407" i="26"/>
  <c r="C408" i="26"/>
  <c r="C409" i="26"/>
  <c r="C410" i="26"/>
  <c r="C411" i="26"/>
  <c r="C412" i="26"/>
  <c r="C413" i="26"/>
  <c r="C414" i="26"/>
  <c r="C415" i="26"/>
  <c r="C416" i="26"/>
  <c r="C417" i="26"/>
  <c r="C418" i="26"/>
  <c r="C419" i="26"/>
  <c r="C420" i="26"/>
  <c r="C421" i="26"/>
  <c r="C422" i="26"/>
  <c r="C423" i="26"/>
  <c r="C424" i="26"/>
  <c r="C425" i="26"/>
  <c r="C426" i="26"/>
  <c r="C427" i="26"/>
  <c r="C428" i="26"/>
  <c r="C429" i="26"/>
  <c r="C430" i="26"/>
  <c r="C431" i="26"/>
  <c r="C432" i="26"/>
  <c r="C433" i="26"/>
  <c r="C434" i="26"/>
  <c r="C435" i="26"/>
  <c r="C436" i="26"/>
  <c r="C437" i="26"/>
  <c r="C438" i="26"/>
  <c r="C439" i="26"/>
  <c r="C440" i="26"/>
  <c r="C441" i="26"/>
  <c r="C442" i="26"/>
  <c r="C443" i="26"/>
  <c r="C444" i="26"/>
  <c r="C445" i="26"/>
  <c r="C446" i="26"/>
  <c r="C447" i="26"/>
  <c r="C448" i="26"/>
  <c r="C449" i="26"/>
  <c r="C450" i="26"/>
  <c r="C451" i="26"/>
  <c r="C452" i="26"/>
  <c r="C453" i="26"/>
  <c r="C454" i="26"/>
  <c r="C455" i="26"/>
  <c r="C456" i="26"/>
  <c r="C457" i="26"/>
  <c r="C458" i="26"/>
  <c r="C459" i="26"/>
  <c r="C460" i="26"/>
  <c r="C461" i="26"/>
  <c r="C462" i="26"/>
  <c r="C463" i="26"/>
  <c r="C464" i="26"/>
  <c r="C465" i="26"/>
  <c r="C466" i="26"/>
  <c r="C467" i="26"/>
  <c r="C468" i="26"/>
  <c r="C469" i="26"/>
  <c r="C470" i="26"/>
  <c r="C471" i="26"/>
  <c r="C472" i="26"/>
  <c r="C473" i="26"/>
  <c r="C474" i="26"/>
  <c r="C475" i="26"/>
  <c r="C476" i="26"/>
  <c r="C477" i="26"/>
  <c r="C478" i="26"/>
  <c r="C479" i="26"/>
  <c r="C480" i="26"/>
  <c r="C481" i="26"/>
  <c r="C482" i="26"/>
  <c r="C483" i="26"/>
  <c r="C484" i="26"/>
  <c r="C485" i="26"/>
  <c r="C486" i="26"/>
  <c r="C487" i="26"/>
  <c r="C488" i="26"/>
  <c r="C489" i="26"/>
  <c r="C490" i="26"/>
  <c r="C491" i="26"/>
  <c r="C492" i="26"/>
  <c r="C493" i="26"/>
  <c r="C494" i="26"/>
  <c r="C495" i="26"/>
  <c r="C496" i="26"/>
  <c r="C497" i="26"/>
  <c r="C498" i="26"/>
  <c r="C499" i="26"/>
  <c r="C500" i="26"/>
  <c r="C501" i="26"/>
  <c r="C502" i="26"/>
  <c r="C503" i="26"/>
  <c r="C504" i="26"/>
  <c r="C505" i="26"/>
  <c r="C506" i="26"/>
  <c r="C507" i="26"/>
  <c r="C508" i="26"/>
  <c r="C509" i="26"/>
  <c r="C510" i="26"/>
  <c r="C511" i="26"/>
  <c r="C512" i="26"/>
  <c r="C513" i="26"/>
  <c r="C514" i="26"/>
  <c r="C515" i="26"/>
  <c r="C516" i="26"/>
  <c r="C517" i="26"/>
  <c r="C519" i="26"/>
  <c r="C520" i="26"/>
  <c r="C518" i="26"/>
  <c r="C521" i="26"/>
  <c r="C522" i="26"/>
  <c r="C523" i="26"/>
  <c r="C524" i="26"/>
  <c r="C525" i="26"/>
  <c r="C526" i="26"/>
  <c r="C527" i="26"/>
  <c r="C528" i="26"/>
  <c r="C529" i="26"/>
  <c r="C530" i="26"/>
  <c r="C531" i="26"/>
  <c r="C532" i="26"/>
  <c r="C533" i="26"/>
  <c r="C534" i="26"/>
  <c r="C535" i="26"/>
  <c r="C536" i="26"/>
  <c r="C537" i="26"/>
  <c r="C538" i="26"/>
  <c r="C539" i="26"/>
  <c r="C540" i="26"/>
  <c r="C541" i="26"/>
  <c r="C542" i="26"/>
  <c r="C543" i="26"/>
  <c r="C544" i="26"/>
  <c r="C545" i="26"/>
  <c r="C546" i="26"/>
  <c r="C547" i="26"/>
  <c r="C548" i="26"/>
  <c r="C549" i="26"/>
  <c r="C550" i="26"/>
  <c r="C551" i="26"/>
  <c r="C552" i="26"/>
  <c r="C553" i="26"/>
  <c r="C554" i="26"/>
  <c r="C555" i="26"/>
  <c r="C556" i="26"/>
  <c r="C557" i="26"/>
  <c r="C558" i="26"/>
  <c r="C559" i="26"/>
  <c r="C560" i="26"/>
  <c r="C561" i="26"/>
  <c r="C562" i="26"/>
  <c r="C563" i="26"/>
  <c r="C564" i="26"/>
  <c r="C565" i="26"/>
  <c r="C566" i="26"/>
  <c r="C567" i="26"/>
  <c r="C568" i="26"/>
  <c r="C569" i="26"/>
  <c r="C570" i="26"/>
  <c r="C571" i="26"/>
  <c r="C572" i="26"/>
  <c r="C573" i="26"/>
  <c r="C574" i="26"/>
  <c r="C575" i="26"/>
  <c r="C576" i="26"/>
  <c r="C577" i="26"/>
  <c r="C578" i="26"/>
  <c r="C579" i="26"/>
  <c r="C580" i="26"/>
  <c r="C581" i="26"/>
  <c r="C582" i="26"/>
  <c r="C583" i="26"/>
  <c r="C584" i="26"/>
  <c r="C585" i="26"/>
  <c r="C586" i="26"/>
  <c r="C587" i="26"/>
  <c r="C589" i="26"/>
  <c r="C588" i="26"/>
  <c r="C590" i="26"/>
  <c r="C591" i="26"/>
  <c r="C592" i="26"/>
  <c r="C593" i="26"/>
  <c r="C594" i="26"/>
  <c r="C595" i="26"/>
  <c r="C596" i="26"/>
  <c r="C597" i="26"/>
  <c r="C598" i="26"/>
  <c r="C599" i="26"/>
  <c r="C600" i="26"/>
  <c r="C601" i="26"/>
  <c r="C602" i="26"/>
  <c r="C603" i="26"/>
  <c r="C604" i="26"/>
  <c r="C605" i="26"/>
  <c r="C606" i="26"/>
  <c r="C607" i="26"/>
  <c r="C608" i="26"/>
  <c r="C609" i="26"/>
  <c r="C610" i="26"/>
  <c r="C611" i="26"/>
  <c r="C612" i="26"/>
  <c r="C613" i="26"/>
  <c r="C614" i="26"/>
  <c r="C615" i="26"/>
  <c r="C616" i="26"/>
  <c r="C617" i="26"/>
  <c r="C618" i="26"/>
  <c r="C619" i="26"/>
  <c r="C620" i="26"/>
  <c r="C621" i="26"/>
  <c r="C622" i="26"/>
  <c r="C623" i="26"/>
  <c r="C624" i="26"/>
  <c r="C625" i="26"/>
  <c r="C626" i="26"/>
  <c r="C627" i="26"/>
  <c r="C628" i="26"/>
  <c r="C629" i="26"/>
  <c r="C630" i="26"/>
  <c r="C631" i="26"/>
  <c r="C632" i="26"/>
  <c r="C633" i="26"/>
  <c r="C634" i="26"/>
  <c r="C635" i="26"/>
  <c r="C636" i="26"/>
  <c r="C637" i="26"/>
  <c r="C638" i="26"/>
  <c r="C639" i="26"/>
  <c r="C640" i="26"/>
  <c r="C641" i="26"/>
  <c r="C642" i="26"/>
  <c r="C643" i="26"/>
  <c r="C644" i="26"/>
  <c r="C645" i="26"/>
  <c r="C646" i="26"/>
  <c r="C647" i="26"/>
  <c r="C648" i="26"/>
  <c r="C649" i="26"/>
  <c r="C650" i="26"/>
  <c r="C651" i="26"/>
  <c r="C652" i="26"/>
  <c r="C653" i="26"/>
  <c r="C654" i="26"/>
  <c r="C655" i="26"/>
  <c r="C656" i="26"/>
  <c r="C657" i="26"/>
  <c r="C658" i="26"/>
  <c r="C659" i="26"/>
  <c r="C660" i="26"/>
  <c r="C661" i="26"/>
  <c r="C662" i="26"/>
  <c r="C663" i="26"/>
  <c r="C664" i="26"/>
  <c r="C665" i="26"/>
  <c r="C666" i="26"/>
  <c r="C667" i="26"/>
  <c r="C668" i="26"/>
  <c r="C669" i="26"/>
  <c r="C670" i="26"/>
  <c r="C671" i="26"/>
  <c r="C672" i="26"/>
  <c r="C673" i="26"/>
  <c r="C674" i="26"/>
  <c r="C675" i="26"/>
  <c r="C676" i="26"/>
  <c r="C677" i="26"/>
  <c r="C678" i="26"/>
  <c r="C679" i="26"/>
  <c r="C680" i="26"/>
  <c r="C681" i="26"/>
  <c r="C682" i="26"/>
  <c r="C683" i="26"/>
  <c r="C684" i="26"/>
  <c r="C685" i="26"/>
  <c r="C686" i="26"/>
  <c r="C687" i="26"/>
  <c r="C688" i="26"/>
  <c r="C689" i="26"/>
  <c r="C690" i="26"/>
  <c r="C691" i="26"/>
  <c r="C692" i="26"/>
  <c r="C693" i="26"/>
  <c r="C694" i="26"/>
  <c r="C695" i="26"/>
  <c r="C696" i="26"/>
  <c r="C697" i="26"/>
  <c r="C698" i="26"/>
  <c r="C699" i="26"/>
  <c r="C700" i="26"/>
  <c r="C701" i="26"/>
  <c r="C702" i="26"/>
  <c r="C703" i="26"/>
  <c r="C704" i="26"/>
  <c r="C705" i="26"/>
  <c r="C706" i="26"/>
  <c r="C707" i="26"/>
  <c r="C708" i="26"/>
  <c r="C709" i="26"/>
  <c r="C710" i="26"/>
  <c r="C711" i="26"/>
  <c r="C712" i="26"/>
  <c r="C713" i="26"/>
  <c r="C714" i="26"/>
  <c r="C715" i="26"/>
  <c r="C716" i="26"/>
  <c r="C717" i="26"/>
  <c r="C718" i="26"/>
  <c r="C719" i="26"/>
  <c r="C720" i="26"/>
  <c r="C721" i="26"/>
  <c r="C722" i="26"/>
  <c r="C723" i="26"/>
  <c r="C724" i="26"/>
  <c r="C725" i="26"/>
  <c r="C726" i="26"/>
  <c r="C727" i="26"/>
  <c r="C728" i="26"/>
  <c r="C729" i="26"/>
  <c r="C730" i="26"/>
  <c r="C731" i="26"/>
  <c r="C732" i="26"/>
  <c r="C733" i="26"/>
  <c r="C734" i="26"/>
  <c r="C735" i="26"/>
  <c r="C736" i="26"/>
  <c r="C737" i="26"/>
  <c r="C738" i="26"/>
  <c r="C739" i="26"/>
  <c r="C740" i="26"/>
  <c r="C741" i="26"/>
  <c r="C742" i="26"/>
  <c r="C743" i="26"/>
  <c r="C744" i="26"/>
  <c r="C745" i="26"/>
  <c r="C746" i="26"/>
  <c r="C747" i="26"/>
  <c r="C748" i="26"/>
  <c r="C749" i="26"/>
  <c r="C750" i="26"/>
  <c r="C751" i="26"/>
  <c r="C752" i="26"/>
  <c r="C753" i="26"/>
  <c r="C754" i="26"/>
  <c r="C755" i="26"/>
  <c r="C757" i="26"/>
  <c r="C756" i="26"/>
  <c r="C758" i="26"/>
  <c r="C759" i="26"/>
  <c r="C760" i="26"/>
  <c r="C761" i="26"/>
  <c r="C762" i="26"/>
  <c r="C763" i="26"/>
  <c r="C764" i="26"/>
  <c r="C765" i="26"/>
  <c r="C766" i="26"/>
  <c r="C767" i="26"/>
  <c r="C768" i="26"/>
  <c r="C769" i="26"/>
  <c r="C770" i="26"/>
  <c r="C771" i="26"/>
  <c r="C772" i="26"/>
  <c r="C773" i="26"/>
  <c r="C774" i="26"/>
  <c r="C775" i="26"/>
  <c r="C776" i="26"/>
  <c r="C777" i="26"/>
  <c r="C778" i="26"/>
  <c r="C779" i="26"/>
  <c r="C780" i="26"/>
  <c r="C781" i="26"/>
  <c r="C782" i="26"/>
  <c r="C783" i="26"/>
  <c r="C784" i="26"/>
  <c r="C785" i="26"/>
  <c r="C786" i="26"/>
  <c r="C787" i="26"/>
  <c r="C788" i="26"/>
  <c r="C789" i="26"/>
  <c r="C790" i="26"/>
  <c r="C791" i="26"/>
  <c r="C792" i="26"/>
  <c r="C793" i="26"/>
  <c r="C794" i="26"/>
  <c r="C795" i="26"/>
  <c r="C796" i="26"/>
  <c r="C797" i="26"/>
  <c r="C798" i="26"/>
  <c r="C799" i="26"/>
  <c r="C800" i="26"/>
  <c r="C801" i="26"/>
  <c r="C802" i="26"/>
  <c r="C803" i="26"/>
  <c r="C804" i="26"/>
  <c r="C805" i="26"/>
  <c r="C806" i="26"/>
  <c r="C807" i="26"/>
  <c r="C808" i="26"/>
  <c r="C809" i="26"/>
  <c r="C810" i="26"/>
  <c r="C811" i="26"/>
  <c r="C812" i="26"/>
  <c r="C813" i="26"/>
  <c r="C814" i="26"/>
  <c r="C815" i="26"/>
  <c r="C816" i="26"/>
  <c r="C817" i="26"/>
  <c r="C818" i="26"/>
  <c r="C819" i="26"/>
  <c r="C820" i="26"/>
  <c r="C821" i="26"/>
  <c r="C822" i="26"/>
  <c r="C823" i="26"/>
  <c r="C824" i="26"/>
  <c r="C825" i="26"/>
  <c r="C826" i="26"/>
  <c r="C827" i="26"/>
  <c r="C828" i="26"/>
  <c r="C829" i="26"/>
  <c r="C830" i="26"/>
  <c r="C831" i="26"/>
  <c r="C832" i="26"/>
  <c r="C833" i="26"/>
  <c r="C834" i="26"/>
  <c r="C835" i="26"/>
  <c r="C836" i="26"/>
  <c r="C837" i="26"/>
  <c r="C838" i="26"/>
  <c r="C839" i="26"/>
  <c r="C840" i="26"/>
  <c r="C841" i="26"/>
  <c r="C842" i="26"/>
  <c r="C843" i="26"/>
  <c r="C844" i="26"/>
  <c r="C845" i="26"/>
  <c r="C846" i="26"/>
  <c r="C847" i="26"/>
  <c r="C848" i="26"/>
  <c r="C849" i="26"/>
  <c r="C850" i="26"/>
  <c r="C851" i="26"/>
  <c r="C852" i="26"/>
  <c r="C853" i="26"/>
  <c r="C854" i="26"/>
  <c r="C855" i="26"/>
  <c r="C856" i="26"/>
  <c r="C857" i="26"/>
  <c r="C858" i="26"/>
  <c r="C859" i="26"/>
  <c r="C860" i="26"/>
  <c r="C861" i="26"/>
  <c r="C862" i="26"/>
  <c r="C863" i="26"/>
  <c r="C864" i="26"/>
  <c r="C865" i="26"/>
  <c r="C866" i="26"/>
  <c r="C867" i="26"/>
  <c r="C868" i="26"/>
  <c r="C869" i="26"/>
  <c r="C870" i="26"/>
  <c r="C871" i="26"/>
  <c r="C872" i="26"/>
  <c r="C873" i="26"/>
  <c r="C874" i="26"/>
  <c r="C875" i="26"/>
  <c r="C876" i="26"/>
  <c r="C877" i="26"/>
  <c r="C878" i="26"/>
  <c r="C879" i="26"/>
  <c r="C880" i="26"/>
  <c r="C881" i="26"/>
  <c r="C882" i="26"/>
  <c r="C883" i="26"/>
  <c r="C884" i="26"/>
  <c r="C885" i="26"/>
  <c r="C886" i="26"/>
  <c r="C887" i="26"/>
  <c r="C888" i="26"/>
  <c r="C889" i="26"/>
  <c r="C890" i="26"/>
  <c r="C891" i="26"/>
  <c r="C892" i="26"/>
  <c r="C893" i="26"/>
  <c r="C894" i="26"/>
  <c r="C895" i="26"/>
  <c r="C896" i="26"/>
  <c r="C897" i="26"/>
  <c r="C898" i="26"/>
  <c r="C899" i="26"/>
  <c r="C900" i="26"/>
  <c r="C901" i="26"/>
  <c r="C902" i="26"/>
  <c r="C903" i="26"/>
  <c r="C904" i="26"/>
  <c r="C905" i="26"/>
  <c r="C906" i="26"/>
  <c r="C907" i="26"/>
  <c r="C908" i="26"/>
  <c r="C909" i="26"/>
  <c r="C910" i="26"/>
  <c r="C911" i="26"/>
  <c r="C912" i="26"/>
  <c r="C913" i="26"/>
  <c r="C914" i="26"/>
  <c r="C915" i="26"/>
  <c r="C916" i="26"/>
  <c r="C917" i="26"/>
  <c r="C918" i="26"/>
  <c r="C919" i="26"/>
  <c r="C920" i="26"/>
  <c r="C921" i="26"/>
  <c r="C922" i="26"/>
  <c r="C923" i="26"/>
  <c r="C924" i="26"/>
  <c r="C925" i="26"/>
  <c r="C926" i="26"/>
  <c r="C927" i="26"/>
  <c r="C928" i="26"/>
  <c r="C929" i="26"/>
  <c r="C930" i="26"/>
  <c r="C931" i="26"/>
  <c r="C932" i="26"/>
  <c r="C933" i="26"/>
  <c r="C934" i="26"/>
  <c r="C935" i="26"/>
  <c r="C936" i="26"/>
  <c r="C937" i="26"/>
  <c r="C938" i="26"/>
  <c r="C939" i="26"/>
  <c r="C940" i="26"/>
  <c r="C941" i="26"/>
  <c r="C942" i="26"/>
  <c r="C943" i="26"/>
  <c r="C944" i="26"/>
  <c r="C945" i="26"/>
  <c r="C946" i="26"/>
  <c r="C947" i="26"/>
  <c r="C948" i="26"/>
  <c r="C949" i="26"/>
  <c r="C950" i="26"/>
  <c r="C951" i="26"/>
  <c r="C952" i="26"/>
  <c r="C953" i="26"/>
  <c r="C954" i="26"/>
  <c r="C955" i="26"/>
  <c r="C956" i="26"/>
  <c r="C957" i="26"/>
  <c r="C958" i="26"/>
  <c r="C959" i="26"/>
  <c r="C960" i="26"/>
  <c r="C961" i="26"/>
  <c r="C962" i="26"/>
  <c r="C963" i="26"/>
  <c r="C964" i="26"/>
  <c r="C965" i="26"/>
  <c r="C966" i="26"/>
  <c r="C967" i="26"/>
  <c r="C968" i="26"/>
  <c r="C969" i="26"/>
  <c r="C970" i="26"/>
  <c r="C971" i="26"/>
  <c r="C972" i="26"/>
  <c r="C973" i="26"/>
  <c r="C974" i="26"/>
  <c r="C975" i="26"/>
  <c r="C976" i="26"/>
  <c r="C977" i="26"/>
  <c r="C978" i="26"/>
  <c r="C979" i="26"/>
  <c r="C980" i="26"/>
  <c r="C981" i="26"/>
  <c r="C982" i="26"/>
  <c r="C983" i="26"/>
  <c r="C984" i="26"/>
  <c r="C985" i="26"/>
  <c r="C986" i="26"/>
  <c r="C987" i="26"/>
  <c r="C988" i="26"/>
  <c r="C989" i="26"/>
  <c r="C990" i="26"/>
  <c r="C991" i="26"/>
  <c r="C992" i="26"/>
  <c r="C993" i="26"/>
  <c r="C994" i="26"/>
  <c r="C995" i="26"/>
  <c r="C996" i="26"/>
  <c r="C997" i="26"/>
  <c r="C998" i="26"/>
  <c r="C999" i="26"/>
  <c r="C1000" i="26"/>
  <c r="C1001" i="26"/>
  <c r="C1002" i="26"/>
  <c r="C1003" i="26"/>
  <c r="C1004" i="26"/>
  <c r="C1005" i="26"/>
  <c r="C1006" i="26"/>
  <c r="C1007" i="26"/>
  <c r="C1008" i="26"/>
  <c r="C1009" i="26"/>
  <c r="C1010" i="26"/>
  <c r="C1011" i="26"/>
  <c r="C1012" i="26"/>
  <c r="C1013" i="26"/>
  <c r="C1014" i="26"/>
  <c r="C1015" i="26"/>
  <c r="C1016" i="26"/>
  <c r="C1017" i="26"/>
  <c r="C1018" i="26"/>
  <c r="C1019" i="26"/>
  <c r="C1020" i="26"/>
  <c r="C1021" i="26"/>
  <c r="C1022" i="26"/>
  <c r="C1023" i="26"/>
  <c r="C1024" i="26"/>
  <c r="C1025" i="26"/>
  <c r="C1026" i="26"/>
  <c r="C1027" i="26"/>
  <c r="C1028" i="26"/>
  <c r="C1029" i="26"/>
  <c r="C1030" i="26"/>
  <c r="C1031" i="26"/>
  <c r="C1032" i="26"/>
  <c r="C1033" i="26"/>
  <c r="C1034" i="26"/>
  <c r="C1035" i="26"/>
  <c r="C1036" i="26"/>
  <c r="C1037" i="26"/>
  <c r="C1038" i="26"/>
  <c r="C1039" i="26"/>
  <c r="C1040" i="26"/>
  <c r="C1041" i="26"/>
  <c r="C1042" i="26"/>
  <c r="C1043" i="26"/>
  <c r="C1044" i="26"/>
  <c r="C1045" i="26"/>
  <c r="C1046" i="26"/>
  <c r="C1047" i="26"/>
  <c r="C1048" i="26"/>
  <c r="C1049" i="26"/>
  <c r="C1050" i="26"/>
  <c r="C1051" i="26"/>
  <c r="C1052" i="26"/>
  <c r="C1053" i="26"/>
  <c r="C1054" i="26"/>
  <c r="C1055" i="26"/>
  <c r="C1056" i="26"/>
  <c r="C1057" i="26"/>
  <c r="C1058" i="26"/>
  <c r="C1059" i="26"/>
  <c r="C1060" i="26"/>
  <c r="C1061" i="26"/>
  <c r="C1062" i="26"/>
  <c r="C1063" i="26"/>
  <c r="C1064" i="26"/>
  <c r="C1065" i="26"/>
  <c r="C1066" i="26"/>
  <c r="C1067" i="26"/>
  <c r="C1068" i="26"/>
  <c r="C1069" i="26"/>
  <c r="C1070" i="26"/>
  <c r="C1071" i="26"/>
  <c r="C1072" i="26"/>
  <c r="C1073" i="26"/>
  <c r="C1074" i="26"/>
  <c r="C1075" i="26"/>
  <c r="C1076" i="26"/>
  <c r="C1077" i="26"/>
  <c r="C3" i="26"/>
  <c r="C4" i="26"/>
  <c r="C6" i="26"/>
  <c r="C5" i="26"/>
  <c r="C7" i="26"/>
  <c r="C8" i="26"/>
  <c r="C10" i="26"/>
  <c r="C9" i="26"/>
  <c r="C11" i="26"/>
  <c r="C12" i="26"/>
  <c r="C13" i="26"/>
  <c r="C14" i="26"/>
  <c r="C15" i="26"/>
  <c r="C16" i="26"/>
  <c r="C17" i="26"/>
  <c r="C18" i="26"/>
  <c r="BT5" i="28" l="1"/>
  <c r="BT6" i="28"/>
  <c r="AQ20" i="28"/>
  <c r="D20" i="28"/>
  <c r="D18" i="28"/>
  <c r="BU6" i="28" s="1"/>
  <c r="BS5" i="28"/>
  <c r="D9" i="28"/>
  <c r="BR5" i="28" s="1"/>
  <c r="AQ7" i="28"/>
  <c r="AB7" i="28"/>
  <c r="C4" i="30"/>
  <c r="C5" i="30"/>
  <c r="C6" i="30"/>
  <c r="C7" i="30"/>
  <c r="C8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53" i="30"/>
  <c r="C54" i="30"/>
  <c r="C55" i="30"/>
  <c r="C56" i="30"/>
  <c r="C57" i="30"/>
  <c r="C58" i="30"/>
  <c r="C59" i="30"/>
  <c r="C60" i="30"/>
  <c r="C61" i="30"/>
  <c r="C62" i="30"/>
  <c r="C63" i="30"/>
  <c r="C64" i="30"/>
  <c r="C65" i="30"/>
  <c r="C66" i="30"/>
  <c r="C67" i="30"/>
  <c r="C68" i="30"/>
  <c r="C69" i="30"/>
  <c r="C70" i="30"/>
  <c r="C71" i="30"/>
  <c r="C72" i="30"/>
  <c r="C73" i="30"/>
  <c r="C74" i="30"/>
  <c r="C75" i="30"/>
  <c r="C76" i="30"/>
  <c r="C77" i="30"/>
  <c r="C78" i="30"/>
  <c r="C79" i="30"/>
  <c r="C80" i="30"/>
  <c r="C81" i="30"/>
  <c r="C82" i="30"/>
  <c r="C83" i="30"/>
  <c r="C84" i="30"/>
  <c r="C85" i="30"/>
  <c r="C86" i="30"/>
  <c r="C87" i="30"/>
  <c r="C88" i="30"/>
  <c r="C89" i="30"/>
  <c r="C90" i="30"/>
  <c r="C91" i="30"/>
  <c r="C92" i="30"/>
  <c r="C93" i="30"/>
  <c r="C94" i="30"/>
  <c r="C95" i="30"/>
  <c r="C96" i="30"/>
  <c r="C97" i="30"/>
  <c r="C98" i="30"/>
  <c r="C99" i="30"/>
  <c r="C100" i="30"/>
  <c r="C101" i="30"/>
  <c r="C102" i="30"/>
  <c r="C103" i="30"/>
  <c r="C104" i="30"/>
  <c r="C105" i="30"/>
  <c r="C106" i="30"/>
  <c r="C107" i="30"/>
  <c r="C108" i="30"/>
  <c r="C109" i="30"/>
  <c r="C110" i="30"/>
  <c r="C111" i="30"/>
  <c r="C112" i="30"/>
  <c r="C113" i="30"/>
  <c r="C114" i="30"/>
  <c r="C115" i="30"/>
  <c r="C116" i="30"/>
  <c r="C117" i="30"/>
  <c r="C118" i="30"/>
  <c r="C119" i="30"/>
  <c r="C120" i="30"/>
  <c r="C121" i="30"/>
  <c r="C122" i="30"/>
  <c r="C123" i="30"/>
  <c r="C124" i="30"/>
  <c r="C125" i="30"/>
  <c r="C126" i="30"/>
  <c r="C127" i="30"/>
  <c r="C128" i="30"/>
  <c r="C129" i="30"/>
  <c r="C130" i="30"/>
  <c r="C131" i="30"/>
  <c r="C132" i="30"/>
  <c r="C133" i="30"/>
  <c r="C134" i="30"/>
  <c r="C135" i="30"/>
  <c r="C136" i="30"/>
  <c r="C137" i="30"/>
  <c r="C138" i="30"/>
  <c r="C139" i="30"/>
  <c r="C140" i="30"/>
  <c r="C141" i="30"/>
  <c r="C142" i="30"/>
  <c r="C143" i="30"/>
  <c r="C144" i="30"/>
  <c r="C145" i="30"/>
  <c r="C146" i="30"/>
  <c r="C147" i="30"/>
  <c r="C148" i="30"/>
  <c r="C149" i="30"/>
  <c r="C150" i="30"/>
  <c r="C151" i="30"/>
  <c r="C152" i="30"/>
  <c r="C153" i="30"/>
  <c r="C154" i="30"/>
  <c r="C155" i="30"/>
  <c r="C156" i="30"/>
  <c r="C157" i="30"/>
  <c r="C158" i="30"/>
  <c r="C159" i="30"/>
  <c r="C160" i="30"/>
  <c r="C161" i="30"/>
  <c r="C162" i="30"/>
  <c r="C163" i="30"/>
  <c r="C164" i="30"/>
  <c r="C165" i="30"/>
  <c r="C166" i="30"/>
  <c r="C167" i="30"/>
  <c r="C168" i="30"/>
  <c r="C169" i="30"/>
  <c r="C170" i="30"/>
  <c r="C171" i="30"/>
  <c r="C172" i="30"/>
  <c r="C173" i="30"/>
  <c r="C174" i="30"/>
  <c r="C175" i="30"/>
  <c r="C176" i="30"/>
  <c r="C177" i="30"/>
  <c r="C178" i="30"/>
  <c r="C179" i="30"/>
  <c r="C180" i="30"/>
  <c r="C181" i="30"/>
  <c r="C182" i="30"/>
  <c r="C183" i="30"/>
  <c r="C184" i="30"/>
  <c r="C185" i="30"/>
  <c r="C186" i="30"/>
  <c r="C187" i="30"/>
  <c r="C188" i="30"/>
  <c r="C189" i="30"/>
  <c r="C190" i="30"/>
  <c r="C191" i="30"/>
  <c r="C192" i="30"/>
  <c r="C193" i="30"/>
  <c r="C194" i="30"/>
  <c r="C195" i="30"/>
  <c r="C196" i="30"/>
  <c r="C197" i="30"/>
  <c r="C198" i="30"/>
  <c r="C199" i="30"/>
  <c r="C200" i="30"/>
  <c r="C201" i="30"/>
  <c r="C202" i="30"/>
  <c r="C203" i="30"/>
  <c r="C204" i="30"/>
  <c r="C205" i="30"/>
  <c r="C206" i="30"/>
  <c r="C207" i="30"/>
  <c r="C208" i="30"/>
  <c r="C209" i="30"/>
  <c r="C210" i="30"/>
  <c r="C211" i="30"/>
  <c r="C212" i="30"/>
  <c r="C213" i="30"/>
  <c r="C214" i="30"/>
  <c r="C215" i="30"/>
  <c r="C216" i="30"/>
  <c r="C217" i="30"/>
  <c r="C218" i="30"/>
  <c r="C219" i="30"/>
  <c r="C220" i="30"/>
  <c r="C221" i="30"/>
  <c r="C222" i="30"/>
  <c r="C223" i="30"/>
  <c r="C224" i="30"/>
  <c r="C225" i="30"/>
  <c r="C226" i="30"/>
  <c r="C227" i="30"/>
  <c r="C228" i="30"/>
  <c r="C229" i="30"/>
  <c r="C230" i="30"/>
  <c r="C231" i="30"/>
  <c r="C232" i="30"/>
  <c r="C233" i="30"/>
  <c r="C234" i="30"/>
  <c r="C235" i="30"/>
  <c r="C236" i="30"/>
  <c r="C237" i="30"/>
  <c r="C238" i="30"/>
  <c r="C239" i="30"/>
  <c r="C240" i="30"/>
  <c r="C241" i="30"/>
  <c r="C242" i="30"/>
  <c r="C243" i="30"/>
  <c r="C244" i="30"/>
  <c r="C245" i="30"/>
  <c r="C246" i="30"/>
  <c r="C247" i="30"/>
  <c r="C248" i="30"/>
  <c r="C249" i="30"/>
  <c r="C250" i="30"/>
  <c r="C251" i="30"/>
  <c r="C252" i="30"/>
  <c r="C253" i="30"/>
  <c r="C254" i="30"/>
  <c r="C255" i="30"/>
  <c r="C256" i="30"/>
  <c r="C257" i="30"/>
  <c r="C258" i="30"/>
  <c r="C259" i="30"/>
  <c r="C260" i="30"/>
  <c r="C261" i="30"/>
  <c r="C262" i="30"/>
  <c r="C263" i="30"/>
  <c r="C264" i="30"/>
  <c r="C265" i="30"/>
  <c r="C266" i="30"/>
  <c r="C267" i="30"/>
  <c r="C268" i="30"/>
  <c r="C269" i="30"/>
  <c r="C270" i="30"/>
  <c r="C271" i="30"/>
  <c r="C272" i="30"/>
  <c r="C273" i="30"/>
  <c r="C274" i="30"/>
  <c r="C275" i="30"/>
  <c r="C276" i="30"/>
  <c r="C277" i="30"/>
  <c r="C278" i="30"/>
  <c r="C279" i="30"/>
  <c r="C280" i="30"/>
  <c r="C281" i="30"/>
  <c r="C282" i="30"/>
  <c r="C283" i="30"/>
  <c r="C284" i="30"/>
  <c r="C285" i="30"/>
  <c r="C286" i="30"/>
  <c r="C287" i="30"/>
  <c r="C288" i="30"/>
  <c r="C289" i="30"/>
  <c r="C290" i="30"/>
  <c r="C291" i="30"/>
  <c r="C292" i="30"/>
  <c r="C293" i="30"/>
  <c r="C294" i="30"/>
  <c r="C295" i="30"/>
  <c r="C296" i="30"/>
  <c r="C297" i="30"/>
  <c r="C298" i="30"/>
  <c r="C299" i="30"/>
  <c r="C300" i="30"/>
  <c r="C301" i="30"/>
  <c r="C302" i="30"/>
  <c r="C303" i="30"/>
  <c r="C304" i="30"/>
  <c r="C305" i="30"/>
  <c r="C306" i="30"/>
  <c r="C307" i="30"/>
  <c r="C308" i="30"/>
  <c r="C309" i="30"/>
  <c r="C310" i="30"/>
  <c r="C311" i="30"/>
  <c r="C312" i="30"/>
  <c r="C313" i="30"/>
  <c r="C314" i="30"/>
  <c r="C315" i="30"/>
  <c r="C316" i="30"/>
  <c r="C317" i="30"/>
  <c r="C318" i="30"/>
  <c r="C319" i="30"/>
  <c r="C320" i="30"/>
  <c r="C321" i="30"/>
  <c r="C322" i="30"/>
  <c r="C323" i="30"/>
  <c r="C324" i="30"/>
  <c r="C325" i="30"/>
  <c r="C326" i="30"/>
  <c r="C327" i="30"/>
  <c r="C328" i="30"/>
  <c r="C329" i="30"/>
  <c r="C330" i="30"/>
  <c r="C331" i="30"/>
  <c r="C332" i="30"/>
  <c r="C333" i="30"/>
  <c r="C334" i="30"/>
  <c r="C335" i="30"/>
  <c r="C336" i="30"/>
  <c r="C337" i="30"/>
  <c r="C338" i="30"/>
  <c r="C339" i="30"/>
  <c r="C340" i="30"/>
  <c r="C341" i="30"/>
  <c r="C342" i="30"/>
  <c r="C343" i="30"/>
  <c r="C344" i="30"/>
  <c r="C345" i="30"/>
  <c r="C346" i="30"/>
  <c r="C347" i="30"/>
  <c r="C348" i="30"/>
  <c r="C349" i="30"/>
  <c r="C350" i="30"/>
  <c r="C351" i="30"/>
  <c r="C352" i="30"/>
  <c r="C353" i="30"/>
  <c r="C354" i="30"/>
  <c r="C355" i="30"/>
  <c r="C356" i="30"/>
  <c r="C357" i="30"/>
  <c r="C358" i="30"/>
  <c r="C359" i="30"/>
  <c r="C360" i="30"/>
  <c r="C361" i="30"/>
  <c r="C362" i="30"/>
  <c r="C363" i="30"/>
  <c r="C364" i="30"/>
  <c r="C365" i="30"/>
  <c r="C366" i="30"/>
  <c r="C367" i="30"/>
  <c r="C368" i="30"/>
  <c r="C369" i="30"/>
  <c r="C370" i="30"/>
  <c r="C371" i="30"/>
  <c r="C372" i="30"/>
  <c r="C373" i="30"/>
  <c r="C374" i="30"/>
  <c r="C375" i="30"/>
  <c r="C376" i="30"/>
  <c r="C377" i="30"/>
  <c r="C378" i="30"/>
  <c r="C379" i="30"/>
  <c r="C380" i="30"/>
  <c r="C381" i="30"/>
  <c r="C382" i="30"/>
  <c r="C383" i="30"/>
  <c r="C384" i="30"/>
  <c r="C385" i="30"/>
  <c r="C386" i="30"/>
  <c r="C387" i="30"/>
  <c r="C388" i="30"/>
  <c r="C389" i="30"/>
  <c r="C390" i="30"/>
  <c r="C391" i="30"/>
  <c r="C392" i="30"/>
  <c r="C393" i="30"/>
  <c r="C394" i="30"/>
  <c r="C395" i="30"/>
  <c r="C396" i="30"/>
  <c r="C397" i="30"/>
  <c r="C398" i="30"/>
  <c r="C399" i="30"/>
  <c r="C400" i="30"/>
  <c r="C401" i="30"/>
  <c r="C402" i="30"/>
  <c r="C403" i="30"/>
  <c r="C404" i="30"/>
  <c r="C405" i="30"/>
  <c r="C406" i="30"/>
  <c r="C407" i="30"/>
  <c r="C408" i="30"/>
  <c r="C409" i="30"/>
  <c r="C410" i="30"/>
  <c r="C411" i="30"/>
  <c r="C412" i="30"/>
  <c r="C413" i="30"/>
  <c r="C414" i="30"/>
  <c r="C415" i="30"/>
  <c r="C416" i="30"/>
  <c r="C417" i="30"/>
  <c r="C418" i="30"/>
  <c r="C419" i="30"/>
  <c r="C420" i="30"/>
  <c r="C421" i="30"/>
  <c r="C422" i="30"/>
  <c r="C423" i="30"/>
  <c r="C424" i="30"/>
  <c r="C425" i="30"/>
  <c r="C426" i="30"/>
  <c r="C427" i="30"/>
  <c r="C428" i="30"/>
  <c r="C429" i="30"/>
  <c r="C430" i="30"/>
  <c r="C431" i="30"/>
  <c r="C432" i="30"/>
  <c r="C433" i="30"/>
  <c r="C434" i="30"/>
  <c r="C435" i="30"/>
  <c r="C436" i="30"/>
  <c r="C437" i="30"/>
  <c r="C438" i="30"/>
  <c r="C439" i="30"/>
  <c r="C440" i="30"/>
  <c r="C441" i="30"/>
  <c r="C442" i="30"/>
  <c r="C443" i="30"/>
  <c r="C444" i="30"/>
  <c r="C445" i="30"/>
  <c r="C446" i="30"/>
  <c r="C447" i="30"/>
  <c r="C448" i="30"/>
  <c r="C449" i="30"/>
  <c r="C450" i="30"/>
  <c r="C451" i="30"/>
  <c r="C452" i="30"/>
  <c r="C453" i="30"/>
  <c r="C454" i="30"/>
  <c r="C455" i="30"/>
  <c r="C456" i="30"/>
  <c r="C457" i="30"/>
  <c r="C458" i="30"/>
  <c r="C459" i="30"/>
  <c r="C460" i="30"/>
  <c r="C461" i="30"/>
  <c r="C462" i="30"/>
  <c r="C463" i="30"/>
  <c r="C464" i="30"/>
  <c r="C465" i="30"/>
  <c r="C466" i="30"/>
  <c r="C467" i="30"/>
  <c r="C468" i="30"/>
  <c r="C469" i="30"/>
  <c r="C470" i="30"/>
  <c r="C471" i="30"/>
  <c r="C472" i="30"/>
  <c r="C473" i="30"/>
  <c r="C474" i="30"/>
  <c r="C475" i="30"/>
  <c r="C476" i="30"/>
  <c r="C477" i="30"/>
  <c r="C478" i="30"/>
  <c r="C479" i="30"/>
  <c r="C480" i="30"/>
  <c r="C481" i="30"/>
  <c r="C482" i="30"/>
  <c r="C483" i="30"/>
  <c r="C484" i="30"/>
  <c r="C485" i="30"/>
  <c r="C486" i="30"/>
  <c r="C487" i="30"/>
  <c r="C488" i="30"/>
  <c r="C489" i="30"/>
  <c r="C490" i="30"/>
  <c r="C491" i="30"/>
  <c r="C492" i="30"/>
  <c r="C493" i="30"/>
  <c r="C494" i="30"/>
  <c r="C495" i="30"/>
  <c r="C496" i="30"/>
  <c r="C497" i="30"/>
  <c r="C498" i="30"/>
  <c r="C499" i="30"/>
  <c r="C500" i="30"/>
  <c r="C501" i="30"/>
  <c r="C502" i="30"/>
  <c r="C503" i="30"/>
  <c r="C504" i="30"/>
  <c r="C505" i="30"/>
  <c r="C506" i="30"/>
  <c r="C507" i="30"/>
  <c r="C508" i="30"/>
  <c r="C509" i="30"/>
  <c r="C510" i="30"/>
  <c r="C511" i="30"/>
  <c r="C512" i="30"/>
  <c r="C513" i="30"/>
  <c r="C514" i="30"/>
  <c r="C515" i="30"/>
  <c r="C516" i="30"/>
  <c r="C517" i="30"/>
  <c r="C518" i="30"/>
  <c r="C519" i="30"/>
  <c r="C520" i="30"/>
  <c r="C521" i="30"/>
  <c r="C522" i="30"/>
  <c r="C523" i="30"/>
  <c r="C524" i="30"/>
  <c r="C525" i="30"/>
  <c r="C526" i="30"/>
  <c r="C527" i="30"/>
  <c r="C528" i="30"/>
  <c r="C529" i="30"/>
  <c r="C530" i="30"/>
  <c r="C531" i="30"/>
  <c r="C532" i="30"/>
  <c r="C533" i="30"/>
  <c r="C534" i="30"/>
  <c r="C535" i="30"/>
  <c r="C536" i="30"/>
  <c r="C537" i="30"/>
  <c r="C538" i="30"/>
  <c r="C539" i="30"/>
  <c r="C540" i="30"/>
  <c r="C541" i="30"/>
  <c r="C542" i="30"/>
  <c r="C543" i="30"/>
  <c r="C544" i="30"/>
  <c r="C545" i="30"/>
  <c r="C546" i="30"/>
  <c r="C547" i="30"/>
  <c r="C548" i="30"/>
  <c r="C549" i="30"/>
  <c r="C550" i="30"/>
  <c r="C551" i="30"/>
  <c r="C552" i="30"/>
  <c r="C553" i="30"/>
  <c r="C554" i="30"/>
  <c r="C555" i="30"/>
  <c r="C556" i="30"/>
  <c r="C557" i="30"/>
  <c r="C558" i="30"/>
  <c r="C559" i="30"/>
  <c r="C560" i="30"/>
  <c r="C561" i="30"/>
  <c r="C562" i="30"/>
  <c r="C563" i="30"/>
  <c r="C564" i="30"/>
  <c r="C565" i="30"/>
  <c r="C566" i="30"/>
  <c r="C567" i="30"/>
  <c r="C568" i="30"/>
  <c r="C569" i="30"/>
  <c r="C570" i="30"/>
  <c r="C571" i="30"/>
  <c r="C572" i="30"/>
  <c r="C573" i="30"/>
  <c r="C574" i="30"/>
  <c r="C575" i="30"/>
  <c r="C576" i="30"/>
  <c r="C577" i="30"/>
  <c r="C578" i="30"/>
  <c r="C579" i="30"/>
  <c r="C580" i="30"/>
  <c r="C581" i="30"/>
  <c r="C582" i="30"/>
  <c r="C583" i="30"/>
  <c r="C584" i="30"/>
  <c r="C585" i="30"/>
  <c r="C586" i="30"/>
  <c r="C587" i="30"/>
  <c r="C588" i="30"/>
  <c r="C589" i="30"/>
  <c r="C590" i="30"/>
  <c r="C591" i="30"/>
  <c r="C592" i="30"/>
  <c r="C593" i="30"/>
  <c r="C594" i="30"/>
  <c r="C595" i="30"/>
  <c r="C596" i="30"/>
  <c r="C597" i="30"/>
  <c r="C598" i="30"/>
  <c r="C599" i="30"/>
  <c r="C600" i="30"/>
  <c r="C601" i="30"/>
  <c r="C602" i="30"/>
  <c r="C603" i="30"/>
  <c r="C604" i="30"/>
  <c r="C605" i="30"/>
  <c r="C606" i="30"/>
  <c r="C607" i="30"/>
  <c r="C608" i="30"/>
  <c r="C609" i="30"/>
  <c r="C610" i="30"/>
  <c r="C611" i="30"/>
  <c r="C612" i="30"/>
  <c r="C613" i="30"/>
  <c r="C614" i="30"/>
  <c r="C615" i="30"/>
  <c r="C616" i="30"/>
  <c r="C617" i="30"/>
  <c r="C618" i="30"/>
  <c r="C619" i="30"/>
  <c r="C620" i="30"/>
  <c r="C621" i="30"/>
  <c r="C622" i="30"/>
  <c r="C623" i="30"/>
  <c r="C624" i="30"/>
  <c r="C625" i="30"/>
  <c r="C626" i="30"/>
  <c r="C627" i="30"/>
  <c r="C628" i="30"/>
  <c r="C629" i="30"/>
  <c r="C630" i="30"/>
  <c r="C631" i="30"/>
  <c r="C632" i="30"/>
  <c r="C633" i="30"/>
  <c r="C634" i="30"/>
  <c r="C635" i="30"/>
  <c r="C636" i="30"/>
  <c r="C637" i="30"/>
  <c r="C638" i="30"/>
  <c r="C639" i="30"/>
  <c r="C640" i="30"/>
  <c r="C641" i="30"/>
  <c r="C642" i="30"/>
  <c r="C643" i="30"/>
  <c r="C644" i="30"/>
  <c r="C645" i="30"/>
  <c r="C646" i="30"/>
  <c r="C647" i="30"/>
  <c r="C648" i="30"/>
  <c r="C649" i="30"/>
  <c r="C650" i="30"/>
  <c r="C651" i="30"/>
  <c r="C652" i="30"/>
  <c r="C653" i="30"/>
  <c r="C654" i="30"/>
  <c r="C655" i="30"/>
  <c r="C656" i="30"/>
  <c r="C657" i="30"/>
  <c r="C658" i="30"/>
  <c r="C659" i="30"/>
  <c r="C660" i="30"/>
  <c r="C661" i="30"/>
  <c r="C662" i="30"/>
  <c r="C663" i="30"/>
  <c r="C664" i="30"/>
  <c r="C665" i="30"/>
  <c r="C666" i="30"/>
  <c r="C667" i="30"/>
  <c r="C668" i="30"/>
  <c r="C669" i="30"/>
  <c r="C670" i="30"/>
  <c r="C671" i="30"/>
  <c r="C672" i="30"/>
  <c r="C673" i="30"/>
  <c r="C674" i="30"/>
  <c r="C675" i="30"/>
  <c r="C676" i="30"/>
  <c r="C677" i="30"/>
  <c r="C678" i="30"/>
  <c r="C679" i="30"/>
  <c r="C680" i="30"/>
  <c r="C681" i="30"/>
  <c r="C682" i="30"/>
  <c r="C683" i="30"/>
  <c r="C684" i="30"/>
  <c r="C685" i="30"/>
  <c r="C686" i="30"/>
  <c r="C687" i="30"/>
  <c r="C688" i="30"/>
  <c r="C689" i="30"/>
  <c r="C690" i="30"/>
  <c r="C691" i="30"/>
  <c r="C692" i="30"/>
  <c r="C693" i="30"/>
  <c r="C694" i="30"/>
  <c r="C695" i="30"/>
  <c r="C696" i="30"/>
  <c r="C697" i="30"/>
  <c r="C698" i="30"/>
  <c r="C699" i="30"/>
  <c r="C700" i="30"/>
  <c r="C701" i="30"/>
  <c r="C702" i="30"/>
  <c r="C703" i="30"/>
  <c r="C704" i="30"/>
  <c r="C705" i="30"/>
  <c r="C706" i="30"/>
  <c r="C707" i="30"/>
  <c r="C708" i="30"/>
  <c r="C709" i="30"/>
  <c r="C710" i="30"/>
  <c r="C711" i="30"/>
  <c r="C712" i="30"/>
  <c r="C713" i="30"/>
  <c r="C714" i="30"/>
  <c r="C715" i="30"/>
  <c r="C716" i="30"/>
  <c r="C717" i="30"/>
  <c r="C718" i="30"/>
  <c r="C719" i="30"/>
  <c r="C720" i="30"/>
  <c r="C721" i="30"/>
  <c r="C722" i="30"/>
  <c r="C723" i="30"/>
  <c r="C724" i="30"/>
  <c r="C725" i="30"/>
  <c r="C726" i="30"/>
  <c r="C727" i="30"/>
  <c r="C728" i="30"/>
  <c r="C729" i="30"/>
  <c r="C730" i="30"/>
  <c r="C731" i="30"/>
  <c r="C732" i="30"/>
  <c r="C733" i="30"/>
  <c r="C734" i="30"/>
  <c r="C735" i="30"/>
  <c r="C736" i="30"/>
  <c r="C737" i="30"/>
  <c r="C738" i="30"/>
  <c r="C739" i="30"/>
  <c r="C740" i="30"/>
  <c r="C741" i="30"/>
  <c r="C742" i="30"/>
  <c r="C743" i="30"/>
  <c r="C744" i="30"/>
  <c r="C745" i="30"/>
  <c r="C746" i="30"/>
  <c r="C747" i="30"/>
  <c r="C748" i="30"/>
  <c r="C749" i="30"/>
  <c r="C750" i="30"/>
  <c r="C751" i="30"/>
  <c r="C752" i="30"/>
  <c r="C753" i="30"/>
  <c r="C754" i="30"/>
  <c r="C755" i="30"/>
  <c r="C756" i="30"/>
  <c r="C757" i="30"/>
  <c r="C758" i="30"/>
  <c r="C759" i="30"/>
  <c r="C760" i="30"/>
  <c r="C761" i="30"/>
  <c r="C762" i="30"/>
  <c r="C763" i="30"/>
  <c r="C764" i="30"/>
  <c r="C765" i="30"/>
  <c r="C766" i="30"/>
  <c r="C767" i="30"/>
  <c r="C768" i="30"/>
  <c r="C769" i="30"/>
  <c r="C770" i="30"/>
  <c r="C771" i="30"/>
  <c r="C772" i="30"/>
  <c r="C773" i="30"/>
  <c r="C774" i="30"/>
  <c r="C775" i="30"/>
  <c r="C776" i="30"/>
  <c r="C777" i="30"/>
  <c r="C778" i="30"/>
  <c r="C779" i="30"/>
  <c r="C780" i="30"/>
  <c r="C781" i="30"/>
  <c r="C782" i="30"/>
  <c r="C783" i="30"/>
  <c r="C784" i="30"/>
  <c r="C785" i="30"/>
  <c r="C786" i="30"/>
  <c r="C787" i="30"/>
  <c r="C788" i="30"/>
  <c r="C789" i="30"/>
  <c r="C790" i="30"/>
  <c r="C791" i="30"/>
  <c r="C792" i="30"/>
  <c r="C793" i="30"/>
  <c r="C794" i="30"/>
  <c r="C795" i="30"/>
  <c r="C796" i="30"/>
  <c r="C797" i="30"/>
  <c r="C798" i="30"/>
  <c r="C799" i="30"/>
  <c r="C800" i="30"/>
  <c r="C801" i="30"/>
  <c r="C802" i="30"/>
  <c r="C803" i="30"/>
  <c r="C804" i="30"/>
  <c r="C805" i="30"/>
  <c r="C806" i="30"/>
  <c r="C807" i="30"/>
  <c r="C808" i="30"/>
  <c r="C809" i="30"/>
  <c r="C810" i="30"/>
  <c r="C811" i="30"/>
  <c r="C812" i="30"/>
  <c r="C813" i="30"/>
  <c r="C814" i="30"/>
  <c r="C815" i="30"/>
  <c r="C816" i="30"/>
  <c r="C817" i="30"/>
  <c r="C818" i="30"/>
  <c r="C819" i="30"/>
  <c r="C820" i="30"/>
  <c r="C821" i="30"/>
  <c r="C822" i="30"/>
  <c r="C823" i="30"/>
  <c r="C824" i="30"/>
  <c r="C825" i="30"/>
  <c r="C826" i="30"/>
  <c r="C827" i="30"/>
  <c r="C828" i="30"/>
  <c r="C829" i="30"/>
  <c r="C830" i="30"/>
  <c r="C831" i="30"/>
  <c r="C832" i="30"/>
  <c r="C833" i="30"/>
  <c r="C834" i="30"/>
  <c r="C835" i="30"/>
  <c r="C836" i="30"/>
  <c r="C837" i="30"/>
  <c r="C838" i="30"/>
  <c r="C839" i="30"/>
  <c r="C840" i="30"/>
  <c r="C841" i="30"/>
  <c r="C842" i="30"/>
  <c r="C843" i="30"/>
  <c r="C844" i="30"/>
  <c r="C845" i="30"/>
  <c r="C846" i="30"/>
  <c r="C847" i="30"/>
  <c r="C848" i="30"/>
  <c r="C849" i="30"/>
  <c r="C850" i="30"/>
  <c r="C851" i="30"/>
  <c r="C852" i="30"/>
  <c r="C853" i="30"/>
  <c r="C854" i="30"/>
  <c r="C855" i="30"/>
  <c r="C856" i="30"/>
  <c r="C857" i="30"/>
  <c r="C858" i="30"/>
  <c r="C859" i="30"/>
  <c r="C860" i="30"/>
  <c r="C861" i="30"/>
  <c r="C862" i="30"/>
  <c r="C863" i="30"/>
  <c r="C864" i="30"/>
  <c r="C865" i="30"/>
  <c r="C866" i="30"/>
  <c r="C867" i="30"/>
  <c r="C868" i="30"/>
  <c r="C869" i="30"/>
  <c r="C870" i="30"/>
  <c r="C871" i="30"/>
  <c r="C872" i="30"/>
  <c r="C873" i="30"/>
  <c r="C874" i="30"/>
  <c r="C875" i="30"/>
  <c r="C876" i="30"/>
  <c r="C877" i="30"/>
  <c r="C878" i="30"/>
  <c r="C879" i="30"/>
  <c r="C880" i="30"/>
  <c r="C881" i="30"/>
  <c r="C882" i="30"/>
  <c r="C883" i="30"/>
  <c r="C884" i="30"/>
  <c r="C885" i="30"/>
  <c r="C886" i="30"/>
  <c r="C887" i="30"/>
  <c r="C888" i="30"/>
  <c r="C889" i="30"/>
  <c r="C890" i="30"/>
  <c r="C891" i="30"/>
  <c r="C892" i="30"/>
  <c r="C893" i="30"/>
  <c r="C894" i="30"/>
  <c r="C895" i="30"/>
  <c r="C896" i="30"/>
  <c r="C897" i="30"/>
  <c r="C898" i="30"/>
  <c r="C899" i="30"/>
  <c r="C900" i="30"/>
  <c r="C901" i="30"/>
  <c r="C902" i="30"/>
  <c r="C903" i="30"/>
  <c r="C904" i="30"/>
  <c r="C905" i="30"/>
  <c r="C906" i="30"/>
  <c r="C907" i="30"/>
  <c r="C908" i="30"/>
  <c r="C909" i="30"/>
  <c r="C910" i="30"/>
  <c r="C911" i="30"/>
  <c r="C912" i="30"/>
  <c r="C913" i="30"/>
  <c r="C914" i="30"/>
  <c r="C915" i="30"/>
  <c r="C916" i="30"/>
  <c r="C917" i="30"/>
  <c r="C918" i="30"/>
  <c r="C919" i="30"/>
  <c r="C920" i="30"/>
  <c r="C921" i="30"/>
  <c r="C922" i="30"/>
  <c r="C923" i="30"/>
  <c r="C924" i="30"/>
  <c r="C925" i="30"/>
  <c r="C926" i="30"/>
  <c r="C927" i="30"/>
  <c r="C928" i="30"/>
  <c r="C929" i="30"/>
  <c r="C930" i="30"/>
  <c r="C931" i="30"/>
  <c r="C932" i="30"/>
  <c r="C933" i="30"/>
  <c r="C934" i="30"/>
  <c r="C935" i="30"/>
  <c r="C936" i="30"/>
  <c r="C937" i="30"/>
  <c r="C938" i="30"/>
  <c r="C939" i="30"/>
  <c r="C940" i="30"/>
  <c r="C941" i="30"/>
  <c r="C942" i="30"/>
  <c r="C943" i="30"/>
  <c r="C944" i="30"/>
  <c r="C945" i="30"/>
  <c r="C946" i="30"/>
  <c r="C947" i="30"/>
  <c r="C948" i="30"/>
  <c r="C949" i="30"/>
  <c r="C950" i="30"/>
  <c r="C951" i="30"/>
  <c r="C952" i="30"/>
  <c r="C953" i="30"/>
  <c r="C954" i="30"/>
  <c r="C955" i="30"/>
  <c r="C956" i="30"/>
  <c r="C957" i="30"/>
  <c r="C958" i="30"/>
  <c r="C959" i="30"/>
  <c r="C960" i="30"/>
  <c r="C961" i="30"/>
  <c r="C962" i="30"/>
  <c r="C963" i="30"/>
  <c r="C964" i="30"/>
  <c r="C965" i="30"/>
  <c r="C966" i="30"/>
  <c r="C967" i="30"/>
  <c r="C968" i="30"/>
  <c r="C969" i="30"/>
  <c r="C970" i="30"/>
  <c r="C971" i="30"/>
  <c r="C972" i="30"/>
  <c r="C973" i="30"/>
  <c r="C974" i="30"/>
  <c r="C975" i="30"/>
  <c r="C976" i="30"/>
  <c r="C977" i="30"/>
  <c r="C978" i="30"/>
  <c r="C979" i="30"/>
  <c r="C980" i="30"/>
  <c r="C981" i="30"/>
  <c r="C982" i="30"/>
  <c r="C983" i="30"/>
  <c r="C984" i="30"/>
  <c r="C985" i="30"/>
  <c r="C986" i="30"/>
  <c r="C987" i="30"/>
  <c r="C988" i="30"/>
  <c r="C989" i="30"/>
  <c r="C990" i="30"/>
  <c r="C991" i="30"/>
  <c r="C992" i="30"/>
  <c r="C993" i="30"/>
  <c r="C994" i="30"/>
  <c r="C995" i="30"/>
  <c r="C996" i="30"/>
  <c r="C997" i="30"/>
  <c r="C998" i="30"/>
  <c r="C999" i="30"/>
  <c r="C1000" i="30"/>
  <c r="C1001" i="30"/>
  <c r="C1002" i="30"/>
  <c r="C1003" i="30"/>
  <c r="C1004" i="30"/>
  <c r="C1005" i="30"/>
  <c r="C1006" i="30"/>
  <c r="C1007" i="30"/>
  <c r="C1008" i="30"/>
  <c r="C1009" i="30"/>
  <c r="C1010" i="30"/>
  <c r="C1011" i="30"/>
  <c r="C1012" i="30"/>
  <c r="C1013" i="30"/>
  <c r="C1014" i="30"/>
  <c r="C1015" i="30"/>
  <c r="C1016" i="30"/>
  <c r="C1017" i="30"/>
  <c r="C1018" i="30"/>
  <c r="C1019" i="30"/>
  <c r="C1020" i="30"/>
  <c r="C1021" i="30"/>
  <c r="C1022" i="30"/>
  <c r="C1023" i="30"/>
  <c r="C1024" i="30"/>
  <c r="C1025" i="30"/>
  <c r="C1026" i="30"/>
  <c r="C1027" i="30"/>
  <c r="C1028" i="30"/>
  <c r="C1029" i="30"/>
  <c r="C1030" i="30"/>
  <c r="C1031" i="30"/>
  <c r="C1032" i="30"/>
  <c r="C1033" i="30"/>
  <c r="C1034" i="30"/>
  <c r="C1035" i="30"/>
  <c r="C1036" i="30"/>
  <c r="C1037" i="30"/>
  <c r="C1038" i="30"/>
  <c r="C1039" i="30"/>
  <c r="C1040" i="30"/>
  <c r="C1041" i="30"/>
  <c r="C1042" i="30"/>
  <c r="C1043" i="30"/>
  <c r="C1044" i="30"/>
  <c r="C1045" i="30"/>
  <c r="C1046" i="30"/>
  <c r="C1047" i="30"/>
  <c r="C1048" i="30"/>
  <c r="C1049" i="30"/>
  <c r="C1050" i="30"/>
  <c r="C1051" i="30"/>
  <c r="C1052" i="30"/>
  <c r="C1053" i="30"/>
  <c r="C1054" i="30"/>
  <c r="C1055" i="30"/>
  <c r="C1056" i="30"/>
  <c r="C1057" i="30"/>
  <c r="C1058" i="30"/>
  <c r="C1059" i="30"/>
  <c r="C1060" i="30"/>
  <c r="C1061" i="30"/>
  <c r="C1062" i="30"/>
  <c r="C1063" i="30"/>
  <c r="C1064" i="30"/>
  <c r="C1065" i="30"/>
  <c r="C1066" i="30"/>
  <c r="C1067" i="30"/>
  <c r="C1068" i="30"/>
  <c r="C1069" i="30"/>
  <c r="C1070" i="30"/>
  <c r="C1071" i="30"/>
  <c r="C1072" i="30"/>
  <c r="C1073" i="30"/>
  <c r="C1074" i="30"/>
  <c r="C1075" i="30"/>
  <c r="C1076" i="30"/>
  <c r="C1077" i="30"/>
  <c r="C1078" i="30"/>
  <c r="C1079" i="30"/>
  <c r="C1080" i="30"/>
  <c r="C1081" i="30"/>
  <c r="C1082" i="30"/>
  <c r="C1083" i="30"/>
  <c r="C1084" i="30"/>
  <c r="C1085" i="30"/>
  <c r="C1086" i="30"/>
  <c r="C1087" i="30"/>
  <c r="C1088" i="30"/>
  <c r="C1089" i="30"/>
  <c r="C1090" i="30"/>
  <c r="C1091" i="30"/>
  <c r="C1092" i="30"/>
  <c r="C1093" i="30"/>
  <c r="C1094" i="30"/>
  <c r="C1095" i="30"/>
  <c r="C1096" i="30"/>
  <c r="C1097" i="30"/>
  <c r="C1098" i="30"/>
  <c r="C1099" i="30"/>
  <c r="C1100" i="30"/>
  <c r="C1101" i="30"/>
  <c r="C1102" i="30"/>
  <c r="C1103" i="30"/>
  <c r="C1104" i="30"/>
  <c r="C1105" i="30"/>
  <c r="C1106" i="30"/>
  <c r="C1107" i="30"/>
  <c r="C1108" i="30"/>
  <c r="C1109" i="30"/>
  <c r="C1110" i="30"/>
  <c r="C1111" i="30"/>
  <c r="C1112" i="30"/>
  <c r="C1113" i="30"/>
  <c r="C1114" i="30"/>
  <c r="C1115" i="30"/>
  <c r="C1116" i="30"/>
  <c r="C1117" i="30"/>
  <c r="C1118" i="30"/>
  <c r="C1119" i="30"/>
  <c r="C1120" i="30"/>
  <c r="C1121" i="30"/>
  <c r="C1122" i="30"/>
  <c r="C1123" i="30"/>
  <c r="C1124" i="30"/>
  <c r="C1125" i="30"/>
  <c r="C1126" i="30"/>
  <c r="C1127" i="30"/>
  <c r="C1128" i="30"/>
  <c r="C1129" i="30"/>
  <c r="C1130" i="30"/>
  <c r="C1131" i="30"/>
  <c r="C1132" i="30"/>
  <c r="C1133" i="30"/>
  <c r="C1134" i="30"/>
  <c r="C1135" i="30"/>
  <c r="C1136" i="30"/>
  <c r="C1137" i="30"/>
  <c r="C1138" i="30"/>
  <c r="C1139" i="30"/>
  <c r="C1140" i="30"/>
  <c r="C1141" i="30"/>
  <c r="C1142" i="30"/>
  <c r="C1143" i="30"/>
  <c r="C1144" i="30"/>
  <c r="C1145" i="30"/>
  <c r="C1146" i="30"/>
  <c r="C1147" i="30"/>
  <c r="C1148" i="30"/>
  <c r="C1149" i="30"/>
  <c r="C1150" i="30"/>
  <c r="C1151" i="30"/>
  <c r="C1152" i="30"/>
  <c r="C1153" i="30"/>
  <c r="C1154" i="30"/>
  <c r="C1155" i="30"/>
  <c r="C1156" i="30"/>
  <c r="C1157" i="30"/>
  <c r="C1158" i="30"/>
  <c r="C1159" i="30"/>
  <c r="C1160" i="30"/>
  <c r="C1161" i="30"/>
  <c r="C1162" i="30"/>
  <c r="C1163" i="30"/>
  <c r="C1164" i="30"/>
  <c r="C1165" i="30"/>
  <c r="C1166" i="30"/>
  <c r="C1167" i="30"/>
  <c r="C1168" i="30"/>
  <c r="C1169" i="30"/>
  <c r="C1170" i="30"/>
  <c r="C1171" i="30"/>
  <c r="C1172" i="30"/>
  <c r="C1173" i="30"/>
  <c r="C1174" i="30"/>
  <c r="C1175" i="30"/>
  <c r="C1176" i="30"/>
  <c r="C1177" i="30"/>
  <c r="C1178" i="30"/>
  <c r="C1179" i="30"/>
  <c r="C1180" i="30"/>
  <c r="C1181" i="30"/>
  <c r="C1182" i="30"/>
  <c r="C1183" i="30"/>
  <c r="C1184" i="30"/>
  <c r="C1185" i="30"/>
  <c r="C1186" i="30"/>
  <c r="C1187" i="30"/>
  <c r="C1188" i="30"/>
  <c r="C1189" i="30"/>
  <c r="C1190" i="30"/>
  <c r="C1191" i="30"/>
  <c r="C1192" i="30"/>
  <c r="C1193" i="30"/>
  <c r="C1194" i="30"/>
  <c r="C1195" i="30"/>
  <c r="C1196" i="30"/>
  <c r="C1197" i="30"/>
  <c r="C1198" i="30"/>
  <c r="C1199" i="30"/>
  <c r="C1200" i="30"/>
  <c r="C1201" i="30"/>
  <c r="C1202" i="30"/>
  <c r="C1203" i="30"/>
  <c r="C1204" i="30"/>
  <c r="C1205" i="30"/>
  <c r="C1206" i="30"/>
  <c r="C1207" i="30"/>
  <c r="C1208" i="30"/>
  <c r="C1209" i="30"/>
  <c r="C1210" i="30"/>
  <c r="C1211" i="30"/>
  <c r="C1212" i="30"/>
  <c r="C1213" i="30"/>
  <c r="C1214" i="30"/>
  <c r="C1215" i="30"/>
  <c r="C1216" i="30"/>
  <c r="C1217" i="30"/>
  <c r="C1218" i="30"/>
  <c r="C1219" i="30"/>
  <c r="C1220" i="30"/>
  <c r="C1221" i="30"/>
  <c r="C1222" i="30"/>
  <c r="C1223" i="30"/>
  <c r="C1224" i="30"/>
  <c r="C1225" i="30"/>
  <c r="C1226" i="30"/>
  <c r="C1227" i="30"/>
  <c r="C1228" i="30"/>
  <c r="C1229" i="30"/>
  <c r="C1230" i="30"/>
  <c r="C1231" i="30"/>
  <c r="C1232" i="30"/>
  <c r="C1233" i="30"/>
  <c r="C1234" i="30"/>
  <c r="C1235" i="30"/>
  <c r="C1236" i="30"/>
  <c r="C1237" i="30"/>
  <c r="C1238" i="30"/>
  <c r="C1239" i="30"/>
  <c r="C1240" i="30"/>
  <c r="C1241" i="30"/>
  <c r="C1242" i="30"/>
  <c r="C1243" i="30"/>
  <c r="C1244" i="30"/>
  <c r="C1245" i="30"/>
  <c r="C1246" i="30"/>
  <c r="C1247" i="30"/>
  <c r="C1248" i="30"/>
  <c r="C1250" i="30"/>
  <c r="C1249" i="30"/>
  <c r="C1251" i="30"/>
  <c r="C1252" i="30"/>
  <c r="C1253" i="30"/>
  <c r="C1254" i="30"/>
  <c r="C1255" i="30"/>
  <c r="C1256" i="30"/>
  <c r="C1257" i="30"/>
  <c r="C1258" i="30"/>
  <c r="C1259" i="30"/>
  <c r="C1260" i="30"/>
  <c r="C1261" i="30"/>
  <c r="C1262" i="30"/>
  <c r="C1263" i="30"/>
  <c r="C1264" i="30"/>
  <c r="C1265" i="30"/>
  <c r="C1266" i="30"/>
  <c r="C1267" i="30"/>
  <c r="C1268" i="30"/>
  <c r="C1269" i="30"/>
  <c r="C1270" i="30"/>
  <c r="C1271" i="30"/>
  <c r="C1272" i="30"/>
  <c r="C1273" i="30"/>
  <c r="C1274" i="30"/>
  <c r="C1275" i="30"/>
  <c r="C1276" i="30"/>
  <c r="C1277" i="30"/>
  <c r="C1278" i="30"/>
  <c r="C1279" i="30"/>
  <c r="C1280" i="30"/>
  <c r="C1281" i="30"/>
  <c r="C1282" i="30"/>
  <c r="C1283" i="30"/>
  <c r="C1284" i="30"/>
  <c r="C1285" i="30"/>
  <c r="C1286" i="30"/>
  <c r="C1287" i="30"/>
  <c r="C1288" i="30"/>
  <c r="C1289" i="30"/>
  <c r="C1290" i="30"/>
  <c r="C1291" i="30"/>
  <c r="C1292" i="30"/>
  <c r="C1293" i="30"/>
  <c r="C1294" i="30"/>
  <c r="C1295" i="30"/>
  <c r="C1296" i="30"/>
  <c r="C1297" i="30"/>
  <c r="C1298" i="30"/>
  <c r="C1299" i="30"/>
  <c r="C1300" i="30"/>
  <c r="C1301" i="30"/>
  <c r="C1302" i="30"/>
  <c r="C1303" i="30"/>
  <c r="C1304" i="30"/>
  <c r="C1305" i="30"/>
  <c r="C1306" i="30"/>
  <c r="C1307" i="30"/>
  <c r="C1308" i="30"/>
  <c r="C1309" i="30"/>
  <c r="C1310" i="30"/>
  <c r="C1311" i="30"/>
  <c r="C1312" i="30"/>
  <c r="C1313" i="30"/>
  <c r="C1314" i="30"/>
  <c r="C1315" i="30"/>
  <c r="C1316" i="30"/>
  <c r="C1317" i="30"/>
  <c r="C1318" i="30"/>
  <c r="C1319" i="30"/>
  <c r="C1320" i="30"/>
  <c r="C1321" i="30"/>
  <c r="C1322" i="30"/>
  <c r="C1323" i="30"/>
  <c r="C1324" i="30"/>
  <c r="C1325" i="30"/>
  <c r="C1326" i="30"/>
  <c r="C1327" i="30"/>
  <c r="C1328" i="30"/>
  <c r="C1329" i="30"/>
  <c r="C1330" i="30"/>
  <c r="C1331" i="30"/>
  <c r="C1332" i="30"/>
  <c r="C1333" i="30"/>
  <c r="C1334" i="30"/>
  <c r="C1335" i="30"/>
  <c r="C1336" i="30"/>
  <c r="C1337" i="30"/>
  <c r="C1338" i="30"/>
  <c r="C1339" i="30"/>
  <c r="C1340" i="30"/>
  <c r="C1341" i="30"/>
  <c r="C1342" i="30"/>
  <c r="C1343" i="30"/>
  <c r="C1344" i="30"/>
  <c r="C1345" i="30"/>
  <c r="C1346" i="30"/>
  <c r="C1347" i="30"/>
  <c r="C1348" i="30"/>
  <c r="C1349" i="30"/>
  <c r="C1350" i="30"/>
  <c r="C1351" i="30"/>
  <c r="C1352" i="30"/>
  <c r="C1353" i="30"/>
  <c r="C1354" i="30"/>
  <c r="C1355" i="30"/>
  <c r="C1356" i="30"/>
  <c r="C1357" i="30"/>
  <c r="C1358" i="30"/>
  <c r="C1359" i="30"/>
  <c r="C1360" i="30"/>
  <c r="C1361" i="30"/>
  <c r="C1362" i="30"/>
  <c r="C1363" i="30"/>
  <c r="C1364" i="30"/>
  <c r="C1365" i="30"/>
  <c r="C1366" i="30"/>
  <c r="C1367" i="30"/>
  <c r="C1368" i="30"/>
  <c r="C1369" i="30"/>
  <c r="C1370" i="30"/>
  <c r="C1371" i="30"/>
  <c r="C1372" i="30"/>
  <c r="C1373" i="30"/>
  <c r="C1374" i="30"/>
  <c r="C1375" i="30"/>
  <c r="C1376" i="30"/>
  <c r="C1377" i="30"/>
  <c r="C1378" i="30"/>
  <c r="C1379" i="30"/>
  <c r="C1380" i="30"/>
  <c r="C1381" i="30"/>
  <c r="C1382" i="30"/>
  <c r="C1383" i="30"/>
  <c r="C1384" i="30"/>
  <c r="C1385" i="30"/>
  <c r="C1386" i="30"/>
  <c r="C1387" i="30"/>
  <c r="C1388" i="30"/>
  <c r="C1389" i="30"/>
  <c r="C1390" i="30"/>
  <c r="C1391" i="30"/>
  <c r="C1392" i="30"/>
  <c r="C1393" i="30"/>
  <c r="C1394" i="30"/>
  <c r="C1395" i="30"/>
  <c r="C1396" i="30"/>
  <c r="C1397" i="30"/>
  <c r="C1398" i="30"/>
  <c r="C1399" i="30"/>
  <c r="C1400" i="30"/>
  <c r="C1401" i="30"/>
  <c r="C1402" i="30"/>
  <c r="C1403" i="30"/>
  <c r="C1404" i="30"/>
  <c r="C1405" i="30"/>
  <c r="C1406" i="30"/>
  <c r="C1407" i="30"/>
  <c r="C1408" i="30"/>
  <c r="C1409" i="30"/>
  <c r="C1410" i="30"/>
  <c r="C1411" i="30"/>
  <c r="C1412" i="30"/>
  <c r="C1413" i="30"/>
  <c r="C1414" i="30"/>
  <c r="C1415" i="30"/>
  <c r="C1416" i="30"/>
  <c r="C1417" i="30"/>
  <c r="C1418" i="30"/>
  <c r="C1419" i="30"/>
  <c r="C1420" i="30"/>
  <c r="C1421" i="30"/>
  <c r="C1422" i="30"/>
  <c r="C1423" i="30"/>
  <c r="C1424" i="30"/>
  <c r="C1425" i="30"/>
  <c r="C1426" i="30"/>
  <c r="C1427" i="30"/>
  <c r="C1428" i="30"/>
  <c r="C1429" i="30"/>
  <c r="C1430" i="30"/>
  <c r="C3" i="30"/>
  <c r="B4" i="23"/>
  <c r="J3" i="27"/>
  <c r="J1" i="27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G5" i="23"/>
  <c r="H5" i="23"/>
  <c r="I5" i="23"/>
  <c r="G6" i="23"/>
  <c r="H6" i="23"/>
  <c r="I6" i="23"/>
  <c r="G7" i="23"/>
  <c r="H7" i="23"/>
  <c r="I7" i="23"/>
  <c r="G8" i="23"/>
  <c r="H8" i="23"/>
  <c r="I8" i="23"/>
  <c r="G9" i="23"/>
  <c r="H9" i="23"/>
  <c r="I9" i="23"/>
  <c r="G10" i="23"/>
  <c r="H10" i="23"/>
  <c r="I10" i="23"/>
  <c r="G11" i="23"/>
  <c r="H11" i="23"/>
  <c r="I11" i="23"/>
  <c r="G12" i="23"/>
  <c r="H12" i="23"/>
  <c r="I12" i="23"/>
  <c r="G13" i="23"/>
  <c r="H13" i="23"/>
  <c r="I13" i="23"/>
  <c r="G14" i="23"/>
  <c r="H14" i="23"/>
  <c r="I14" i="23"/>
  <c r="G15" i="23"/>
  <c r="H15" i="23"/>
  <c r="I15" i="23"/>
  <c r="G16" i="23"/>
  <c r="H16" i="23"/>
  <c r="I16" i="23"/>
  <c r="G17" i="23"/>
  <c r="H17" i="23"/>
  <c r="I17" i="23"/>
  <c r="G18" i="23"/>
  <c r="H18" i="23"/>
  <c r="I18" i="23"/>
  <c r="G19" i="23"/>
  <c r="H19" i="23"/>
  <c r="I19" i="23"/>
  <c r="G20" i="23"/>
  <c r="H20" i="23"/>
  <c r="I20" i="23"/>
  <c r="G21" i="23"/>
  <c r="H21" i="23"/>
  <c r="I21" i="23"/>
  <c r="G22" i="23"/>
  <c r="H22" i="23"/>
  <c r="I22" i="23"/>
  <c r="G23" i="23"/>
  <c r="H23" i="23"/>
  <c r="I23" i="23"/>
  <c r="G24" i="23"/>
  <c r="H24" i="23"/>
  <c r="I24" i="23"/>
  <c r="G25" i="23"/>
  <c r="H25" i="23"/>
  <c r="I25" i="23"/>
  <c r="G26" i="23"/>
  <c r="H26" i="23"/>
  <c r="I26" i="23"/>
  <c r="G27" i="23"/>
  <c r="H27" i="23"/>
  <c r="I27" i="23"/>
  <c r="G28" i="23"/>
  <c r="H28" i="23"/>
  <c r="I28" i="23"/>
  <c r="G29" i="23"/>
  <c r="H29" i="23"/>
  <c r="I29" i="23"/>
  <c r="G30" i="23"/>
  <c r="H30" i="23"/>
  <c r="I30" i="23"/>
  <c r="G31" i="23"/>
  <c r="H31" i="23"/>
  <c r="I31" i="23"/>
  <c r="G32" i="23"/>
  <c r="H32" i="23"/>
  <c r="I32" i="23"/>
  <c r="G33" i="23"/>
  <c r="H33" i="23"/>
  <c r="I33" i="23"/>
  <c r="G34" i="23"/>
  <c r="H34" i="23"/>
  <c r="I34" i="23"/>
  <c r="G35" i="23"/>
  <c r="H35" i="23"/>
  <c r="I35" i="23"/>
  <c r="G36" i="23"/>
  <c r="H36" i="23"/>
  <c r="I36" i="23"/>
  <c r="G37" i="23"/>
  <c r="H37" i="23"/>
  <c r="I37" i="23"/>
  <c r="G38" i="23"/>
  <c r="H38" i="23"/>
  <c r="I38" i="23"/>
  <c r="G39" i="23"/>
  <c r="H39" i="23"/>
  <c r="I39" i="23"/>
  <c r="G40" i="23"/>
  <c r="H40" i="23"/>
  <c r="I40" i="23"/>
  <c r="G41" i="23"/>
  <c r="H41" i="23"/>
  <c r="I41" i="23"/>
  <c r="G42" i="23"/>
  <c r="H42" i="23"/>
  <c r="I42" i="23"/>
  <c r="G43" i="23"/>
  <c r="H43" i="23"/>
  <c r="I43" i="23"/>
  <c r="G44" i="23"/>
  <c r="H44" i="23"/>
  <c r="I44" i="23"/>
  <c r="G45" i="23"/>
  <c r="H45" i="23"/>
  <c r="I45" i="23"/>
  <c r="G46" i="23"/>
  <c r="H46" i="23"/>
  <c r="I46" i="23"/>
  <c r="G47" i="23"/>
  <c r="H47" i="23"/>
  <c r="I47" i="23"/>
  <c r="G48" i="23"/>
  <c r="H48" i="23"/>
  <c r="I48" i="23"/>
  <c r="G49" i="23"/>
  <c r="H49" i="23"/>
  <c r="I49" i="23"/>
  <c r="G50" i="23"/>
  <c r="H50" i="23"/>
  <c r="I50" i="23"/>
  <c r="G51" i="23"/>
  <c r="H51" i="23"/>
  <c r="I51" i="23"/>
  <c r="G52" i="23"/>
  <c r="H52" i="23"/>
  <c r="I52" i="23"/>
  <c r="G53" i="23"/>
  <c r="H53" i="23"/>
  <c r="I53" i="23"/>
  <c r="BX6" i="28"/>
  <c r="BX5" i="28"/>
  <c r="C3" i="27" s="1"/>
  <c r="BV6" i="28"/>
  <c r="BW8" i="28"/>
  <c r="BW7" i="28"/>
  <c r="BW6" i="28"/>
  <c r="AN12" i="18" l="1"/>
  <c r="I4" i="23"/>
  <c r="G3" i="27"/>
  <c r="N3" i="27" s="1"/>
  <c r="F4" i="23"/>
  <c r="D4" i="16"/>
  <c r="BS6" i="28"/>
  <c r="BR8" i="28"/>
  <c r="BR7" i="28"/>
  <c r="BR6" i="28"/>
  <c r="AB32" i="28"/>
  <c r="BS8" i="28" s="1"/>
  <c r="AB30" i="28"/>
  <c r="BV8" i="28" s="1"/>
  <c r="D30" i="28"/>
  <c r="BU8" i="28" s="1"/>
  <c r="BS7" i="28"/>
  <c r="BV7" i="28"/>
  <c r="BU7" i="28"/>
  <c r="BW5" i="28"/>
  <c r="H3" i="27" s="1"/>
  <c r="BV5" i="28"/>
  <c r="BU5" i="28"/>
  <c r="A5" i="23"/>
  <c r="B5" i="23"/>
  <c r="A6" i="23"/>
  <c r="B6" i="23"/>
  <c r="A7" i="23"/>
  <c r="B7" i="23"/>
  <c r="A8" i="23"/>
  <c r="B8" i="23"/>
  <c r="A9" i="23"/>
  <c r="B9" i="23"/>
  <c r="A10" i="23"/>
  <c r="B10" i="23"/>
  <c r="A11" i="23"/>
  <c r="B11" i="23"/>
  <c r="A12" i="23"/>
  <c r="B12" i="23"/>
  <c r="A13" i="23"/>
  <c r="B13" i="23"/>
  <c r="A14" i="23"/>
  <c r="B14" i="23"/>
  <c r="A15" i="23"/>
  <c r="B15" i="23"/>
  <c r="A16" i="23"/>
  <c r="B16" i="23"/>
  <c r="A17" i="23"/>
  <c r="B17" i="23"/>
  <c r="A18" i="23"/>
  <c r="B18" i="23"/>
  <c r="A19" i="23"/>
  <c r="B19" i="23"/>
  <c r="A20" i="23"/>
  <c r="B20" i="23"/>
  <c r="A21" i="23"/>
  <c r="B21" i="23"/>
  <c r="A22" i="23"/>
  <c r="B22" i="23"/>
  <c r="A23" i="23"/>
  <c r="B23" i="23"/>
  <c r="A24" i="23"/>
  <c r="B24" i="23"/>
  <c r="A25" i="23"/>
  <c r="B25" i="23"/>
  <c r="A26" i="23"/>
  <c r="B26" i="23"/>
  <c r="A27" i="23"/>
  <c r="B27" i="23"/>
  <c r="A28" i="23"/>
  <c r="B28" i="23"/>
  <c r="A29" i="23"/>
  <c r="B29" i="23"/>
  <c r="A30" i="23"/>
  <c r="B30" i="23"/>
  <c r="A31" i="23"/>
  <c r="B31" i="23"/>
  <c r="A32" i="23"/>
  <c r="B32" i="23"/>
  <c r="A33" i="23"/>
  <c r="B33" i="23"/>
  <c r="A34" i="23"/>
  <c r="B34" i="23"/>
  <c r="A35" i="23"/>
  <c r="B35" i="23"/>
  <c r="A36" i="23"/>
  <c r="B36" i="23"/>
  <c r="A37" i="23"/>
  <c r="B37" i="23"/>
  <c r="A38" i="23"/>
  <c r="B38" i="23"/>
  <c r="A39" i="23"/>
  <c r="B39" i="23"/>
  <c r="A40" i="23"/>
  <c r="B40" i="23"/>
  <c r="A41" i="23"/>
  <c r="B41" i="23"/>
  <c r="A42" i="23"/>
  <c r="B42" i="23"/>
  <c r="A43" i="23"/>
  <c r="B43" i="23"/>
  <c r="A44" i="23"/>
  <c r="B44" i="23"/>
  <c r="A45" i="23"/>
  <c r="B45" i="23"/>
  <c r="A46" i="23"/>
  <c r="B46" i="23"/>
  <c r="A47" i="23"/>
  <c r="B47" i="23"/>
  <c r="A48" i="23"/>
  <c r="B48" i="23"/>
  <c r="A49" i="23"/>
  <c r="B49" i="23"/>
  <c r="A50" i="23"/>
  <c r="B50" i="23"/>
  <c r="A51" i="23"/>
  <c r="B51" i="23"/>
  <c r="A52" i="23"/>
  <c r="B52" i="23"/>
  <c r="A53" i="23"/>
  <c r="B53" i="23"/>
  <c r="A4" i="23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P45" i="23"/>
  <c r="P46" i="23"/>
  <c r="P47" i="23"/>
  <c r="P48" i="23"/>
  <c r="P49" i="23"/>
  <c r="P50" i="23"/>
  <c r="P51" i="23"/>
  <c r="P52" i="23"/>
  <c r="P53" i="23"/>
  <c r="P4" i="23"/>
  <c r="AM18" i="18"/>
  <c r="L17" i="18"/>
  <c r="E17" i="18"/>
  <c r="BB16" i="18"/>
  <c r="J14" i="18" l="1"/>
  <c r="J12" i="18"/>
  <c r="AN14" i="18"/>
  <c r="A4" i="15"/>
  <c r="D4" i="13"/>
  <c r="B4" i="16"/>
  <c r="J13" i="18"/>
  <c r="D4" i="12"/>
  <c r="D4" i="14"/>
  <c r="F4" i="14"/>
  <c r="F4" i="11"/>
  <c r="D4" i="8"/>
  <c r="D4" i="10"/>
  <c r="D4" i="11"/>
  <c r="F4" i="8"/>
  <c r="F4" i="12"/>
  <c r="F3" i="27"/>
  <c r="A3" i="27" s="1"/>
  <c r="F4" i="13"/>
  <c r="F4" i="10"/>
  <c r="D3" i="27"/>
  <c r="E3" i="27"/>
  <c r="G4" i="23"/>
  <c r="H4" i="23"/>
  <c r="E4" i="23" s="1"/>
  <c r="D4" i="23" l="1"/>
  <c r="B3" i="27"/>
  <c r="Q5" i="23"/>
  <c r="T5" i="23"/>
  <c r="W5" i="23"/>
  <c r="Z5" i="23"/>
  <c r="AC5" i="23"/>
  <c r="AF5" i="23"/>
  <c r="Q6" i="23"/>
  <c r="T6" i="23"/>
  <c r="W6" i="23"/>
  <c r="Z6" i="23"/>
  <c r="AC6" i="23"/>
  <c r="AF6" i="23"/>
  <c r="Q7" i="23"/>
  <c r="T7" i="23"/>
  <c r="W7" i="23"/>
  <c r="Z7" i="23"/>
  <c r="AC7" i="23"/>
  <c r="AF7" i="23"/>
  <c r="Q8" i="23"/>
  <c r="T8" i="23"/>
  <c r="W8" i="23"/>
  <c r="Z8" i="23"/>
  <c r="AC8" i="23"/>
  <c r="AF8" i="23"/>
  <c r="Q9" i="23"/>
  <c r="T9" i="23"/>
  <c r="W9" i="23"/>
  <c r="Z9" i="23"/>
  <c r="AC9" i="23"/>
  <c r="AF9" i="23"/>
  <c r="Q10" i="23"/>
  <c r="T10" i="23"/>
  <c r="W10" i="23"/>
  <c r="Z10" i="23"/>
  <c r="AC10" i="23"/>
  <c r="AF10" i="23"/>
  <c r="Q11" i="23"/>
  <c r="T11" i="23"/>
  <c r="W11" i="23"/>
  <c r="Z11" i="23"/>
  <c r="AC11" i="23"/>
  <c r="AF11" i="23"/>
  <c r="Q12" i="23"/>
  <c r="T12" i="23"/>
  <c r="W12" i="23"/>
  <c r="Z12" i="23"/>
  <c r="AC12" i="23"/>
  <c r="AF12" i="23"/>
  <c r="Q13" i="23"/>
  <c r="T13" i="23"/>
  <c r="W13" i="23"/>
  <c r="Z13" i="23"/>
  <c r="AC13" i="23"/>
  <c r="AF13" i="23"/>
  <c r="Q14" i="23"/>
  <c r="T14" i="23"/>
  <c r="W14" i="23"/>
  <c r="Z14" i="23"/>
  <c r="AC14" i="23"/>
  <c r="AF14" i="23"/>
  <c r="Q15" i="23"/>
  <c r="T15" i="23"/>
  <c r="W15" i="23"/>
  <c r="Z15" i="23"/>
  <c r="AC15" i="23"/>
  <c r="AF15" i="23"/>
  <c r="Q16" i="23"/>
  <c r="T16" i="23"/>
  <c r="W16" i="23"/>
  <c r="Z16" i="23"/>
  <c r="AC16" i="23"/>
  <c r="AF16" i="23"/>
  <c r="Q17" i="23"/>
  <c r="T17" i="23"/>
  <c r="W17" i="23"/>
  <c r="Z17" i="23"/>
  <c r="AC17" i="23"/>
  <c r="AF17" i="23"/>
  <c r="Q18" i="23"/>
  <c r="T18" i="23"/>
  <c r="W18" i="23"/>
  <c r="Z18" i="23"/>
  <c r="AC18" i="23"/>
  <c r="AF18" i="23"/>
  <c r="Q19" i="23"/>
  <c r="T19" i="23"/>
  <c r="W19" i="23"/>
  <c r="Z19" i="23"/>
  <c r="AC19" i="23"/>
  <c r="AF19" i="23"/>
  <c r="Q20" i="23"/>
  <c r="T20" i="23"/>
  <c r="W20" i="23"/>
  <c r="Z20" i="23"/>
  <c r="AC20" i="23"/>
  <c r="AF20" i="23"/>
  <c r="Q21" i="23"/>
  <c r="T21" i="23"/>
  <c r="W21" i="23"/>
  <c r="Z21" i="23"/>
  <c r="AC21" i="23"/>
  <c r="AF21" i="23"/>
  <c r="Q22" i="23"/>
  <c r="T22" i="23"/>
  <c r="W22" i="23"/>
  <c r="Z22" i="23"/>
  <c r="AC22" i="23"/>
  <c r="AF22" i="23"/>
  <c r="Q23" i="23"/>
  <c r="T23" i="23"/>
  <c r="W23" i="23"/>
  <c r="Z23" i="23"/>
  <c r="AC23" i="23"/>
  <c r="AF23" i="23"/>
  <c r="Q24" i="23"/>
  <c r="T24" i="23"/>
  <c r="W24" i="23"/>
  <c r="Z24" i="23"/>
  <c r="AC24" i="23"/>
  <c r="AF24" i="23"/>
  <c r="Q25" i="23"/>
  <c r="T25" i="23"/>
  <c r="W25" i="23"/>
  <c r="Z25" i="23"/>
  <c r="AC25" i="23"/>
  <c r="AF25" i="23"/>
  <c r="Q26" i="23"/>
  <c r="T26" i="23"/>
  <c r="W26" i="23"/>
  <c r="Z26" i="23"/>
  <c r="AC26" i="23"/>
  <c r="AF26" i="23"/>
  <c r="Q27" i="23"/>
  <c r="T27" i="23"/>
  <c r="W27" i="23"/>
  <c r="Z27" i="23"/>
  <c r="AC27" i="23"/>
  <c r="AF27" i="23"/>
  <c r="Q28" i="23"/>
  <c r="T28" i="23"/>
  <c r="W28" i="23"/>
  <c r="Z28" i="23"/>
  <c r="AC28" i="23"/>
  <c r="AF28" i="23"/>
  <c r="Q29" i="23"/>
  <c r="T29" i="23"/>
  <c r="W29" i="23"/>
  <c r="Z29" i="23"/>
  <c r="AC29" i="23"/>
  <c r="AF29" i="23"/>
  <c r="Q30" i="23"/>
  <c r="T30" i="23"/>
  <c r="W30" i="23"/>
  <c r="Z30" i="23"/>
  <c r="AC30" i="23"/>
  <c r="AF30" i="23"/>
  <c r="Q31" i="23"/>
  <c r="T31" i="23"/>
  <c r="W31" i="23"/>
  <c r="Z31" i="23"/>
  <c r="AC31" i="23"/>
  <c r="AF31" i="23"/>
  <c r="Q32" i="23"/>
  <c r="T32" i="23"/>
  <c r="W32" i="23"/>
  <c r="Z32" i="23"/>
  <c r="AC32" i="23"/>
  <c r="AF32" i="23"/>
  <c r="Q33" i="23"/>
  <c r="T33" i="23"/>
  <c r="W33" i="23"/>
  <c r="Z33" i="23"/>
  <c r="AC33" i="23"/>
  <c r="AF33" i="23"/>
  <c r="Q34" i="23"/>
  <c r="T34" i="23"/>
  <c r="W34" i="23"/>
  <c r="Z34" i="23"/>
  <c r="AC34" i="23"/>
  <c r="AF34" i="23"/>
  <c r="Q35" i="23"/>
  <c r="T35" i="23"/>
  <c r="W35" i="23"/>
  <c r="Z35" i="23"/>
  <c r="AC35" i="23"/>
  <c r="AF35" i="23"/>
  <c r="Q36" i="23"/>
  <c r="T36" i="23"/>
  <c r="W36" i="23"/>
  <c r="Z36" i="23"/>
  <c r="AC36" i="23"/>
  <c r="AF36" i="23"/>
  <c r="Q37" i="23"/>
  <c r="T37" i="23"/>
  <c r="W37" i="23"/>
  <c r="Z37" i="23"/>
  <c r="AC37" i="23"/>
  <c r="AF37" i="23"/>
  <c r="Q38" i="23"/>
  <c r="T38" i="23"/>
  <c r="W38" i="23"/>
  <c r="Z38" i="23"/>
  <c r="AC38" i="23"/>
  <c r="AF38" i="23"/>
  <c r="Q39" i="23"/>
  <c r="T39" i="23"/>
  <c r="W39" i="23"/>
  <c r="Z39" i="23"/>
  <c r="AC39" i="23"/>
  <c r="AF39" i="23"/>
  <c r="Q40" i="23"/>
  <c r="T40" i="23"/>
  <c r="W40" i="23"/>
  <c r="Z40" i="23"/>
  <c r="AC40" i="23"/>
  <c r="AF40" i="23"/>
  <c r="Q41" i="23"/>
  <c r="T41" i="23"/>
  <c r="W41" i="23"/>
  <c r="Z41" i="23"/>
  <c r="AC41" i="23"/>
  <c r="AF41" i="23"/>
  <c r="Q42" i="23"/>
  <c r="T42" i="23"/>
  <c r="W42" i="23"/>
  <c r="Z42" i="23"/>
  <c r="AC42" i="23"/>
  <c r="AF42" i="23"/>
  <c r="Q43" i="23"/>
  <c r="T43" i="23"/>
  <c r="W43" i="23"/>
  <c r="Z43" i="23"/>
  <c r="AC43" i="23"/>
  <c r="AF43" i="23"/>
  <c r="Q44" i="23"/>
  <c r="T44" i="23"/>
  <c r="W44" i="23"/>
  <c r="Z44" i="23"/>
  <c r="AC44" i="23"/>
  <c r="AF44" i="23"/>
  <c r="Q45" i="23"/>
  <c r="T45" i="23"/>
  <c r="W45" i="23"/>
  <c r="Z45" i="23"/>
  <c r="AC45" i="23"/>
  <c r="AF45" i="23"/>
  <c r="Q46" i="23"/>
  <c r="T46" i="23"/>
  <c r="W46" i="23"/>
  <c r="Z46" i="23"/>
  <c r="AC46" i="23"/>
  <c r="AF46" i="23"/>
  <c r="Q47" i="23"/>
  <c r="T47" i="23"/>
  <c r="W47" i="23"/>
  <c r="Z47" i="23"/>
  <c r="AC47" i="23"/>
  <c r="AF47" i="23"/>
  <c r="Q48" i="23"/>
  <c r="T48" i="23"/>
  <c r="W48" i="23"/>
  <c r="Z48" i="23"/>
  <c r="AC48" i="23"/>
  <c r="AF48" i="23"/>
  <c r="Q49" i="23"/>
  <c r="T49" i="23"/>
  <c r="W49" i="23"/>
  <c r="Z49" i="23"/>
  <c r="AC49" i="23"/>
  <c r="AF49" i="23"/>
  <c r="Q50" i="23"/>
  <c r="T50" i="23"/>
  <c r="W50" i="23"/>
  <c r="Z50" i="23"/>
  <c r="AC50" i="23"/>
  <c r="AF50" i="23"/>
  <c r="Q51" i="23"/>
  <c r="T51" i="23"/>
  <c r="W51" i="23"/>
  <c r="Z51" i="23"/>
  <c r="AC51" i="23"/>
  <c r="AF51" i="23"/>
  <c r="Q52" i="23"/>
  <c r="T52" i="23"/>
  <c r="W52" i="23"/>
  <c r="Z52" i="23"/>
  <c r="AC52" i="23"/>
  <c r="AF52" i="23"/>
  <c r="Q53" i="23"/>
  <c r="T53" i="23"/>
  <c r="W53" i="23"/>
  <c r="Z53" i="23"/>
  <c r="AC53" i="23"/>
  <c r="AF53" i="23"/>
  <c r="AF4" i="23"/>
  <c r="AC4" i="23"/>
  <c r="Z4" i="23"/>
  <c r="W4" i="23"/>
  <c r="T4" i="23"/>
  <c r="J5" i="23"/>
  <c r="K5" i="23"/>
  <c r="L5" i="23"/>
  <c r="J6" i="23"/>
  <c r="K6" i="23"/>
  <c r="L6" i="23"/>
  <c r="J7" i="23"/>
  <c r="L7" i="23"/>
  <c r="J8" i="23"/>
  <c r="K8" i="23"/>
  <c r="L8" i="23"/>
  <c r="J9" i="23"/>
  <c r="K9" i="23"/>
  <c r="L9" i="23"/>
  <c r="J10" i="23"/>
  <c r="K10" i="23"/>
  <c r="L10" i="23"/>
  <c r="J11" i="23"/>
  <c r="K11" i="23"/>
  <c r="L11" i="23"/>
  <c r="J12" i="23"/>
  <c r="K12" i="23"/>
  <c r="L12" i="23"/>
  <c r="J13" i="23"/>
  <c r="K13" i="23"/>
  <c r="L13" i="23"/>
  <c r="J14" i="23"/>
  <c r="K14" i="23"/>
  <c r="L14" i="23"/>
  <c r="J15" i="23"/>
  <c r="K15" i="23"/>
  <c r="L15" i="23"/>
  <c r="J16" i="23"/>
  <c r="K16" i="23"/>
  <c r="L16" i="23"/>
  <c r="J17" i="23"/>
  <c r="K17" i="23"/>
  <c r="L17" i="23"/>
  <c r="J18" i="23"/>
  <c r="K18" i="23"/>
  <c r="L18" i="23"/>
  <c r="J19" i="23"/>
  <c r="K19" i="23"/>
  <c r="L19" i="23"/>
  <c r="J20" i="23"/>
  <c r="K20" i="23"/>
  <c r="L20" i="23"/>
  <c r="J21" i="23"/>
  <c r="K21" i="23"/>
  <c r="L21" i="23"/>
  <c r="J22" i="23"/>
  <c r="K22" i="23"/>
  <c r="L22" i="23"/>
  <c r="J23" i="23"/>
  <c r="K23" i="23"/>
  <c r="L23" i="23"/>
  <c r="J24" i="23"/>
  <c r="K24" i="23"/>
  <c r="L24" i="23"/>
  <c r="J25" i="23"/>
  <c r="K25" i="23"/>
  <c r="L25" i="23"/>
  <c r="J26" i="23"/>
  <c r="K26" i="23"/>
  <c r="L26" i="23"/>
  <c r="J27" i="23"/>
  <c r="K27" i="23"/>
  <c r="L27" i="23"/>
  <c r="J28" i="23"/>
  <c r="K28" i="23"/>
  <c r="L28" i="23"/>
  <c r="J29" i="23"/>
  <c r="K29" i="23"/>
  <c r="L29" i="23"/>
  <c r="J30" i="23"/>
  <c r="K30" i="23"/>
  <c r="L30" i="23"/>
  <c r="J31" i="23"/>
  <c r="K31" i="23"/>
  <c r="L31" i="23"/>
  <c r="J32" i="23"/>
  <c r="K32" i="23"/>
  <c r="L32" i="23"/>
  <c r="J33" i="23"/>
  <c r="K33" i="23"/>
  <c r="L33" i="23"/>
  <c r="J34" i="23"/>
  <c r="K34" i="23"/>
  <c r="L34" i="23"/>
  <c r="J35" i="23"/>
  <c r="K35" i="23"/>
  <c r="L35" i="23"/>
  <c r="J36" i="23"/>
  <c r="K36" i="23"/>
  <c r="L36" i="23"/>
  <c r="J37" i="23"/>
  <c r="K37" i="23"/>
  <c r="L37" i="23"/>
  <c r="J38" i="23"/>
  <c r="K38" i="23"/>
  <c r="L38" i="23"/>
  <c r="J39" i="23"/>
  <c r="K39" i="23"/>
  <c r="L39" i="23"/>
  <c r="J40" i="23"/>
  <c r="K40" i="23"/>
  <c r="L40" i="23"/>
  <c r="J41" i="23"/>
  <c r="K41" i="23"/>
  <c r="L41" i="23"/>
  <c r="J42" i="23"/>
  <c r="K42" i="23"/>
  <c r="L42" i="23"/>
  <c r="J43" i="23"/>
  <c r="K43" i="23"/>
  <c r="L43" i="23"/>
  <c r="J44" i="23"/>
  <c r="K44" i="23"/>
  <c r="L44" i="23"/>
  <c r="J45" i="23"/>
  <c r="K45" i="23"/>
  <c r="L45" i="23"/>
  <c r="J46" i="23"/>
  <c r="K46" i="23"/>
  <c r="L46" i="23"/>
  <c r="J47" i="23"/>
  <c r="K47" i="23"/>
  <c r="L47" i="23"/>
  <c r="J48" i="23"/>
  <c r="K48" i="23"/>
  <c r="L48" i="23"/>
  <c r="J49" i="23"/>
  <c r="K49" i="23"/>
  <c r="L49" i="23"/>
  <c r="J50" i="23"/>
  <c r="K50" i="23"/>
  <c r="L50" i="23"/>
  <c r="J51" i="23"/>
  <c r="K51" i="23"/>
  <c r="L51" i="23"/>
  <c r="J52" i="23"/>
  <c r="K52" i="23"/>
  <c r="L52" i="23"/>
  <c r="J53" i="23"/>
  <c r="K53" i="23"/>
  <c r="L53" i="23"/>
  <c r="L4" i="23"/>
  <c r="K4" i="23"/>
  <c r="M5" i="23"/>
  <c r="M6" i="23"/>
  <c r="M7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8" i="23"/>
  <c r="M49" i="23"/>
  <c r="M50" i="23"/>
  <c r="M51" i="23"/>
  <c r="M52" i="23"/>
  <c r="M53" i="23"/>
  <c r="M4" i="23"/>
  <c r="Q4" i="23" l="1"/>
  <c r="J4" i="23" l="1"/>
  <c r="BO54" i="18" l="1"/>
  <c r="BO48" i="18"/>
  <c r="BO42" i="18"/>
  <c r="BO36" i="18"/>
  <c r="BO30" i="18"/>
  <c r="BJ24" i="18"/>
  <c r="BB54" i="18"/>
  <c r="I8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AO58" i="18"/>
  <c r="AJ58" i="18"/>
  <c r="P58" i="18"/>
  <c r="AI57" i="18"/>
  <c r="N57" i="18"/>
  <c r="E57" i="18"/>
  <c r="AI56" i="18"/>
  <c r="N56" i="18"/>
  <c r="E56" i="18"/>
  <c r="AI55" i="18"/>
  <c r="N55" i="18"/>
  <c r="E55" i="18"/>
  <c r="AI54" i="18"/>
  <c r="N54" i="18"/>
  <c r="E54" i="18"/>
  <c r="AO52" i="18"/>
  <c r="AJ52" i="18"/>
  <c r="P52" i="18"/>
  <c r="AI51" i="18"/>
  <c r="N51" i="18"/>
  <c r="E51" i="18"/>
  <c r="AI50" i="18"/>
  <c r="N50" i="18"/>
  <c r="E50" i="18"/>
  <c r="AI49" i="18"/>
  <c r="N49" i="18"/>
  <c r="E49" i="18"/>
  <c r="AI48" i="18"/>
  <c r="N48" i="18"/>
  <c r="E48" i="18"/>
  <c r="AO46" i="18"/>
  <c r="AJ46" i="18"/>
  <c r="P46" i="18"/>
  <c r="AI45" i="18"/>
  <c r="N45" i="18"/>
  <c r="E45" i="18"/>
  <c r="AI44" i="18"/>
  <c r="N44" i="18"/>
  <c r="E44" i="18"/>
  <c r="AI43" i="18"/>
  <c r="N43" i="18"/>
  <c r="E43" i="18"/>
  <c r="AI42" i="18"/>
  <c r="N42" i="18"/>
  <c r="E42" i="18"/>
  <c r="AO40" i="18"/>
  <c r="AJ40" i="18"/>
  <c r="P40" i="18"/>
  <c r="AI39" i="18"/>
  <c r="N39" i="18"/>
  <c r="E39" i="18"/>
  <c r="AI38" i="18"/>
  <c r="N38" i="18"/>
  <c r="E38" i="18"/>
  <c r="AI37" i="18"/>
  <c r="N37" i="18"/>
  <c r="E37" i="18"/>
  <c r="AI36" i="18"/>
  <c r="N36" i="18"/>
  <c r="E36" i="18"/>
  <c r="AO34" i="18"/>
  <c r="AJ34" i="18"/>
  <c r="P34" i="18"/>
  <c r="AI33" i="18"/>
  <c r="N33" i="18"/>
  <c r="E33" i="18"/>
  <c r="AI32" i="18"/>
  <c r="N32" i="18"/>
  <c r="E32" i="18"/>
  <c r="AI31" i="18"/>
  <c r="N31" i="18"/>
  <c r="E31" i="18"/>
  <c r="AI30" i="18"/>
  <c r="N30" i="18"/>
  <c r="AJ20" i="18"/>
  <c r="E30" i="18"/>
  <c r="AO28" i="18"/>
  <c r="AJ28" i="18"/>
  <c r="P28" i="18"/>
  <c r="N27" i="18"/>
  <c r="AI27" i="18"/>
  <c r="E27" i="18"/>
  <c r="AI26" i="18"/>
  <c r="E26" i="18"/>
  <c r="AI25" i="18"/>
  <c r="E25" i="18"/>
  <c r="AI24" i="18"/>
  <c r="P18" i="18"/>
  <c r="AB16" i="18"/>
  <c r="E16" i="18"/>
  <c r="CL10" i="15"/>
  <c r="CM10" i="15"/>
  <c r="CP10" i="15"/>
  <c r="CU10" i="15"/>
  <c r="CZ10" i="15"/>
  <c r="DA10" i="15"/>
  <c r="DC10" i="15"/>
  <c r="CM11" i="15"/>
  <c r="CN11" i="15"/>
  <c r="CS11" i="15"/>
  <c r="CV11" i="15"/>
  <c r="CZ11" i="15"/>
  <c r="CM12" i="15"/>
  <c r="CN12" i="15"/>
  <c r="CS12" i="15"/>
  <c r="CT12" i="15"/>
  <c r="CW12" i="15"/>
  <c r="CZ12" i="15"/>
  <c r="CK13" i="15"/>
  <c r="CL13" i="15"/>
  <c r="CM13" i="15"/>
  <c r="CN13" i="15"/>
  <c r="CO13" i="15"/>
  <c r="CP13" i="15"/>
  <c r="CQ13" i="15"/>
  <c r="CR13" i="15"/>
  <c r="CS13" i="15"/>
  <c r="CT13" i="15"/>
  <c r="CU13" i="15"/>
  <c r="CV13" i="15"/>
  <c r="CW13" i="15"/>
  <c r="CX13" i="15"/>
  <c r="CY13" i="15"/>
  <c r="CZ13" i="15"/>
  <c r="DA13" i="15"/>
  <c r="DB13" i="15"/>
  <c r="DC13" i="15"/>
  <c r="CK14" i="15"/>
  <c r="CL14" i="15"/>
  <c r="CM14" i="15"/>
  <c r="CN14" i="15"/>
  <c r="CO14" i="15"/>
  <c r="CP14" i="15"/>
  <c r="CQ14" i="15"/>
  <c r="CR14" i="15"/>
  <c r="CS14" i="15"/>
  <c r="CT14" i="15"/>
  <c r="CU14" i="15"/>
  <c r="CV14" i="15"/>
  <c r="CW14" i="15"/>
  <c r="CX14" i="15"/>
  <c r="CY14" i="15"/>
  <c r="CZ14" i="15"/>
  <c r="DA14" i="15"/>
  <c r="DB14" i="15"/>
  <c r="DC14" i="15"/>
  <c r="CK15" i="15"/>
  <c r="CL15" i="15"/>
  <c r="CM15" i="15"/>
  <c r="CN15" i="15"/>
  <c r="CO15" i="15"/>
  <c r="CP15" i="15"/>
  <c r="CQ15" i="15"/>
  <c r="CR15" i="15"/>
  <c r="CS15" i="15"/>
  <c r="CT15" i="15"/>
  <c r="CU15" i="15"/>
  <c r="CV15" i="15"/>
  <c r="CW15" i="15"/>
  <c r="CX15" i="15"/>
  <c r="CY15" i="15"/>
  <c r="CZ15" i="15"/>
  <c r="DA15" i="15"/>
  <c r="DB15" i="15"/>
  <c r="DC15" i="15"/>
  <c r="CK16" i="15"/>
  <c r="CL16" i="15"/>
  <c r="CM16" i="15"/>
  <c r="CN16" i="15"/>
  <c r="CO16" i="15"/>
  <c r="CP16" i="15"/>
  <c r="CQ16" i="15"/>
  <c r="CR16" i="15"/>
  <c r="CS16" i="15"/>
  <c r="CT16" i="15"/>
  <c r="CU16" i="15"/>
  <c r="CV16" i="15"/>
  <c r="CW16" i="15"/>
  <c r="CX16" i="15"/>
  <c r="CY16" i="15"/>
  <c r="CZ16" i="15"/>
  <c r="DA16" i="15"/>
  <c r="DB16" i="15"/>
  <c r="DC16" i="15"/>
  <c r="CK17" i="15"/>
  <c r="CL17" i="15"/>
  <c r="CM17" i="15"/>
  <c r="CN17" i="15"/>
  <c r="CO17" i="15"/>
  <c r="CP17" i="15"/>
  <c r="CQ17" i="15"/>
  <c r="CR17" i="15"/>
  <c r="CS17" i="15"/>
  <c r="CT17" i="15"/>
  <c r="CU17" i="15"/>
  <c r="CV17" i="15"/>
  <c r="CW17" i="15"/>
  <c r="CX17" i="15"/>
  <c r="CY17" i="15"/>
  <c r="CZ17" i="15"/>
  <c r="DA17" i="15"/>
  <c r="DB17" i="15"/>
  <c r="DC17" i="15"/>
  <c r="CK18" i="15"/>
  <c r="CL18" i="15"/>
  <c r="CM18" i="15"/>
  <c r="CN18" i="15"/>
  <c r="CO18" i="15"/>
  <c r="CP18" i="15"/>
  <c r="CQ18" i="15"/>
  <c r="CR18" i="15"/>
  <c r="CS18" i="15"/>
  <c r="CT18" i="15"/>
  <c r="CU18" i="15"/>
  <c r="CV18" i="15"/>
  <c r="CW18" i="15"/>
  <c r="CX18" i="15"/>
  <c r="CY18" i="15"/>
  <c r="CZ18" i="15"/>
  <c r="DA18" i="15"/>
  <c r="DB18" i="15"/>
  <c r="DC18" i="15"/>
  <c r="CK19" i="15"/>
  <c r="CL19" i="15"/>
  <c r="CM19" i="15"/>
  <c r="CN19" i="15"/>
  <c r="CO19" i="15"/>
  <c r="CP19" i="15"/>
  <c r="CQ19" i="15"/>
  <c r="CR19" i="15"/>
  <c r="CS19" i="15"/>
  <c r="CT19" i="15"/>
  <c r="CU19" i="15"/>
  <c r="CV19" i="15"/>
  <c r="CW19" i="15"/>
  <c r="CX19" i="15"/>
  <c r="CY19" i="15"/>
  <c r="CZ19" i="15"/>
  <c r="DA19" i="15"/>
  <c r="DB19" i="15"/>
  <c r="DC19" i="15"/>
  <c r="CK20" i="15"/>
  <c r="CL20" i="15"/>
  <c r="CM20" i="15"/>
  <c r="CN20" i="15"/>
  <c r="CO20" i="15"/>
  <c r="CP20" i="15"/>
  <c r="CQ20" i="15"/>
  <c r="CR20" i="15"/>
  <c r="CS20" i="15"/>
  <c r="CT20" i="15"/>
  <c r="CU20" i="15"/>
  <c r="CV20" i="15"/>
  <c r="CW20" i="15"/>
  <c r="CX20" i="15"/>
  <c r="CY20" i="15"/>
  <c r="CZ20" i="15"/>
  <c r="DA20" i="15"/>
  <c r="DB20" i="15"/>
  <c r="DC20" i="15"/>
  <c r="CK21" i="15"/>
  <c r="CL21" i="15"/>
  <c r="CM21" i="15"/>
  <c r="CN21" i="15"/>
  <c r="CO21" i="15"/>
  <c r="CP21" i="15"/>
  <c r="CQ21" i="15"/>
  <c r="CR21" i="15"/>
  <c r="CS21" i="15"/>
  <c r="CT21" i="15"/>
  <c r="CU21" i="15"/>
  <c r="CV21" i="15"/>
  <c r="CW21" i="15"/>
  <c r="CX21" i="15"/>
  <c r="CY21" i="15"/>
  <c r="CZ21" i="15"/>
  <c r="DA21" i="15"/>
  <c r="DB21" i="15"/>
  <c r="DC21" i="15"/>
  <c r="CK22" i="15"/>
  <c r="CL22" i="15"/>
  <c r="CM22" i="15"/>
  <c r="CN22" i="15"/>
  <c r="CO22" i="15"/>
  <c r="CP22" i="15"/>
  <c r="CQ22" i="15"/>
  <c r="CR22" i="15"/>
  <c r="CS22" i="15"/>
  <c r="CT22" i="15"/>
  <c r="CU22" i="15"/>
  <c r="CV22" i="15"/>
  <c r="CW22" i="15"/>
  <c r="CX22" i="15"/>
  <c r="CY22" i="15"/>
  <c r="CZ22" i="15"/>
  <c r="DA22" i="15"/>
  <c r="DB22" i="15"/>
  <c r="DC22" i="15"/>
  <c r="CK23" i="15"/>
  <c r="CL23" i="15"/>
  <c r="CM23" i="15"/>
  <c r="CN23" i="15"/>
  <c r="CO23" i="15"/>
  <c r="CP23" i="15"/>
  <c r="CQ23" i="15"/>
  <c r="CR23" i="15"/>
  <c r="CS23" i="15"/>
  <c r="CT23" i="15"/>
  <c r="CU23" i="15"/>
  <c r="CV23" i="15"/>
  <c r="CW23" i="15"/>
  <c r="CX23" i="15"/>
  <c r="CY23" i="15"/>
  <c r="CZ23" i="15"/>
  <c r="DA23" i="15"/>
  <c r="DB23" i="15"/>
  <c r="DC23" i="15"/>
  <c r="CK24" i="15"/>
  <c r="CL24" i="15"/>
  <c r="CM24" i="15"/>
  <c r="CN24" i="15"/>
  <c r="CO24" i="15"/>
  <c r="CP24" i="15"/>
  <c r="CQ24" i="15"/>
  <c r="CR24" i="15"/>
  <c r="CS24" i="15"/>
  <c r="CT24" i="15"/>
  <c r="CU24" i="15"/>
  <c r="CV24" i="15"/>
  <c r="CW24" i="15"/>
  <c r="CX24" i="15"/>
  <c r="CY24" i="15"/>
  <c r="CZ24" i="15"/>
  <c r="DA24" i="15"/>
  <c r="DB24" i="15"/>
  <c r="DC24" i="15"/>
  <c r="CK25" i="15"/>
  <c r="CL25" i="15"/>
  <c r="CM25" i="15"/>
  <c r="CN25" i="15"/>
  <c r="CO25" i="15"/>
  <c r="CP25" i="15"/>
  <c r="CQ25" i="15"/>
  <c r="CR25" i="15"/>
  <c r="CS25" i="15"/>
  <c r="CT25" i="15"/>
  <c r="CU25" i="15"/>
  <c r="CV25" i="15"/>
  <c r="CW25" i="15"/>
  <c r="CX25" i="15"/>
  <c r="CY25" i="15"/>
  <c r="CZ25" i="15"/>
  <c r="DA25" i="15"/>
  <c r="DB25" i="15"/>
  <c r="DC25" i="15"/>
  <c r="CK26" i="15"/>
  <c r="CL26" i="15"/>
  <c r="CM26" i="15"/>
  <c r="CN26" i="15"/>
  <c r="CO26" i="15"/>
  <c r="CP26" i="15"/>
  <c r="CQ26" i="15"/>
  <c r="CR26" i="15"/>
  <c r="CS26" i="15"/>
  <c r="CT26" i="15"/>
  <c r="CU26" i="15"/>
  <c r="CV26" i="15"/>
  <c r="CW26" i="15"/>
  <c r="CX26" i="15"/>
  <c r="CY26" i="15"/>
  <c r="CZ26" i="15"/>
  <c r="DA26" i="15"/>
  <c r="DB26" i="15"/>
  <c r="DC26" i="15"/>
  <c r="CK27" i="15"/>
  <c r="CL27" i="15"/>
  <c r="CM27" i="15"/>
  <c r="CN27" i="15"/>
  <c r="CO27" i="15"/>
  <c r="CP27" i="15"/>
  <c r="CQ27" i="15"/>
  <c r="CR27" i="15"/>
  <c r="CS27" i="15"/>
  <c r="CT27" i="15"/>
  <c r="CU27" i="15"/>
  <c r="CV27" i="15"/>
  <c r="CW27" i="15"/>
  <c r="CX27" i="15"/>
  <c r="CY27" i="15"/>
  <c r="CZ27" i="15"/>
  <c r="DA27" i="15"/>
  <c r="DB27" i="15"/>
  <c r="DC27" i="15"/>
  <c r="CK28" i="15"/>
  <c r="CL28" i="15"/>
  <c r="CM28" i="15"/>
  <c r="CN28" i="15"/>
  <c r="CO28" i="15"/>
  <c r="CP28" i="15"/>
  <c r="CQ28" i="15"/>
  <c r="CR28" i="15"/>
  <c r="CS28" i="15"/>
  <c r="CT28" i="15"/>
  <c r="CU28" i="15"/>
  <c r="CV28" i="15"/>
  <c r="CW28" i="15"/>
  <c r="CX28" i="15"/>
  <c r="CY28" i="15"/>
  <c r="CZ28" i="15"/>
  <c r="DA28" i="15"/>
  <c r="DB28" i="15"/>
  <c r="DC28" i="15"/>
  <c r="CK29" i="15"/>
  <c r="CL29" i="15"/>
  <c r="CM29" i="15"/>
  <c r="CN29" i="15"/>
  <c r="CO29" i="15"/>
  <c r="CP29" i="15"/>
  <c r="CQ29" i="15"/>
  <c r="CR29" i="15"/>
  <c r="CS29" i="15"/>
  <c r="CT29" i="15"/>
  <c r="CU29" i="15"/>
  <c r="CV29" i="15"/>
  <c r="CW29" i="15"/>
  <c r="CX29" i="15"/>
  <c r="CY29" i="15"/>
  <c r="CZ29" i="15"/>
  <c r="DA29" i="15"/>
  <c r="DB29" i="15"/>
  <c r="DC29" i="15"/>
  <c r="CK30" i="15"/>
  <c r="CL30" i="15"/>
  <c r="CM30" i="15"/>
  <c r="CN30" i="15"/>
  <c r="CO30" i="15"/>
  <c r="CP30" i="15"/>
  <c r="CQ30" i="15"/>
  <c r="CR30" i="15"/>
  <c r="CS30" i="15"/>
  <c r="CT30" i="15"/>
  <c r="CU30" i="15"/>
  <c r="CV30" i="15"/>
  <c r="CW30" i="15"/>
  <c r="CX30" i="15"/>
  <c r="CY30" i="15"/>
  <c r="CZ30" i="15"/>
  <c r="DA30" i="15"/>
  <c r="DB30" i="15"/>
  <c r="DC30" i="15"/>
  <c r="CK31" i="15"/>
  <c r="CL31" i="15"/>
  <c r="CM31" i="15"/>
  <c r="CN31" i="15"/>
  <c r="CO31" i="15"/>
  <c r="CP31" i="15"/>
  <c r="CQ31" i="15"/>
  <c r="CR31" i="15"/>
  <c r="CS31" i="15"/>
  <c r="CT31" i="15"/>
  <c r="CU31" i="15"/>
  <c r="CV31" i="15"/>
  <c r="CW31" i="15"/>
  <c r="CX31" i="15"/>
  <c r="CY31" i="15"/>
  <c r="CZ31" i="15"/>
  <c r="DA31" i="15"/>
  <c r="DB31" i="15"/>
  <c r="DC31" i="15"/>
  <c r="CK32" i="15"/>
  <c r="CL32" i="15"/>
  <c r="CM32" i="15"/>
  <c r="CN32" i="15"/>
  <c r="CO32" i="15"/>
  <c r="CP32" i="15"/>
  <c r="CQ32" i="15"/>
  <c r="CR32" i="15"/>
  <c r="CS32" i="15"/>
  <c r="CT32" i="15"/>
  <c r="CU32" i="15"/>
  <c r="CV32" i="15"/>
  <c r="CW32" i="15"/>
  <c r="CX32" i="15"/>
  <c r="CY32" i="15"/>
  <c r="CZ32" i="15"/>
  <c r="DA32" i="15"/>
  <c r="DB32" i="15"/>
  <c r="DC32" i="15"/>
  <c r="CK33" i="15"/>
  <c r="CL33" i="15"/>
  <c r="CM33" i="15"/>
  <c r="CN33" i="15"/>
  <c r="CO33" i="15"/>
  <c r="CP33" i="15"/>
  <c r="CQ33" i="15"/>
  <c r="CR33" i="15"/>
  <c r="CS33" i="15"/>
  <c r="CT33" i="15"/>
  <c r="CU33" i="15"/>
  <c r="CV33" i="15"/>
  <c r="CW33" i="15"/>
  <c r="CX33" i="15"/>
  <c r="CY33" i="15"/>
  <c r="CZ33" i="15"/>
  <c r="DA33" i="15"/>
  <c r="DB33" i="15"/>
  <c r="DC33" i="15"/>
  <c r="CK34" i="15"/>
  <c r="CL34" i="15"/>
  <c r="CM34" i="15"/>
  <c r="CN34" i="15"/>
  <c r="CO34" i="15"/>
  <c r="CP34" i="15"/>
  <c r="CQ34" i="15"/>
  <c r="CR34" i="15"/>
  <c r="CS34" i="15"/>
  <c r="CT34" i="15"/>
  <c r="CU34" i="15"/>
  <c r="CV34" i="15"/>
  <c r="CW34" i="15"/>
  <c r="CX34" i="15"/>
  <c r="CY34" i="15"/>
  <c r="CZ34" i="15"/>
  <c r="DA34" i="15"/>
  <c r="DB34" i="15"/>
  <c r="DC34" i="15"/>
  <c r="CK35" i="15"/>
  <c r="CL35" i="15"/>
  <c r="CM35" i="15"/>
  <c r="CN35" i="15"/>
  <c r="CO35" i="15"/>
  <c r="CP35" i="15"/>
  <c r="CQ35" i="15"/>
  <c r="CR35" i="15"/>
  <c r="CS35" i="15"/>
  <c r="CT35" i="15"/>
  <c r="CU35" i="15"/>
  <c r="CV35" i="15"/>
  <c r="CW35" i="15"/>
  <c r="CX35" i="15"/>
  <c r="CY35" i="15"/>
  <c r="CZ35" i="15"/>
  <c r="DA35" i="15"/>
  <c r="DB35" i="15"/>
  <c r="DC35" i="15"/>
  <c r="CK36" i="15"/>
  <c r="CL36" i="15"/>
  <c r="CM36" i="15"/>
  <c r="CN36" i="15"/>
  <c r="CO36" i="15"/>
  <c r="CP36" i="15"/>
  <c r="CQ36" i="15"/>
  <c r="CR36" i="15"/>
  <c r="CS36" i="15"/>
  <c r="CT36" i="15"/>
  <c r="CU36" i="15"/>
  <c r="CV36" i="15"/>
  <c r="CW36" i="15"/>
  <c r="CX36" i="15"/>
  <c r="CY36" i="15"/>
  <c r="CZ36" i="15"/>
  <c r="DA36" i="15"/>
  <c r="DB36" i="15"/>
  <c r="DC36" i="15"/>
  <c r="CK37" i="15"/>
  <c r="CL37" i="15"/>
  <c r="CM37" i="15"/>
  <c r="CN37" i="15"/>
  <c r="CO37" i="15"/>
  <c r="CP37" i="15"/>
  <c r="CQ37" i="15"/>
  <c r="CR37" i="15"/>
  <c r="CS37" i="15"/>
  <c r="CT37" i="15"/>
  <c r="CU37" i="15"/>
  <c r="CV37" i="15"/>
  <c r="CW37" i="15"/>
  <c r="CX37" i="15"/>
  <c r="CY37" i="15"/>
  <c r="CZ37" i="15"/>
  <c r="DA37" i="15"/>
  <c r="DB37" i="15"/>
  <c r="DC37" i="15"/>
  <c r="CK38" i="15"/>
  <c r="CL38" i="15"/>
  <c r="CM38" i="15"/>
  <c r="CN38" i="15"/>
  <c r="CO38" i="15"/>
  <c r="CP38" i="15"/>
  <c r="CQ38" i="15"/>
  <c r="CR38" i="15"/>
  <c r="CS38" i="15"/>
  <c r="CT38" i="15"/>
  <c r="CU38" i="15"/>
  <c r="CV38" i="15"/>
  <c r="CW38" i="15"/>
  <c r="CX38" i="15"/>
  <c r="CY38" i="15"/>
  <c r="CZ38" i="15"/>
  <c r="DA38" i="15"/>
  <c r="DB38" i="15"/>
  <c r="DC38" i="15"/>
  <c r="CK39" i="15"/>
  <c r="CL39" i="15"/>
  <c r="CM39" i="15"/>
  <c r="CN39" i="15"/>
  <c r="CO39" i="15"/>
  <c r="CP39" i="15"/>
  <c r="CQ39" i="15"/>
  <c r="CR39" i="15"/>
  <c r="CS39" i="15"/>
  <c r="CT39" i="15"/>
  <c r="CU39" i="15"/>
  <c r="CV39" i="15"/>
  <c r="CW39" i="15"/>
  <c r="CX39" i="15"/>
  <c r="CY39" i="15"/>
  <c r="CZ39" i="15"/>
  <c r="DA39" i="15"/>
  <c r="DB39" i="15"/>
  <c r="DC39" i="15"/>
  <c r="CK40" i="15"/>
  <c r="CL40" i="15"/>
  <c r="CM40" i="15"/>
  <c r="CN40" i="15"/>
  <c r="CO40" i="15"/>
  <c r="CP40" i="15"/>
  <c r="CQ40" i="15"/>
  <c r="CR40" i="15"/>
  <c r="CS40" i="15"/>
  <c r="CT40" i="15"/>
  <c r="CU40" i="15"/>
  <c r="CV40" i="15"/>
  <c r="CW40" i="15"/>
  <c r="CX40" i="15"/>
  <c r="CY40" i="15"/>
  <c r="CZ40" i="15"/>
  <c r="DA40" i="15"/>
  <c r="DB40" i="15"/>
  <c r="DC40" i="15"/>
  <c r="CK41" i="15"/>
  <c r="CL41" i="15"/>
  <c r="CM41" i="15"/>
  <c r="CN41" i="15"/>
  <c r="CO41" i="15"/>
  <c r="CP41" i="15"/>
  <c r="CQ41" i="15"/>
  <c r="CR41" i="15"/>
  <c r="CS41" i="15"/>
  <c r="CT41" i="15"/>
  <c r="CU41" i="15"/>
  <c r="CV41" i="15"/>
  <c r="CW41" i="15"/>
  <c r="CX41" i="15"/>
  <c r="CY41" i="15"/>
  <c r="CZ41" i="15"/>
  <c r="DA41" i="15"/>
  <c r="DB41" i="15"/>
  <c r="DC41" i="15"/>
  <c r="CK42" i="15"/>
  <c r="CL42" i="15"/>
  <c r="CM42" i="15"/>
  <c r="CN42" i="15"/>
  <c r="CO42" i="15"/>
  <c r="CP42" i="15"/>
  <c r="CQ42" i="15"/>
  <c r="CR42" i="15"/>
  <c r="CS42" i="15"/>
  <c r="CT42" i="15"/>
  <c r="CU42" i="15"/>
  <c r="CV42" i="15"/>
  <c r="CW42" i="15"/>
  <c r="CX42" i="15"/>
  <c r="CY42" i="15"/>
  <c r="CZ42" i="15"/>
  <c r="DA42" i="15"/>
  <c r="DB42" i="15"/>
  <c r="DC42" i="15"/>
  <c r="CK43" i="15"/>
  <c r="CL43" i="15"/>
  <c r="CM43" i="15"/>
  <c r="CN43" i="15"/>
  <c r="CO43" i="15"/>
  <c r="CP43" i="15"/>
  <c r="CQ43" i="15"/>
  <c r="CR43" i="15"/>
  <c r="CS43" i="15"/>
  <c r="CT43" i="15"/>
  <c r="CU43" i="15"/>
  <c r="CV43" i="15"/>
  <c r="CW43" i="15"/>
  <c r="CX43" i="15"/>
  <c r="CY43" i="15"/>
  <c r="CZ43" i="15"/>
  <c r="DA43" i="15"/>
  <c r="DB43" i="15"/>
  <c r="DC43" i="15"/>
  <c r="CK44" i="15"/>
  <c r="CL44" i="15"/>
  <c r="CM44" i="15"/>
  <c r="CN44" i="15"/>
  <c r="CO44" i="15"/>
  <c r="CP44" i="15"/>
  <c r="CQ44" i="15"/>
  <c r="CR44" i="15"/>
  <c r="CS44" i="15"/>
  <c r="CT44" i="15"/>
  <c r="CU44" i="15"/>
  <c r="CV44" i="15"/>
  <c r="CW44" i="15"/>
  <c r="CX44" i="15"/>
  <c r="CY44" i="15"/>
  <c r="CZ44" i="15"/>
  <c r="DA44" i="15"/>
  <c r="DB44" i="15"/>
  <c r="DC44" i="15"/>
  <c r="CK45" i="15"/>
  <c r="CL45" i="15"/>
  <c r="CM45" i="15"/>
  <c r="CN45" i="15"/>
  <c r="CO45" i="15"/>
  <c r="CP45" i="15"/>
  <c r="CQ45" i="15"/>
  <c r="CR45" i="15"/>
  <c r="CS45" i="15"/>
  <c r="CT45" i="15"/>
  <c r="CU45" i="15"/>
  <c r="CV45" i="15"/>
  <c r="CW45" i="15"/>
  <c r="CX45" i="15"/>
  <c r="CY45" i="15"/>
  <c r="CZ45" i="15"/>
  <c r="DA45" i="15"/>
  <c r="DB45" i="15"/>
  <c r="DC45" i="15"/>
  <c r="CK46" i="15"/>
  <c r="CL46" i="15"/>
  <c r="CM46" i="15"/>
  <c r="CN46" i="15"/>
  <c r="CO46" i="15"/>
  <c r="CP46" i="15"/>
  <c r="CQ46" i="15"/>
  <c r="CR46" i="15"/>
  <c r="CS46" i="15"/>
  <c r="CT46" i="15"/>
  <c r="CU46" i="15"/>
  <c r="CV46" i="15"/>
  <c r="CW46" i="15"/>
  <c r="CX46" i="15"/>
  <c r="CY46" i="15"/>
  <c r="CZ46" i="15"/>
  <c r="DA46" i="15"/>
  <c r="DB46" i="15"/>
  <c r="DC46" i="15"/>
  <c r="CK47" i="15"/>
  <c r="CL47" i="15"/>
  <c r="CM47" i="15"/>
  <c r="CN47" i="15"/>
  <c r="CO47" i="15"/>
  <c r="CP47" i="15"/>
  <c r="CQ47" i="15"/>
  <c r="CR47" i="15"/>
  <c r="CS47" i="15"/>
  <c r="CT47" i="15"/>
  <c r="CU47" i="15"/>
  <c r="CV47" i="15"/>
  <c r="CW47" i="15"/>
  <c r="CX47" i="15"/>
  <c r="CY47" i="15"/>
  <c r="CZ47" i="15"/>
  <c r="DA47" i="15"/>
  <c r="DB47" i="15"/>
  <c r="DC47" i="15"/>
  <c r="CK48" i="15"/>
  <c r="CL48" i="15"/>
  <c r="CM48" i="15"/>
  <c r="CN48" i="15"/>
  <c r="CO48" i="15"/>
  <c r="CP48" i="15"/>
  <c r="CQ48" i="15"/>
  <c r="CR48" i="15"/>
  <c r="CS48" i="15"/>
  <c r="CT48" i="15"/>
  <c r="CU48" i="15"/>
  <c r="CV48" i="15"/>
  <c r="CW48" i="15"/>
  <c r="CX48" i="15"/>
  <c r="CY48" i="15"/>
  <c r="CZ48" i="15"/>
  <c r="DA48" i="15"/>
  <c r="DB48" i="15"/>
  <c r="DC48" i="15"/>
  <c r="CK49" i="15"/>
  <c r="CL49" i="15"/>
  <c r="CM49" i="15"/>
  <c r="CN49" i="15"/>
  <c r="CO49" i="15"/>
  <c r="CP49" i="15"/>
  <c r="CQ49" i="15"/>
  <c r="CR49" i="15"/>
  <c r="CS49" i="15"/>
  <c r="CT49" i="15"/>
  <c r="CU49" i="15"/>
  <c r="CV49" i="15"/>
  <c r="CW49" i="15"/>
  <c r="CX49" i="15"/>
  <c r="CY49" i="15"/>
  <c r="CZ49" i="15"/>
  <c r="DA49" i="15"/>
  <c r="DB49" i="15"/>
  <c r="DC49" i="15"/>
  <c r="CK50" i="15"/>
  <c r="CL50" i="15"/>
  <c r="CM50" i="15"/>
  <c r="CN50" i="15"/>
  <c r="CO50" i="15"/>
  <c r="CP50" i="15"/>
  <c r="CQ50" i="15"/>
  <c r="CR50" i="15"/>
  <c r="CS50" i="15"/>
  <c r="CT50" i="15"/>
  <c r="CU50" i="15"/>
  <c r="CV50" i="15"/>
  <c r="CW50" i="15"/>
  <c r="CX50" i="15"/>
  <c r="CY50" i="15"/>
  <c r="CZ50" i="15"/>
  <c r="DA50" i="15"/>
  <c r="DB50" i="15"/>
  <c r="DC50" i="15"/>
  <c r="CK51" i="15"/>
  <c r="CL51" i="15"/>
  <c r="CM51" i="15"/>
  <c r="CN51" i="15"/>
  <c r="CO51" i="15"/>
  <c r="CP51" i="15"/>
  <c r="CQ51" i="15"/>
  <c r="CR51" i="15"/>
  <c r="CS51" i="15"/>
  <c r="CT51" i="15"/>
  <c r="CU51" i="15"/>
  <c r="CV51" i="15"/>
  <c r="CW51" i="15"/>
  <c r="CX51" i="15"/>
  <c r="CY51" i="15"/>
  <c r="CZ51" i="15"/>
  <c r="DA51" i="15"/>
  <c r="DB51" i="15"/>
  <c r="DC51" i="15"/>
  <c r="CK52" i="15"/>
  <c r="CL52" i="15"/>
  <c r="CM52" i="15"/>
  <c r="CN52" i="15"/>
  <c r="CO52" i="15"/>
  <c r="CP52" i="15"/>
  <c r="CQ52" i="15"/>
  <c r="CR52" i="15"/>
  <c r="CS52" i="15"/>
  <c r="CT52" i="15"/>
  <c r="CU52" i="15"/>
  <c r="CV52" i="15"/>
  <c r="CW52" i="15"/>
  <c r="CX52" i="15"/>
  <c r="CY52" i="15"/>
  <c r="CZ52" i="15"/>
  <c r="DA52" i="15"/>
  <c r="DB52" i="15"/>
  <c r="DC52" i="15"/>
  <c r="CK53" i="15"/>
  <c r="CL53" i="15"/>
  <c r="CM53" i="15"/>
  <c r="CN53" i="15"/>
  <c r="CO53" i="15"/>
  <c r="CP53" i="15"/>
  <c r="CQ53" i="15"/>
  <c r="CR53" i="15"/>
  <c r="CS53" i="15"/>
  <c r="CT53" i="15"/>
  <c r="CU53" i="15"/>
  <c r="CV53" i="15"/>
  <c r="CW53" i="15"/>
  <c r="CX53" i="15"/>
  <c r="CY53" i="15"/>
  <c r="CZ53" i="15"/>
  <c r="DA53" i="15"/>
  <c r="DB53" i="15"/>
  <c r="DC53" i="15"/>
  <c r="CK54" i="15"/>
  <c r="CL54" i="15"/>
  <c r="CM54" i="15"/>
  <c r="CN54" i="15"/>
  <c r="CO54" i="15"/>
  <c r="CP54" i="15"/>
  <c r="CQ54" i="15"/>
  <c r="CR54" i="15"/>
  <c r="CS54" i="15"/>
  <c r="CT54" i="15"/>
  <c r="CU54" i="15"/>
  <c r="CV54" i="15"/>
  <c r="CW54" i="15"/>
  <c r="CX54" i="15"/>
  <c r="CY54" i="15"/>
  <c r="CZ54" i="15"/>
  <c r="DA54" i="15"/>
  <c r="DB54" i="15"/>
  <c r="DC54" i="15"/>
  <c r="CK55" i="15"/>
  <c r="CL55" i="15"/>
  <c r="CM55" i="15"/>
  <c r="CN55" i="15"/>
  <c r="CO55" i="15"/>
  <c r="CP55" i="15"/>
  <c r="CQ55" i="15"/>
  <c r="CR55" i="15"/>
  <c r="CS55" i="15"/>
  <c r="CT55" i="15"/>
  <c r="CU55" i="15"/>
  <c r="CV55" i="15"/>
  <c r="CW55" i="15"/>
  <c r="CX55" i="15"/>
  <c r="CY55" i="15"/>
  <c r="CZ55" i="15"/>
  <c r="DA55" i="15"/>
  <c r="DB55" i="15"/>
  <c r="DC55" i="15"/>
  <c r="CK56" i="15"/>
  <c r="CL56" i="15"/>
  <c r="CM56" i="15"/>
  <c r="CN56" i="15"/>
  <c r="CO56" i="15"/>
  <c r="CP56" i="15"/>
  <c r="CQ56" i="15"/>
  <c r="CR56" i="15"/>
  <c r="CS56" i="15"/>
  <c r="CT56" i="15"/>
  <c r="CU56" i="15"/>
  <c r="CV56" i="15"/>
  <c r="CW56" i="15"/>
  <c r="CX56" i="15"/>
  <c r="CY56" i="15"/>
  <c r="CZ56" i="15"/>
  <c r="DA56" i="15"/>
  <c r="DB56" i="15"/>
  <c r="DC56" i="15"/>
  <c r="CK57" i="15"/>
  <c r="CL57" i="15"/>
  <c r="CM57" i="15"/>
  <c r="CN57" i="15"/>
  <c r="CO57" i="15"/>
  <c r="CP57" i="15"/>
  <c r="CQ57" i="15"/>
  <c r="CR57" i="15"/>
  <c r="CS57" i="15"/>
  <c r="CT57" i="15"/>
  <c r="CU57" i="15"/>
  <c r="CV57" i="15"/>
  <c r="CW57" i="15"/>
  <c r="CX57" i="15"/>
  <c r="CY57" i="15"/>
  <c r="CZ57" i="15"/>
  <c r="DA57" i="15"/>
  <c r="DB57" i="15"/>
  <c r="DC57" i="15"/>
  <c r="CK58" i="15"/>
  <c r="CL58" i="15"/>
  <c r="CM58" i="15"/>
  <c r="CN58" i="15"/>
  <c r="CO58" i="15"/>
  <c r="CP58" i="15"/>
  <c r="CR58" i="15"/>
  <c r="CS58" i="15"/>
  <c r="CT58" i="15"/>
  <c r="CU58" i="15"/>
  <c r="CV58" i="15"/>
  <c r="CW58" i="15"/>
  <c r="CX58" i="15"/>
  <c r="CZ58" i="15"/>
  <c r="DA58" i="15"/>
  <c r="DB58" i="15"/>
  <c r="DC58" i="15"/>
  <c r="F4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8" i="16"/>
  <c r="D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8" i="16"/>
  <c r="DP47" i="15" l="1"/>
  <c r="DP23" i="15"/>
  <c r="DP49" i="15"/>
  <c r="DP37" i="15"/>
  <c r="DP25" i="15"/>
  <c r="DP13" i="15"/>
  <c r="DP54" i="15"/>
  <c r="DP42" i="15"/>
  <c r="DP30" i="15"/>
  <c r="DP18" i="15"/>
  <c r="DP35" i="15"/>
  <c r="DP57" i="15"/>
  <c r="DP33" i="15"/>
  <c r="DP19" i="15"/>
  <c r="DP48" i="15"/>
  <c r="DP36" i="15"/>
  <c r="DP24" i="15"/>
  <c r="DP53" i="15"/>
  <c r="DP41" i="15"/>
  <c r="DP29" i="15"/>
  <c r="DP17" i="15"/>
  <c r="DP52" i="15"/>
  <c r="DP28" i="15"/>
  <c r="DP45" i="15"/>
  <c r="DP21" i="15"/>
  <c r="DP50" i="15"/>
  <c r="DP31" i="15"/>
  <c r="DP46" i="15"/>
  <c r="DP34" i="15"/>
  <c r="DP22" i="15"/>
  <c r="DP40" i="15"/>
  <c r="DP26" i="15"/>
  <c r="DP14" i="15"/>
  <c r="DP43" i="15"/>
  <c r="DP51" i="15"/>
  <c r="DP39" i="15"/>
  <c r="DP27" i="15"/>
  <c r="DP15" i="15"/>
  <c r="DP16" i="15"/>
  <c r="DP38" i="15"/>
  <c r="DP55" i="15"/>
  <c r="DP56" i="15"/>
  <c r="DP44" i="15"/>
  <c r="DP32" i="15"/>
  <c r="DP20" i="15"/>
  <c r="AX13" i="15"/>
  <c r="AY13" i="15" s="1"/>
  <c r="AZ13" i="15" s="1"/>
  <c r="BA13" i="15" s="1"/>
  <c r="BB13" i="15" s="1"/>
  <c r="BC13" i="15" s="1"/>
  <c r="BD13" i="15" s="1"/>
  <c r="BE13" i="15" s="1"/>
  <c r="BF13" i="15" s="1"/>
  <c r="BG13" i="15" s="1"/>
  <c r="BH13" i="15" s="1"/>
  <c r="BI13" i="15" s="1"/>
  <c r="BJ13" i="15" s="1"/>
  <c r="BK13" i="15" s="1"/>
  <c r="BL13" i="15" s="1"/>
  <c r="BM13" i="15" s="1"/>
  <c r="BN13" i="15" s="1"/>
  <c r="BO13" i="15" s="1"/>
  <c r="BP13" i="15" s="1"/>
  <c r="BQ13" i="15" s="1"/>
  <c r="BR13" i="15" s="1"/>
  <c r="BS13" i="15" s="1"/>
  <c r="BT13" i="15" s="1"/>
  <c r="BU13" i="15" s="1"/>
  <c r="BV13" i="15" s="1"/>
  <c r="BW13" i="15" s="1"/>
  <c r="BX13" i="15" s="1"/>
  <c r="BY13" i="15" s="1"/>
  <c r="BZ13" i="15" s="1"/>
  <c r="CA13" i="15" s="1"/>
  <c r="CB13" i="15" s="1"/>
  <c r="AX14" i="15"/>
  <c r="AY14" i="15" s="1"/>
  <c r="AZ14" i="15" s="1"/>
  <c r="BA14" i="15" s="1"/>
  <c r="BB14" i="15" s="1"/>
  <c r="BC14" i="15" s="1"/>
  <c r="BD14" i="15" s="1"/>
  <c r="BE14" i="15" s="1"/>
  <c r="BF14" i="15" s="1"/>
  <c r="BG14" i="15" s="1"/>
  <c r="BH14" i="15" s="1"/>
  <c r="BI14" i="15" s="1"/>
  <c r="BJ14" i="15" s="1"/>
  <c r="BK14" i="15" s="1"/>
  <c r="BL14" i="15" s="1"/>
  <c r="BM14" i="15" s="1"/>
  <c r="BN14" i="15" s="1"/>
  <c r="BO14" i="15" s="1"/>
  <c r="BP14" i="15" s="1"/>
  <c r="BQ14" i="15" s="1"/>
  <c r="BR14" i="15" s="1"/>
  <c r="BS14" i="15" s="1"/>
  <c r="BT14" i="15" s="1"/>
  <c r="BU14" i="15" s="1"/>
  <c r="AX15" i="15"/>
  <c r="AY15" i="15" s="1"/>
  <c r="AZ15" i="15" s="1"/>
  <c r="BA15" i="15" s="1"/>
  <c r="BB15" i="15" s="1"/>
  <c r="BC15" i="15" s="1"/>
  <c r="BD15" i="15" s="1"/>
  <c r="BE15" i="15" s="1"/>
  <c r="BF15" i="15" s="1"/>
  <c r="BG15" i="15" s="1"/>
  <c r="BH15" i="15" s="1"/>
  <c r="BI15" i="15" s="1"/>
  <c r="BJ15" i="15" s="1"/>
  <c r="BK15" i="15" s="1"/>
  <c r="BL15" i="15" s="1"/>
  <c r="BM15" i="15" s="1"/>
  <c r="BN15" i="15" s="1"/>
  <c r="BO15" i="15" s="1"/>
  <c r="BP15" i="15" s="1"/>
  <c r="BQ15" i="15" s="1"/>
  <c r="BR15" i="15" s="1"/>
  <c r="BS15" i="15" s="1"/>
  <c r="BT15" i="15" s="1"/>
  <c r="BU15" i="15" s="1"/>
  <c r="BV15" i="15" s="1"/>
  <c r="BW15" i="15" s="1"/>
  <c r="BX15" i="15" s="1"/>
  <c r="AX16" i="15"/>
  <c r="AY16" i="15" s="1"/>
  <c r="AZ16" i="15" s="1"/>
  <c r="BA16" i="15" s="1"/>
  <c r="BB16" i="15" s="1"/>
  <c r="BC16" i="15" s="1"/>
  <c r="BD16" i="15" s="1"/>
  <c r="BE16" i="15" s="1"/>
  <c r="BF16" i="15" s="1"/>
  <c r="BG16" i="15" s="1"/>
  <c r="BH16" i="15" s="1"/>
  <c r="BI16" i="15" s="1"/>
  <c r="BJ16" i="15" s="1"/>
  <c r="BK16" i="15" s="1"/>
  <c r="BL16" i="15" s="1"/>
  <c r="BM16" i="15" s="1"/>
  <c r="BN16" i="15" s="1"/>
  <c r="BO16" i="15" s="1"/>
  <c r="BP16" i="15" s="1"/>
  <c r="BQ16" i="15" s="1"/>
  <c r="BR16" i="15" s="1"/>
  <c r="BS16" i="15" s="1"/>
  <c r="BT16" i="15" s="1"/>
  <c r="BU16" i="15" s="1"/>
  <c r="BV16" i="15" s="1"/>
  <c r="BW16" i="15" s="1"/>
  <c r="BX16" i="15" s="1"/>
  <c r="BY16" i="15" s="1"/>
  <c r="BZ16" i="15" s="1"/>
  <c r="CA16" i="15" s="1"/>
  <c r="CB16" i="15" s="1"/>
  <c r="AX17" i="15"/>
  <c r="AY17" i="15" s="1"/>
  <c r="AZ17" i="15" s="1"/>
  <c r="BA17" i="15" s="1"/>
  <c r="BB17" i="15" s="1"/>
  <c r="BC17" i="15" s="1"/>
  <c r="BD17" i="15" s="1"/>
  <c r="BE17" i="15" s="1"/>
  <c r="BF17" i="15" s="1"/>
  <c r="BG17" i="15" s="1"/>
  <c r="BH17" i="15" s="1"/>
  <c r="BI17" i="15" s="1"/>
  <c r="BJ17" i="15" s="1"/>
  <c r="BK17" i="15" s="1"/>
  <c r="BL17" i="15" s="1"/>
  <c r="BM17" i="15" s="1"/>
  <c r="BN17" i="15" s="1"/>
  <c r="BO17" i="15" s="1"/>
  <c r="BP17" i="15" s="1"/>
  <c r="BQ17" i="15" s="1"/>
  <c r="BR17" i="15" s="1"/>
  <c r="BS17" i="15" s="1"/>
  <c r="BT17" i="15" s="1"/>
  <c r="BU17" i="15" s="1"/>
  <c r="BV17" i="15" s="1"/>
  <c r="BW17" i="15" s="1"/>
  <c r="AX18" i="15"/>
  <c r="AY18" i="15" s="1"/>
  <c r="AZ18" i="15" s="1"/>
  <c r="BA18" i="15" s="1"/>
  <c r="BB18" i="15" s="1"/>
  <c r="BC18" i="15" s="1"/>
  <c r="BD18" i="15" s="1"/>
  <c r="BE18" i="15" s="1"/>
  <c r="BF18" i="15" s="1"/>
  <c r="BG18" i="15" s="1"/>
  <c r="BH18" i="15" s="1"/>
  <c r="BI18" i="15" s="1"/>
  <c r="BJ18" i="15" s="1"/>
  <c r="BK18" i="15" s="1"/>
  <c r="BL18" i="15" s="1"/>
  <c r="BM18" i="15" s="1"/>
  <c r="BN18" i="15" s="1"/>
  <c r="BO18" i="15" s="1"/>
  <c r="BP18" i="15" s="1"/>
  <c r="BQ18" i="15" s="1"/>
  <c r="BR18" i="15" s="1"/>
  <c r="BS18" i="15" s="1"/>
  <c r="BT18" i="15" s="1"/>
  <c r="BU18" i="15" s="1"/>
  <c r="BV18" i="15" s="1"/>
  <c r="BW18" i="15" s="1"/>
  <c r="BX18" i="15" s="1"/>
  <c r="BY18" i="15" s="1"/>
  <c r="BZ18" i="15" s="1"/>
  <c r="CA18" i="15" s="1"/>
  <c r="CB18" i="15" s="1"/>
  <c r="AX19" i="15"/>
  <c r="AY19" i="15" s="1"/>
  <c r="AZ19" i="15" s="1"/>
  <c r="BA19" i="15" s="1"/>
  <c r="BB19" i="15" s="1"/>
  <c r="BC19" i="15" s="1"/>
  <c r="BD19" i="15" s="1"/>
  <c r="BE19" i="15" s="1"/>
  <c r="BF19" i="15" s="1"/>
  <c r="BG19" i="15" s="1"/>
  <c r="BH19" i="15" s="1"/>
  <c r="BI19" i="15" s="1"/>
  <c r="BJ19" i="15" s="1"/>
  <c r="BK19" i="15" s="1"/>
  <c r="BL19" i="15" s="1"/>
  <c r="BM19" i="15" s="1"/>
  <c r="BN19" i="15" s="1"/>
  <c r="BO19" i="15" s="1"/>
  <c r="BP19" i="15" s="1"/>
  <c r="BQ19" i="15" s="1"/>
  <c r="BR19" i="15" s="1"/>
  <c r="BS19" i="15" s="1"/>
  <c r="BT19" i="15" s="1"/>
  <c r="BU19" i="15" s="1"/>
  <c r="BV19" i="15" s="1"/>
  <c r="BW19" i="15" s="1"/>
  <c r="BX19" i="15" s="1"/>
  <c r="BY19" i="15" s="1"/>
  <c r="BZ19" i="15" s="1"/>
  <c r="CA19" i="15" s="1"/>
  <c r="CB19" i="15" s="1"/>
  <c r="AX20" i="15"/>
  <c r="AY20" i="15" s="1"/>
  <c r="AZ20" i="15" s="1"/>
  <c r="BA20" i="15" s="1"/>
  <c r="BB20" i="15" s="1"/>
  <c r="BC20" i="15" s="1"/>
  <c r="BD20" i="15" s="1"/>
  <c r="BE20" i="15" s="1"/>
  <c r="BF20" i="15" s="1"/>
  <c r="BG20" i="15" s="1"/>
  <c r="BH20" i="15" s="1"/>
  <c r="BI20" i="15" s="1"/>
  <c r="BJ20" i="15" s="1"/>
  <c r="BK20" i="15" s="1"/>
  <c r="BL20" i="15" s="1"/>
  <c r="BM20" i="15" s="1"/>
  <c r="BN20" i="15" s="1"/>
  <c r="BO20" i="15" s="1"/>
  <c r="BP20" i="15" s="1"/>
  <c r="BQ20" i="15" s="1"/>
  <c r="BR20" i="15" s="1"/>
  <c r="BS20" i="15" s="1"/>
  <c r="BT20" i="15" s="1"/>
  <c r="BU20" i="15" s="1"/>
  <c r="BV20" i="15" s="1"/>
  <c r="BW20" i="15" s="1"/>
  <c r="BX20" i="15" s="1"/>
  <c r="BY20" i="15" s="1"/>
  <c r="BZ20" i="15" s="1"/>
  <c r="CA20" i="15" s="1"/>
  <c r="CB20" i="15" s="1"/>
  <c r="AX21" i="15"/>
  <c r="AY21" i="15" s="1"/>
  <c r="AZ21" i="15" s="1"/>
  <c r="BA21" i="15" s="1"/>
  <c r="BB21" i="15" s="1"/>
  <c r="BC21" i="15" s="1"/>
  <c r="BD21" i="15" s="1"/>
  <c r="BE21" i="15" s="1"/>
  <c r="BF21" i="15" s="1"/>
  <c r="BG21" i="15" s="1"/>
  <c r="BH21" i="15" s="1"/>
  <c r="BI21" i="15" s="1"/>
  <c r="BJ21" i="15" s="1"/>
  <c r="BK21" i="15" s="1"/>
  <c r="BL21" i="15" s="1"/>
  <c r="BM21" i="15" s="1"/>
  <c r="BN21" i="15" s="1"/>
  <c r="BO21" i="15" s="1"/>
  <c r="BP21" i="15" s="1"/>
  <c r="BQ21" i="15" s="1"/>
  <c r="BR21" i="15" s="1"/>
  <c r="BS21" i="15" s="1"/>
  <c r="BT21" i="15" s="1"/>
  <c r="BU21" i="15" s="1"/>
  <c r="BV21" i="15" s="1"/>
  <c r="BW21" i="15" s="1"/>
  <c r="BX21" i="15" s="1"/>
  <c r="BY21" i="15" s="1"/>
  <c r="BZ21" i="15" s="1"/>
  <c r="CA21" i="15" s="1"/>
  <c r="CB21" i="15" s="1"/>
  <c r="AX22" i="15"/>
  <c r="AY22" i="15" s="1"/>
  <c r="AZ22" i="15" s="1"/>
  <c r="BA22" i="15" s="1"/>
  <c r="BB22" i="15" s="1"/>
  <c r="BC22" i="15" s="1"/>
  <c r="BD22" i="15" s="1"/>
  <c r="BE22" i="15" s="1"/>
  <c r="BF22" i="15" s="1"/>
  <c r="BG22" i="15" s="1"/>
  <c r="BH22" i="15" s="1"/>
  <c r="BI22" i="15" s="1"/>
  <c r="BJ22" i="15" s="1"/>
  <c r="BK22" i="15" s="1"/>
  <c r="BL22" i="15" s="1"/>
  <c r="BM22" i="15" s="1"/>
  <c r="BN22" i="15" s="1"/>
  <c r="BO22" i="15" s="1"/>
  <c r="BP22" i="15" s="1"/>
  <c r="BQ22" i="15" s="1"/>
  <c r="BR22" i="15" s="1"/>
  <c r="BS22" i="15" s="1"/>
  <c r="BT22" i="15" s="1"/>
  <c r="BU22" i="15" s="1"/>
  <c r="BV22" i="15" s="1"/>
  <c r="BW22" i="15" s="1"/>
  <c r="BX22" i="15" s="1"/>
  <c r="BY22" i="15" s="1"/>
  <c r="BZ22" i="15" s="1"/>
  <c r="CA22" i="15" s="1"/>
  <c r="CB22" i="15" s="1"/>
  <c r="AX23" i="15"/>
  <c r="AY23" i="15" s="1"/>
  <c r="AZ23" i="15" s="1"/>
  <c r="BA23" i="15" s="1"/>
  <c r="BB23" i="15" s="1"/>
  <c r="BC23" i="15" s="1"/>
  <c r="BD23" i="15" s="1"/>
  <c r="BE23" i="15" s="1"/>
  <c r="BF23" i="15" s="1"/>
  <c r="BG23" i="15" s="1"/>
  <c r="BH23" i="15" s="1"/>
  <c r="BI23" i="15" s="1"/>
  <c r="BJ23" i="15" s="1"/>
  <c r="BK23" i="15" s="1"/>
  <c r="BL23" i="15" s="1"/>
  <c r="BM23" i="15" s="1"/>
  <c r="BN23" i="15" s="1"/>
  <c r="BO23" i="15" s="1"/>
  <c r="BP23" i="15" s="1"/>
  <c r="BQ23" i="15" s="1"/>
  <c r="BR23" i="15" s="1"/>
  <c r="BS23" i="15" s="1"/>
  <c r="BT23" i="15" s="1"/>
  <c r="BU23" i="15" s="1"/>
  <c r="BV23" i="15" s="1"/>
  <c r="BW23" i="15" s="1"/>
  <c r="BX23" i="15" s="1"/>
  <c r="BY23" i="15" s="1"/>
  <c r="BZ23" i="15" s="1"/>
  <c r="CA23" i="15" s="1"/>
  <c r="CB23" i="15" s="1"/>
  <c r="AX24" i="15"/>
  <c r="AY24" i="15" s="1"/>
  <c r="AZ24" i="15" s="1"/>
  <c r="BA24" i="15" s="1"/>
  <c r="BB24" i="15" s="1"/>
  <c r="BC24" i="15" s="1"/>
  <c r="BD24" i="15" s="1"/>
  <c r="BE24" i="15" s="1"/>
  <c r="BF24" i="15" s="1"/>
  <c r="BG24" i="15" s="1"/>
  <c r="BH24" i="15" s="1"/>
  <c r="BI24" i="15" s="1"/>
  <c r="BJ24" i="15" s="1"/>
  <c r="BK24" i="15" s="1"/>
  <c r="BL24" i="15" s="1"/>
  <c r="BM24" i="15" s="1"/>
  <c r="BN24" i="15" s="1"/>
  <c r="BO24" i="15" s="1"/>
  <c r="BP24" i="15" s="1"/>
  <c r="BQ24" i="15" s="1"/>
  <c r="BR24" i="15" s="1"/>
  <c r="BS24" i="15" s="1"/>
  <c r="BT24" i="15" s="1"/>
  <c r="BU24" i="15" s="1"/>
  <c r="BV24" i="15" s="1"/>
  <c r="BW24" i="15" s="1"/>
  <c r="BX24" i="15" s="1"/>
  <c r="BY24" i="15" s="1"/>
  <c r="BZ24" i="15" s="1"/>
  <c r="CA24" i="15" s="1"/>
  <c r="CB24" i="15" s="1"/>
  <c r="AX25" i="15"/>
  <c r="AY25" i="15" s="1"/>
  <c r="AZ25" i="15" s="1"/>
  <c r="BA25" i="15" s="1"/>
  <c r="BB25" i="15" s="1"/>
  <c r="BC25" i="15" s="1"/>
  <c r="BD25" i="15" s="1"/>
  <c r="BE25" i="15" s="1"/>
  <c r="BF25" i="15" s="1"/>
  <c r="BG25" i="15" s="1"/>
  <c r="BH25" i="15" s="1"/>
  <c r="BI25" i="15" s="1"/>
  <c r="BJ25" i="15" s="1"/>
  <c r="BK25" i="15" s="1"/>
  <c r="BL25" i="15" s="1"/>
  <c r="BM25" i="15" s="1"/>
  <c r="BN25" i="15" s="1"/>
  <c r="BO25" i="15" s="1"/>
  <c r="BP25" i="15" s="1"/>
  <c r="BQ25" i="15" s="1"/>
  <c r="BR25" i="15" s="1"/>
  <c r="BS25" i="15" s="1"/>
  <c r="BT25" i="15" s="1"/>
  <c r="BU25" i="15" s="1"/>
  <c r="BV25" i="15" s="1"/>
  <c r="BW25" i="15" s="1"/>
  <c r="BX25" i="15" s="1"/>
  <c r="BY25" i="15" s="1"/>
  <c r="BZ25" i="15" s="1"/>
  <c r="CA25" i="15" s="1"/>
  <c r="CB25" i="15" s="1"/>
  <c r="AX26" i="15"/>
  <c r="AY26" i="15" s="1"/>
  <c r="AZ26" i="15" s="1"/>
  <c r="BA26" i="15" s="1"/>
  <c r="BB26" i="15" s="1"/>
  <c r="BC26" i="15" s="1"/>
  <c r="BD26" i="15" s="1"/>
  <c r="BE26" i="15" s="1"/>
  <c r="BF26" i="15" s="1"/>
  <c r="BG26" i="15" s="1"/>
  <c r="BH26" i="15" s="1"/>
  <c r="BI26" i="15" s="1"/>
  <c r="BJ26" i="15" s="1"/>
  <c r="BK26" i="15" s="1"/>
  <c r="BL26" i="15" s="1"/>
  <c r="BM26" i="15" s="1"/>
  <c r="BN26" i="15" s="1"/>
  <c r="BO26" i="15" s="1"/>
  <c r="BP26" i="15" s="1"/>
  <c r="BQ26" i="15" s="1"/>
  <c r="BR26" i="15" s="1"/>
  <c r="BS26" i="15" s="1"/>
  <c r="BT26" i="15" s="1"/>
  <c r="BU26" i="15" s="1"/>
  <c r="BV26" i="15" s="1"/>
  <c r="BW26" i="15" s="1"/>
  <c r="BX26" i="15" s="1"/>
  <c r="BY26" i="15" s="1"/>
  <c r="BZ26" i="15" s="1"/>
  <c r="CA26" i="15" s="1"/>
  <c r="CB26" i="15" s="1"/>
  <c r="AX27" i="15"/>
  <c r="AY27" i="15" s="1"/>
  <c r="AZ27" i="15" s="1"/>
  <c r="BA27" i="15" s="1"/>
  <c r="BB27" i="15" s="1"/>
  <c r="BC27" i="15" s="1"/>
  <c r="BD27" i="15" s="1"/>
  <c r="BE27" i="15" s="1"/>
  <c r="BF27" i="15" s="1"/>
  <c r="BG27" i="15" s="1"/>
  <c r="BH27" i="15" s="1"/>
  <c r="BI27" i="15" s="1"/>
  <c r="BJ27" i="15" s="1"/>
  <c r="BK27" i="15" s="1"/>
  <c r="BL27" i="15" s="1"/>
  <c r="BM27" i="15" s="1"/>
  <c r="BN27" i="15" s="1"/>
  <c r="BO27" i="15" s="1"/>
  <c r="BP27" i="15" s="1"/>
  <c r="BQ27" i="15" s="1"/>
  <c r="BR27" i="15" s="1"/>
  <c r="BS27" i="15" s="1"/>
  <c r="BT27" i="15" s="1"/>
  <c r="BU27" i="15" s="1"/>
  <c r="BV27" i="15" s="1"/>
  <c r="BW27" i="15" s="1"/>
  <c r="BX27" i="15" s="1"/>
  <c r="BY27" i="15" s="1"/>
  <c r="BZ27" i="15" s="1"/>
  <c r="CA27" i="15" s="1"/>
  <c r="CB27" i="15" s="1"/>
  <c r="AX28" i="15"/>
  <c r="AY28" i="15" s="1"/>
  <c r="AZ28" i="15" s="1"/>
  <c r="BA28" i="15" s="1"/>
  <c r="BB28" i="15" s="1"/>
  <c r="BC28" i="15" s="1"/>
  <c r="BD28" i="15" s="1"/>
  <c r="BE28" i="15" s="1"/>
  <c r="BF28" i="15" s="1"/>
  <c r="BG28" i="15" s="1"/>
  <c r="BH28" i="15" s="1"/>
  <c r="BI28" i="15" s="1"/>
  <c r="BJ28" i="15" s="1"/>
  <c r="BK28" i="15" s="1"/>
  <c r="BL28" i="15" s="1"/>
  <c r="BM28" i="15" s="1"/>
  <c r="BN28" i="15" s="1"/>
  <c r="BO28" i="15" s="1"/>
  <c r="BP28" i="15" s="1"/>
  <c r="BQ28" i="15" s="1"/>
  <c r="BR28" i="15" s="1"/>
  <c r="BS28" i="15" s="1"/>
  <c r="BT28" i="15" s="1"/>
  <c r="BU28" i="15" s="1"/>
  <c r="BV28" i="15" s="1"/>
  <c r="BW28" i="15" s="1"/>
  <c r="BX28" i="15" s="1"/>
  <c r="BY28" i="15" s="1"/>
  <c r="BZ28" i="15" s="1"/>
  <c r="CA28" i="15" s="1"/>
  <c r="CB28" i="15" s="1"/>
  <c r="AX29" i="15"/>
  <c r="AY29" i="15" s="1"/>
  <c r="AZ29" i="15" s="1"/>
  <c r="BA29" i="15" s="1"/>
  <c r="BB29" i="15" s="1"/>
  <c r="BC29" i="15" s="1"/>
  <c r="BD29" i="15" s="1"/>
  <c r="BE29" i="15" s="1"/>
  <c r="BF29" i="15" s="1"/>
  <c r="BG29" i="15" s="1"/>
  <c r="BH29" i="15" s="1"/>
  <c r="BI29" i="15" s="1"/>
  <c r="BJ29" i="15" s="1"/>
  <c r="BK29" i="15" s="1"/>
  <c r="BL29" i="15" s="1"/>
  <c r="BM29" i="15" s="1"/>
  <c r="BN29" i="15" s="1"/>
  <c r="BO29" i="15" s="1"/>
  <c r="BP29" i="15" s="1"/>
  <c r="BQ29" i="15" s="1"/>
  <c r="BR29" i="15" s="1"/>
  <c r="BS29" i="15" s="1"/>
  <c r="BT29" i="15" s="1"/>
  <c r="BU29" i="15" s="1"/>
  <c r="BV29" i="15" s="1"/>
  <c r="BW29" i="15" s="1"/>
  <c r="BX29" i="15" s="1"/>
  <c r="BY29" i="15" s="1"/>
  <c r="BZ29" i="15" s="1"/>
  <c r="CA29" i="15" s="1"/>
  <c r="CB29" i="15" s="1"/>
  <c r="AX30" i="15"/>
  <c r="AY30" i="15" s="1"/>
  <c r="AZ30" i="15" s="1"/>
  <c r="BA30" i="15" s="1"/>
  <c r="BB30" i="15" s="1"/>
  <c r="BC30" i="15" s="1"/>
  <c r="BD30" i="15" s="1"/>
  <c r="BE30" i="15" s="1"/>
  <c r="BF30" i="15" s="1"/>
  <c r="BG30" i="15" s="1"/>
  <c r="BH30" i="15" s="1"/>
  <c r="BI30" i="15" s="1"/>
  <c r="BJ30" i="15" s="1"/>
  <c r="BK30" i="15" s="1"/>
  <c r="BL30" i="15" s="1"/>
  <c r="BM30" i="15" s="1"/>
  <c r="BN30" i="15" s="1"/>
  <c r="BO30" i="15" s="1"/>
  <c r="BP30" i="15" s="1"/>
  <c r="BQ30" i="15" s="1"/>
  <c r="BR30" i="15" s="1"/>
  <c r="BS30" i="15" s="1"/>
  <c r="BT30" i="15" s="1"/>
  <c r="BU30" i="15" s="1"/>
  <c r="BV30" i="15" s="1"/>
  <c r="BW30" i="15" s="1"/>
  <c r="BX30" i="15" s="1"/>
  <c r="BY30" i="15" s="1"/>
  <c r="BZ30" i="15" s="1"/>
  <c r="CA30" i="15" s="1"/>
  <c r="CB30" i="15" s="1"/>
  <c r="AX31" i="15"/>
  <c r="AY31" i="15" s="1"/>
  <c r="AZ31" i="15" s="1"/>
  <c r="BA31" i="15" s="1"/>
  <c r="BB31" i="15" s="1"/>
  <c r="BC31" i="15" s="1"/>
  <c r="BD31" i="15" s="1"/>
  <c r="BE31" i="15" s="1"/>
  <c r="BF31" i="15" s="1"/>
  <c r="BG31" i="15" s="1"/>
  <c r="BH31" i="15" s="1"/>
  <c r="BI31" i="15" s="1"/>
  <c r="BJ31" i="15" s="1"/>
  <c r="BK31" i="15" s="1"/>
  <c r="BL31" i="15" s="1"/>
  <c r="BM31" i="15" s="1"/>
  <c r="BN31" i="15" s="1"/>
  <c r="BO31" i="15" s="1"/>
  <c r="BP31" i="15" s="1"/>
  <c r="BQ31" i="15" s="1"/>
  <c r="BR31" i="15" s="1"/>
  <c r="BS31" i="15" s="1"/>
  <c r="BT31" i="15" s="1"/>
  <c r="BU31" i="15" s="1"/>
  <c r="BV31" i="15" s="1"/>
  <c r="BW31" i="15" s="1"/>
  <c r="BX31" i="15" s="1"/>
  <c r="BY31" i="15" s="1"/>
  <c r="BZ31" i="15" s="1"/>
  <c r="CA31" i="15" s="1"/>
  <c r="CB31" i="15" s="1"/>
  <c r="AX32" i="15"/>
  <c r="AY32" i="15" s="1"/>
  <c r="AZ32" i="15" s="1"/>
  <c r="BA32" i="15" s="1"/>
  <c r="BB32" i="15" s="1"/>
  <c r="BC32" i="15" s="1"/>
  <c r="BD32" i="15" s="1"/>
  <c r="BE32" i="15" s="1"/>
  <c r="BF32" i="15" s="1"/>
  <c r="BG32" i="15" s="1"/>
  <c r="BH32" i="15" s="1"/>
  <c r="BI32" i="15" s="1"/>
  <c r="BJ32" i="15" s="1"/>
  <c r="BK32" i="15" s="1"/>
  <c r="BL32" i="15" s="1"/>
  <c r="BM32" i="15" s="1"/>
  <c r="BN32" i="15" s="1"/>
  <c r="BO32" i="15" s="1"/>
  <c r="BP32" i="15" s="1"/>
  <c r="BQ32" i="15" s="1"/>
  <c r="BR32" i="15" s="1"/>
  <c r="BS32" i="15" s="1"/>
  <c r="BT32" i="15" s="1"/>
  <c r="BU32" i="15" s="1"/>
  <c r="BV32" i="15" s="1"/>
  <c r="BW32" i="15" s="1"/>
  <c r="BX32" i="15" s="1"/>
  <c r="BY32" i="15" s="1"/>
  <c r="BZ32" i="15" s="1"/>
  <c r="CA32" i="15" s="1"/>
  <c r="CB32" i="15" s="1"/>
  <c r="AX33" i="15"/>
  <c r="AY33" i="15" s="1"/>
  <c r="AZ33" i="15" s="1"/>
  <c r="BA33" i="15" s="1"/>
  <c r="BB33" i="15" s="1"/>
  <c r="BC33" i="15" s="1"/>
  <c r="BD33" i="15" s="1"/>
  <c r="BE33" i="15" s="1"/>
  <c r="BF33" i="15" s="1"/>
  <c r="BG33" i="15" s="1"/>
  <c r="BH33" i="15" s="1"/>
  <c r="BI33" i="15" s="1"/>
  <c r="BJ33" i="15" s="1"/>
  <c r="BK33" i="15" s="1"/>
  <c r="BL33" i="15" s="1"/>
  <c r="BM33" i="15" s="1"/>
  <c r="BN33" i="15" s="1"/>
  <c r="BO33" i="15" s="1"/>
  <c r="BP33" i="15" s="1"/>
  <c r="BQ33" i="15" s="1"/>
  <c r="BR33" i="15" s="1"/>
  <c r="BS33" i="15" s="1"/>
  <c r="BT33" i="15" s="1"/>
  <c r="BU33" i="15" s="1"/>
  <c r="BV33" i="15" s="1"/>
  <c r="BW33" i="15" s="1"/>
  <c r="BX33" i="15" s="1"/>
  <c r="BY33" i="15" s="1"/>
  <c r="BZ33" i="15" s="1"/>
  <c r="CA33" i="15" s="1"/>
  <c r="CB33" i="15" s="1"/>
  <c r="AX34" i="15"/>
  <c r="AY34" i="15" s="1"/>
  <c r="AZ34" i="15" s="1"/>
  <c r="BA34" i="15" s="1"/>
  <c r="BB34" i="15" s="1"/>
  <c r="BC34" i="15" s="1"/>
  <c r="BD34" i="15" s="1"/>
  <c r="BE34" i="15" s="1"/>
  <c r="BF34" i="15" s="1"/>
  <c r="BG34" i="15" s="1"/>
  <c r="BH34" i="15" s="1"/>
  <c r="BI34" i="15" s="1"/>
  <c r="BJ34" i="15" s="1"/>
  <c r="BK34" i="15" s="1"/>
  <c r="BL34" i="15" s="1"/>
  <c r="BM34" i="15" s="1"/>
  <c r="BN34" i="15" s="1"/>
  <c r="BO34" i="15" s="1"/>
  <c r="BP34" i="15" s="1"/>
  <c r="BQ34" i="15" s="1"/>
  <c r="BR34" i="15" s="1"/>
  <c r="BS34" i="15" s="1"/>
  <c r="BT34" i="15" s="1"/>
  <c r="BU34" i="15" s="1"/>
  <c r="BV34" i="15" s="1"/>
  <c r="BW34" i="15" s="1"/>
  <c r="BX34" i="15" s="1"/>
  <c r="BY34" i="15" s="1"/>
  <c r="BZ34" i="15" s="1"/>
  <c r="CA34" i="15" s="1"/>
  <c r="CB34" i="15" s="1"/>
  <c r="AX35" i="15"/>
  <c r="AY35" i="15" s="1"/>
  <c r="AZ35" i="15" s="1"/>
  <c r="BA35" i="15" s="1"/>
  <c r="BB35" i="15" s="1"/>
  <c r="BC35" i="15" s="1"/>
  <c r="BD35" i="15" s="1"/>
  <c r="BE35" i="15" s="1"/>
  <c r="BF35" i="15" s="1"/>
  <c r="BG35" i="15" s="1"/>
  <c r="BH35" i="15" s="1"/>
  <c r="BI35" i="15" s="1"/>
  <c r="BJ35" i="15" s="1"/>
  <c r="BK35" i="15" s="1"/>
  <c r="BL35" i="15" s="1"/>
  <c r="BM35" i="15" s="1"/>
  <c r="BN35" i="15" s="1"/>
  <c r="BO35" i="15" s="1"/>
  <c r="BP35" i="15" s="1"/>
  <c r="BQ35" i="15" s="1"/>
  <c r="BR35" i="15" s="1"/>
  <c r="BS35" i="15" s="1"/>
  <c r="BT35" i="15" s="1"/>
  <c r="BU35" i="15" s="1"/>
  <c r="BV35" i="15" s="1"/>
  <c r="BW35" i="15" s="1"/>
  <c r="BX35" i="15" s="1"/>
  <c r="BY35" i="15" s="1"/>
  <c r="BZ35" i="15" s="1"/>
  <c r="CA35" i="15" s="1"/>
  <c r="CB35" i="15" s="1"/>
  <c r="AX36" i="15"/>
  <c r="AY36" i="15" s="1"/>
  <c r="AZ36" i="15" s="1"/>
  <c r="BA36" i="15" s="1"/>
  <c r="BB36" i="15" s="1"/>
  <c r="BC36" i="15" s="1"/>
  <c r="BD36" i="15" s="1"/>
  <c r="BE36" i="15" s="1"/>
  <c r="BF36" i="15" s="1"/>
  <c r="BG36" i="15" s="1"/>
  <c r="BH36" i="15" s="1"/>
  <c r="BI36" i="15" s="1"/>
  <c r="BJ36" i="15" s="1"/>
  <c r="BK36" i="15" s="1"/>
  <c r="BL36" i="15" s="1"/>
  <c r="BM36" i="15" s="1"/>
  <c r="BN36" i="15" s="1"/>
  <c r="BO36" i="15" s="1"/>
  <c r="BP36" i="15" s="1"/>
  <c r="BQ36" i="15" s="1"/>
  <c r="BR36" i="15" s="1"/>
  <c r="BS36" i="15" s="1"/>
  <c r="BT36" i="15" s="1"/>
  <c r="BU36" i="15" s="1"/>
  <c r="BV36" i="15" s="1"/>
  <c r="BW36" i="15" s="1"/>
  <c r="BX36" i="15" s="1"/>
  <c r="BY36" i="15" s="1"/>
  <c r="BZ36" i="15" s="1"/>
  <c r="CA36" i="15" s="1"/>
  <c r="CB36" i="15" s="1"/>
  <c r="AX37" i="15"/>
  <c r="AY37" i="15" s="1"/>
  <c r="AZ37" i="15" s="1"/>
  <c r="BA37" i="15" s="1"/>
  <c r="BB37" i="15" s="1"/>
  <c r="BC37" i="15" s="1"/>
  <c r="BD37" i="15" s="1"/>
  <c r="BE37" i="15" s="1"/>
  <c r="BF37" i="15" s="1"/>
  <c r="BG37" i="15" s="1"/>
  <c r="BH37" i="15" s="1"/>
  <c r="BI37" i="15" s="1"/>
  <c r="BJ37" i="15" s="1"/>
  <c r="BK37" i="15" s="1"/>
  <c r="BL37" i="15" s="1"/>
  <c r="BM37" i="15" s="1"/>
  <c r="BN37" i="15" s="1"/>
  <c r="BO37" i="15" s="1"/>
  <c r="BP37" i="15" s="1"/>
  <c r="BQ37" i="15" s="1"/>
  <c r="BR37" i="15" s="1"/>
  <c r="BS37" i="15" s="1"/>
  <c r="BT37" i="15" s="1"/>
  <c r="BU37" i="15" s="1"/>
  <c r="BV37" i="15" s="1"/>
  <c r="BW37" i="15" s="1"/>
  <c r="BX37" i="15" s="1"/>
  <c r="BY37" i="15" s="1"/>
  <c r="BZ37" i="15" s="1"/>
  <c r="CA37" i="15" s="1"/>
  <c r="CB37" i="15" s="1"/>
  <c r="AX38" i="15"/>
  <c r="AY38" i="15" s="1"/>
  <c r="AZ38" i="15" s="1"/>
  <c r="BA38" i="15" s="1"/>
  <c r="BB38" i="15" s="1"/>
  <c r="BC38" i="15" s="1"/>
  <c r="BD38" i="15" s="1"/>
  <c r="BE38" i="15" s="1"/>
  <c r="BF38" i="15" s="1"/>
  <c r="BG38" i="15" s="1"/>
  <c r="BH38" i="15" s="1"/>
  <c r="BI38" i="15" s="1"/>
  <c r="BJ38" i="15" s="1"/>
  <c r="BK38" i="15" s="1"/>
  <c r="BL38" i="15" s="1"/>
  <c r="BM38" i="15" s="1"/>
  <c r="BN38" i="15" s="1"/>
  <c r="BO38" i="15" s="1"/>
  <c r="BP38" i="15" s="1"/>
  <c r="BQ38" i="15" s="1"/>
  <c r="BR38" i="15" s="1"/>
  <c r="BS38" i="15" s="1"/>
  <c r="BT38" i="15" s="1"/>
  <c r="BU38" i="15" s="1"/>
  <c r="BV38" i="15" s="1"/>
  <c r="BW38" i="15" s="1"/>
  <c r="BX38" i="15" s="1"/>
  <c r="BY38" i="15" s="1"/>
  <c r="BZ38" i="15" s="1"/>
  <c r="CA38" i="15" s="1"/>
  <c r="CB38" i="15" s="1"/>
  <c r="AX39" i="15"/>
  <c r="AY39" i="15" s="1"/>
  <c r="AZ39" i="15" s="1"/>
  <c r="BA39" i="15" s="1"/>
  <c r="BB39" i="15" s="1"/>
  <c r="BC39" i="15" s="1"/>
  <c r="BD39" i="15" s="1"/>
  <c r="BE39" i="15" s="1"/>
  <c r="BF39" i="15" s="1"/>
  <c r="BG39" i="15" s="1"/>
  <c r="BH39" i="15" s="1"/>
  <c r="BI39" i="15" s="1"/>
  <c r="BJ39" i="15" s="1"/>
  <c r="BK39" i="15" s="1"/>
  <c r="BL39" i="15" s="1"/>
  <c r="BM39" i="15" s="1"/>
  <c r="BN39" i="15" s="1"/>
  <c r="BO39" i="15" s="1"/>
  <c r="BP39" i="15" s="1"/>
  <c r="BQ39" i="15" s="1"/>
  <c r="BR39" i="15" s="1"/>
  <c r="BS39" i="15" s="1"/>
  <c r="BT39" i="15" s="1"/>
  <c r="BU39" i="15" s="1"/>
  <c r="BV39" i="15" s="1"/>
  <c r="BW39" i="15" s="1"/>
  <c r="BX39" i="15" s="1"/>
  <c r="BY39" i="15" s="1"/>
  <c r="BZ39" i="15" s="1"/>
  <c r="CA39" i="15" s="1"/>
  <c r="CB39" i="15" s="1"/>
  <c r="AX40" i="15"/>
  <c r="AY40" i="15" s="1"/>
  <c r="AZ40" i="15" s="1"/>
  <c r="BA40" i="15" s="1"/>
  <c r="BB40" i="15" s="1"/>
  <c r="BC40" i="15" s="1"/>
  <c r="BD40" i="15" s="1"/>
  <c r="BE40" i="15" s="1"/>
  <c r="BF40" i="15" s="1"/>
  <c r="BG40" i="15" s="1"/>
  <c r="BH40" i="15" s="1"/>
  <c r="BI40" i="15" s="1"/>
  <c r="BJ40" i="15" s="1"/>
  <c r="BK40" i="15" s="1"/>
  <c r="BL40" i="15" s="1"/>
  <c r="BM40" i="15" s="1"/>
  <c r="BN40" i="15" s="1"/>
  <c r="BO40" i="15" s="1"/>
  <c r="BP40" i="15" s="1"/>
  <c r="BQ40" i="15" s="1"/>
  <c r="BR40" i="15" s="1"/>
  <c r="BS40" i="15" s="1"/>
  <c r="BT40" i="15" s="1"/>
  <c r="BU40" i="15" s="1"/>
  <c r="BV40" i="15" s="1"/>
  <c r="BW40" i="15" s="1"/>
  <c r="BX40" i="15" s="1"/>
  <c r="BY40" i="15" s="1"/>
  <c r="BZ40" i="15" s="1"/>
  <c r="CA40" i="15" s="1"/>
  <c r="CB40" i="15" s="1"/>
  <c r="AX41" i="15"/>
  <c r="AY41" i="15" s="1"/>
  <c r="AZ41" i="15" s="1"/>
  <c r="BA41" i="15" s="1"/>
  <c r="BB41" i="15" s="1"/>
  <c r="BC41" i="15" s="1"/>
  <c r="BD41" i="15" s="1"/>
  <c r="BE41" i="15" s="1"/>
  <c r="BF41" i="15" s="1"/>
  <c r="BG41" i="15" s="1"/>
  <c r="BH41" i="15" s="1"/>
  <c r="BI41" i="15" s="1"/>
  <c r="BJ41" i="15" s="1"/>
  <c r="BK41" i="15" s="1"/>
  <c r="BL41" i="15" s="1"/>
  <c r="BM41" i="15" s="1"/>
  <c r="BN41" i="15" s="1"/>
  <c r="BO41" i="15" s="1"/>
  <c r="BP41" i="15" s="1"/>
  <c r="BQ41" i="15" s="1"/>
  <c r="BR41" i="15" s="1"/>
  <c r="BS41" i="15" s="1"/>
  <c r="BT41" i="15" s="1"/>
  <c r="BU41" i="15" s="1"/>
  <c r="BV41" i="15" s="1"/>
  <c r="BW41" i="15" s="1"/>
  <c r="BX41" i="15" s="1"/>
  <c r="BY41" i="15" s="1"/>
  <c r="BZ41" i="15" s="1"/>
  <c r="CA41" i="15" s="1"/>
  <c r="CB41" i="15" s="1"/>
  <c r="AX42" i="15"/>
  <c r="AY42" i="15" s="1"/>
  <c r="AZ42" i="15" s="1"/>
  <c r="BA42" i="15" s="1"/>
  <c r="BB42" i="15" s="1"/>
  <c r="BC42" i="15" s="1"/>
  <c r="BD42" i="15" s="1"/>
  <c r="BE42" i="15" s="1"/>
  <c r="BF42" i="15" s="1"/>
  <c r="BG42" i="15" s="1"/>
  <c r="BH42" i="15" s="1"/>
  <c r="BI42" i="15" s="1"/>
  <c r="BJ42" i="15" s="1"/>
  <c r="BK42" i="15" s="1"/>
  <c r="BL42" i="15" s="1"/>
  <c r="BM42" i="15" s="1"/>
  <c r="BN42" i="15" s="1"/>
  <c r="BO42" i="15" s="1"/>
  <c r="BP42" i="15" s="1"/>
  <c r="BQ42" i="15" s="1"/>
  <c r="BR42" i="15" s="1"/>
  <c r="BS42" i="15" s="1"/>
  <c r="BT42" i="15" s="1"/>
  <c r="BU42" i="15" s="1"/>
  <c r="BV42" i="15" s="1"/>
  <c r="BW42" i="15" s="1"/>
  <c r="BX42" i="15" s="1"/>
  <c r="BY42" i="15" s="1"/>
  <c r="BZ42" i="15" s="1"/>
  <c r="CA42" i="15" s="1"/>
  <c r="CB42" i="15" s="1"/>
  <c r="AX43" i="15"/>
  <c r="AY43" i="15" s="1"/>
  <c r="AZ43" i="15" s="1"/>
  <c r="BA43" i="15" s="1"/>
  <c r="BB43" i="15" s="1"/>
  <c r="BC43" i="15" s="1"/>
  <c r="BD43" i="15" s="1"/>
  <c r="BE43" i="15" s="1"/>
  <c r="BF43" i="15" s="1"/>
  <c r="BG43" i="15" s="1"/>
  <c r="BH43" i="15" s="1"/>
  <c r="BI43" i="15" s="1"/>
  <c r="BJ43" i="15" s="1"/>
  <c r="BK43" i="15" s="1"/>
  <c r="BL43" i="15" s="1"/>
  <c r="BM43" i="15" s="1"/>
  <c r="BN43" i="15" s="1"/>
  <c r="BO43" i="15" s="1"/>
  <c r="BP43" i="15" s="1"/>
  <c r="BQ43" i="15" s="1"/>
  <c r="BR43" i="15" s="1"/>
  <c r="BS43" i="15" s="1"/>
  <c r="BT43" i="15" s="1"/>
  <c r="BU43" i="15" s="1"/>
  <c r="BV43" i="15" s="1"/>
  <c r="BW43" i="15" s="1"/>
  <c r="BX43" i="15" s="1"/>
  <c r="BY43" i="15" s="1"/>
  <c r="BZ43" i="15" s="1"/>
  <c r="CA43" i="15" s="1"/>
  <c r="CB43" i="15" s="1"/>
  <c r="AX44" i="15"/>
  <c r="AY44" i="15" s="1"/>
  <c r="AZ44" i="15" s="1"/>
  <c r="BA44" i="15" s="1"/>
  <c r="BB44" i="15" s="1"/>
  <c r="BC44" i="15" s="1"/>
  <c r="BD44" i="15" s="1"/>
  <c r="BE44" i="15" s="1"/>
  <c r="BF44" i="15" s="1"/>
  <c r="BG44" i="15" s="1"/>
  <c r="BH44" i="15" s="1"/>
  <c r="BI44" i="15" s="1"/>
  <c r="BJ44" i="15" s="1"/>
  <c r="BK44" i="15" s="1"/>
  <c r="BL44" i="15" s="1"/>
  <c r="BM44" i="15" s="1"/>
  <c r="BN44" i="15" s="1"/>
  <c r="BO44" i="15" s="1"/>
  <c r="BP44" i="15" s="1"/>
  <c r="BQ44" i="15" s="1"/>
  <c r="BR44" i="15" s="1"/>
  <c r="BS44" i="15" s="1"/>
  <c r="BT44" i="15" s="1"/>
  <c r="BU44" i="15" s="1"/>
  <c r="BV44" i="15" s="1"/>
  <c r="BW44" i="15" s="1"/>
  <c r="BX44" i="15" s="1"/>
  <c r="BY44" i="15" s="1"/>
  <c r="BZ44" i="15" s="1"/>
  <c r="CA44" i="15" s="1"/>
  <c r="CB44" i="15" s="1"/>
  <c r="AX45" i="15"/>
  <c r="AY45" i="15" s="1"/>
  <c r="AZ45" i="15" s="1"/>
  <c r="BA45" i="15" s="1"/>
  <c r="BB45" i="15" s="1"/>
  <c r="BC45" i="15" s="1"/>
  <c r="BD45" i="15" s="1"/>
  <c r="BE45" i="15" s="1"/>
  <c r="BF45" i="15" s="1"/>
  <c r="BG45" i="15" s="1"/>
  <c r="BH45" i="15" s="1"/>
  <c r="BI45" i="15" s="1"/>
  <c r="BJ45" i="15" s="1"/>
  <c r="BK45" i="15" s="1"/>
  <c r="BL45" i="15" s="1"/>
  <c r="BM45" i="15" s="1"/>
  <c r="BN45" i="15" s="1"/>
  <c r="BO45" i="15" s="1"/>
  <c r="BP45" i="15" s="1"/>
  <c r="BQ45" i="15" s="1"/>
  <c r="BR45" i="15" s="1"/>
  <c r="BS45" i="15" s="1"/>
  <c r="BT45" i="15" s="1"/>
  <c r="BU45" i="15" s="1"/>
  <c r="BV45" i="15" s="1"/>
  <c r="BW45" i="15" s="1"/>
  <c r="BX45" i="15" s="1"/>
  <c r="BY45" i="15" s="1"/>
  <c r="BZ45" i="15" s="1"/>
  <c r="CA45" i="15" s="1"/>
  <c r="CB45" i="15" s="1"/>
  <c r="AX46" i="15"/>
  <c r="AY46" i="15" s="1"/>
  <c r="AZ46" i="15" s="1"/>
  <c r="BA46" i="15" s="1"/>
  <c r="BB46" i="15" s="1"/>
  <c r="BC46" i="15" s="1"/>
  <c r="BD46" i="15" s="1"/>
  <c r="BE46" i="15" s="1"/>
  <c r="BF46" i="15" s="1"/>
  <c r="BG46" i="15" s="1"/>
  <c r="BH46" i="15" s="1"/>
  <c r="BI46" i="15" s="1"/>
  <c r="BJ46" i="15" s="1"/>
  <c r="BK46" i="15" s="1"/>
  <c r="BL46" i="15" s="1"/>
  <c r="BM46" i="15" s="1"/>
  <c r="BN46" i="15" s="1"/>
  <c r="BO46" i="15" s="1"/>
  <c r="BP46" i="15" s="1"/>
  <c r="BQ46" i="15" s="1"/>
  <c r="BR46" i="15" s="1"/>
  <c r="BS46" i="15" s="1"/>
  <c r="BT46" i="15" s="1"/>
  <c r="BU46" i="15" s="1"/>
  <c r="BV46" i="15" s="1"/>
  <c r="BW46" i="15" s="1"/>
  <c r="BX46" i="15" s="1"/>
  <c r="BY46" i="15" s="1"/>
  <c r="BZ46" i="15" s="1"/>
  <c r="CA46" i="15" s="1"/>
  <c r="CB46" i="15" s="1"/>
  <c r="AX47" i="15"/>
  <c r="AY47" i="15" s="1"/>
  <c r="AZ47" i="15" s="1"/>
  <c r="BA47" i="15" s="1"/>
  <c r="BB47" i="15" s="1"/>
  <c r="BC47" i="15" s="1"/>
  <c r="BD47" i="15" s="1"/>
  <c r="BE47" i="15" s="1"/>
  <c r="BF47" i="15" s="1"/>
  <c r="BG47" i="15" s="1"/>
  <c r="BH47" i="15" s="1"/>
  <c r="BI47" i="15" s="1"/>
  <c r="BJ47" i="15" s="1"/>
  <c r="BK47" i="15" s="1"/>
  <c r="BL47" i="15" s="1"/>
  <c r="BM47" i="15" s="1"/>
  <c r="BN47" i="15" s="1"/>
  <c r="BO47" i="15" s="1"/>
  <c r="BP47" i="15" s="1"/>
  <c r="BQ47" i="15" s="1"/>
  <c r="BR47" i="15" s="1"/>
  <c r="BS47" i="15" s="1"/>
  <c r="BT47" i="15" s="1"/>
  <c r="BU47" i="15" s="1"/>
  <c r="BV47" i="15" s="1"/>
  <c r="BW47" i="15" s="1"/>
  <c r="BX47" i="15" s="1"/>
  <c r="BY47" i="15" s="1"/>
  <c r="BZ47" i="15" s="1"/>
  <c r="CA47" i="15" s="1"/>
  <c r="CB47" i="15" s="1"/>
  <c r="AX48" i="15"/>
  <c r="AY48" i="15" s="1"/>
  <c r="AZ48" i="15" s="1"/>
  <c r="BA48" i="15" s="1"/>
  <c r="BB48" i="15" s="1"/>
  <c r="BC48" i="15" s="1"/>
  <c r="BD48" i="15" s="1"/>
  <c r="BE48" i="15" s="1"/>
  <c r="BF48" i="15" s="1"/>
  <c r="BG48" i="15" s="1"/>
  <c r="BH48" i="15" s="1"/>
  <c r="BI48" i="15" s="1"/>
  <c r="BJ48" i="15" s="1"/>
  <c r="BK48" i="15" s="1"/>
  <c r="BL48" i="15" s="1"/>
  <c r="BM48" i="15" s="1"/>
  <c r="BN48" i="15" s="1"/>
  <c r="BO48" i="15" s="1"/>
  <c r="BP48" i="15" s="1"/>
  <c r="BQ48" i="15" s="1"/>
  <c r="BR48" i="15" s="1"/>
  <c r="BS48" i="15" s="1"/>
  <c r="BT48" i="15" s="1"/>
  <c r="BU48" i="15" s="1"/>
  <c r="BV48" i="15" s="1"/>
  <c r="BW48" i="15" s="1"/>
  <c r="BX48" i="15" s="1"/>
  <c r="BY48" i="15" s="1"/>
  <c r="BZ48" i="15" s="1"/>
  <c r="CA48" i="15" s="1"/>
  <c r="CB48" i="15" s="1"/>
  <c r="AX49" i="15"/>
  <c r="AY49" i="15" s="1"/>
  <c r="AZ49" i="15" s="1"/>
  <c r="BA49" i="15" s="1"/>
  <c r="BB49" i="15" s="1"/>
  <c r="BC49" i="15" s="1"/>
  <c r="BD49" i="15" s="1"/>
  <c r="BE49" i="15" s="1"/>
  <c r="BF49" i="15" s="1"/>
  <c r="BG49" i="15" s="1"/>
  <c r="BH49" i="15" s="1"/>
  <c r="BI49" i="15" s="1"/>
  <c r="BJ49" i="15" s="1"/>
  <c r="BK49" i="15" s="1"/>
  <c r="BL49" i="15" s="1"/>
  <c r="BM49" i="15" s="1"/>
  <c r="BN49" i="15" s="1"/>
  <c r="BO49" i="15" s="1"/>
  <c r="BP49" i="15" s="1"/>
  <c r="BQ49" i="15" s="1"/>
  <c r="BR49" i="15" s="1"/>
  <c r="BS49" i="15" s="1"/>
  <c r="BT49" i="15" s="1"/>
  <c r="BU49" i="15" s="1"/>
  <c r="BV49" i="15" s="1"/>
  <c r="BW49" i="15" s="1"/>
  <c r="BX49" i="15" s="1"/>
  <c r="BY49" i="15" s="1"/>
  <c r="BZ49" i="15" s="1"/>
  <c r="CA49" i="15" s="1"/>
  <c r="CB49" i="15" s="1"/>
  <c r="AX50" i="15"/>
  <c r="AY50" i="15" s="1"/>
  <c r="AZ50" i="15" s="1"/>
  <c r="BA50" i="15" s="1"/>
  <c r="BB50" i="15" s="1"/>
  <c r="BC50" i="15" s="1"/>
  <c r="BD50" i="15" s="1"/>
  <c r="BE50" i="15" s="1"/>
  <c r="BF50" i="15" s="1"/>
  <c r="BG50" i="15" s="1"/>
  <c r="BH50" i="15" s="1"/>
  <c r="BI50" i="15" s="1"/>
  <c r="BJ50" i="15" s="1"/>
  <c r="BK50" i="15" s="1"/>
  <c r="BL50" i="15" s="1"/>
  <c r="BM50" i="15" s="1"/>
  <c r="BN50" i="15" s="1"/>
  <c r="BO50" i="15" s="1"/>
  <c r="BP50" i="15" s="1"/>
  <c r="BQ50" i="15" s="1"/>
  <c r="BR50" i="15" s="1"/>
  <c r="BS50" i="15" s="1"/>
  <c r="BT50" i="15" s="1"/>
  <c r="BU50" i="15" s="1"/>
  <c r="BV50" i="15" s="1"/>
  <c r="BW50" i="15" s="1"/>
  <c r="BX50" i="15" s="1"/>
  <c r="BY50" i="15" s="1"/>
  <c r="BZ50" i="15" s="1"/>
  <c r="CA50" i="15" s="1"/>
  <c r="AX51" i="15"/>
  <c r="AY51" i="15" s="1"/>
  <c r="AZ51" i="15" s="1"/>
  <c r="BA51" i="15" s="1"/>
  <c r="BB51" i="15" s="1"/>
  <c r="BC51" i="15" s="1"/>
  <c r="BD51" i="15" s="1"/>
  <c r="BE51" i="15" s="1"/>
  <c r="BF51" i="15" s="1"/>
  <c r="BG51" i="15" s="1"/>
  <c r="BH51" i="15" s="1"/>
  <c r="BI51" i="15" s="1"/>
  <c r="BJ51" i="15" s="1"/>
  <c r="BK51" i="15" s="1"/>
  <c r="BL51" i="15" s="1"/>
  <c r="BM51" i="15" s="1"/>
  <c r="BN51" i="15" s="1"/>
  <c r="BO51" i="15" s="1"/>
  <c r="BP51" i="15" s="1"/>
  <c r="BQ51" i="15" s="1"/>
  <c r="BR51" i="15" s="1"/>
  <c r="BS51" i="15" s="1"/>
  <c r="BT51" i="15" s="1"/>
  <c r="BU51" i="15" s="1"/>
  <c r="BV51" i="15" s="1"/>
  <c r="BW51" i="15" s="1"/>
  <c r="BX51" i="15" s="1"/>
  <c r="BY51" i="15" s="1"/>
  <c r="BZ51" i="15" s="1"/>
  <c r="CA51" i="15" s="1"/>
  <c r="CB51" i="15" s="1"/>
  <c r="AX52" i="15"/>
  <c r="AY52" i="15" s="1"/>
  <c r="AZ52" i="15" s="1"/>
  <c r="BA52" i="15" s="1"/>
  <c r="BB52" i="15" s="1"/>
  <c r="BC52" i="15" s="1"/>
  <c r="BD52" i="15" s="1"/>
  <c r="BE52" i="15" s="1"/>
  <c r="BF52" i="15" s="1"/>
  <c r="BG52" i="15" s="1"/>
  <c r="BH52" i="15" s="1"/>
  <c r="BI52" i="15" s="1"/>
  <c r="BJ52" i="15" s="1"/>
  <c r="BK52" i="15" s="1"/>
  <c r="BL52" i="15" s="1"/>
  <c r="BM52" i="15" s="1"/>
  <c r="BN52" i="15" s="1"/>
  <c r="BO52" i="15" s="1"/>
  <c r="BP52" i="15" s="1"/>
  <c r="BQ52" i="15" s="1"/>
  <c r="BR52" i="15" s="1"/>
  <c r="BS52" i="15" s="1"/>
  <c r="BT52" i="15" s="1"/>
  <c r="BU52" i="15" s="1"/>
  <c r="BV52" i="15" s="1"/>
  <c r="BW52" i="15" s="1"/>
  <c r="BX52" i="15" s="1"/>
  <c r="BY52" i="15" s="1"/>
  <c r="BZ52" i="15" s="1"/>
  <c r="CA52" i="15" s="1"/>
  <c r="CB52" i="15" s="1"/>
  <c r="AX53" i="15"/>
  <c r="AY53" i="15" s="1"/>
  <c r="AZ53" i="15" s="1"/>
  <c r="BA53" i="15" s="1"/>
  <c r="BB53" i="15" s="1"/>
  <c r="BC53" i="15" s="1"/>
  <c r="BD53" i="15" s="1"/>
  <c r="BE53" i="15" s="1"/>
  <c r="BF53" i="15" s="1"/>
  <c r="BG53" i="15" s="1"/>
  <c r="BH53" i="15" s="1"/>
  <c r="BI53" i="15" s="1"/>
  <c r="BJ53" i="15" s="1"/>
  <c r="BK53" i="15" s="1"/>
  <c r="BL53" i="15" s="1"/>
  <c r="BM53" i="15" s="1"/>
  <c r="BN53" i="15" s="1"/>
  <c r="BO53" i="15" s="1"/>
  <c r="BP53" i="15" s="1"/>
  <c r="BQ53" i="15" s="1"/>
  <c r="BR53" i="15" s="1"/>
  <c r="BS53" i="15" s="1"/>
  <c r="BT53" i="15" s="1"/>
  <c r="BU53" i="15" s="1"/>
  <c r="BV53" i="15" s="1"/>
  <c r="BW53" i="15" s="1"/>
  <c r="BX53" i="15" s="1"/>
  <c r="BY53" i="15" s="1"/>
  <c r="BZ53" i="15" s="1"/>
  <c r="CA53" i="15" s="1"/>
  <c r="CB53" i="15" s="1"/>
  <c r="AX54" i="15"/>
  <c r="AY54" i="15" s="1"/>
  <c r="AZ54" i="15" s="1"/>
  <c r="BA54" i="15" s="1"/>
  <c r="BB54" i="15" s="1"/>
  <c r="BC54" i="15" s="1"/>
  <c r="BD54" i="15" s="1"/>
  <c r="BE54" i="15" s="1"/>
  <c r="BF54" i="15" s="1"/>
  <c r="BG54" i="15" s="1"/>
  <c r="BH54" i="15" s="1"/>
  <c r="BI54" i="15" s="1"/>
  <c r="BJ54" i="15" s="1"/>
  <c r="BK54" i="15" s="1"/>
  <c r="BL54" i="15" s="1"/>
  <c r="BM54" i="15" s="1"/>
  <c r="BN54" i="15" s="1"/>
  <c r="BO54" i="15" s="1"/>
  <c r="BP54" i="15" s="1"/>
  <c r="BQ54" i="15" s="1"/>
  <c r="BR54" i="15" s="1"/>
  <c r="BS54" i="15" s="1"/>
  <c r="BT54" i="15" s="1"/>
  <c r="BU54" i="15" s="1"/>
  <c r="BV54" i="15" s="1"/>
  <c r="BW54" i="15" s="1"/>
  <c r="BX54" i="15" s="1"/>
  <c r="BY54" i="15" s="1"/>
  <c r="BZ54" i="15" s="1"/>
  <c r="CA54" i="15" s="1"/>
  <c r="CB54" i="15" s="1"/>
  <c r="AX55" i="15"/>
  <c r="AY55" i="15" s="1"/>
  <c r="AZ55" i="15" s="1"/>
  <c r="BA55" i="15" s="1"/>
  <c r="BB55" i="15" s="1"/>
  <c r="BC55" i="15" s="1"/>
  <c r="BD55" i="15" s="1"/>
  <c r="BE55" i="15" s="1"/>
  <c r="BF55" i="15" s="1"/>
  <c r="BG55" i="15" s="1"/>
  <c r="BH55" i="15" s="1"/>
  <c r="BI55" i="15" s="1"/>
  <c r="BJ55" i="15" s="1"/>
  <c r="BK55" i="15" s="1"/>
  <c r="BL55" i="15" s="1"/>
  <c r="BM55" i="15" s="1"/>
  <c r="BN55" i="15" s="1"/>
  <c r="BO55" i="15" s="1"/>
  <c r="BP55" i="15" s="1"/>
  <c r="BQ55" i="15" s="1"/>
  <c r="BR55" i="15" s="1"/>
  <c r="BS55" i="15" s="1"/>
  <c r="BT55" i="15" s="1"/>
  <c r="BU55" i="15" s="1"/>
  <c r="BV55" i="15" s="1"/>
  <c r="BW55" i="15" s="1"/>
  <c r="BX55" i="15" s="1"/>
  <c r="BY55" i="15" s="1"/>
  <c r="BZ55" i="15" s="1"/>
  <c r="CA55" i="15" s="1"/>
  <c r="CB55" i="15" s="1"/>
  <c r="AX56" i="15"/>
  <c r="AY56" i="15" s="1"/>
  <c r="AZ56" i="15" s="1"/>
  <c r="BA56" i="15" s="1"/>
  <c r="BB56" i="15" s="1"/>
  <c r="BC56" i="15" s="1"/>
  <c r="BD56" i="15" s="1"/>
  <c r="BE56" i="15" s="1"/>
  <c r="BF56" i="15" s="1"/>
  <c r="BG56" i="15" s="1"/>
  <c r="BH56" i="15" s="1"/>
  <c r="BI56" i="15" s="1"/>
  <c r="BJ56" i="15" s="1"/>
  <c r="BK56" i="15" s="1"/>
  <c r="BL56" i="15" s="1"/>
  <c r="BM56" i="15" s="1"/>
  <c r="BN56" i="15" s="1"/>
  <c r="BO56" i="15" s="1"/>
  <c r="BP56" i="15" s="1"/>
  <c r="BQ56" i="15" s="1"/>
  <c r="BR56" i="15" s="1"/>
  <c r="BS56" i="15" s="1"/>
  <c r="BT56" i="15" s="1"/>
  <c r="BU56" i="15" s="1"/>
  <c r="BV56" i="15" s="1"/>
  <c r="BW56" i="15" s="1"/>
  <c r="BX56" i="15" s="1"/>
  <c r="BY56" i="15" s="1"/>
  <c r="BZ56" i="15" s="1"/>
  <c r="CA56" i="15" s="1"/>
  <c r="CB56" i="15" s="1"/>
  <c r="AX57" i="15"/>
  <c r="AY57" i="15" s="1"/>
  <c r="AZ57" i="15" s="1"/>
  <c r="BA57" i="15" s="1"/>
  <c r="BB57" i="15" s="1"/>
  <c r="BC57" i="15" s="1"/>
  <c r="BD57" i="15" s="1"/>
  <c r="BE57" i="15" s="1"/>
  <c r="BF57" i="15" s="1"/>
  <c r="BG57" i="15" s="1"/>
  <c r="BH57" i="15" s="1"/>
  <c r="BI57" i="15" s="1"/>
  <c r="BJ57" i="15" s="1"/>
  <c r="BK57" i="15" s="1"/>
  <c r="BL57" i="15" s="1"/>
  <c r="BM57" i="15" s="1"/>
  <c r="BN57" i="15" s="1"/>
  <c r="BO57" i="15" s="1"/>
  <c r="BP57" i="15" s="1"/>
  <c r="BQ57" i="15" s="1"/>
  <c r="BR57" i="15" s="1"/>
  <c r="BS57" i="15" s="1"/>
  <c r="BT57" i="15" s="1"/>
  <c r="BU57" i="15" s="1"/>
  <c r="BV57" i="15" s="1"/>
  <c r="BW57" i="15" s="1"/>
  <c r="BX57" i="15" s="1"/>
  <c r="BY57" i="15" s="1"/>
  <c r="BZ57" i="15" s="1"/>
  <c r="CA57" i="15" s="1"/>
  <c r="CB57" i="15" s="1"/>
  <c r="AX58" i="15"/>
  <c r="AY58" i="15" s="1"/>
  <c r="AZ58" i="15" s="1"/>
  <c r="BA58" i="15" s="1"/>
  <c r="BB58" i="15" s="1"/>
  <c r="BC58" i="15" s="1"/>
  <c r="AN10" i="15"/>
  <c r="DV10" i="15" s="1"/>
  <c r="AN11" i="15"/>
  <c r="DV11" i="15" s="1"/>
  <c r="AN12" i="15"/>
  <c r="DV12" i="15" s="1"/>
  <c r="AN13" i="15"/>
  <c r="DV13" i="15" s="1"/>
  <c r="AN14" i="15"/>
  <c r="DV14" i="15" s="1"/>
  <c r="AN15" i="15"/>
  <c r="DV15" i="15" s="1"/>
  <c r="AN16" i="15"/>
  <c r="DV16" i="15" s="1"/>
  <c r="AN17" i="15"/>
  <c r="DV17" i="15" s="1"/>
  <c r="AN18" i="15"/>
  <c r="DV18" i="15" s="1"/>
  <c r="AN19" i="15"/>
  <c r="DV19" i="15" s="1"/>
  <c r="AN20" i="15"/>
  <c r="DV20" i="15" s="1"/>
  <c r="AN21" i="15"/>
  <c r="DV21" i="15" s="1"/>
  <c r="AN22" i="15"/>
  <c r="DV22" i="15" s="1"/>
  <c r="AN23" i="15"/>
  <c r="DV23" i="15" s="1"/>
  <c r="AN24" i="15"/>
  <c r="DV24" i="15" s="1"/>
  <c r="AN25" i="15"/>
  <c r="DV25" i="15" s="1"/>
  <c r="AN26" i="15"/>
  <c r="DV26" i="15" s="1"/>
  <c r="AN27" i="15"/>
  <c r="DV27" i="15" s="1"/>
  <c r="AN28" i="15"/>
  <c r="DV28" i="15" s="1"/>
  <c r="AN29" i="15"/>
  <c r="DV29" i="15" s="1"/>
  <c r="AN30" i="15"/>
  <c r="DV30" i="15" s="1"/>
  <c r="AN31" i="15"/>
  <c r="DV31" i="15" s="1"/>
  <c r="AN32" i="15"/>
  <c r="DV32" i="15" s="1"/>
  <c r="AN33" i="15"/>
  <c r="DV33" i="15" s="1"/>
  <c r="AN34" i="15"/>
  <c r="DV34" i="15" s="1"/>
  <c r="AN35" i="15"/>
  <c r="DV35" i="15" s="1"/>
  <c r="AN36" i="15"/>
  <c r="DV36" i="15" s="1"/>
  <c r="AN37" i="15"/>
  <c r="DV37" i="15" s="1"/>
  <c r="AN38" i="15"/>
  <c r="DV38" i="15" s="1"/>
  <c r="AN39" i="15"/>
  <c r="DV39" i="15" s="1"/>
  <c r="AN40" i="15"/>
  <c r="DV40" i="15" s="1"/>
  <c r="AN41" i="15"/>
  <c r="DV41" i="15" s="1"/>
  <c r="AN42" i="15"/>
  <c r="DV42" i="15" s="1"/>
  <c r="AN43" i="15"/>
  <c r="DV43" i="15" s="1"/>
  <c r="AN44" i="15"/>
  <c r="DV44" i="15" s="1"/>
  <c r="AN45" i="15"/>
  <c r="DV45" i="15" s="1"/>
  <c r="AN46" i="15"/>
  <c r="DV46" i="15" s="1"/>
  <c r="AN47" i="15"/>
  <c r="DV47" i="15" s="1"/>
  <c r="AN48" i="15"/>
  <c r="DV48" i="15" s="1"/>
  <c r="AN49" i="15"/>
  <c r="DV49" i="15" s="1"/>
  <c r="AN50" i="15"/>
  <c r="DV50" i="15" s="1"/>
  <c r="AN51" i="15"/>
  <c r="DV51" i="15" s="1"/>
  <c r="AN52" i="15"/>
  <c r="DV52" i="15" s="1"/>
  <c r="AN53" i="15"/>
  <c r="DV53" i="15" s="1"/>
  <c r="AN54" i="15"/>
  <c r="DV54" i="15" s="1"/>
  <c r="AN55" i="15"/>
  <c r="DV55" i="15" s="1"/>
  <c r="AN56" i="15"/>
  <c r="DV56" i="15" s="1"/>
  <c r="AN57" i="15"/>
  <c r="DV57" i="15" s="1"/>
  <c r="AN58" i="15"/>
  <c r="DV58" i="15" s="1"/>
  <c r="AN9" i="15"/>
  <c r="DV9" i="15" s="1"/>
  <c r="AO9" i="15"/>
  <c r="DW9" i="15" s="1"/>
  <c r="AJ10" i="15"/>
  <c r="DR10" i="15" s="1"/>
  <c r="AK10" i="15"/>
  <c r="DS10" i="15" s="1"/>
  <c r="AL10" i="15"/>
  <c r="DT10" i="15" s="1"/>
  <c r="AM10" i="15"/>
  <c r="DU10" i="15" s="1"/>
  <c r="AO10" i="15"/>
  <c r="DW10" i="15" s="1"/>
  <c r="AJ11" i="15"/>
  <c r="DR11" i="15" s="1"/>
  <c r="AK11" i="15"/>
  <c r="DS11" i="15" s="1"/>
  <c r="AL11" i="15"/>
  <c r="DT11" i="15" s="1"/>
  <c r="AM11" i="15"/>
  <c r="DU11" i="15" s="1"/>
  <c r="AO11" i="15"/>
  <c r="DW11" i="15" s="1"/>
  <c r="AJ12" i="15"/>
  <c r="DR12" i="15" s="1"/>
  <c r="AK12" i="15"/>
  <c r="DS12" i="15" s="1"/>
  <c r="AL12" i="15"/>
  <c r="DT12" i="15" s="1"/>
  <c r="AM12" i="15"/>
  <c r="DU12" i="15" s="1"/>
  <c r="AO12" i="15"/>
  <c r="DW12" i="15" s="1"/>
  <c r="AJ13" i="15"/>
  <c r="DR13" i="15" s="1"/>
  <c r="AK13" i="15"/>
  <c r="DS13" i="15" s="1"/>
  <c r="AL13" i="15"/>
  <c r="DT13" i="15" s="1"/>
  <c r="AM13" i="15"/>
  <c r="DU13" i="15" s="1"/>
  <c r="AO13" i="15"/>
  <c r="DW13" i="15" s="1"/>
  <c r="AJ14" i="15"/>
  <c r="DR14" i="15" s="1"/>
  <c r="AK14" i="15"/>
  <c r="DS14" i="15" s="1"/>
  <c r="AL14" i="15"/>
  <c r="DT14" i="15" s="1"/>
  <c r="AM14" i="15"/>
  <c r="DU14" i="15" s="1"/>
  <c r="AO14" i="15"/>
  <c r="DW14" i="15" s="1"/>
  <c r="AJ15" i="15"/>
  <c r="DR15" i="15" s="1"/>
  <c r="AK15" i="15"/>
  <c r="DS15" i="15" s="1"/>
  <c r="AL15" i="15"/>
  <c r="DT15" i="15" s="1"/>
  <c r="AM15" i="15"/>
  <c r="DU15" i="15" s="1"/>
  <c r="AO15" i="15"/>
  <c r="DW15" i="15" s="1"/>
  <c r="AJ16" i="15"/>
  <c r="DR16" i="15" s="1"/>
  <c r="AK16" i="15"/>
  <c r="DS16" i="15" s="1"/>
  <c r="AL16" i="15"/>
  <c r="DT16" i="15" s="1"/>
  <c r="AM16" i="15"/>
  <c r="DU16" i="15" s="1"/>
  <c r="AO16" i="15"/>
  <c r="DW16" i="15" s="1"/>
  <c r="AJ17" i="15"/>
  <c r="DR17" i="15" s="1"/>
  <c r="AK17" i="15"/>
  <c r="DS17" i="15" s="1"/>
  <c r="AL17" i="15"/>
  <c r="DT17" i="15" s="1"/>
  <c r="AM17" i="15"/>
  <c r="DU17" i="15" s="1"/>
  <c r="AO17" i="15"/>
  <c r="DW17" i="15" s="1"/>
  <c r="AJ18" i="15"/>
  <c r="DR18" i="15" s="1"/>
  <c r="AK18" i="15"/>
  <c r="DS18" i="15" s="1"/>
  <c r="AL18" i="15"/>
  <c r="DT18" i="15" s="1"/>
  <c r="AM18" i="15"/>
  <c r="DU18" i="15" s="1"/>
  <c r="AO18" i="15"/>
  <c r="DW18" i="15" s="1"/>
  <c r="AJ19" i="15"/>
  <c r="DR19" i="15" s="1"/>
  <c r="AK19" i="15"/>
  <c r="DS19" i="15" s="1"/>
  <c r="AL19" i="15"/>
  <c r="DT19" i="15" s="1"/>
  <c r="AM19" i="15"/>
  <c r="DU19" i="15" s="1"/>
  <c r="AO19" i="15"/>
  <c r="DW19" i="15" s="1"/>
  <c r="AJ20" i="15"/>
  <c r="DR20" i="15" s="1"/>
  <c r="AK20" i="15"/>
  <c r="DS20" i="15" s="1"/>
  <c r="AL20" i="15"/>
  <c r="DT20" i="15" s="1"/>
  <c r="AM20" i="15"/>
  <c r="DU20" i="15" s="1"/>
  <c r="AO20" i="15"/>
  <c r="DW20" i="15" s="1"/>
  <c r="AJ21" i="15"/>
  <c r="DR21" i="15" s="1"/>
  <c r="AK21" i="15"/>
  <c r="DS21" i="15" s="1"/>
  <c r="AL21" i="15"/>
  <c r="DT21" i="15" s="1"/>
  <c r="AM21" i="15"/>
  <c r="DU21" i="15" s="1"/>
  <c r="AO21" i="15"/>
  <c r="DW21" i="15" s="1"/>
  <c r="AJ22" i="15"/>
  <c r="DR22" i="15" s="1"/>
  <c r="AK22" i="15"/>
  <c r="DS22" i="15" s="1"/>
  <c r="AL22" i="15"/>
  <c r="DT22" i="15" s="1"/>
  <c r="AM22" i="15"/>
  <c r="DU22" i="15" s="1"/>
  <c r="AO22" i="15"/>
  <c r="DW22" i="15" s="1"/>
  <c r="AJ23" i="15"/>
  <c r="DR23" i="15" s="1"/>
  <c r="AK23" i="15"/>
  <c r="DS23" i="15" s="1"/>
  <c r="AL23" i="15"/>
  <c r="DT23" i="15" s="1"/>
  <c r="AM23" i="15"/>
  <c r="DU23" i="15" s="1"/>
  <c r="AO23" i="15"/>
  <c r="DW23" i="15" s="1"/>
  <c r="AJ24" i="15"/>
  <c r="DR24" i="15" s="1"/>
  <c r="AK24" i="15"/>
  <c r="DS24" i="15" s="1"/>
  <c r="AL24" i="15"/>
  <c r="DT24" i="15" s="1"/>
  <c r="AM24" i="15"/>
  <c r="DU24" i="15" s="1"/>
  <c r="AO24" i="15"/>
  <c r="DW24" i="15" s="1"/>
  <c r="AJ25" i="15"/>
  <c r="DR25" i="15" s="1"/>
  <c r="AK25" i="15"/>
  <c r="DS25" i="15" s="1"/>
  <c r="AL25" i="15"/>
  <c r="DT25" i="15" s="1"/>
  <c r="AM25" i="15"/>
  <c r="DU25" i="15" s="1"/>
  <c r="AO25" i="15"/>
  <c r="DW25" i="15" s="1"/>
  <c r="AJ26" i="15"/>
  <c r="DR26" i="15" s="1"/>
  <c r="AK26" i="15"/>
  <c r="DS26" i="15" s="1"/>
  <c r="AL26" i="15"/>
  <c r="DT26" i="15" s="1"/>
  <c r="AM26" i="15"/>
  <c r="DU26" i="15" s="1"/>
  <c r="AO26" i="15"/>
  <c r="DW26" i="15" s="1"/>
  <c r="AJ27" i="15"/>
  <c r="DR27" i="15" s="1"/>
  <c r="AK27" i="15"/>
  <c r="DS27" i="15" s="1"/>
  <c r="AL27" i="15"/>
  <c r="DT27" i="15" s="1"/>
  <c r="AM27" i="15"/>
  <c r="DU27" i="15" s="1"/>
  <c r="AO27" i="15"/>
  <c r="DW27" i="15" s="1"/>
  <c r="AJ28" i="15"/>
  <c r="DR28" i="15" s="1"/>
  <c r="AK28" i="15"/>
  <c r="DS28" i="15" s="1"/>
  <c r="AL28" i="15"/>
  <c r="DT28" i="15" s="1"/>
  <c r="AM28" i="15"/>
  <c r="DU28" i="15" s="1"/>
  <c r="AO28" i="15"/>
  <c r="DW28" i="15" s="1"/>
  <c r="AJ29" i="15"/>
  <c r="DR29" i="15" s="1"/>
  <c r="AK29" i="15"/>
  <c r="DS29" i="15" s="1"/>
  <c r="AL29" i="15"/>
  <c r="DT29" i="15" s="1"/>
  <c r="AM29" i="15"/>
  <c r="DU29" i="15" s="1"/>
  <c r="AO29" i="15"/>
  <c r="DW29" i="15" s="1"/>
  <c r="AJ30" i="15"/>
  <c r="DR30" i="15" s="1"/>
  <c r="AK30" i="15"/>
  <c r="DS30" i="15" s="1"/>
  <c r="AL30" i="15"/>
  <c r="DT30" i="15" s="1"/>
  <c r="AM30" i="15"/>
  <c r="DU30" i="15" s="1"/>
  <c r="AO30" i="15"/>
  <c r="DW30" i="15" s="1"/>
  <c r="AJ31" i="15"/>
  <c r="DR31" i="15" s="1"/>
  <c r="AK31" i="15"/>
  <c r="DS31" i="15" s="1"/>
  <c r="AL31" i="15"/>
  <c r="DT31" i="15" s="1"/>
  <c r="AM31" i="15"/>
  <c r="DU31" i="15" s="1"/>
  <c r="AO31" i="15"/>
  <c r="DW31" i="15" s="1"/>
  <c r="AJ32" i="15"/>
  <c r="DR32" i="15" s="1"/>
  <c r="AK32" i="15"/>
  <c r="DS32" i="15" s="1"/>
  <c r="AL32" i="15"/>
  <c r="DT32" i="15" s="1"/>
  <c r="AM32" i="15"/>
  <c r="DU32" i="15" s="1"/>
  <c r="AO32" i="15"/>
  <c r="DW32" i="15" s="1"/>
  <c r="AJ33" i="15"/>
  <c r="DR33" i="15" s="1"/>
  <c r="AK33" i="15"/>
  <c r="DS33" i="15" s="1"/>
  <c r="AL33" i="15"/>
  <c r="DT33" i="15" s="1"/>
  <c r="AM33" i="15"/>
  <c r="DU33" i="15" s="1"/>
  <c r="AO33" i="15"/>
  <c r="DW33" i="15" s="1"/>
  <c r="AJ34" i="15"/>
  <c r="DR34" i="15" s="1"/>
  <c r="AK34" i="15"/>
  <c r="DS34" i="15" s="1"/>
  <c r="AL34" i="15"/>
  <c r="DT34" i="15" s="1"/>
  <c r="AM34" i="15"/>
  <c r="DU34" i="15" s="1"/>
  <c r="AO34" i="15"/>
  <c r="DW34" i="15" s="1"/>
  <c r="AJ35" i="15"/>
  <c r="DR35" i="15" s="1"/>
  <c r="AK35" i="15"/>
  <c r="DS35" i="15" s="1"/>
  <c r="AL35" i="15"/>
  <c r="DT35" i="15" s="1"/>
  <c r="AM35" i="15"/>
  <c r="DU35" i="15" s="1"/>
  <c r="AO35" i="15"/>
  <c r="DW35" i="15" s="1"/>
  <c r="AJ36" i="15"/>
  <c r="DR36" i="15" s="1"/>
  <c r="AK36" i="15"/>
  <c r="DS36" i="15" s="1"/>
  <c r="AL36" i="15"/>
  <c r="DT36" i="15" s="1"/>
  <c r="AM36" i="15"/>
  <c r="DU36" i="15" s="1"/>
  <c r="AO36" i="15"/>
  <c r="DW36" i="15" s="1"/>
  <c r="AJ37" i="15"/>
  <c r="DR37" i="15" s="1"/>
  <c r="AK37" i="15"/>
  <c r="DS37" i="15" s="1"/>
  <c r="AL37" i="15"/>
  <c r="DT37" i="15" s="1"/>
  <c r="AM37" i="15"/>
  <c r="DU37" i="15" s="1"/>
  <c r="AO37" i="15"/>
  <c r="DW37" i="15" s="1"/>
  <c r="AJ38" i="15"/>
  <c r="DR38" i="15" s="1"/>
  <c r="AK38" i="15"/>
  <c r="DS38" i="15" s="1"/>
  <c r="AL38" i="15"/>
  <c r="DT38" i="15" s="1"/>
  <c r="AM38" i="15"/>
  <c r="DU38" i="15" s="1"/>
  <c r="AO38" i="15"/>
  <c r="DW38" i="15" s="1"/>
  <c r="AJ39" i="15"/>
  <c r="DR39" i="15" s="1"/>
  <c r="AK39" i="15"/>
  <c r="DS39" i="15" s="1"/>
  <c r="AL39" i="15"/>
  <c r="DT39" i="15" s="1"/>
  <c r="AM39" i="15"/>
  <c r="DU39" i="15" s="1"/>
  <c r="AO39" i="15"/>
  <c r="DW39" i="15" s="1"/>
  <c r="AJ40" i="15"/>
  <c r="DR40" i="15" s="1"/>
  <c r="AK40" i="15"/>
  <c r="DS40" i="15" s="1"/>
  <c r="AL40" i="15"/>
  <c r="DT40" i="15" s="1"/>
  <c r="AM40" i="15"/>
  <c r="DU40" i="15" s="1"/>
  <c r="AO40" i="15"/>
  <c r="DW40" i="15" s="1"/>
  <c r="AJ41" i="15"/>
  <c r="DR41" i="15" s="1"/>
  <c r="AK41" i="15"/>
  <c r="DS41" i="15" s="1"/>
  <c r="AL41" i="15"/>
  <c r="DT41" i="15" s="1"/>
  <c r="AM41" i="15"/>
  <c r="DU41" i="15" s="1"/>
  <c r="AO41" i="15"/>
  <c r="DW41" i="15" s="1"/>
  <c r="AJ42" i="15"/>
  <c r="DR42" i="15" s="1"/>
  <c r="AK42" i="15"/>
  <c r="DS42" i="15" s="1"/>
  <c r="AL42" i="15"/>
  <c r="DT42" i="15" s="1"/>
  <c r="AM42" i="15"/>
  <c r="DU42" i="15" s="1"/>
  <c r="AO42" i="15"/>
  <c r="DW42" i="15" s="1"/>
  <c r="AJ43" i="15"/>
  <c r="DR43" i="15" s="1"/>
  <c r="AK43" i="15"/>
  <c r="DS43" i="15" s="1"/>
  <c r="AL43" i="15"/>
  <c r="DT43" i="15" s="1"/>
  <c r="AM43" i="15"/>
  <c r="DU43" i="15" s="1"/>
  <c r="AO43" i="15"/>
  <c r="DW43" i="15" s="1"/>
  <c r="AJ44" i="15"/>
  <c r="DR44" i="15" s="1"/>
  <c r="AK44" i="15"/>
  <c r="DS44" i="15" s="1"/>
  <c r="AL44" i="15"/>
  <c r="DT44" i="15" s="1"/>
  <c r="AM44" i="15"/>
  <c r="DU44" i="15" s="1"/>
  <c r="AO44" i="15"/>
  <c r="DW44" i="15" s="1"/>
  <c r="AJ45" i="15"/>
  <c r="DR45" i="15" s="1"/>
  <c r="AK45" i="15"/>
  <c r="DS45" i="15" s="1"/>
  <c r="AL45" i="15"/>
  <c r="DT45" i="15" s="1"/>
  <c r="AM45" i="15"/>
  <c r="DU45" i="15" s="1"/>
  <c r="AO45" i="15"/>
  <c r="DW45" i="15" s="1"/>
  <c r="AJ46" i="15"/>
  <c r="DR46" i="15" s="1"/>
  <c r="AK46" i="15"/>
  <c r="DS46" i="15" s="1"/>
  <c r="AL46" i="15"/>
  <c r="DT46" i="15" s="1"/>
  <c r="AM46" i="15"/>
  <c r="DU46" i="15" s="1"/>
  <c r="AO46" i="15"/>
  <c r="DW46" i="15" s="1"/>
  <c r="AJ47" i="15"/>
  <c r="DR47" i="15" s="1"/>
  <c r="AK47" i="15"/>
  <c r="DS47" i="15" s="1"/>
  <c r="AL47" i="15"/>
  <c r="DT47" i="15" s="1"/>
  <c r="AM47" i="15"/>
  <c r="DU47" i="15" s="1"/>
  <c r="AO47" i="15"/>
  <c r="DW47" i="15" s="1"/>
  <c r="AJ48" i="15"/>
  <c r="DR48" i="15" s="1"/>
  <c r="AK48" i="15"/>
  <c r="DS48" i="15" s="1"/>
  <c r="AL48" i="15"/>
  <c r="DT48" i="15" s="1"/>
  <c r="AM48" i="15"/>
  <c r="DU48" i="15" s="1"/>
  <c r="AO48" i="15"/>
  <c r="DW48" i="15" s="1"/>
  <c r="AJ49" i="15"/>
  <c r="DR49" i="15" s="1"/>
  <c r="AK49" i="15"/>
  <c r="DS49" i="15" s="1"/>
  <c r="AL49" i="15"/>
  <c r="DT49" i="15" s="1"/>
  <c r="AM49" i="15"/>
  <c r="DU49" i="15" s="1"/>
  <c r="AO49" i="15"/>
  <c r="DW49" i="15" s="1"/>
  <c r="AJ50" i="15"/>
  <c r="DR50" i="15" s="1"/>
  <c r="AK50" i="15"/>
  <c r="DS50" i="15" s="1"/>
  <c r="AL50" i="15"/>
  <c r="DT50" i="15" s="1"/>
  <c r="AM50" i="15"/>
  <c r="DU50" i="15" s="1"/>
  <c r="AO50" i="15"/>
  <c r="DW50" i="15" s="1"/>
  <c r="AJ51" i="15"/>
  <c r="DR51" i="15" s="1"/>
  <c r="AK51" i="15"/>
  <c r="DS51" i="15" s="1"/>
  <c r="AL51" i="15"/>
  <c r="DT51" i="15" s="1"/>
  <c r="AM51" i="15"/>
  <c r="DU51" i="15" s="1"/>
  <c r="AO51" i="15"/>
  <c r="DW51" i="15" s="1"/>
  <c r="AJ52" i="15"/>
  <c r="DR52" i="15" s="1"/>
  <c r="AK52" i="15"/>
  <c r="DS52" i="15" s="1"/>
  <c r="AL52" i="15"/>
  <c r="DT52" i="15" s="1"/>
  <c r="AM52" i="15"/>
  <c r="DU52" i="15" s="1"/>
  <c r="AO52" i="15"/>
  <c r="DW52" i="15" s="1"/>
  <c r="AJ53" i="15"/>
  <c r="DR53" i="15" s="1"/>
  <c r="AK53" i="15"/>
  <c r="DS53" i="15" s="1"/>
  <c r="AL53" i="15"/>
  <c r="DT53" i="15" s="1"/>
  <c r="AM53" i="15"/>
  <c r="DU53" i="15" s="1"/>
  <c r="AO53" i="15"/>
  <c r="DW53" i="15" s="1"/>
  <c r="AJ54" i="15"/>
  <c r="DR54" i="15" s="1"/>
  <c r="AK54" i="15"/>
  <c r="DS54" i="15" s="1"/>
  <c r="AL54" i="15"/>
  <c r="DT54" i="15" s="1"/>
  <c r="AM54" i="15"/>
  <c r="DU54" i="15" s="1"/>
  <c r="AO54" i="15"/>
  <c r="DW54" i="15" s="1"/>
  <c r="AJ55" i="15"/>
  <c r="DR55" i="15" s="1"/>
  <c r="AK55" i="15"/>
  <c r="DS55" i="15" s="1"/>
  <c r="AL55" i="15"/>
  <c r="DT55" i="15" s="1"/>
  <c r="AM55" i="15"/>
  <c r="DU55" i="15" s="1"/>
  <c r="AO55" i="15"/>
  <c r="DW55" i="15" s="1"/>
  <c r="AJ56" i="15"/>
  <c r="DR56" i="15" s="1"/>
  <c r="AK56" i="15"/>
  <c r="DS56" i="15" s="1"/>
  <c r="AL56" i="15"/>
  <c r="DT56" i="15" s="1"/>
  <c r="AM56" i="15"/>
  <c r="DU56" i="15" s="1"/>
  <c r="AO56" i="15"/>
  <c r="DW56" i="15" s="1"/>
  <c r="AJ57" i="15"/>
  <c r="DR57" i="15" s="1"/>
  <c r="AK57" i="15"/>
  <c r="DS57" i="15" s="1"/>
  <c r="AL57" i="15"/>
  <c r="DT57" i="15" s="1"/>
  <c r="AM57" i="15"/>
  <c r="DU57" i="15" s="1"/>
  <c r="AO57" i="15"/>
  <c r="DW57" i="15" s="1"/>
  <c r="AJ58" i="15"/>
  <c r="AK58" i="15"/>
  <c r="AL58" i="15"/>
  <c r="DT58" i="15" s="1"/>
  <c r="AM58" i="15"/>
  <c r="DU58" i="15" s="1"/>
  <c r="AO58" i="15"/>
  <c r="DW58" i="15" s="1"/>
  <c r="AM9" i="15"/>
  <c r="DU9" i="15" s="1"/>
  <c r="AL9" i="15"/>
  <c r="AK9" i="15"/>
  <c r="AJ9" i="15"/>
  <c r="DR9" i="15" s="1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9" i="15"/>
  <c r="AG59" i="15"/>
  <c r="AF59" i="15"/>
  <c r="AE59" i="15"/>
  <c r="AD59" i="15"/>
  <c r="AC59" i="15"/>
  <c r="AB59" i="15"/>
  <c r="AA59" i="15"/>
  <c r="Z59" i="15"/>
  <c r="Y59" i="15"/>
  <c r="X59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C59" i="15"/>
  <c r="AH58" i="15"/>
  <c r="N53" i="23" s="1"/>
  <c r="AH57" i="15"/>
  <c r="N52" i="23" s="1"/>
  <c r="AH56" i="15"/>
  <c r="N51" i="23" s="1"/>
  <c r="AH55" i="15"/>
  <c r="N50" i="23" s="1"/>
  <c r="AH54" i="15"/>
  <c r="N49" i="23" s="1"/>
  <c r="AH53" i="15"/>
  <c r="N48" i="23" s="1"/>
  <c r="AH52" i="15"/>
  <c r="N47" i="23" s="1"/>
  <c r="AH51" i="15"/>
  <c r="N46" i="23" s="1"/>
  <c r="AH50" i="15"/>
  <c r="AH49" i="15"/>
  <c r="N44" i="23" s="1"/>
  <c r="AH48" i="15"/>
  <c r="N43" i="23" s="1"/>
  <c r="AH47" i="15"/>
  <c r="N42" i="23" s="1"/>
  <c r="AH46" i="15"/>
  <c r="N41" i="23" s="1"/>
  <c r="AH45" i="15"/>
  <c r="N40" i="23" s="1"/>
  <c r="AH44" i="15"/>
  <c r="N39" i="23" s="1"/>
  <c r="AH43" i="15"/>
  <c r="N38" i="23" s="1"/>
  <c r="AH42" i="15"/>
  <c r="N37" i="23" s="1"/>
  <c r="AH41" i="15"/>
  <c r="N36" i="23" s="1"/>
  <c r="AH40" i="15"/>
  <c r="N35" i="23" s="1"/>
  <c r="AH39" i="15"/>
  <c r="N34" i="23" s="1"/>
  <c r="AH38" i="15"/>
  <c r="N33" i="23" s="1"/>
  <c r="AH37" i="15"/>
  <c r="N32" i="23" s="1"/>
  <c r="AH36" i="15"/>
  <c r="N31" i="23" s="1"/>
  <c r="AH35" i="15"/>
  <c r="N30" i="23" s="1"/>
  <c r="AH34" i="15"/>
  <c r="N29" i="23" s="1"/>
  <c r="AH33" i="15"/>
  <c r="N28" i="23" s="1"/>
  <c r="AH32" i="15"/>
  <c r="N27" i="23" s="1"/>
  <c r="AH31" i="15"/>
  <c r="N26" i="23" s="1"/>
  <c r="AH30" i="15"/>
  <c r="N25" i="23" s="1"/>
  <c r="AH29" i="15"/>
  <c r="N24" i="23" s="1"/>
  <c r="AH28" i="15"/>
  <c r="N23" i="23" s="1"/>
  <c r="AH27" i="15"/>
  <c r="N22" i="23" s="1"/>
  <c r="AH26" i="15"/>
  <c r="N21" i="23" s="1"/>
  <c r="AH25" i="15"/>
  <c r="N20" i="23" s="1"/>
  <c r="AH24" i="15"/>
  <c r="N19" i="23" s="1"/>
  <c r="AH23" i="15"/>
  <c r="N18" i="23" s="1"/>
  <c r="AH22" i="15"/>
  <c r="N17" i="23" s="1"/>
  <c r="AH21" i="15"/>
  <c r="N16" i="23" s="1"/>
  <c r="AH20" i="15"/>
  <c r="N15" i="23" s="1"/>
  <c r="AH19" i="15"/>
  <c r="N14" i="23" s="1"/>
  <c r="AH18" i="15"/>
  <c r="N13" i="23" s="1"/>
  <c r="AH17" i="15"/>
  <c r="N12" i="23" s="1"/>
  <c r="AH16" i="15"/>
  <c r="N11" i="23" s="1"/>
  <c r="AH15" i="15"/>
  <c r="N10" i="23" s="1"/>
  <c r="AH14" i="15"/>
  <c r="N9" i="23" s="1"/>
  <c r="AH13" i="15"/>
  <c r="N8" i="23" s="1"/>
  <c r="AH12" i="15"/>
  <c r="N7" i="23" s="1"/>
  <c r="AH11" i="15"/>
  <c r="N6" i="23" s="1"/>
  <c r="AH10" i="15"/>
  <c r="N5" i="23" s="1"/>
  <c r="AH9" i="15"/>
  <c r="N4" i="23" s="1"/>
  <c r="L58" i="14"/>
  <c r="K58" i="14"/>
  <c r="J58" i="14"/>
  <c r="I58" i="14"/>
  <c r="D58" i="14"/>
  <c r="B58" i="14"/>
  <c r="A58" i="14"/>
  <c r="L57" i="14"/>
  <c r="K57" i="14"/>
  <c r="J57" i="14"/>
  <c r="I57" i="14"/>
  <c r="O57" i="14"/>
  <c r="CI57" i="15" s="1"/>
  <c r="D57" i="14"/>
  <c r="B57" i="14"/>
  <c r="A57" i="14"/>
  <c r="L56" i="14"/>
  <c r="K56" i="14"/>
  <c r="J56" i="14"/>
  <c r="I56" i="14"/>
  <c r="O56" i="14"/>
  <c r="CI56" i="15" s="1"/>
  <c r="D56" i="14"/>
  <c r="B56" i="14"/>
  <c r="A56" i="14"/>
  <c r="L55" i="14"/>
  <c r="K55" i="14"/>
  <c r="J55" i="14"/>
  <c r="I55" i="14"/>
  <c r="O55" i="14"/>
  <c r="CI55" i="15" s="1"/>
  <c r="D55" i="14"/>
  <c r="B55" i="14"/>
  <c r="A55" i="14"/>
  <c r="L54" i="14"/>
  <c r="K54" i="14"/>
  <c r="J54" i="14"/>
  <c r="I54" i="14"/>
  <c r="O54" i="14"/>
  <c r="CI54" i="15" s="1"/>
  <c r="D54" i="14"/>
  <c r="B54" i="14"/>
  <c r="A54" i="14"/>
  <c r="L53" i="14"/>
  <c r="K53" i="14"/>
  <c r="J53" i="14"/>
  <c r="I53" i="14"/>
  <c r="O53" i="14"/>
  <c r="CI53" i="15" s="1"/>
  <c r="D53" i="14"/>
  <c r="B53" i="14"/>
  <c r="A53" i="14"/>
  <c r="L52" i="14"/>
  <c r="K52" i="14"/>
  <c r="J52" i="14"/>
  <c r="I52" i="14"/>
  <c r="O52" i="14"/>
  <c r="CI52" i="15" s="1"/>
  <c r="D52" i="14"/>
  <c r="B52" i="14"/>
  <c r="A52" i="14"/>
  <c r="L51" i="14"/>
  <c r="K51" i="14"/>
  <c r="J51" i="14"/>
  <c r="I51" i="14"/>
  <c r="O51" i="14"/>
  <c r="CI51" i="15" s="1"/>
  <c r="D51" i="14"/>
  <c r="B51" i="14"/>
  <c r="A51" i="14"/>
  <c r="L50" i="14"/>
  <c r="K50" i="14"/>
  <c r="J50" i="14"/>
  <c r="I50" i="14"/>
  <c r="O50" i="14"/>
  <c r="CI50" i="15" s="1"/>
  <c r="D50" i="14"/>
  <c r="B50" i="14"/>
  <c r="A50" i="14"/>
  <c r="L49" i="14"/>
  <c r="K49" i="14"/>
  <c r="J49" i="14"/>
  <c r="I49" i="14"/>
  <c r="O49" i="14"/>
  <c r="CI49" i="15" s="1"/>
  <c r="D49" i="14"/>
  <c r="B49" i="14"/>
  <c r="A49" i="14"/>
  <c r="L48" i="14"/>
  <c r="K48" i="14"/>
  <c r="J48" i="14"/>
  <c r="I48" i="14"/>
  <c r="O48" i="14"/>
  <c r="CI48" i="15" s="1"/>
  <c r="D48" i="14"/>
  <c r="B48" i="14"/>
  <c r="A48" i="14"/>
  <c r="L47" i="14"/>
  <c r="K47" i="14"/>
  <c r="J47" i="14"/>
  <c r="I47" i="14"/>
  <c r="O47" i="14"/>
  <c r="CI47" i="15" s="1"/>
  <c r="D47" i="14"/>
  <c r="B47" i="14"/>
  <c r="A47" i="14"/>
  <c r="L46" i="14"/>
  <c r="K46" i="14"/>
  <c r="J46" i="14"/>
  <c r="I46" i="14"/>
  <c r="O46" i="14"/>
  <c r="CI46" i="15" s="1"/>
  <c r="D46" i="14"/>
  <c r="B46" i="14"/>
  <c r="A46" i="14"/>
  <c r="L45" i="14"/>
  <c r="K45" i="14"/>
  <c r="J45" i="14"/>
  <c r="I45" i="14"/>
  <c r="O45" i="14"/>
  <c r="CI45" i="15" s="1"/>
  <c r="D45" i="14"/>
  <c r="B45" i="14"/>
  <c r="A45" i="14"/>
  <c r="L44" i="14"/>
  <c r="K44" i="14"/>
  <c r="J44" i="14"/>
  <c r="I44" i="14"/>
  <c r="O44" i="14"/>
  <c r="CI44" i="15" s="1"/>
  <c r="D44" i="14"/>
  <c r="B44" i="14"/>
  <c r="A44" i="14"/>
  <c r="L43" i="14"/>
  <c r="K43" i="14"/>
  <c r="J43" i="14"/>
  <c r="I43" i="14"/>
  <c r="O43" i="14"/>
  <c r="CI43" i="15" s="1"/>
  <c r="D43" i="14"/>
  <c r="B43" i="14"/>
  <c r="A43" i="14"/>
  <c r="L42" i="14"/>
  <c r="K42" i="14"/>
  <c r="J42" i="14"/>
  <c r="I42" i="14"/>
  <c r="O42" i="14"/>
  <c r="CI42" i="15" s="1"/>
  <c r="D42" i="14"/>
  <c r="B42" i="14"/>
  <c r="A42" i="14"/>
  <c r="L41" i="14"/>
  <c r="K41" i="14"/>
  <c r="J41" i="14"/>
  <c r="I41" i="14"/>
  <c r="O41" i="14"/>
  <c r="CI41" i="15" s="1"/>
  <c r="D41" i="14"/>
  <c r="B41" i="14"/>
  <c r="A41" i="14"/>
  <c r="L40" i="14"/>
  <c r="K40" i="14"/>
  <c r="J40" i="14"/>
  <c r="I40" i="14"/>
  <c r="O40" i="14"/>
  <c r="CI40" i="15" s="1"/>
  <c r="D40" i="14"/>
  <c r="B40" i="14"/>
  <c r="A40" i="14"/>
  <c r="L39" i="14"/>
  <c r="K39" i="14"/>
  <c r="J39" i="14"/>
  <c r="I39" i="14"/>
  <c r="O39" i="14"/>
  <c r="CI39" i="15" s="1"/>
  <c r="D39" i="14"/>
  <c r="B39" i="14"/>
  <c r="A39" i="14"/>
  <c r="L38" i="14"/>
  <c r="K38" i="14"/>
  <c r="J38" i="14"/>
  <c r="I38" i="14"/>
  <c r="O38" i="14"/>
  <c r="CI38" i="15" s="1"/>
  <c r="D38" i="14"/>
  <c r="B38" i="14"/>
  <c r="A38" i="14"/>
  <c r="L37" i="14"/>
  <c r="K37" i="14"/>
  <c r="J37" i="14"/>
  <c r="I37" i="14"/>
  <c r="O37" i="14"/>
  <c r="CI37" i="15" s="1"/>
  <c r="D37" i="14"/>
  <c r="B37" i="14"/>
  <c r="A37" i="14"/>
  <c r="L36" i="14"/>
  <c r="K36" i="14"/>
  <c r="J36" i="14"/>
  <c r="I36" i="14"/>
  <c r="O36" i="14"/>
  <c r="CI36" i="15" s="1"/>
  <c r="D36" i="14"/>
  <c r="B36" i="14"/>
  <c r="A36" i="14"/>
  <c r="L35" i="14"/>
  <c r="K35" i="14"/>
  <c r="J35" i="14"/>
  <c r="I35" i="14"/>
  <c r="O35" i="14"/>
  <c r="CI35" i="15" s="1"/>
  <c r="D35" i="14"/>
  <c r="B35" i="14"/>
  <c r="A35" i="14"/>
  <c r="L34" i="14"/>
  <c r="K34" i="14"/>
  <c r="J34" i="14"/>
  <c r="I34" i="14"/>
  <c r="O34" i="14"/>
  <c r="CI34" i="15" s="1"/>
  <c r="D34" i="14"/>
  <c r="B34" i="14"/>
  <c r="A34" i="14"/>
  <c r="L33" i="14"/>
  <c r="K33" i="14"/>
  <c r="J33" i="14"/>
  <c r="I33" i="14"/>
  <c r="O33" i="14"/>
  <c r="CI33" i="15" s="1"/>
  <c r="D33" i="14"/>
  <c r="B33" i="14"/>
  <c r="A33" i="14"/>
  <c r="L32" i="14"/>
  <c r="K32" i="14"/>
  <c r="J32" i="14"/>
  <c r="I32" i="14"/>
  <c r="O32" i="14"/>
  <c r="CI32" i="15" s="1"/>
  <c r="D32" i="14"/>
  <c r="B32" i="14"/>
  <c r="A32" i="14"/>
  <c r="L31" i="14"/>
  <c r="K31" i="14"/>
  <c r="J31" i="14"/>
  <c r="I31" i="14"/>
  <c r="O31" i="14"/>
  <c r="CI31" i="15" s="1"/>
  <c r="D31" i="14"/>
  <c r="B31" i="14"/>
  <c r="A31" i="14"/>
  <c r="L30" i="14"/>
  <c r="K30" i="14"/>
  <c r="J30" i="14"/>
  <c r="I30" i="14"/>
  <c r="O30" i="14"/>
  <c r="CI30" i="15" s="1"/>
  <c r="D30" i="14"/>
  <c r="B30" i="14"/>
  <c r="A30" i="14"/>
  <c r="L29" i="14"/>
  <c r="K29" i="14"/>
  <c r="J29" i="14"/>
  <c r="I29" i="14"/>
  <c r="O29" i="14"/>
  <c r="CI29" i="15" s="1"/>
  <c r="D29" i="14"/>
  <c r="B29" i="14"/>
  <c r="A29" i="14"/>
  <c r="L28" i="14"/>
  <c r="K28" i="14"/>
  <c r="J28" i="14"/>
  <c r="I28" i="14"/>
  <c r="O28" i="14"/>
  <c r="CI28" i="15" s="1"/>
  <c r="D28" i="14"/>
  <c r="B28" i="14"/>
  <c r="A28" i="14"/>
  <c r="L27" i="14"/>
  <c r="K27" i="14"/>
  <c r="J27" i="14"/>
  <c r="I27" i="14"/>
  <c r="O27" i="14"/>
  <c r="CI27" i="15" s="1"/>
  <c r="D27" i="14"/>
  <c r="B27" i="14"/>
  <c r="A27" i="14"/>
  <c r="L26" i="14"/>
  <c r="K26" i="14"/>
  <c r="J26" i="14"/>
  <c r="I26" i="14"/>
  <c r="O26" i="14"/>
  <c r="CI26" i="15" s="1"/>
  <c r="D26" i="14"/>
  <c r="B26" i="14"/>
  <c r="A26" i="14"/>
  <c r="L25" i="14"/>
  <c r="K25" i="14"/>
  <c r="J25" i="14"/>
  <c r="I25" i="14"/>
  <c r="O25" i="14"/>
  <c r="CI25" i="15" s="1"/>
  <c r="D25" i="14"/>
  <c r="B25" i="14"/>
  <c r="A25" i="14"/>
  <c r="L24" i="14"/>
  <c r="K24" i="14"/>
  <c r="J24" i="14"/>
  <c r="I24" i="14"/>
  <c r="O24" i="14"/>
  <c r="CI24" i="15" s="1"/>
  <c r="D24" i="14"/>
  <c r="B24" i="14"/>
  <c r="A24" i="14"/>
  <c r="L23" i="14"/>
  <c r="K23" i="14"/>
  <c r="J23" i="14"/>
  <c r="I23" i="14"/>
  <c r="O23" i="14"/>
  <c r="CI23" i="15" s="1"/>
  <c r="D23" i="14"/>
  <c r="B23" i="14"/>
  <c r="A23" i="14"/>
  <c r="L22" i="14"/>
  <c r="K22" i="14"/>
  <c r="J22" i="14"/>
  <c r="I22" i="14"/>
  <c r="O22" i="14"/>
  <c r="CI22" i="15" s="1"/>
  <c r="D22" i="14"/>
  <c r="B22" i="14"/>
  <c r="A22" i="14"/>
  <c r="L21" i="14"/>
  <c r="K21" i="14"/>
  <c r="J21" i="14"/>
  <c r="I21" i="14"/>
  <c r="O21" i="14"/>
  <c r="CI21" i="15" s="1"/>
  <c r="D21" i="14"/>
  <c r="B21" i="14"/>
  <c r="A21" i="14"/>
  <c r="L20" i="14"/>
  <c r="K20" i="14"/>
  <c r="J20" i="14"/>
  <c r="I20" i="14"/>
  <c r="O20" i="14"/>
  <c r="CI20" i="15" s="1"/>
  <c r="D20" i="14"/>
  <c r="B20" i="14"/>
  <c r="A20" i="14"/>
  <c r="L19" i="14"/>
  <c r="K19" i="14"/>
  <c r="J19" i="14"/>
  <c r="I19" i="14"/>
  <c r="O19" i="14"/>
  <c r="CI19" i="15" s="1"/>
  <c r="D19" i="14"/>
  <c r="B19" i="14"/>
  <c r="A19" i="14"/>
  <c r="L18" i="14"/>
  <c r="K18" i="14"/>
  <c r="J18" i="14"/>
  <c r="I18" i="14"/>
  <c r="O18" i="14"/>
  <c r="CI18" i="15" s="1"/>
  <c r="D18" i="14"/>
  <c r="B18" i="14"/>
  <c r="A18" i="14"/>
  <c r="L17" i="14"/>
  <c r="K17" i="14"/>
  <c r="J17" i="14"/>
  <c r="I17" i="14"/>
  <c r="O17" i="14"/>
  <c r="CI17" i="15" s="1"/>
  <c r="D17" i="14"/>
  <c r="B17" i="14"/>
  <c r="A17" i="14"/>
  <c r="L16" i="14"/>
  <c r="K16" i="14"/>
  <c r="J16" i="14"/>
  <c r="I16" i="14"/>
  <c r="O16" i="14"/>
  <c r="CI16" i="15" s="1"/>
  <c r="D16" i="14"/>
  <c r="B16" i="14"/>
  <c r="A16" i="14"/>
  <c r="L15" i="14"/>
  <c r="K15" i="14"/>
  <c r="J15" i="14"/>
  <c r="I15" i="14"/>
  <c r="O15" i="14"/>
  <c r="CI15" i="15" s="1"/>
  <c r="D15" i="14"/>
  <c r="B15" i="14"/>
  <c r="A15" i="14"/>
  <c r="L14" i="14"/>
  <c r="K14" i="14"/>
  <c r="J14" i="14"/>
  <c r="I14" i="14"/>
  <c r="O14" i="14"/>
  <c r="CI14" i="15" s="1"/>
  <c r="D14" i="14"/>
  <c r="B14" i="14"/>
  <c r="A14" i="14"/>
  <c r="L13" i="14"/>
  <c r="K13" i="14"/>
  <c r="J13" i="14"/>
  <c r="I13" i="14"/>
  <c r="O13" i="14"/>
  <c r="CI13" i="15" s="1"/>
  <c r="D13" i="14"/>
  <c r="B13" i="14"/>
  <c r="A13" i="14"/>
  <c r="L12" i="14"/>
  <c r="K12" i="14"/>
  <c r="J12" i="14"/>
  <c r="I12" i="14"/>
  <c r="O12" i="14"/>
  <c r="CI12" i="15" s="1"/>
  <c r="D12" i="14"/>
  <c r="B12" i="14"/>
  <c r="A12" i="14"/>
  <c r="L11" i="14"/>
  <c r="K11" i="14"/>
  <c r="J11" i="14"/>
  <c r="I11" i="14"/>
  <c r="O11" i="14"/>
  <c r="CI11" i="15" s="1"/>
  <c r="D11" i="14"/>
  <c r="B11" i="14"/>
  <c r="A11" i="14"/>
  <c r="L10" i="14"/>
  <c r="K10" i="14"/>
  <c r="J10" i="14"/>
  <c r="I10" i="14"/>
  <c r="O10" i="14"/>
  <c r="CI10" i="15" s="1"/>
  <c r="D10" i="14"/>
  <c r="B10" i="14"/>
  <c r="A10" i="14"/>
  <c r="L9" i="14"/>
  <c r="K9" i="14"/>
  <c r="J9" i="14"/>
  <c r="I9" i="14"/>
  <c r="D9" i="14"/>
  <c r="B9" i="14"/>
  <c r="A9" i="14"/>
  <c r="L58" i="13"/>
  <c r="K58" i="13"/>
  <c r="J58" i="13"/>
  <c r="I58" i="13"/>
  <c r="D58" i="13"/>
  <c r="B58" i="13"/>
  <c r="A58" i="13"/>
  <c r="L57" i="13"/>
  <c r="K57" i="13"/>
  <c r="J57" i="13"/>
  <c r="I57" i="13"/>
  <c r="O57" i="13"/>
  <c r="CH57" i="15" s="1"/>
  <c r="D57" i="13"/>
  <c r="B57" i="13"/>
  <c r="A57" i="13"/>
  <c r="L56" i="13"/>
  <c r="K56" i="13"/>
  <c r="J56" i="13"/>
  <c r="I56" i="13"/>
  <c r="O56" i="13"/>
  <c r="CH56" i="15" s="1"/>
  <c r="D56" i="13"/>
  <c r="B56" i="13"/>
  <c r="A56" i="13"/>
  <c r="L55" i="13"/>
  <c r="K55" i="13"/>
  <c r="J55" i="13"/>
  <c r="I55" i="13"/>
  <c r="O55" i="13"/>
  <c r="CH55" i="15" s="1"/>
  <c r="D55" i="13"/>
  <c r="B55" i="13"/>
  <c r="A55" i="13"/>
  <c r="L54" i="13"/>
  <c r="K54" i="13"/>
  <c r="J54" i="13"/>
  <c r="I54" i="13"/>
  <c r="O54" i="13"/>
  <c r="CH54" i="15" s="1"/>
  <c r="D54" i="13"/>
  <c r="B54" i="13"/>
  <c r="A54" i="13"/>
  <c r="L53" i="13"/>
  <c r="K53" i="13"/>
  <c r="J53" i="13"/>
  <c r="I53" i="13"/>
  <c r="O53" i="13"/>
  <c r="CH53" i="15" s="1"/>
  <c r="D53" i="13"/>
  <c r="B53" i="13"/>
  <c r="A53" i="13"/>
  <c r="L52" i="13"/>
  <c r="K52" i="13"/>
  <c r="J52" i="13"/>
  <c r="I52" i="13"/>
  <c r="O52" i="13"/>
  <c r="CH52" i="15" s="1"/>
  <c r="D52" i="13"/>
  <c r="B52" i="13"/>
  <c r="A52" i="13"/>
  <c r="L51" i="13"/>
  <c r="K51" i="13"/>
  <c r="J51" i="13"/>
  <c r="I51" i="13"/>
  <c r="O51" i="13"/>
  <c r="CH51" i="15" s="1"/>
  <c r="D51" i="13"/>
  <c r="B51" i="13"/>
  <c r="A51" i="13"/>
  <c r="L50" i="13"/>
  <c r="K50" i="13"/>
  <c r="J50" i="13"/>
  <c r="I50" i="13"/>
  <c r="O50" i="13"/>
  <c r="CH50" i="15" s="1"/>
  <c r="D50" i="13"/>
  <c r="B50" i="13"/>
  <c r="A50" i="13"/>
  <c r="L49" i="13"/>
  <c r="K49" i="13"/>
  <c r="J49" i="13"/>
  <c r="I49" i="13"/>
  <c r="O49" i="13"/>
  <c r="CH49" i="15" s="1"/>
  <c r="D49" i="13"/>
  <c r="B49" i="13"/>
  <c r="A49" i="13"/>
  <c r="L48" i="13"/>
  <c r="K48" i="13"/>
  <c r="J48" i="13"/>
  <c r="I48" i="13"/>
  <c r="O48" i="13"/>
  <c r="CH48" i="15" s="1"/>
  <c r="D48" i="13"/>
  <c r="B48" i="13"/>
  <c r="A48" i="13"/>
  <c r="L47" i="13"/>
  <c r="K47" i="13"/>
  <c r="J47" i="13"/>
  <c r="I47" i="13"/>
  <c r="O47" i="13"/>
  <c r="CH47" i="15" s="1"/>
  <c r="D47" i="13"/>
  <c r="B47" i="13"/>
  <c r="A47" i="13"/>
  <c r="L46" i="13"/>
  <c r="K46" i="13"/>
  <c r="J46" i="13"/>
  <c r="I46" i="13"/>
  <c r="O46" i="13"/>
  <c r="CH46" i="15" s="1"/>
  <c r="D46" i="13"/>
  <c r="B46" i="13"/>
  <c r="A46" i="13"/>
  <c r="L45" i="13"/>
  <c r="K45" i="13"/>
  <c r="J45" i="13"/>
  <c r="I45" i="13"/>
  <c r="O45" i="13"/>
  <c r="CH45" i="15" s="1"/>
  <c r="D45" i="13"/>
  <c r="B45" i="13"/>
  <c r="A45" i="13"/>
  <c r="L44" i="13"/>
  <c r="K44" i="13"/>
  <c r="J44" i="13"/>
  <c r="I44" i="13"/>
  <c r="O44" i="13"/>
  <c r="CH44" i="15" s="1"/>
  <c r="D44" i="13"/>
  <c r="B44" i="13"/>
  <c r="A44" i="13"/>
  <c r="L43" i="13"/>
  <c r="K43" i="13"/>
  <c r="J43" i="13"/>
  <c r="I43" i="13"/>
  <c r="O43" i="13"/>
  <c r="CH43" i="15" s="1"/>
  <c r="D43" i="13"/>
  <c r="B43" i="13"/>
  <c r="A43" i="13"/>
  <c r="L42" i="13"/>
  <c r="K42" i="13"/>
  <c r="J42" i="13"/>
  <c r="I42" i="13"/>
  <c r="O42" i="13"/>
  <c r="CH42" i="15" s="1"/>
  <c r="D42" i="13"/>
  <c r="B42" i="13"/>
  <c r="A42" i="13"/>
  <c r="L41" i="13"/>
  <c r="K41" i="13"/>
  <c r="J41" i="13"/>
  <c r="I41" i="13"/>
  <c r="O41" i="13"/>
  <c r="CH41" i="15" s="1"/>
  <c r="D41" i="13"/>
  <c r="B41" i="13"/>
  <c r="A41" i="13"/>
  <c r="L40" i="13"/>
  <c r="K40" i="13"/>
  <c r="J40" i="13"/>
  <c r="I40" i="13"/>
  <c r="O40" i="13"/>
  <c r="CH40" i="15" s="1"/>
  <c r="D40" i="13"/>
  <c r="B40" i="13"/>
  <c r="A40" i="13"/>
  <c r="L39" i="13"/>
  <c r="K39" i="13"/>
  <c r="J39" i="13"/>
  <c r="I39" i="13"/>
  <c r="O39" i="13"/>
  <c r="CH39" i="15" s="1"/>
  <c r="D39" i="13"/>
  <c r="B39" i="13"/>
  <c r="A39" i="13"/>
  <c r="L38" i="13"/>
  <c r="K38" i="13"/>
  <c r="J38" i="13"/>
  <c r="I38" i="13"/>
  <c r="O38" i="13"/>
  <c r="CH38" i="15" s="1"/>
  <c r="D38" i="13"/>
  <c r="B38" i="13"/>
  <c r="A38" i="13"/>
  <c r="L37" i="13"/>
  <c r="K37" i="13"/>
  <c r="J37" i="13"/>
  <c r="I37" i="13"/>
  <c r="O37" i="13"/>
  <c r="CH37" i="15" s="1"/>
  <c r="D37" i="13"/>
  <c r="B37" i="13"/>
  <c r="A37" i="13"/>
  <c r="L36" i="13"/>
  <c r="K36" i="13"/>
  <c r="J36" i="13"/>
  <c r="I36" i="13"/>
  <c r="O36" i="13"/>
  <c r="CH36" i="15" s="1"/>
  <c r="D36" i="13"/>
  <c r="B36" i="13"/>
  <c r="A36" i="13"/>
  <c r="L35" i="13"/>
  <c r="K35" i="13"/>
  <c r="J35" i="13"/>
  <c r="I35" i="13"/>
  <c r="O35" i="13"/>
  <c r="CH35" i="15" s="1"/>
  <c r="D35" i="13"/>
  <c r="B35" i="13"/>
  <c r="A35" i="13"/>
  <c r="L34" i="13"/>
  <c r="K34" i="13"/>
  <c r="J34" i="13"/>
  <c r="I34" i="13"/>
  <c r="O34" i="13"/>
  <c r="CH34" i="15" s="1"/>
  <c r="D34" i="13"/>
  <c r="B34" i="13"/>
  <c r="A34" i="13"/>
  <c r="L33" i="13"/>
  <c r="K33" i="13"/>
  <c r="J33" i="13"/>
  <c r="I33" i="13"/>
  <c r="O33" i="13"/>
  <c r="CH33" i="15" s="1"/>
  <c r="D33" i="13"/>
  <c r="B33" i="13"/>
  <c r="A33" i="13"/>
  <c r="L32" i="13"/>
  <c r="K32" i="13"/>
  <c r="J32" i="13"/>
  <c r="I32" i="13"/>
  <c r="O32" i="13"/>
  <c r="CH32" i="15" s="1"/>
  <c r="D32" i="13"/>
  <c r="B32" i="13"/>
  <c r="A32" i="13"/>
  <c r="L31" i="13"/>
  <c r="K31" i="13"/>
  <c r="J31" i="13"/>
  <c r="I31" i="13"/>
  <c r="O31" i="13"/>
  <c r="CH31" i="15" s="1"/>
  <c r="D31" i="13"/>
  <c r="B31" i="13"/>
  <c r="A31" i="13"/>
  <c r="L30" i="13"/>
  <c r="K30" i="13"/>
  <c r="J30" i="13"/>
  <c r="I30" i="13"/>
  <c r="O30" i="13"/>
  <c r="CH30" i="15" s="1"/>
  <c r="D30" i="13"/>
  <c r="B30" i="13"/>
  <c r="A30" i="13"/>
  <c r="L29" i="13"/>
  <c r="K29" i="13"/>
  <c r="J29" i="13"/>
  <c r="I29" i="13"/>
  <c r="O29" i="13"/>
  <c r="CH29" i="15" s="1"/>
  <c r="D29" i="13"/>
  <c r="B29" i="13"/>
  <c r="A29" i="13"/>
  <c r="L28" i="13"/>
  <c r="K28" i="13"/>
  <c r="J28" i="13"/>
  <c r="I28" i="13"/>
  <c r="O28" i="13"/>
  <c r="CH28" i="15" s="1"/>
  <c r="D28" i="13"/>
  <c r="B28" i="13"/>
  <c r="A28" i="13"/>
  <c r="L27" i="13"/>
  <c r="K27" i="13"/>
  <c r="J27" i="13"/>
  <c r="I27" i="13"/>
  <c r="O27" i="13"/>
  <c r="CH27" i="15" s="1"/>
  <c r="D27" i="13"/>
  <c r="B27" i="13"/>
  <c r="A27" i="13"/>
  <c r="L26" i="13"/>
  <c r="K26" i="13"/>
  <c r="J26" i="13"/>
  <c r="I26" i="13"/>
  <c r="O26" i="13"/>
  <c r="CH26" i="15" s="1"/>
  <c r="D26" i="13"/>
  <c r="B26" i="13"/>
  <c r="A26" i="13"/>
  <c r="L25" i="13"/>
  <c r="K25" i="13"/>
  <c r="J25" i="13"/>
  <c r="I25" i="13"/>
  <c r="O25" i="13"/>
  <c r="CH25" i="15" s="1"/>
  <c r="D25" i="13"/>
  <c r="B25" i="13"/>
  <c r="A25" i="13"/>
  <c r="L24" i="13"/>
  <c r="K24" i="13"/>
  <c r="J24" i="13"/>
  <c r="I24" i="13"/>
  <c r="O24" i="13"/>
  <c r="CH24" i="15" s="1"/>
  <c r="D24" i="13"/>
  <c r="B24" i="13"/>
  <c r="A24" i="13"/>
  <c r="L23" i="13"/>
  <c r="K23" i="13"/>
  <c r="J23" i="13"/>
  <c r="I23" i="13"/>
  <c r="O23" i="13"/>
  <c r="CH23" i="15" s="1"/>
  <c r="D23" i="13"/>
  <c r="B23" i="13"/>
  <c r="A23" i="13"/>
  <c r="L22" i="13"/>
  <c r="K22" i="13"/>
  <c r="J22" i="13"/>
  <c r="I22" i="13"/>
  <c r="O22" i="13"/>
  <c r="CH22" i="15" s="1"/>
  <c r="D22" i="13"/>
  <c r="B22" i="13"/>
  <c r="A22" i="13"/>
  <c r="L21" i="13"/>
  <c r="K21" i="13"/>
  <c r="J21" i="13"/>
  <c r="I21" i="13"/>
  <c r="O21" i="13"/>
  <c r="CH21" i="15" s="1"/>
  <c r="D21" i="13"/>
  <c r="B21" i="13"/>
  <c r="A21" i="13"/>
  <c r="L20" i="13"/>
  <c r="K20" i="13"/>
  <c r="J20" i="13"/>
  <c r="I20" i="13"/>
  <c r="O20" i="13"/>
  <c r="CH20" i="15" s="1"/>
  <c r="D20" i="13"/>
  <c r="B20" i="13"/>
  <c r="A20" i="13"/>
  <c r="L19" i="13"/>
  <c r="K19" i="13"/>
  <c r="J19" i="13"/>
  <c r="I19" i="13"/>
  <c r="O19" i="13"/>
  <c r="CH19" i="15" s="1"/>
  <c r="D19" i="13"/>
  <c r="B19" i="13"/>
  <c r="A19" i="13"/>
  <c r="L18" i="13"/>
  <c r="K18" i="13"/>
  <c r="J18" i="13"/>
  <c r="I18" i="13"/>
  <c r="O18" i="13"/>
  <c r="CH18" i="15" s="1"/>
  <c r="D18" i="13"/>
  <c r="B18" i="13"/>
  <c r="A18" i="13"/>
  <c r="L17" i="13"/>
  <c r="K17" i="13"/>
  <c r="J17" i="13"/>
  <c r="I17" i="13"/>
  <c r="O17" i="13"/>
  <c r="CH17" i="15" s="1"/>
  <c r="D17" i="13"/>
  <c r="B17" i="13"/>
  <c r="A17" i="13"/>
  <c r="L16" i="13"/>
  <c r="K16" i="13"/>
  <c r="J16" i="13"/>
  <c r="I16" i="13"/>
  <c r="O16" i="13"/>
  <c r="CH16" i="15" s="1"/>
  <c r="D16" i="13"/>
  <c r="B16" i="13"/>
  <c r="A16" i="13"/>
  <c r="L15" i="13"/>
  <c r="K15" i="13"/>
  <c r="J15" i="13"/>
  <c r="I15" i="13"/>
  <c r="O15" i="13"/>
  <c r="CH15" i="15" s="1"/>
  <c r="D15" i="13"/>
  <c r="B15" i="13"/>
  <c r="A15" i="13"/>
  <c r="L14" i="13"/>
  <c r="K14" i="13"/>
  <c r="J14" i="13"/>
  <c r="I14" i="13"/>
  <c r="O14" i="13"/>
  <c r="CH14" i="15" s="1"/>
  <c r="D14" i="13"/>
  <c r="B14" i="13"/>
  <c r="A14" i="13"/>
  <c r="L13" i="13"/>
  <c r="K13" i="13"/>
  <c r="J13" i="13"/>
  <c r="I13" i="13"/>
  <c r="O13" i="13"/>
  <c r="CH13" i="15" s="1"/>
  <c r="D13" i="13"/>
  <c r="B13" i="13"/>
  <c r="A13" i="13"/>
  <c r="L12" i="13"/>
  <c r="K12" i="13"/>
  <c r="J12" i="13"/>
  <c r="I12" i="13"/>
  <c r="O12" i="13"/>
  <c r="CH12" i="15" s="1"/>
  <c r="D12" i="13"/>
  <c r="B12" i="13"/>
  <c r="A12" i="13"/>
  <c r="L11" i="13"/>
  <c r="K11" i="13"/>
  <c r="J11" i="13"/>
  <c r="I11" i="13"/>
  <c r="O11" i="13"/>
  <c r="CH11" i="15" s="1"/>
  <c r="D11" i="13"/>
  <c r="B11" i="13"/>
  <c r="A11" i="13"/>
  <c r="L10" i="13"/>
  <c r="K10" i="13"/>
  <c r="J10" i="13"/>
  <c r="I10" i="13"/>
  <c r="O10" i="13"/>
  <c r="CH10" i="15" s="1"/>
  <c r="D10" i="13"/>
  <c r="B10" i="13"/>
  <c r="A10" i="13"/>
  <c r="L9" i="13"/>
  <c r="K9" i="13"/>
  <c r="J9" i="13"/>
  <c r="I9" i="13"/>
  <c r="D9" i="13"/>
  <c r="B9" i="13"/>
  <c r="A9" i="13"/>
  <c r="L58" i="12"/>
  <c r="K58" i="12"/>
  <c r="J58" i="12"/>
  <c r="I58" i="12"/>
  <c r="D58" i="12"/>
  <c r="B58" i="12"/>
  <c r="A58" i="12"/>
  <c r="L57" i="12"/>
  <c r="K57" i="12"/>
  <c r="J57" i="12"/>
  <c r="I57" i="12"/>
  <c r="O57" i="12"/>
  <c r="CG57" i="15" s="1"/>
  <c r="D57" i="12"/>
  <c r="B57" i="12"/>
  <c r="A57" i="12"/>
  <c r="L56" i="12"/>
  <c r="K56" i="12"/>
  <c r="J56" i="12"/>
  <c r="I56" i="12"/>
  <c r="O56" i="12"/>
  <c r="CG56" i="15" s="1"/>
  <c r="D56" i="12"/>
  <c r="B56" i="12"/>
  <c r="A56" i="12"/>
  <c r="L55" i="12"/>
  <c r="K55" i="12"/>
  <c r="J55" i="12"/>
  <c r="I55" i="12"/>
  <c r="O55" i="12"/>
  <c r="CG55" i="15" s="1"/>
  <c r="D55" i="12"/>
  <c r="B55" i="12"/>
  <c r="A55" i="12"/>
  <c r="L54" i="12"/>
  <c r="K54" i="12"/>
  <c r="J54" i="12"/>
  <c r="I54" i="12"/>
  <c r="O54" i="12"/>
  <c r="CG54" i="15" s="1"/>
  <c r="D54" i="12"/>
  <c r="B54" i="12"/>
  <c r="A54" i="12"/>
  <c r="L53" i="12"/>
  <c r="K53" i="12"/>
  <c r="J53" i="12"/>
  <c r="I53" i="12"/>
  <c r="O53" i="12"/>
  <c r="CG53" i="15" s="1"/>
  <c r="D53" i="12"/>
  <c r="B53" i="12"/>
  <c r="A53" i="12"/>
  <c r="L52" i="12"/>
  <c r="K52" i="12"/>
  <c r="J52" i="12"/>
  <c r="I52" i="12"/>
  <c r="O52" i="12"/>
  <c r="CG52" i="15" s="1"/>
  <c r="D52" i="12"/>
  <c r="B52" i="12"/>
  <c r="A52" i="12"/>
  <c r="L51" i="12"/>
  <c r="K51" i="12"/>
  <c r="J51" i="12"/>
  <c r="I51" i="12"/>
  <c r="O51" i="12"/>
  <c r="CG51" i="15" s="1"/>
  <c r="D51" i="12"/>
  <c r="B51" i="12"/>
  <c r="A51" i="12"/>
  <c r="L50" i="12"/>
  <c r="K50" i="12"/>
  <c r="J50" i="12"/>
  <c r="I50" i="12"/>
  <c r="O50" i="12"/>
  <c r="CG50" i="15" s="1"/>
  <c r="D50" i="12"/>
  <c r="B50" i="12"/>
  <c r="A50" i="12"/>
  <c r="L49" i="12"/>
  <c r="K49" i="12"/>
  <c r="J49" i="12"/>
  <c r="I49" i="12"/>
  <c r="O49" i="12"/>
  <c r="CG49" i="15" s="1"/>
  <c r="D49" i="12"/>
  <c r="B49" i="12"/>
  <c r="A49" i="12"/>
  <c r="L48" i="12"/>
  <c r="K48" i="12"/>
  <c r="J48" i="12"/>
  <c r="I48" i="12"/>
  <c r="O48" i="12"/>
  <c r="CG48" i="15" s="1"/>
  <c r="D48" i="12"/>
  <c r="B48" i="12"/>
  <c r="A48" i="12"/>
  <c r="L47" i="12"/>
  <c r="K47" i="12"/>
  <c r="J47" i="12"/>
  <c r="I47" i="12"/>
  <c r="O47" i="12"/>
  <c r="CG47" i="15" s="1"/>
  <c r="D47" i="12"/>
  <c r="B47" i="12"/>
  <c r="A47" i="12"/>
  <c r="L46" i="12"/>
  <c r="K46" i="12"/>
  <c r="J46" i="12"/>
  <c r="I46" i="12"/>
  <c r="O46" i="12"/>
  <c r="CG46" i="15" s="1"/>
  <c r="D46" i="12"/>
  <c r="B46" i="12"/>
  <c r="A46" i="12"/>
  <c r="L45" i="12"/>
  <c r="K45" i="12"/>
  <c r="J45" i="12"/>
  <c r="I45" i="12"/>
  <c r="O45" i="12"/>
  <c r="CG45" i="15" s="1"/>
  <c r="D45" i="12"/>
  <c r="B45" i="12"/>
  <c r="A45" i="12"/>
  <c r="L44" i="12"/>
  <c r="K44" i="12"/>
  <c r="J44" i="12"/>
  <c r="I44" i="12"/>
  <c r="O44" i="12"/>
  <c r="CG44" i="15" s="1"/>
  <c r="D44" i="12"/>
  <c r="B44" i="12"/>
  <c r="A44" i="12"/>
  <c r="L43" i="12"/>
  <c r="K43" i="12"/>
  <c r="J43" i="12"/>
  <c r="I43" i="12"/>
  <c r="O43" i="12"/>
  <c r="CG43" i="15" s="1"/>
  <c r="D43" i="12"/>
  <c r="B43" i="12"/>
  <c r="A43" i="12"/>
  <c r="L42" i="12"/>
  <c r="K42" i="12"/>
  <c r="J42" i="12"/>
  <c r="I42" i="12"/>
  <c r="O42" i="12"/>
  <c r="CG42" i="15" s="1"/>
  <c r="D42" i="12"/>
  <c r="B42" i="12"/>
  <c r="A42" i="12"/>
  <c r="L41" i="12"/>
  <c r="K41" i="12"/>
  <c r="J41" i="12"/>
  <c r="I41" i="12"/>
  <c r="O41" i="12"/>
  <c r="CG41" i="15" s="1"/>
  <c r="D41" i="12"/>
  <c r="B41" i="12"/>
  <c r="A41" i="12"/>
  <c r="L40" i="12"/>
  <c r="K40" i="12"/>
  <c r="J40" i="12"/>
  <c r="I40" i="12"/>
  <c r="O40" i="12"/>
  <c r="CG40" i="15" s="1"/>
  <c r="D40" i="12"/>
  <c r="B40" i="12"/>
  <c r="A40" i="12"/>
  <c r="L39" i="12"/>
  <c r="K39" i="12"/>
  <c r="J39" i="12"/>
  <c r="I39" i="12"/>
  <c r="O39" i="12"/>
  <c r="CG39" i="15" s="1"/>
  <c r="D39" i="12"/>
  <c r="B39" i="12"/>
  <c r="A39" i="12"/>
  <c r="L38" i="12"/>
  <c r="K38" i="12"/>
  <c r="J38" i="12"/>
  <c r="I38" i="12"/>
  <c r="O38" i="12"/>
  <c r="CG38" i="15" s="1"/>
  <c r="D38" i="12"/>
  <c r="B38" i="12"/>
  <c r="A38" i="12"/>
  <c r="L37" i="12"/>
  <c r="K37" i="12"/>
  <c r="J37" i="12"/>
  <c r="I37" i="12"/>
  <c r="O37" i="12"/>
  <c r="CG37" i="15" s="1"/>
  <c r="D37" i="12"/>
  <c r="B37" i="12"/>
  <c r="A37" i="12"/>
  <c r="L36" i="12"/>
  <c r="K36" i="12"/>
  <c r="J36" i="12"/>
  <c r="I36" i="12"/>
  <c r="O36" i="12"/>
  <c r="CG36" i="15" s="1"/>
  <c r="D36" i="12"/>
  <c r="B36" i="12"/>
  <c r="A36" i="12"/>
  <c r="L35" i="12"/>
  <c r="K35" i="12"/>
  <c r="J35" i="12"/>
  <c r="I35" i="12"/>
  <c r="O35" i="12"/>
  <c r="CG35" i="15" s="1"/>
  <c r="D35" i="12"/>
  <c r="B35" i="12"/>
  <c r="A35" i="12"/>
  <c r="L34" i="12"/>
  <c r="K34" i="12"/>
  <c r="J34" i="12"/>
  <c r="I34" i="12"/>
  <c r="O34" i="12"/>
  <c r="CG34" i="15" s="1"/>
  <c r="D34" i="12"/>
  <c r="B34" i="12"/>
  <c r="A34" i="12"/>
  <c r="L33" i="12"/>
  <c r="K33" i="12"/>
  <c r="J33" i="12"/>
  <c r="I33" i="12"/>
  <c r="O33" i="12"/>
  <c r="CG33" i="15" s="1"/>
  <c r="D33" i="12"/>
  <c r="B33" i="12"/>
  <c r="A33" i="12"/>
  <c r="L32" i="12"/>
  <c r="K32" i="12"/>
  <c r="J32" i="12"/>
  <c r="I32" i="12"/>
  <c r="O32" i="12"/>
  <c r="CG32" i="15" s="1"/>
  <c r="D32" i="12"/>
  <c r="B32" i="12"/>
  <c r="A32" i="12"/>
  <c r="L31" i="12"/>
  <c r="K31" i="12"/>
  <c r="J31" i="12"/>
  <c r="I31" i="12"/>
  <c r="O31" i="12"/>
  <c r="CG31" i="15" s="1"/>
  <c r="D31" i="12"/>
  <c r="B31" i="12"/>
  <c r="A31" i="12"/>
  <c r="L30" i="12"/>
  <c r="K30" i="12"/>
  <c r="J30" i="12"/>
  <c r="I30" i="12"/>
  <c r="O30" i="12"/>
  <c r="CG30" i="15" s="1"/>
  <c r="D30" i="12"/>
  <c r="B30" i="12"/>
  <c r="A30" i="12"/>
  <c r="L29" i="12"/>
  <c r="K29" i="12"/>
  <c r="J29" i="12"/>
  <c r="I29" i="12"/>
  <c r="O29" i="12"/>
  <c r="CG29" i="15" s="1"/>
  <c r="D29" i="12"/>
  <c r="B29" i="12"/>
  <c r="A29" i="12"/>
  <c r="L28" i="12"/>
  <c r="K28" i="12"/>
  <c r="J28" i="12"/>
  <c r="I28" i="12"/>
  <c r="O28" i="12"/>
  <c r="CG28" i="15" s="1"/>
  <c r="D28" i="12"/>
  <c r="B28" i="12"/>
  <c r="A28" i="12"/>
  <c r="L27" i="12"/>
  <c r="K27" i="12"/>
  <c r="J27" i="12"/>
  <c r="I27" i="12"/>
  <c r="O27" i="12"/>
  <c r="CG27" i="15" s="1"/>
  <c r="D27" i="12"/>
  <c r="B27" i="12"/>
  <c r="A27" i="12"/>
  <c r="L26" i="12"/>
  <c r="K26" i="12"/>
  <c r="J26" i="12"/>
  <c r="I26" i="12"/>
  <c r="O26" i="12"/>
  <c r="CG26" i="15" s="1"/>
  <c r="D26" i="12"/>
  <c r="B26" i="12"/>
  <c r="A26" i="12"/>
  <c r="L25" i="12"/>
  <c r="K25" i="12"/>
  <c r="J25" i="12"/>
  <c r="I25" i="12"/>
  <c r="O25" i="12"/>
  <c r="CG25" i="15" s="1"/>
  <c r="D25" i="12"/>
  <c r="B25" i="12"/>
  <c r="A25" i="12"/>
  <c r="L24" i="12"/>
  <c r="K24" i="12"/>
  <c r="J24" i="12"/>
  <c r="I24" i="12"/>
  <c r="O24" i="12"/>
  <c r="CG24" i="15" s="1"/>
  <c r="D24" i="12"/>
  <c r="B24" i="12"/>
  <c r="A24" i="12"/>
  <c r="L23" i="12"/>
  <c r="K23" i="12"/>
  <c r="J23" i="12"/>
  <c r="I23" i="12"/>
  <c r="O23" i="12"/>
  <c r="CG23" i="15" s="1"/>
  <c r="D23" i="12"/>
  <c r="B23" i="12"/>
  <c r="A23" i="12"/>
  <c r="L22" i="12"/>
  <c r="K22" i="12"/>
  <c r="J22" i="12"/>
  <c r="I22" i="12"/>
  <c r="O22" i="12"/>
  <c r="CG22" i="15" s="1"/>
  <c r="D22" i="12"/>
  <c r="B22" i="12"/>
  <c r="A22" i="12"/>
  <c r="L21" i="12"/>
  <c r="K21" i="12"/>
  <c r="J21" i="12"/>
  <c r="I21" i="12"/>
  <c r="O21" i="12"/>
  <c r="CG21" i="15" s="1"/>
  <c r="D21" i="12"/>
  <c r="B21" i="12"/>
  <c r="A21" i="12"/>
  <c r="L20" i="12"/>
  <c r="K20" i="12"/>
  <c r="J20" i="12"/>
  <c r="I20" i="12"/>
  <c r="O20" i="12"/>
  <c r="CG20" i="15" s="1"/>
  <c r="D20" i="12"/>
  <c r="B20" i="12"/>
  <c r="A20" i="12"/>
  <c r="L19" i="12"/>
  <c r="K19" i="12"/>
  <c r="J19" i="12"/>
  <c r="I19" i="12"/>
  <c r="O19" i="12"/>
  <c r="CG19" i="15" s="1"/>
  <c r="D19" i="12"/>
  <c r="B19" i="12"/>
  <c r="A19" i="12"/>
  <c r="L18" i="12"/>
  <c r="K18" i="12"/>
  <c r="J18" i="12"/>
  <c r="I18" i="12"/>
  <c r="O18" i="12"/>
  <c r="CG18" i="15" s="1"/>
  <c r="D18" i="12"/>
  <c r="B18" i="12"/>
  <c r="A18" i="12"/>
  <c r="L17" i="12"/>
  <c r="K17" i="12"/>
  <c r="J17" i="12"/>
  <c r="I17" i="12"/>
  <c r="O17" i="12"/>
  <c r="CG17" i="15" s="1"/>
  <c r="D17" i="12"/>
  <c r="B17" i="12"/>
  <c r="A17" i="12"/>
  <c r="L16" i="12"/>
  <c r="K16" i="12"/>
  <c r="J16" i="12"/>
  <c r="I16" i="12"/>
  <c r="O16" i="12"/>
  <c r="CG16" i="15" s="1"/>
  <c r="D16" i="12"/>
  <c r="B16" i="12"/>
  <c r="A16" i="12"/>
  <c r="L15" i="12"/>
  <c r="K15" i="12"/>
  <c r="J15" i="12"/>
  <c r="I15" i="12"/>
  <c r="O15" i="12"/>
  <c r="CG15" i="15" s="1"/>
  <c r="D15" i="12"/>
  <c r="B15" i="12"/>
  <c r="A15" i="12"/>
  <c r="L14" i="12"/>
  <c r="K14" i="12"/>
  <c r="J14" i="12"/>
  <c r="I14" i="12"/>
  <c r="O14" i="12"/>
  <c r="CG14" i="15" s="1"/>
  <c r="D14" i="12"/>
  <c r="B14" i="12"/>
  <c r="A14" i="12"/>
  <c r="L13" i="12"/>
  <c r="K13" i="12"/>
  <c r="J13" i="12"/>
  <c r="I13" i="12"/>
  <c r="O13" i="12"/>
  <c r="CG13" i="15" s="1"/>
  <c r="D13" i="12"/>
  <c r="B13" i="12"/>
  <c r="A13" i="12"/>
  <c r="L12" i="12"/>
  <c r="K12" i="12"/>
  <c r="J12" i="12"/>
  <c r="I12" i="12"/>
  <c r="O12" i="12"/>
  <c r="CG12" i="15" s="1"/>
  <c r="D12" i="12"/>
  <c r="B12" i="12"/>
  <c r="A12" i="12"/>
  <c r="L11" i="12"/>
  <c r="K11" i="12"/>
  <c r="J11" i="12"/>
  <c r="I11" i="12"/>
  <c r="O11" i="12"/>
  <c r="CG11" i="15" s="1"/>
  <c r="D11" i="12"/>
  <c r="B11" i="12"/>
  <c r="A11" i="12"/>
  <c r="L10" i="12"/>
  <c r="K10" i="12"/>
  <c r="J10" i="12"/>
  <c r="I10" i="12"/>
  <c r="O10" i="12"/>
  <c r="CG10" i="15" s="1"/>
  <c r="D10" i="12"/>
  <c r="B10" i="12"/>
  <c r="A10" i="12"/>
  <c r="L9" i="12"/>
  <c r="K9" i="12"/>
  <c r="J9" i="12"/>
  <c r="I9" i="12"/>
  <c r="D9" i="12"/>
  <c r="B9" i="12"/>
  <c r="A9" i="12"/>
  <c r="L58" i="11"/>
  <c r="K58" i="11"/>
  <c r="J58" i="11"/>
  <c r="I58" i="11"/>
  <c r="D58" i="11"/>
  <c r="B58" i="11"/>
  <c r="A58" i="11"/>
  <c r="L57" i="11"/>
  <c r="K57" i="11"/>
  <c r="J57" i="11"/>
  <c r="I57" i="11"/>
  <c r="O57" i="11"/>
  <c r="CF57" i="15" s="1"/>
  <c r="D57" i="11"/>
  <c r="B57" i="11"/>
  <c r="A57" i="11"/>
  <c r="L56" i="11"/>
  <c r="K56" i="11"/>
  <c r="J56" i="11"/>
  <c r="I56" i="11"/>
  <c r="O56" i="11"/>
  <c r="CF56" i="15" s="1"/>
  <c r="D56" i="11"/>
  <c r="B56" i="11"/>
  <c r="A56" i="11"/>
  <c r="L55" i="11"/>
  <c r="K55" i="11"/>
  <c r="J55" i="11"/>
  <c r="I55" i="11"/>
  <c r="O55" i="11"/>
  <c r="CF55" i="15" s="1"/>
  <c r="D55" i="11"/>
  <c r="B55" i="11"/>
  <c r="A55" i="11"/>
  <c r="L54" i="11"/>
  <c r="K54" i="11"/>
  <c r="J54" i="11"/>
  <c r="I54" i="11"/>
  <c r="O54" i="11"/>
  <c r="CF54" i="15" s="1"/>
  <c r="D54" i="11"/>
  <c r="B54" i="11"/>
  <c r="A54" i="11"/>
  <c r="L53" i="11"/>
  <c r="K53" i="11"/>
  <c r="J53" i="11"/>
  <c r="I53" i="11"/>
  <c r="O53" i="11"/>
  <c r="CF53" i="15" s="1"/>
  <c r="D53" i="11"/>
  <c r="B53" i="11"/>
  <c r="A53" i="11"/>
  <c r="L52" i="11"/>
  <c r="K52" i="11"/>
  <c r="J52" i="11"/>
  <c r="I52" i="11"/>
  <c r="O52" i="11"/>
  <c r="CF52" i="15" s="1"/>
  <c r="D52" i="11"/>
  <c r="B52" i="11"/>
  <c r="A52" i="11"/>
  <c r="L51" i="11"/>
  <c r="K51" i="11"/>
  <c r="J51" i="11"/>
  <c r="I51" i="11"/>
  <c r="O51" i="11"/>
  <c r="CF51" i="15" s="1"/>
  <c r="D51" i="11"/>
  <c r="B51" i="11"/>
  <c r="A51" i="11"/>
  <c r="L50" i="11"/>
  <c r="K50" i="11"/>
  <c r="J50" i="11"/>
  <c r="I50" i="11"/>
  <c r="O50" i="11"/>
  <c r="CF50" i="15" s="1"/>
  <c r="D50" i="11"/>
  <c r="B50" i="11"/>
  <c r="A50" i="11"/>
  <c r="L49" i="11"/>
  <c r="K49" i="11"/>
  <c r="J49" i="11"/>
  <c r="I49" i="11"/>
  <c r="O49" i="11"/>
  <c r="CF49" i="15" s="1"/>
  <c r="D49" i="11"/>
  <c r="B49" i="11"/>
  <c r="A49" i="11"/>
  <c r="L48" i="11"/>
  <c r="K48" i="11"/>
  <c r="J48" i="11"/>
  <c r="I48" i="11"/>
  <c r="O48" i="11"/>
  <c r="CF48" i="15" s="1"/>
  <c r="D48" i="11"/>
  <c r="B48" i="11"/>
  <c r="A48" i="11"/>
  <c r="L47" i="11"/>
  <c r="K47" i="11"/>
  <c r="J47" i="11"/>
  <c r="I47" i="11"/>
  <c r="O47" i="11"/>
  <c r="CF47" i="15" s="1"/>
  <c r="D47" i="11"/>
  <c r="B47" i="11"/>
  <c r="A47" i="11"/>
  <c r="L46" i="11"/>
  <c r="K46" i="11"/>
  <c r="J46" i="11"/>
  <c r="I46" i="11"/>
  <c r="O46" i="11"/>
  <c r="CF46" i="15" s="1"/>
  <c r="D46" i="11"/>
  <c r="B46" i="11"/>
  <c r="A46" i="11"/>
  <c r="L45" i="11"/>
  <c r="K45" i="11"/>
  <c r="J45" i="11"/>
  <c r="I45" i="11"/>
  <c r="O45" i="11"/>
  <c r="CF45" i="15" s="1"/>
  <c r="D45" i="11"/>
  <c r="B45" i="11"/>
  <c r="A45" i="11"/>
  <c r="L44" i="11"/>
  <c r="K44" i="11"/>
  <c r="J44" i="11"/>
  <c r="I44" i="11"/>
  <c r="O44" i="11"/>
  <c r="CF44" i="15" s="1"/>
  <c r="D44" i="11"/>
  <c r="B44" i="11"/>
  <c r="A44" i="11"/>
  <c r="L43" i="11"/>
  <c r="K43" i="11"/>
  <c r="J43" i="11"/>
  <c r="I43" i="11"/>
  <c r="O43" i="11"/>
  <c r="CF43" i="15" s="1"/>
  <c r="D43" i="11"/>
  <c r="B43" i="11"/>
  <c r="A43" i="11"/>
  <c r="L42" i="11"/>
  <c r="K42" i="11"/>
  <c r="J42" i="11"/>
  <c r="I42" i="11"/>
  <c r="O42" i="11"/>
  <c r="CF42" i="15" s="1"/>
  <c r="D42" i="11"/>
  <c r="B42" i="11"/>
  <c r="A42" i="11"/>
  <c r="L41" i="11"/>
  <c r="K41" i="11"/>
  <c r="J41" i="11"/>
  <c r="I41" i="11"/>
  <c r="O41" i="11"/>
  <c r="CF41" i="15" s="1"/>
  <c r="D41" i="11"/>
  <c r="B41" i="11"/>
  <c r="A41" i="11"/>
  <c r="L40" i="11"/>
  <c r="K40" i="11"/>
  <c r="J40" i="11"/>
  <c r="I40" i="11"/>
  <c r="O40" i="11"/>
  <c r="CF40" i="15" s="1"/>
  <c r="D40" i="11"/>
  <c r="B40" i="11"/>
  <c r="A40" i="11"/>
  <c r="L39" i="11"/>
  <c r="K39" i="11"/>
  <c r="J39" i="11"/>
  <c r="I39" i="11"/>
  <c r="O39" i="11"/>
  <c r="CF39" i="15" s="1"/>
  <c r="D39" i="11"/>
  <c r="B39" i="11"/>
  <c r="A39" i="11"/>
  <c r="L38" i="11"/>
  <c r="K38" i="11"/>
  <c r="J38" i="11"/>
  <c r="I38" i="11"/>
  <c r="O38" i="11"/>
  <c r="CF38" i="15" s="1"/>
  <c r="D38" i="11"/>
  <c r="B38" i="11"/>
  <c r="A38" i="11"/>
  <c r="L37" i="11"/>
  <c r="K37" i="11"/>
  <c r="J37" i="11"/>
  <c r="I37" i="11"/>
  <c r="O37" i="11"/>
  <c r="CF37" i="15" s="1"/>
  <c r="D37" i="11"/>
  <c r="B37" i="11"/>
  <c r="A37" i="11"/>
  <c r="L36" i="11"/>
  <c r="K36" i="11"/>
  <c r="J36" i="11"/>
  <c r="I36" i="11"/>
  <c r="O36" i="11"/>
  <c r="CF36" i="15" s="1"/>
  <c r="D36" i="11"/>
  <c r="B36" i="11"/>
  <c r="A36" i="11"/>
  <c r="L35" i="11"/>
  <c r="K35" i="11"/>
  <c r="J35" i="11"/>
  <c r="I35" i="11"/>
  <c r="O35" i="11"/>
  <c r="CF35" i="15" s="1"/>
  <c r="D35" i="11"/>
  <c r="B35" i="11"/>
  <c r="A35" i="11"/>
  <c r="L34" i="11"/>
  <c r="K34" i="11"/>
  <c r="J34" i="11"/>
  <c r="I34" i="11"/>
  <c r="O34" i="11"/>
  <c r="CF34" i="15" s="1"/>
  <c r="D34" i="11"/>
  <c r="B34" i="11"/>
  <c r="A34" i="11"/>
  <c r="L33" i="11"/>
  <c r="K33" i="11"/>
  <c r="J33" i="11"/>
  <c r="I33" i="11"/>
  <c r="O33" i="11"/>
  <c r="CF33" i="15" s="1"/>
  <c r="D33" i="11"/>
  <c r="B33" i="11"/>
  <c r="A33" i="11"/>
  <c r="L32" i="11"/>
  <c r="K32" i="11"/>
  <c r="J32" i="11"/>
  <c r="I32" i="11"/>
  <c r="O32" i="11"/>
  <c r="CF32" i="15" s="1"/>
  <c r="D32" i="11"/>
  <c r="B32" i="11"/>
  <c r="A32" i="11"/>
  <c r="L31" i="11"/>
  <c r="K31" i="11"/>
  <c r="J31" i="11"/>
  <c r="I31" i="11"/>
  <c r="O31" i="11"/>
  <c r="CF31" i="15" s="1"/>
  <c r="D31" i="11"/>
  <c r="B31" i="11"/>
  <c r="A31" i="11"/>
  <c r="L30" i="11"/>
  <c r="K30" i="11"/>
  <c r="J30" i="11"/>
  <c r="I30" i="11"/>
  <c r="O30" i="11"/>
  <c r="CF30" i="15" s="1"/>
  <c r="D30" i="11"/>
  <c r="B30" i="11"/>
  <c r="A30" i="11"/>
  <c r="L29" i="11"/>
  <c r="K29" i="11"/>
  <c r="J29" i="11"/>
  <c r="I29" i="11"/>
  <c r="O29" i="11"/>
  <c r="CF29" i="15" s="1"/>
  <c r="D29" i="11"/>
  <c r="B29" i="11"/>
  <c r="A29" i="11"/>
  <c r="L28" i="11"/>
  <c r="K28" i="11"/>
  <c r="J28" i="11"/>
  <c r="I28" i="11"/>
  <c r="O28" i="11"/>
  <c r="CF28" i="15" s="1"/>
  <c r="D28" i="11"/>
  <c r="B28" i="11"/>
  <c r="A28" i="11"/>
  <c r="L27" i="11"/>
  <c r="K27" i="11"/>
  <c r="J27" i="11"/>
  <c r="I27" i="11"/>
  <c r="O27" i="11"/>
  <c r="CF27" i="15" s="1"/>
  <c r="D27" i="11"/>
  <c r="B27" i="11"/>
  <c r="A27" i="11"/>
  <c r="L26" i="11"/>
  <c r="K26" i="11"/>
  <c r="J26" i="11"/>
  <c r="I26" i="11"/>
  <c r="O26" i="11"/>
  <c r="CF26" i="15" s="1"/>
  <c r="D26" i="11"/>
  <c r="B26" i="11"/>
  <c r="A26" i="11"/>
  <c r="L25" i="11"/>
  <c r="K25" i="11"/>
  <c r="J25" i="11"/>
  <c r="I25" i="11"/>
  <c r="O25" i="11"/>
  <c r="CF25" i="15" s="1"/>
  <c r="D25" i="11"/>
  <c r="B25" i="11"/>
  <c r="A25" i="11"/>
  <c r="L24" i="11"/>
  <c r="K24" i="11"/>
  <c r="J24" i="11"/>
  <c r="I24" i="11"/>
  <c r="O24" i="11"/>
  <c r="CF24" i="15" s="1"/>
  <c r="D24" i="11"/>
  <c r="B24" i="11"/>
  <c r="A24" i="11"/>
  <c r="L23" i="11"/>
  <c r="K23" i="11"/>
  <c r="J23" i="11"/>
  <c r="I23" i="11"/>
  <c r="O23" i="11"/>
  <c r="CF23" i="15" s="1"/>
  <c r="D23" i="11"/>
  <c r="B23" i="11"/>
  <c r="A23" i="11"/>
  <c r="L22" i="11"/>
  <c r="K22" i="11"/>
  <c r="J22" i="11"/>
  <c r="I22" i="11"/>
  <c r="O22" i="11"/>
  <c r="CF22" i="15" s="1"/>
  <c r="D22" i="11"/>
  <c r="B22" i="11"/>
  <c r="A22" i="11"/>
  <c r="L21" i="11"/>
  <c r="K21" i="11"/>
  <c r="J21" i="11"/>
  <c r="I21" i="11"/>
  <c r="O21" i="11"/>
  <c r="CF21" i="15" s="1"/>
  <c r="D21" i="11"/>
  <c r="B21" i="11"/>
  <c r="A21" i="11"/>
  <c r="L20" i="11"/>
  <c r="K20" i="11"/>
  <c r="J20" i="11"/>
  <c r="I20" i="11"/>
  <c r="O20" i="11"/>
  <c r="CF20" i="15" s="1"/>
  <c r="D20" i="11"/>
  <c r="B20" i="11"/>
  <c r="A20" i="11"/>
  <c r="L19" i="11"/>
  <c r="K19" i="11"/>
  <c r="J19" i="11"/>
  <c r="I19" i="11"/>
  <c r="O19" i="11"/>
  <c r="CF19" i="15" s="1"/>
  <c r="D19" i="11"/>
  <c r="B19" i="11"/>
  <c r="A19" i="11"/>
  <c r="L18" i="11"/>
  <c r="K18" i="11"/>
  <c r="J18" i="11"/>
  <c r="I18" i="11"/>
  <c r="O18" i="11"/>
  <c r="CF18" i="15" s="1"/>
  <c r="D18" i="11"/>
  <c r="B18" i="11"/>
  <c r="A18" i="11"/>
  <c r="L17" i="11"/>
  <c r="K17" i="11"/>
  <c r="J17" i="11"/>
  <c r="I17" i="11"/>
  <c r="O17" i="11"/>
  <c r="CF17" i="15" s="1"/>
  <c r="D17" i="11"/>
  <c r="B17" i="11"/>
  <c r="A17" i="11"/>
  <c r="L16" i="11"/>
  <c r="K16" i="11"/>
  <c r="J16" i="11"/>
  <c r="I16" i="11"/>
  <c r="O16" i="11"/>
  <c r="CF16" i="15" s="1"/>
  <c r="D16" i="11"/>
  <c r="B16" i="11"/>
  <c r="A16" i="11"/>
  <c r="L15" i="11"/>
  <c r="K15" i="11"/>
  <c r="J15" i="11"/>
  <c r="I15" i="11"/>
  <c r="O15" i="11"/>
  <c r="CF15" i="15" s="1"/>
  <c r="D15" i="11"/>
  <c r="B15" i="11"/>
  <c r="A15" i="11"/>
  <c r="L14" i="11"/>
  <c r="K14" i="11"/>
  <c r="J14" i="11"/>
  <c r="I14" i="11"/>
  <c r="O14" i="11"/>
  <c r="CF14" i="15" s="1"/>
  <c r="D14" i="11"/>
  <c r="B14" i="11"/>
  <c r="A14" i="11"/>
  <c r="L13" i="11"/>
  <c r="K13" i="11"/>
  <c r="J13" i="11"/>
  <c r="I13" i="11"/>
  <c r="O13" i="11"/>
  <c r="CF13" i="15" s="1"/>
  <c r="D13" i="11"/>
  <c r="B13" i="11"/>
  <c r="A13" i="11"/>
  <c r="L12" i="11"/>
  <c r="K12" i="11"/>
  <c r="J12" i="11"/>
  <c r="I12" i="11"/>
  <c r="O12" i="11"/>
  <c r="CF12" i="15" s="1"/>
  <c r="D12" i="11"/>
  <c r="B12" i="11"/>
  <c r="A12" i="11"/>
  <c r="L11" i="11"/>
  <c r="K11" i="11"/>
  <c r="J11" i="11"/>
  <c r="I11" i="11"/>
  <c r="O11" i="11"/>
  <c r="CF11" i="15" s="1"/>
  <c r="D11" i="11"/>
  <c r="B11" i="11"/>
  <c r="A11" i="11"/>
  <c r="L10" i="11"/>
  <c r="K10" i="11"/>
  <c r="J10" i="11"/>
  <c r="I10" i="11"/>
  <c r="O10" i="11"/>
  <c r="CF10" i="15" s="1"/>
  <c r="D10" i="11"/>
  <c r="B10" i="11"/>
  <c r="A10" i="11"/>
  <c r="L9" i="11"/>
  <c r="K9" i="11"/>
  <c r="J9" i="11"/>
  <c r="I9" i="11"/>
  <c r="D9" i="11"/>
  <c r="B9" i="11"/>
  <c r="A9" i="11"/>
  <c r="CE12" i="15"/>
  <c r="CE13" i="15"/>
  <c r="CE14" i="15"/>
  <c r="CE15" i="15"/>
  <c r="CE16" i="15"/>
  <c r="O17" i="10"/>
  <c r="CE17" i="15" s="1"/>
  <c r="O18" i="10"/>
  <c r="CE18" i="15" s="1"/>
  <c r="O19" i="10"/>
  <c r="CE19" i="15" s="1"/>
  <c r="O20" i="10"/>
  <c r="CE20" i="15" s="1"/>
  <c r="O21" i="10"/>
  <c r="CE21" i="15" s="1"/>
  <c r="O22" i="10"/>
  <c r="CE22" i="15" s="1"/>
  <c r="O23" i="10"/>
  <c r="CE23" i="15" s="1"/>
  <c r="O24" i="10"/>
  <c r="CE24" i="15" s="1"/>
  <c r="O25" i="10"/>
  <c r="CE25" i="15" s="1"/>
  <c r="O26" i="10"/>
  <c r="CE26" i="15" s="1"/>
  <c r="O27" i="10"/>
  <c r="CE27" i="15" s="1"/>
  <c r="O28" i="10"/>
  <c r="CE28" i="15" s="1"/>
  <c r="O29" i="10"/>
  <c r="CE29" i="15" s="1"/>
  <c r="O30" i="10"/>
  <c r="CE30" i="15" s="1"/>
  <c r="O31" i="10"/>
  <c r="CE31" i="15" s="1"/>
  <c r="O32" i="10"/>
  <c r="CE32" i="15" s="1"/>
  <c r="O33" i="10"/>
  <c r="CE33" i="15" s="1"/>
  <c r="O34" i="10"/>
  <c r="CE34" i="15" s="1"/>
  <c r="O35" i="10"/>
  <c r="CE35" i="15" s="1"/>
  <c r="O36" i="10"/>
  <c r="CE36" i="15" s="1"/>
  <c r="O37" i="10"/>
  <c r="CE37" i="15" s="1"/>
  <c r="O38" i="10"/>
  <c r="CE38" i="15" s="1"/>
  <c r="O39" i="10"/>
  <c r="CE39" i="15" s="1"/>
  <c r="O40" i="10"/>
  <c r="CE40" i="15" s="1"/>
  <c r="O41" i="10"/>
  <c r="CE41" i="15" s="1"/>
  <c r="O42" i="10"/>
  <c r="CE42" i="15" s="1"/>
  <c r="O43" i="10"/>
  <c r="CE43" i="15" s="1"/>
  <c r="O44" i="10"/>
  <c r="CE44" i="15" s="1"/>
  <c r="O45" i="10"/>
  <c r="CE45" i="15" s="1"/>
  <c r="O46" i="10"/>
  <c r="CE46" i="15" s="1"/>
  <c r="O47" i="10"/>
  <c r="CE47" i="15" s="1"/>
  <c r="O48" i="10"/>
  <c r="CE48" i="15" s="1"/>
  <c r="O49" i="10"/>
  <c r="CE49" i="15" s="1"/>
  <c r="O50" i="10"/>
  <c r="CE50" i="15" s="1"/>
  <c r="O51" i="10"/>
  <c r="CE51" i="15" s="1"/>
  <c r="O52" i="10"/>
  <c r="CE52" i="15" s="1"/>
  <c r="O53" i="10"/>
  <c r="CE53" i="15" s="1"/>
  <c r="O54" i="10"/>
  <c r="CE54" i="15" s="1"/>
  <c r="O55" i="10"/>
  <c r="CE55" i="15" s="1"/>
  <c r="O56" i="10"/>
  <c r="CE56" i="15" s="1"/>
  <c r="O57" i="10"/>
  <c r="CE57" i="15" s="1"/>
  <c r="L58" i="10"/>
  <c r="K58" i="10"/>
  <c r="J58" i="10"/>
  <c r="I58" i="10"/>
  <c r="D58" i="10"/>
  <c r="B58" i="10"/>
  <c r="A58" i="10"/>
  <c r="L57" i="10"/>
  <c r="K57" i="10"/>
  <c r="J57" i="10"/>
  <c r="I57" i="10"/>
  <c r="D57" i="10"/>
  <c r="B57" i="10"/>
  <c r="A57" i="10"/>
  <c r="L56" i="10"/>
  <c r="K56" i="10"/>
  <c r="J56" i="10"/>
  <c r="I56" i="10"/>
  <c r="D56" i="10"/>
  <c r="B56" i="10"/>
  <c r="A56" i="10"/>
  <c r="L55" i="10"/>
  <c r="K55" i="10"/>
  <c r="J55" i="10"/>
  <c r="I55" i="10"/>
  <c r="D55" i="10"/>
  <c r="B55" i="10"/>
  <c r="A55" i="10"/>
  <c r="L54" i="10"/>
  <c r="K54" i="10"/>
  <c r="J54" i="10"/>
  <c r="I54" i="10"/>
  <c r="D54" i="10"/>
  <c r="B54" i="10"/>
  <c r="A54" i="10"/>
  <c r="L53" i="10"/>
  <c r="K53" i="10"/>
  <c r="J53" i="10"/>
  <c r="I53" i="10"/>
  <c r="D53" i="10"/>
  <c r="B53" i="10"/>
  <c r="A53" i="10"/>
  <c r="L52" i="10"/>
  <c r="K52" i="10"/>
  <c r="J52" i="10"/>
  <c r="I52" i="10"/>
  <c r="D52" i="10"/>
  <c r="B52" i="10"/>
  <c r="A52" i="10"/>
  <c r="L51" i="10"/>
  <c r="K51" i="10"/>
  <c r="J51" i="10"/>
  <c r="I51" i="10"/>
  <c r="D51" i="10"/>
  <c r="B51" i="10"/>
  <c r="A51" i="10"/>
  <c r="L50" i="10"/>
  <c r="K50" i="10"/>
  <c r="J50" i="10"/>
  <c r="I50" i="10"/>
  <c r="D50" i="10"/>
  <c r="B50" i="10"/>
  <c r="A50" i="10"/>
  <c r="L49" i="10"/>
  <c r="K49" i="10"/>
  <c r="J49" i="10"/>
  <c r="I49" i="10"/>
  <c r="D49" i="10"/>
  <c r="B49" i="10"/>
  <c r="A49" i="10"/>
  <c r="L48" i="10"/>
  <c r="K48" i="10"/>
  <c r="J48" i="10"/>
  <c r="I48" i="10"/>
  <c r="D48" i="10"/>
  <c r="B48" i="10"/>
  <c r="A48" i="10"/>
  <c r="L47" i="10"/>
  <c r="K47" i="10"/>
  <c r="J47" i="10"/>
  <c r="I47" i="10"/>
  <c r="D47" i="10"/>
  <c r="B47" i="10"/>
  <c r="A47" i="10"/>
  <c r="L46" i="10"/>
  <c r="K46" i="10"/>
  <c r="J46" i="10"/>
  <c r="I46" i="10"/>
  <c r="D46" i="10"/>
  <c r="B46" i="10"/>
  <c r="A46" i="10"/>
  <c r="L45" i="10"/>
  <c r="K45" i="10"/>
  <c r="J45" i="10"/>
  <c r="I45" i="10"/>
  <c r="D45" i="10"/>
  <c r="B45" i="10"/>
  <c r="A45" i="10"/>
  <c r="L44" i="10"/>
  <c r="K44" i="10"/>
  <c r="J44" i="10"/>
  <c r="I44" i="10"/>
  <c r="D44" i="10"/>
  <c r="B44" i="10"/>
  <c r="A44" i="10"/>
  <c r="L43" i="10"/>
  <c r="K43" i="10"/>
  <c r="J43" i="10"/>
  <c r="I43" i="10"/>
  <c r="D43" i="10"/>
  <c r="B43" i="10"/>
  <c r="A43" i="10"/>
  <c r="L42" i="10"/>
  <c r="K42" i="10"/>
  <c r="J42" i="10"/>
  <c r="I42" i="10"/>
  <c r="D42" i="10"/>
  <c r="B42" i="10"/>
  <c r="A42" i="10"/>
  <c r="L41" i="10"/>
  <c r="K41" i="10"/>
  <c r="J41" i="10"/>
  <c r="I41" i="10"/>
  <c r="D41" i="10"/>
  <c r="B41" i="10"/>
  <c r="A41" i="10"/>
  <c r="L40" i="10"/>
  <c r="K40" i="10"/>
  <c r="J40" i="10"/>
  <c r="I40" i="10"/>
  <c r="D40" i="10"/>
  <c r="B40" i="10"/>
  <c r="A40" i="10"/>
  <c r="L39" i="10"/>
  <c r="K39" i="10"/>
  <c r="J39" i="10"/>
  <c r="I39" i="10"/>
  <c r="D39" i="10"/>
  <c r="B39" i="10"/>
  <c r="A39" i="10"/>
  <c r="L38" i="10"/>
  <c r="K38" i="10"/>
  <c r="J38" i="10"/>
  <c r="I38" i="10"/>
  <c r="D38" i="10"/>
  <c r="B38" i="10"/>
  <c r="A38" i="10"/>
  <c r="L37" i="10"/>
  <c r="K37" i="10"/>
  <c r="J37" i="10"/>
  <c r="I37" i="10"/>
  <c r="D37" i="10"/>
  <c r="B37" i="10"/>
  <c r="A37" i="10"/>
  <c r="L36" i="10"/>
  <c r="K36" i="10"/>
  <c r="J36" i="10"/>
  <c r="I36" i="10"/>
  <c r="D36" i="10"/>
  <c r="B36" i="10"/>
  <c r="A36" i="10"/>
  <c r="L35" i="10"/>
  <c r="K35" i="10"/>
  <c r="J35" i="10"/>
  <c r="I35" i="10"/>
  <c r="D35" i="10"/>
  <c r="B35" i="10"/>
  <c r="A35" i="10"/>
  <c r="L34" i="10"/>
  <c r="K34" i="10"/>
  <c r="J34" i="10"/>
  <c r="I34" i="10"/>
  <c r="D34" i="10"/>
  <c r="B34" i="10"/>
  <c r="A34" i="10"/>
  <c r="L33" i="10"/>
  <c r="K33" i="10"/>
  <c r="J33" i="10"/>
  <c r="I33" i="10"/>
  <c r="D33" i="10"/>
  <c r="B33" i="10"/>
  <c r="A33" i="10"/>
  <c r="L32" i="10"/>
  <c r="K32" i="10"/>
  <c r="J32" i="10"/>
  <c r="I32" i="10"/>
  <c r="D32" i="10"/>
  <c r="B32" i="10"/>
  <c r="A32" i="10"/>
  <c r="L31" i="10"/>
  <c r="K31" i="10"/>
  <c r="J31" i="10"/>
  <c r="I31" i="10"/>
  <c r="D31" i="10"/>
  <c r="B31" i="10"/>
  <c r="A31" i="10"/>
  <c r="L30" i="10"/>
  <c r="K30" i="10"/>
  <c r="J30" i="10"/>
  <c r="I30" i="10"/>
  <c r="D30" i="10"/>
  <c r="B30" i="10"/>
  <c r="A30" i="10"/>
  <c r="L29" i="10"/>
  <c r="K29" i="10"/>
  <c r="J29" i="10"/>
  <c r="I29" i="10"/>
  <c r="D29" i="10"/>
  <c r="B29" i="10"/>
  <c r="A29" i="10"/>
  <c r="L28" i="10"/>
  <c r="K28" i="10"/>
  <c r="J28" i="10"/>
  <c r="I28" i="10"/>
  <c r="D28" i="10"/>
  <c r="B28" i="10"/>
  <c r="A28" i="10"/>
  <c r="L27" i="10"/>
  <c r="K27" i="10"/>
  <c r="J27" i="10"/>
  <c r="I27" i="10"/>
  <c r="D27" i="10"/>
  <c r="B27" i="10"/>
  <c r="A27" i="10"/>
  <c r="L26" i="10"/>
  <c r="K26" i="10"/>
  <c r="J26" i="10"/>
  <c r="I26" i="10"/>
  <c r="D26" i="10"/>
  <c r="B26" i="10"/>
  <c r="A26" i="10"/>
  <c r="L25" i="10"/>
  <c r="K25" i="10"/>
  <c r="J25" i="10"/>
  <c r="I25" i="10"/>
  <c r="D25" i="10"/>
  <c r="B25" i="10"/>
  <c r="A25" i="10"/>
  <c r="L24" i="10"/>
  <c r="K24" i="10"/>
  <c r="J24" i="10"/>
  <c r="I24" i="10"/>
  <c r="D24" i="10"/>
  <c r="B24" i="10"/>
  <c r="A24" i="10"/>
  <c r="L23" i="10"/>
  <c r="K23" i="10"/>
  <c r="J23" i="10"/>
  <c r="I23" i="10"/>
  <c r="D23" i="10"/>
  <c r="B23" i="10"/>
  <c r="A23" i="10"/>
  <c r="L22" i="10"/>
  <c r="K22" i="10"/>
  <c r="J22" i="10"/>
  <c r="I22" i="10"/>
  <c r="D22" i="10"/>
  <c r="B22" i="10"/>
  <c r="A22" i="10"/>
  <c r="L21" i="10"/>
  <c r="K21" i="10"/>
  <c r="J21" i="10"/>
  <c r="I21" i="10"/>
  <c r="B21" i="10"/>
  <c r="A21" i="10"/>
  <c r="L20" i="10"/>
  <c r="K20" i="10"/>
  <c r="J20" i="10"/>
  <c r="I20" i="10"/>
  <c r="D20" i="10"/>
  <c r="B20" i="10"/>
  <c r="A20" i="10"/>
  <c r="L19" i="10"/>
  <c r="K19" i="10"/>
  <c r="J19" i="10"/>
  <c r="I19" i="10"/>
  <c r="D19" i="10"/>
  <c r="B19" i="10"/>
  <c r="A19" i="10"/>
  <c r="L18" i="10"/>
  <c r="K18" i="10"/>
  <c r="J18" i="10"/>
  <c r="I18" i="10"/>
  <c r="D18" i="10"/>
  <c r="B18" i="10"/>
  <c r="A18" i="10"/>
  <c r="L17" i="10"/>
  <c r="K17" i="10"/>
  <c r="J17" i="10"/>
  <c r="I17" i="10"/>
  <c r="D17" i="10"/>
  <c r="B17" i="10"/>
  <c r="A17" i="10"/>
  <c r="L16" i="10"/>
  <c r="K16" i="10"/>
  <c r="J16" i="10"/>
  <c r="I16" i="10"/>
  <c r="D16" i="10"/>
  <c r="B16" i="10"/>
  <c r="A16" i="10"/>
  <c r="L15" i="10"/>
  <c r="K15" i="10"/>
  <c r="J15" i="10"/>
  <c r="I15" i="10"/>
  <c r="D15" i="10"/>
  <c r="B15" i="10"/>
  <c r="A15" i="10"/>
  <c r="L14" i="10"/>
  <c r="K14" i="10"/>
  <c r="J14" i="10"/>
  <c r="I14" i="10"/>
  <c r="D14" i="10"/>
  <c r="B14" i="10"/>
  <c r="A14" i="10"/>
  <c r="L13" i="10"/>
  <c r="K13" i="10"/>
  <c r="J13" i="10"/>
  <c r="I13" i="10"/>
  <c r="D13" i="10"/>
  <c r="B13" i="10"/>
  <c r="A13" i="10"/>
  <c r="L12" i="10"/>
  <c r="K12" i="10"/>
  <c r="J12" i="10"/>
  <c r="I12" i="10"/>
  <c r="D12" i="10"/>
  <c r="B12" i="10"/>
  <c r="A12" i="10"/>
  <c r="L11" i="10"/>
  <c r="K11" i="10"/>
  <c r="J11" i="10"/>
  <c r="I11" i="10"/>
  <c r="D11" i="10"/>
  <c r="B11" i="10"/>
  <c r="A11" i="10"/>
  <c r="L10" i="10"/>
  <c r="K10" i="10"/>
  <c r="J10" i="10"/>
  <c r="I10" i="10"/>
  <c r="D10" i="10"/>
  <c r="B10" i="10"/>
  <c r="A10" i="10"/>
  <c r="L9" i="10"/>
  <c r="K9" i="10"/>
  <c r="J9" i="10"/>
  <c r="I9" i="10"/>
  <c r="D9" i="10"/>
  <c r="B9" i="10"/>
  <c r="A9" i="10"/>
  <c r="S53" i="23" l="1"/>
  <c r="DR58" i="15"/>
  <c r="V53" i="23"/>
  <c r="DS58" i="15"/>
  <c r="V4" i="23"/>
  <c r="DS9" i="15"/>
  <c r="Y4" i="23"/>
  <c r="DT9" i="15"/>
  <c r="S52" i="23"/>
  <c r="AB49" i="23"/>
  <c r="AH44" i="23"/>
  <c r="Y42" i="23"/>
  <c r="S40" i="23"/>
  <c r="AB37" i="23"/>
  <c r="V35" i="23"/>
  <c r="AH32" i="23"/>
  <c r="Y30" i="23"/>
  <c r="S28" i="23"/>
  <c r="AB25" i="23"/>
  <c r="V23" i="23"/>
  <c r="AH20" i="23"/>
  <c r="Y18" i="23"/>
  <c r="S16" i="23"/>
  <c r="AB13" i="23"/>
  <c r="V11" i="23"/>
  <c r="AH8" i="23"/>
  <c r="Y6" i="23"/>
  <c r="AE51" i="23"/>
  <c r="AE39" i="23"/>
  <c r="AE27" i="23"/>
  <c r="AE15" i="23"/>
  <c r="S39" i="23"/>
  <c r="S27" i="23"/>
  <c r="AB12" i="23"/>
  <c r="Y49" i="23"/>
  <c r="AB44" i="23"/>
  <c r="V42" i="23"/>
  <c r="AH39" i="23"/>
  <c r="Y37" i="23"/>
  <c r="S35" i="23"/>
  <c r="V30" i="23"/>
  <c r="AH27" i="23"/>
  <c r="Y25" i="23"/>
  <c r="S23" i="23"/>
  <c r="AB20" i="23"/>
  <c r="V18" i="23"/>
  <c r="AH15" i="23"/>
  <c r="Y13" i="23"/>
  <c r="S11" i="23"/>
  <c r="AB8" i="23"/>
  <c r="V6" i="23"/>
  <c r="AE50" i="23"/>
  <c r="AE38" i="23"/>
  <c r="AE26" i="23"/>
  <c r="AE14" i="23"/>
  <c r="AH43" i="23"/>
  <c r="AB24" i="23"/>
  <c r="V10" i="23"/>
  <c r="AH51" i="23"/>
  <c r="AB32" i="23"/>
  <c r="AB51" i="23"/>
  <c r="V49" i="23"/>
  <c r="Y44" i="23"/>
  <c r="S42" i="23"/>
  <c r="AB39" i="23"/>
  <c r="V37" i="23"/>
  <c r="AH34" i="23"/>
  <c r="Y32" i="23"/>
  <c r="S30" i="23"/>
  <c r="AB27" i="23"/>
  <c r="V25" i="23"/>
  <c r="AH22" i="23"/>
  <c r="Y20" i="23"/>
  <c r="S18" i="23"/>
  <c r="AB15" i="23"/>
  <c r="V13" i="23"/>
  <c r="AH10" i="23"/>
  <c r="Y8" i="23"/>
  <c r="S6" i="23"/>
  <c r="AE49" i="23"/>
  <c r="AE37" i="23"/>
  <c r="AE25" i="23"/>
  <c r="AE13" i="23"/>
  <c r="Y27" i="23"/>
  <c r="S25" i="23"/>
  <c r="AB22" i="23"/>
  <c r="V20" i="23"/>
  <c r="AH17" i="23"/>
  <c r="Y15" i="23"/>
  <c r="S13" i="23"/>
  <c r="AB10" i="23"/>
  <c r="V8" i="23"/>
  <c r="AH5" i="23"/>
  <c r="AE36" i="23"/>
  <c r="AE24" i="23"/>
  <c r="AE12" i="23"/>
  <c r="AH53" i="23"/>
  <c r="Y51" i="23"/>
  <c r="S49" i="23"/>
  <c r="V44" i="23"/>
  <c r="AH41" i="23"/>
  <c r="Y39" i="23"/>
  <c r="S37" i="23"/>
  <c r="AB34" i="23"/>
  <c r="V32" i="23"/>
  <c r="AH29" i="23"/>
  <c r="AB53" i="23"/>
  <c r="V51" i="23"/>
  <c r="S44" i="23"/>
  <c r="AB41" i="23"/>
  <c r="V39" i="23"/>
  <c r="AH36" i="23"/>
  <c r="Y34" i="23"/>
  <c r="S32" i="23"/>
  <c r="AB29" i="23"/>
  <c r="V27" i="23"/>
  <c r="AH24" i="23"/>
  <c r="Y22" i="23"/>
  <c r="S20" i="23"/>
  <c r="AB17" i="23"/>
  <c r="V15" i="23"/>
  <c r="AH12" i="23"/>
  <c r="Y10" i="23"/>
  <c r="S8" i="23"/>
  <c r="AB5" i="23"/>
  <c r="AE35" i="23"/>
  <c r="AE23" i="23"/>
  <c r="AE11" i="23"/>
  <c r="AE10" i="23"/>
  <c r="AE9" i="23"/>
  <c r="S51" i="23"/>
  <c r="AH31" i="23"/>
  <c r="S15" i="23"/>
  <c r="AH7" i="23"/>
  <c r="AH38" i="23"/>
  <c r="AB31" i="23"/>
  <c r="Y24" i="23"/>
  <c r="V17" i="23"/>
  <c r="S10" i="23"/>
  <c r="AE33" i="23"/>
  <c r="AB50" i="23"/>
  <c r="Y43" i="23"/>
  <c r="S41" i="23"/>
  <c r="AB38" i="23"/>
  <c r="V36" i="23"/>
  <c r="AH33" i="23"/>
  <c r="Y31" i="23"/>
  <c r="S29" i="23"/>
  <c r="AB26" i="23"/>
  <c r="V24" i="23"/>
  <c r="AH21" i="23"/>
  <c r="Y19" i="23"/>
  <c r="S17" i="23"/>
  <c r="AB14" i="23"/>
  <c r="V12" i="23"/>
  <c r="AH9" i="23"/>
  <c r="Y7" i="23"/>
  <c r="S5" i="23"/>
  <c r="AE44" i="23"/>
  <c r="AE32" i="23"/>
  <c r="AE20" i="23"/>
  <c r="AE8" i="23"/>
  <c r="Y41" i="23"/>
  <c r="V22" i="23"/>
  <c r="AE34" i="23"/>
  <c r="AH50" i="23"/>
  <c r="AB43" i="23"/>
  <c r="Y36" i="23"/>
  <c r="V29" i="23"/>
  <c r="S22" i="23"/>
  <c r="AH14" i="23"/>
  <c r="AB7" i="23"/>
  <c r="V5" i="23"/>
  <c r="AE21" i="23"/>
  <c r="AH52" i="23"/>
  <c r="Y50" i="23"/>
  <c r="V43" i="23"/>
  <c r="AH40" i="23"/>
  <c r="Y38" i="23"/>
  <c r="S36" i="23"/>
  <c r="AB33" i="23"/>
  <c r="V31" i="23"/>
  <c r="AH28" i="23"/>
  <c r="Y26" i="23"/>
  <c r="S24" i="23"/>
  <c r="AB21" i="23"/>
  <c r="V19" i="23"/>
  <c r="AH16" i="23"/>
  <c r="Y14" i="23"/>
  <c r="S12" i="23"/>
  <c r="AB9" i="23"/>
  <c r="V7" i="23"/>
  <c r="AE43" i="23"/>
  <c r="AE31" i="23"/>
  <c r="AE19" i="23"/>
  <c r="AE7" i="23"/>
  <c r="AB36" i="23"/>
  <c r="AH19" i="23"/>
  <c r="Y5" i="23"/>
  <c r="V41" i="23"/>
  <c r="S34" i="23"/>
  <c r="AH26" i="23"/>
  <c r="AB19" i="23"/>
  <c r="Y12" i="23"/>
  <c r="AB52" i="23"/>
  <c r="V50" i="23"/>
  <c r="S43" i="23"/>
  <c r="AB40" i="23"/>
  <c r="V38" i="23"/>
  <c r="AH35" i="23"/>
  <c r="Y33" i="23"/>
  <c r="S31" i="23"/>
  <c r="AB28" i="23"/>
  <c r="V26" i="23"/>
  <c r="AH23" i="23"/>
  <c r="Y21" i="23"/>
  <c r="S19" i="23"/>
  <c r="AB16" i="23"/>
  <c r="V14" i="23"/>
  <c r="AH11" i="23"/>
  <c r="Y9" i="23"/>
  <c r="S7" i="23"/>
  <c r="AE42" i="23"/>
  <c r="AE30" i="23"/>
  <c r="AE18" i="23"/>
  <c r="AE6" i="23"/>
  <c r="Y29" i="23"/>
  <c r="AE22" i="23"/>
  <c r="Y52" i="23"/>
  <c r="S50" i="23"/>
  <c r="AH42" i="23"/>
  <c r="Y40" i="23"/>
  <c r="S38" i="23"/>
  <c r="AB35" i="23"/>
  <c r="V33" i="23"/>
  <c r="AH30" i="23"/>
  <c r="Y28" i="23"/>
  <c r="S26" i="23"/>
  <c r="AB23" i="23"/>
  <c r="V21" i="23"/>
  <c r="AH18" i="23"/>
  <c r="Y16" i="23"/>
  <c r="S14" i="23"/>
  <c r="AB11" i="23"/>
  <c r="V9" i="23"/>
  <c r="AH6" i="23"/>
  <c r="AE53" i="23"/>
  <c r="AE41" i="23"/>
  <c r="AE29" i="23"/>
  <c r="AE17" i="23"/>
  <c r="AE5" i="23"/>
  <c r="Y53" i="23"/>
  <c r="V34" i="23"/>
  <c r="Y17" i="23"/>
  <c r="V52" i="23"/>
  <c r="AH49" i="23"/>
  <c r="AB42" i="23"/>
  <c r="V40" i="23"/>
  <c r="AH37" i="23"/>
  <c r="Y35" i="23"/>
  <c r="S33" i="23"/>
  <c r="AB30" i="23"/>
  <c r="V28" i="23"/>
  <c r="AH25" i="23"/>
  <c r="Y23" i="23"/>
  <c r="S21" i="23"/>
  <c r="AB18" i="23"/>
  <c r="V16" i="23"/>
  <c r="AH13" i="23"/>
  <c r="Y11" i="23"/>
  <c r="S9" i="23"/>
  <c r="AB6" i="23"/>
  <c r="AE52" i="23"/>
  <c r="AE40" i="23"/>
  <c r="AE28" i="23"/>
  <c r="AE16" i="23"/>
  <c r="V47" i="23"/>
  <c r="S47" i="23"/>
  <c r="Y46" i="23"/>
  <c r="AE47" i="23"/>
  <c r="V46" i="23"/>
  <c r="AE46" i="23"/>
  <c r="S46" i="23"/>
  <c r="AH47" i="23"/>
  <c r="AB47" i="23"/>
  <c r="AH46" i="23"/>
  <c r="AB46" i="23"/>
  <c r="Y47" i="23"/>
  <c r="AH48" i="23"/>
  <c r="AB48" i="23"/>
  <c r="Y48" i="23"/>
  <c r="AE48" i="23"/>
  <c r="V48" i="23"/>
  <c r="S48" i="23"/>
  <c r="K3" i="27"/>
  <c r="N45" i="23"/>
  <c r="AE45" i="23"/>
  <c r="AH45" i="23"/>
  <c r="CB50" i="15"/>
  <c r="G49" i="16"/>
  <c r="O45" i="23" s="1"/>
  <c r="AB45" i="23"/>
  <c r="Y45" i="23"/>
  <c r="V45" i="23"/>
  <c r="S45" i="23"/>
  <c r="AH4" i="23"/>
  <c r="AE4" i="23"/>
  <c r="S4" i="23"/>
  <c r="AB4" i="23"/>
  <c r="BY15" i="15"/>
  <c r="BZ15" i="15" s="1"/>
  <c r="CA15" i="15" s="1"/>
  <c r="CB15" i="15" s="1"/>
  <c r="BX17" i="15"/>
  <c r="BY17" i="15" s="1"/>
  <c r="BZ17" i="15" s="1"/>
  <c r="CA17" i="15" s="1"/>
  <c r="CB17" i="15" s="1"/>
  <c r="BV14" i="15"/>
  <c r="BW14" i="15" s="1"/>
  <c r="BX14" i="15" s="1"/>
  <c r="BY14" i="15" s="1"/>
  <c r="BZ14" i="15" s="1"/>
  <c r="CA14" i="15" s="1"/>
  <c r="CB14" i="15" s="1"/>
  <c r="G13" i="16"/>
  <c r="O9" i="23" s="1"/>
  <c r="M30" i="12"/>
  <c r="N30" i="12" s="1"/>
  <c r="M33" i="12"/>
  <c r="N33" i="12" s="1"/>
  <c r="M35" i="12"/>
  <c r="N35" i="12" s="1"/>
  <c r="F9" i="16"/>
  <c r="DZ10" i="15"/>
  <c r="DZ22" i="15"/>
  <c r="G21" i="16"/>
  <c r="O17" i="23" s="1"/>
  <c r="F21" i="16"/>
  <c r="DZ34" i="15"/>
  <c r="G33" i="16"/>
  <c r="O29" i="23" s="1"/>
  <c r="F33" i="16"/>
  <c r="G45" i="16"/>
  <c r="O41" i="23" s="1"/>
  <c r="F45" i="16"/>
  <c r="DZ46" i="15"/>
  <c r="F57" i="16"/>
  <c r="DZ58" i="15"/>
  <c r="DZ9" i="15"/>
  <c r="F8" i="16"/>
  <c r="G32" i="16"/>
  <c r="O28" i="23" s="1"/>
  <c r="F32" i="16"/>
  <c r="DZ33" i="15"/>
  <c r="G44" i="16"/>
  <c r="O40" i="23" s="1"/>
  <c r="F44" i="16"/>
  <c r="DZ45" i="15"/>
  <c r="DZ11" i="15"/>
  <c r="F10" i="16"/>
  <c r="DZ35" i="15"/>
  <c r="G34" i="16"/>
  <c r="O30" i="23" s="1"/>
  <c r="F34" i="16"/>
  <c r="G20" i="16"/>
  <c r="O16" i="23" s="1"/>
  <c r="F20" i="16"/>
  <c r="DZ21" i="15"/>
  <c r="DZ37" i="15"/>
  <c r="G36" i="16"/>
  <c r="O32" i="23" s="1"/>
  <c r="F36" i="16"/>
  <c r="F13" i="16"/>
  <c r="DZ14" i="15"/>
  <c r="G25" i="16"/>
  <c r="O21" i="23" s="1"/>
  <c r="F25" i="16"/>
  <c r="DZ26" i="15"/>
  <c r="G37" i="16"/>
  <c r="O33" i="23" s="1"/>
  <c r="F37" i="16"/>
  <c r="DZ38" i="15"/>
  <c r="F49" i="16"/>
  <c r="DZ50" i="15"/>
  <c r="DZ47" i="15"/>
  <c r="G46" i="16"/>
  <c r="O42" i="23" s="1"/>
  <c r="F46" i="16"/>
  <c r="DZ15" i="15"/>
  <c r="F14" i="16"/>
  <c r="G14" i="16"/>
  <c r="O10" i="23" s="1"/>
  <c r="DZ27" i="15"/>
  <c r="F26" i="16"/>
  <c r="G26" i="16"/>
  <c r="O22" i="23" s="1"/>
  <c r="F38" i="16"/>
  <c r="DZ39" i="15"/>
  <c r="G38" i="16"/>
  <c r="O34" i="23" s="1"/>
  <c r="F50" i="16"/>
  <c r="DZ51" i="15"/>
  <c r="G50" i="16"/>
  <c r="O46" i="23" s="1"/>
  <c r="G47" i="16"/>
  <c r="O43" i="23" s="1"/>
  <c r="F47" i="16"/>
  <c r="DZ48" i="15"/>
  <c r="G56" i="16"/>
  <c r="O52" i="23" s="1"/>
  <c r="F56" i="16"/>
  <c r="DZ57" i="15"/>
  <c r="DZ23" i="15"/>
  <c r="G22" i="16"/>
  <c r="O18" i="23" s="1"/>
  <c r="F22" i="16"/>
  <c r="F11" i="16"/>
  <c r="DZ12" i="15"/>
  <c r="F48" i="16"/>
  <c r="DZ49" i="15"/>
  <c r="G48" i="16"/>
  <c r="O44" i="23" s="1"/>
  <c r="DZ40" i="15"/>
  <c r="G39" i="16"/>
  <c r="O35" i="23" s="1"/>
  <c r="F39" i="16"/>
  <c r="DZ17" i="15"/>
  <c r="G16" i="16"/>
  <c r="O12" i="23" s="1"/>
  <c r="F16" i="16"/>
  <c r="DZ29" i="15"/>
  <c r="G28" i="16"/>
  <c r="O24" i="23" s="1"/>
  <c r="F28" i="16"/>
  <c r="DZ41" i="15"/>
  <c r="G40" i="16"/>
  <c r="O36" i="23" s="1"/>
  <c r="F40" i="16"/>
  <c r="G52" i="16"/>
  <c r="O48" i="23" s="1"/>
  <c r="F52" i="16"/>
  <c r="DZ53" i="15"/>
  <c r="DZ36" i="15"/>
  <c r="G35" i="16"/>
  <c r="O31" i="23" s="1"/>
  <c r="F35" i="16"/>
  <c r="DZ25" i="15"/>
  <c r="F24" i="16"/>
  <c r="G24" i="16"/>
  <c r="O20" i="23" s="1"/>
  <c r="DZ18" i="15"/>
  <c r="G17" i="16"/>
  <c r="O13" i="23" s="1"/>
  <c r="F17" i="16"/>
  <c r="DZ30" i="15"/>
  <c r="G29" i="16"/>
  <c r="O25" i="23" s="1"/>
  <c r="F29" i="16"/>
  <c r="DZ42" i="15"/>
  <c r="G41" i="16"/>
  <c r="O37" i="23" s="1"/>
  <c r="F41" i="16"/>
  <c r="DZ54" i="15"/>
  <c r="G53" i="16"/>
  <c r="O49" i="23" s="1"/>
  <c r="F53" i="16"/>
  <c r="DZ16" i="15"/>
  <c r="F15" i="16"/>
  <c r="G15" i="16"/>
  <c r="O11" i="23" s="1"/>
  <c r="DZ52" i="15"/>
  <c r="G51" i="16"/>
  <c r="O47" i="23" s="1"/>
  <c r="F51" i="16"/>
  <c r="G18" i="16"/>
  <c r="O14" i="23" s="1"/>
  <c r="F18" i="16"/>
  <c r="DZ19" i="15"/>
  <c r="G30" i="16"/>
  <c r="O26" i="23" s="1"/>
  <c r="F30" i="16"/>
  <c r="DZ31" i="15"/>
  <c r="G42" i="16"/>
  <c r="O38" i="23" s="1"/>
  <c r="F42" i="16"/>
  <c r="DZ43" i="15"/>
  <c r="G54" i="16"/>
  <c r="O50" i="23" s="1"/>
  <c r="F54" i="16"/>
  <c r="DZ55" i="15"/>
  <c r="G23" i="16"/>
  <c r="O19" i="23" s="1"/>
  <c r="F23" i="16"/>
  <c r="DZ24" i="15"/>
  <c r="DZ13" i="15"/>
  <c r="G12" i="16"/>
  <c r="O8" i="23" s="1"/>
  <c r="F12" i="16"/>
  <c r="DZ28" i="15"/>
  <c r="G27" i="16"/>
  <c r="O23" i="23" s="1"/>
  <c r="F27" i="16"/>
  <c r="G19" i="16"/>
  <c r="O15" i="23" s="1"/>
  <c r="F19" i="16"/>
  <c r="DZ20" i="15"/>
  <c r="G31" i="16"/>
  <c r="O27" i="23" s="1"/>
  <c r="F31" i="16"/>
  <c r="DZ32" i="15"/>
  <c r="G43" i="16"/>
  <c r="O39" i="23" s="1"/>
  <c r="F43" i="16"/>
  <c r="DZ44" i="15"/>
  <c r="G55" i="16"/>
  <c r="O51" i="23" s="1"/>
  <c r="F55" i="16"/>
  <c r="DZ56" i="15"/>
  <c r="M34" i="12"/>
  <c r="N34" i="12" s="1"/>
  <c r="M17" i="14"/>
  <c r="N17" i="14" s="1"/>
  <c r="M21" i="10"/>
  <c r="N21" i="10" s="1"/>
  <c r="M41" i="14"/>
  <c r="N41" i="14" s="1"/>
  <c r="M35" i="11"/>
  <c r="N35" i="11" s="1"/>
  <c r="M22" i="12"/>
  <c r="N22" i="12" s="1"/>
  <c r="M12" i="14"/>
  <c r="N12" i="14" s="1"/>
  <c r="M28" i="13"/>
  <c r="N28" i="13" s="1"/>
  <c r="M56" i="11"/>
  <c r="N56" i="11" s="1"/>
  <c r="M35" i="14"/>
  <c r="N35" i="14" s="1"/>
  <c r="M51" i="12"/>
  <c r="N51" i="12" s="1"/>
  <c r="M9" i="10"/>
  <c r="N9" i="10" s="1"/>
  <c r="M26" i="11"/>
  <c r="N26" i="11" s="1"/>
  <c r="M10" i="13"/>
  <c r="N10" i="13" s="1"/>
  <c r="M39" i="12"/>
  <c r="N39" i="12" s="1"/>
  <c r="M33" i="13"/>
  <c r="N33" i="13" s="1"/>
  <c r="M37" i="13"/>
  <c r="N37" i="13" s="1"/>
  <c r="M22" i="14"/>
  <c r="N22" i="14" s="1"/>
  <c r="M16" i="13"/>
  <c r="N16" i="13" s="1"/>
  <c r="M20" i="11"/>
  <c r="N20" i="11" s="1"/>
  <c r="M48" i="11"/>
  <c r="N48" i="11" s="1"/>
  <c r="M19" i="12"/>
  <c r="N19" i="12" s="1"/>
  <c r="M17" i="11"/>
  <c r="N17" i="11" s="1"/>
  <c r="M29" i="11"/>
  <c r="N29" i="11" s="1"/>
  <c r="M14" i="11"/>
  <c r="N14" i="11" s="1"/>
  <c r="M43" i="11"/>
  <c r="N43" i="11" s="1"/>
  <c r="M20" i="12"/>
  <c r="N20" i="12" s="1"/>
  <c r="M38" i="12"/>
  <c r="N38" i="12" s="1"/>
  <c r="M16" i="14"/>
  <c r="N16" i="14" s="1"/>
  <c r="M58" i="12"/>
  <c r="N58" i="12" s="1"/>
  <c r="M18" i="14"/>
  <c r="N18" i="14" s="1"/>
  <c r="M33" i="10"/>
  <c r="N33" i="10" s="1"/>
  <c r="M57" i="11"/>
  <c r="N57" i="11" s="1"/>
  <c r="M13" i="11"/>
  <c r="N13" i="11" s="1"/>
  <c r="M50" i="11"/>
  <c r="N50" i="11" s="1"/>
  <c r="M56" i="12"/>
  <c r="N56" i="12" s="1"/>
  <c r="M48" i="13"/>
  <c r="N48" i="13" s="1"/>
  <c r="M37" i="11"/>
  <c r="N37" i="11" s="1"/>
  <c r="M10" i="12"/>
  <c r="N10" i="12" s="1"/>
  <c r="M44" i="13"/>
  <c r="N44" i="13" s="1"/>
  <c r="M9" i="12"/>
  <c r="N9" i="12" s="1"/>
  <c r="M20" i="13"/>
  <c r="N20" i="13" s="1"/>
  <c r="M39" i="13"/>
  <c r="N39" i="13" s="1"/>
  <c r="M53" i="11"/>
  <c r="N53" i="11" s="1"/>
  <c r="M47" i="11"/>
  <c r="N47" i="11" s="1"/>
  <c r="M26" i="13"/>
  <c r="N26" i="13" s="1"/>
  <c r="M32" i="14"/>
  <c r="N32" i="14" s="1"/>
  <c r="M15" i="10"/>
  <c r="N15" i="10" s="1"/>
  <c r="M27" i="10"/>
  <c r="N27" i="10" s="1"/>
  <c r="M38" i="10"/>
  <c r="N38" i="10" s="1"/>
  <c r="M14" i="12"/>
  <c r="N14" i="12" s="1"/>
  <c r="M40" i="12"/>
  <c r="N40" i="12" s="1"/>
  <c r="M41" i="12"/>
  <c r="N41" i="12" s="1"/>
  <c r="M52" i="12"/>
  <c r="N52" i="12" s="1"/>
  <c r="M18" i="13"/>
  <c r="N18" i="13" s="1"/>
  <c r="M42" i="13"/>
  <c r="N42" i="13" s="1"/>
  <c r="M15" i="14"/>
  <c r="N15" i="14" s="1"/>
  <c r="M50" i="14"/>
  <c r="N50" i="14" s="1"/>
  <c r="M14" i="13"/>
  <c r="N14" i="13" s="1"/>
  <c r="M39" i="14"/>
  <c r="N39" i="14" s="1"/>
  <c r="M14" i="10"/>
  <c r="N14" i="10" s="1"/>
  <c r="M27" i="12"/>
  <c r="N27" i="12" s="1"/>
  <c r="M28" i="12"/>
  <c r="N28" i="12" s="1"/>
  <c r="M13" i="12"/>
  <c r="N13" i="12" s="1"/>
  <c r="M12" i="13"/>
  <c r="N12" i="13" s="1"/>
  <c r="M22" i="13"/>
  <c r="N22" i="13" s="1"/>
  <c r="M38" i="14"/>
  <c r="N38" i="14" s="1"/>
  <c r="M46" i="11"/>
  <c r="N46" i="11" s="1"/>
  <c r="M26" i="10"/>
  <c r="N26" i="10" s="1"/>
  <c r="M23" i="11"/>
  <c r="N23" i="11" s="1"/>
  <c r="M12" i="12"/>
  <c r="N12" i="12" s="1"/>
  <c r="M44" i="12"/>
  <c r="N44" i="12" s="1"/>
  <c r="M50" i="12"/>
  <c r="N50" i="12" s="1"/>
  <c r="M31" i="13"/>
  <c r="N31" i="13" s="1"/>
  <c r="M9" i="14"/>
  <c r="N9" i="14" s="1"/>
  <c r="M27" i="14"/>
  <c r="N27" i="14" s="1"/>
  <c r="M34" i="14"/>
  <c r="N34" i="14" s="1"/>
  <c r="M44" i="14"/>
  <c r="N44" i="14" s="1"/>
  <c r="M21" i="12"/>
  <c r="N21" i="12" s="1"/>
  <c r="M52" i="11"/>
  <c r="N52" i="11" s="1"/>
  <c r="M43" i="10"/>
  <c r="N43" i="10" s="1"/>
  <c r="M10" i="11"/>
  <c r="N10" i="11" s="1"/>
  <c r="M42" i="11"/>
  <c r="N42" i="11" s="1"/>
  <c r="M11" i="12"/>
  <c r="N11" i="12" s="1"/>
  <c r="M57" i="12"/>
  <c r="N57" i="12" s="1"/>
  <c r="M57" i="13"/>
  <c r="N57" i="13" s="1"/>
  <c r="M11" i="14"/>
  <c r="N11" i="14" s="1"/>
  <c r="M29" i="14"/>
  <c r="N29" i="14" s="1"/>
  <c r="M56" i="14"/>
  <c r="N56" i="14" s="1"/>
  <c r="M40" i="11"/>
  <c r="N40" i="11" s="1"/>
  <c r="M49" i="11"/>
  <c r="N49" i="11" s="1"/>
  <c r="M45" i="12"/>
  <c r="N45" i="12" s="1"/>
  <c r="M32" i="13"/>
  <c r="N32" i="13" s="1"/>
  <c r="M11" i="11"/>
  <c r="N11" i="11" s="1"/>
  <c r="O58" i="12"/>
  <c r="CG58" i="15" s="1"/>
  <c r="M16" i="11"/>
  <c r="N16" i="11" s="1"/>
  <c r="M41" i="11"/>
  <c r="N41" i="11" s="1"/>
  <c r="M26" i="12"/>
  <c r="N26" i="12" s="1"/>
  <c r="M32" i="12"/>
  <c r="N32" i="12" s="1"/>
  <c r="M37" i="12"/>
  <c r="N37" i="12" s="1"/>
  <c r="M49" i="12"/>
  <c r="N49" i="12" s="1"/>
  <c r="M51" i="13"/>
  <c r="N51" i="13" s="1"/>
  <c r="M55" i="13"/>
  <c r="N55" i="13" s="1"/>
  <c r="M56" i="13"/>
  <c r="N56" i="13" s="1"/>
  <c r="M18" i="12"/>
  <c r="N18" i="12" s="1"/>
  <c r="M25" i="12"/>
  <c r="N25" i="12" s="1"/>
  <c r="M43" i="12"/>
  <c r="N43" i="12" s="1"/>
  <c r="M21" i="14"/>
  <c r="N21" i="14" s="1"/>
  <c r="M43" i="13"/>
  <c r="N43" i="13" s="1"/>
  <c r="M45" i="10"/>
  <c r="N45" i="10" s="1"/>
  <c r="M51" i="10"/>
  <c r="N51" i="10" s="1"/>
  <c r="M57" i="10"/>
  <c r="N57" i="10" s="1"/>
  <c r="M21" i="11"/>
  <c r="N21" i="11" s="1"/>
  <c r="M22" i="11"/>
  <c r="N22" i="11" s="1"/>
  <c r="M27" i="11"/>
  <c r="N27" i="11" s="1"/>
  <c r="M28" i="11"/>
  <c r="N28" i="11" s="1"/>
  <c r="M42" i="12"/>
  <c r="N42" i="12" s="1"/>
  <c r="M24" i="13"/>
  <c r="N24" i="13" s="1"/>
  <c r="M45" i="13"/>
  <c r="N45" i="13" s="1"/>
  <c r="M49" i="13"/>
  <c r="N49" i="13" s="1"/>
  <c r="M50" i="13"/>
  <c r="N50" i="13" s="1"/>
  <c r="M54" i="13"/>
  <c r="N54" i="13" s="1"/>
  <c r="M23" i="14"/>
  <c r="N23" i="14" s="1"/>
  <c r="M24" i="14"/>
  <c r="N24" i="14" s="1"/>
  <c r="M39" i="10"/>
  <c r="N39" i="10" s="1"/>
  <c r="M34" i="11"/>
  <c r="N34" i="11" s="1"/>
  <c r="M15" i="12"/>
  <c r="N15" i="12" s="1"/>
  <c r="M38" i="13"/>
  <c r="N38" i="13" s="1"/>
  <c r="M10" i="14"/>
  <c r="N10" i="14" s="1"/>
  <c r="M28" i="14"/>
  <c r="N28" i="14" s="1"/>
  <c r="M33" i="14"/>
  <c r="N33" i="14" s="1"/>
  <c r="M35" i="13"/>
  <c r="N35" i="13" s="1"/>
  <c r="M57" i="14"/>
  <c r="N57" i="14" s="1"/>
  <c r="M55" i="14"/>
  <c r="N55" i="14" s="1"/>
  <c r="M46" i="14"/>
  <c r="N46" i="14" s="1"/>
  <c r="M51" i="14"/>
  <c r="N51" i="14" s="1"/>
  <c r="M13" i="13"/>
  <c r="N13" i="13" s="1"/>
  <c r="M19" i="13"/>
  <c r="N19" i="13" s="1"/>
  <c r="M25" i="13"/>
  <c r="N25" i="13" s="1"/>
  <c r="M58" i="14"/>
  <c r="N58" i="14" s="1"/>
  <c r="M45" i="14"/>
  <c r="N45" i="14" s="1"/>
  <c r="AH59" i="15"/>
  <c r="M13" i="14"/>
  <c r="N13" i="14" s="1"/>
  <c r="M47" i="14"/>
  <c r="N47" i="14" s="1"/>
  <c r="M19" i="14"/>
  <c r="N19" i="14" s="1"/>
  <c r="M25" i="14"/>
  <c r="N25" i="14" s="1"/>
  <c r="M42" i="14"/>
  <c r="N42" i="14" s="1"/>
  <c r="M30" i="14"/>
  <c r="N30" i="14" s="1"/>
  <c r="M36" i="14"/>
  <c r="N36" i="14" s="1"/>
  <c r="M52" i="14"/>
  <c r="N52" i="14" s="1"/>
  <c r="M49" i="14"/>
  <c r="N49" i="14" s="1"/>
  <c r="M54" i="14"/>
  <c r="N54" i="14" s="1"/>
  <c r="M14" i="14"/>
  <c r="N14" i="14" s="1"/>
  <c r="M20" i="14"/>
  <c r="N20" i="14" s="1"/>
  <c r="M26" i="14"/>
  <c r="N26" i="14" s="1"/>
  <c r="M40" i="14"/>
  <c r="N40" i="14" s="1"/>
  <c r="M53" i="14"/>
  <c r="N53" i="14" s="1"/>
  <c r="M43" i="14"/>
  <c r="N43" i="14" s="1"/>
  <c r="M37" i="14"/>
  <c r="N37" i="14" s="1"/>
  <c r="M48" i="14"/>
  <c r="N48" i="14" s="1"/>
  <c r="M31" i="14"/>
  <c r="N31" i="14" s="1"/>
  <c r="M41" i="13"/>
  <c r="N41" i="13" s="1"/>
  <c r="M9" i="13"/>
  <c r="N9" i="13" s="1"/>
  <c r="M15" i="13"/>
  <c r="N15" i="13" s="1"/>
  <c r="M21" i="13"/>
  <c r="N21" i="13" s="1"/>
  <c r="M27" i="13"/>
  <c r="N27" i="13" s="1"/>
  <c r="M34" i="13"/>
  <c r="N34" i="13" s="1"/>
  <c r="M40" i="13"/>
  <c r="N40" i="13" s="1"/>
  <c r="M47" i="13"/>
  <c r="N47" i="13" s="1"/>
  <c r="M53" i="13"/>
  <c r="N53" i="13" s="1"/>
  <c r="M46" i="13"/>
  <c r="N46" i="13" s="1"/>
  <c r="M52" i="13"/>
  <c r="N52" i="13" s="1"/>
  <c r="M58" i="13"/>
  <c r="N58" i="13" s="1"/>
  <c r="M30" i="13"/>
  <c r="N30" i="13" s="1"/>
  <c r="M11" i="13"/>
  <c r="N11" i="13" s="1"/>
  <c r="M17" i="13"/>
  <c r="N17" i="13" s="1"/>
  <c r="M23" i="13"/>
  <c r="N23" i="13" s="1"/>
  <c r="M36" i="13"/>
  <c r="N36" i="13" s="1"/>
  <c r="M29" i="13"/>
  <c r="N29" i="13" s="1"/>
  <c r="M29" i="12"/>
  <c r="N29" i="12" s="1"/>
  <c r="M54" i="12"/>
  <c r="N54" i="12" s="1"/>
  <c r="M36" i="12"/>
  <c r="N36" i="12" s="1"/>
  <c r="M53" i="12"/>
  <c r="N53" i="12" s="1"/>
  <c r="M17" i="12"/>
  <c r="N17" i="12" s="1"/>
  <c r="M16" i="12"/>
  <c r="N16" i="12" s="1"/>
  <c r="M48" i="12"/>
  <c r="N48" i="12" s="1"/>
  <c r="M24" i="12"/>
  <c r="N24" i="12" s="1"/>
  <c r="M31" i="12"/>
  <c r="N31" i="12" s="1"/>
  <c r="M47" i="12"/>
  <c r="N47" i="12" s="1"/>
  <c r="M23" i="12"/>
  <c r="N23" i="12" s="1"/>
  <c r="M46" i="12"/>
  <c r="N46" i="12" s="1"/>
  <c r="M55" i="12"/>
  <c r="N55" i="12" s="1"/>
  <c r="M19" i="11"/>
  <c r="N19" i="11" s="1"/>
  <c r="M55" i="11"/>
  <c r="N55" i="11" s="1"/>
  <c r="M18" i="11"/>
  <c r="N18" i="11" s="1"/>
  <c r="M33" i="11"/>
  <c r="N33" i="11" s="1"/>
  <c r="M54" i="11"/>
  <c r="N54" i="11" s="1"/>
  <c r="M25" i="11"/>
  <c r="N25" i="11" s="1"/>
  <c r="M32" i="11"/>
  <c r="N32" i="11" s="1"/>
  <c r="M12" i="11"/>
  <c r="N12" i="11" s="1"/>
  <c r="M24" i="11"/>
  <c r="N24" i="11" s="1"/>
  <c r="M39" i="11"/>
  <c r="N39" i="11" s="1"/>
  <c r="M31" i="11"/>
  <c r="N31" i="11" s="1"/>
  <c r="M38" i="11"/>
  <c r="N38" i="11" s="1"/>
  <c r="M9" i="11"/>
  <c r="N9" i="11" s="1"/>
  <c r="M30" i="11"/>
  <c r="N30" i="11" s="1"/>
  <c r="M45" i="11"/>
  <c r="N45" i="11" s="1"/>
  <c r="M58" i="11"/>
  <c r="N58" i="11" s="1"/>
  <c r="M44" i="11"/>
  <c r="N44" i="11" s="1"/>
  <c r="M15" i="11"/>
  <c r="N15" i="11" s="1"/>
  <c r="M36" i="11"/>
  <c r="N36" i="11" s="1"/>
  <c r="M51" i="11"/>
  <c r="N51" i="11" s="1"/>
  <c r="M19" i="10"/>
  <c r="N19" i="10" s="1"/>
  <c r="M31" i="10"/>
  <c r="N31" i="10" s="1"/>
  <c r="M12" i="10"/>
  <c r="N12" i="10" s="1"/>
  <c r="M32" i="10"/>
  <c r="N32" i="10" s="1"/>
  <c r="M13" i="10"/>
  <c r="N13" i="10" s="1"/>
  <c r="M58" i="10"/>
  <c r="N58" i="10" s="1"/>
  <c r="M18" i="10"/>
  <c r="N18" i="10" s="1"/>
  <c r="M42" i="10"/>
  <c r="N42" i="10" s="1"/>
  <c r="M37" i="10"/>
  <c r="N37" i="10" s="1"/>
  <c r="M25" i="10"/>
  <c r="N25" i="10" s="1"/>
  <c r="M24" i="10"/>
  <c r="N24" i="10" s="1"/>
  <c r="M44" i="10"/>
  <c r="N44" i="10" s="1"/>
  <c r="M30" i="10"/>
  <c r="N30" i="10" s="1"/>
  <c r="M36" i="10"/>
  <c r="N36" i="10" s="1"/>
  <c r="M20" i="10"/>
  <c r="N20" i="10" s="1"/>
  <c r="M48" i="10"/>
  <c r="N48" i="10" s="1"/>
  <c r="M54" i="10"/>
  <c r="N54" i="10" s="1"/>
  <c r="M11" i="10"/>
  <c r="N11" i="10" s="1"/>
  <c r="O11" i="10" s="1"/>
  <c r="CE11" i="15" s="1"/>
  <c r="M17" i="10"/>
  <c r="N17" i="10" s="1"/>
  <c r="M23" i="10"/>
  <c r="N23" i="10" s="1"/>
  <c r="M29" i="10"/>
  <c r="N29" i="10" s="1"/>
  <c r="M35" i="10"/>
  <c r="N35" i="10" s="1"/>
  <c r="M41" i="10"/>
  <c r="N41" i="10" s="1"/>
  <c r="M10" i="10"/>
  <c r="M16" i="10"/>
  <c r="N16" i="10" s="1"/>
  <c r="M22" i="10"/>
  <c r="N22" i="10" s="1"/>
  <c r="M28" i="10"/>
  <c r="N28" i="10" s="1"/>
  <c r="M34" i="10"/>
  <c r="N34" i="10" s="1"/>
  <c r="M40" i="10"/>
  <c r="N40" i="10" s="1"/>
  <c r="M47" i="10"/>
  <c r="N47" i="10" s="1"/>
  <c r="M53" i="10"/>
  <c r="N53" i="10" s="1"/>
  <c r="M46" i="10"/>
  <c r="N46" i="10" s="1"/>
  <c r="M52" i="10"/>
  <c r="N52" i="10" s="1"/>
  <c r="M50" i="10"/>
  <c r="N50" i="10" s="1"/>
  <c r="M56" i="10"/>
  <c r="N56" i="10" s="1"/>
  <c r="M49" i="10"/>
  <c r="N49" i="10" s="1"/>
  <c r="M55" i="10"/>
  <c r="N55" i="10" s="1"/>
  <c r="P13" i="8"/>
  <c r="CD13" i="15" s="1"/>
  <c r="P14" i="8"/>
  <c r="CD14" i="15" s="1"/>
  <c r="P15" i="8"/>
  <c r="CD15" i="15" s="1"/>
  <c r="P16" i="8"/>
  <c r="CD16" i="15" s="1"/>
  <c r="P17" i="8"/>
  <c r="CD17" i="15" s="1"/>
  <c r="P18" i="8"/>
  <c r="CD18" i="15" s="1"/>
  <c r="P19" i="8"/>
  <c r="CD19" i="15" s="1"/>
  <c r="P20" i="8"/>
  <c r="CD20" i="15" s="1"/>
  <c r="P21" i="8"/>
  <c r="CD21" i="15" s="1"/>
  <c r="P22" i="8"/>
  <c r="CD22" i="15" s="1"/>
  <c r="P23" i="8"/>
  <c r="CD23" i="15" s="1"/>
  <c r="P24" i="8"/>
  <c r="CD24" i="15" s="1"/>
  <c r="P25" i="8"/>
  <c r="CD25" i="15" s="1"/>
  <c r="P26" i="8"/>
  <c r="CD26" i="15" s="1"/>
  <c r="P27" i="8"/>
  <c r="CD27" i="15" s="1"/>
  <c r="P28" i="8"/>
  <c r="CD28" i="15" s="1"/>
  <c r="P29" i="8"/>
  <c r="CD29" i="15" s="1"/>
  <c r="P30" i="8"/>
  <c r="CD30" i="15" s="1"/>
  <c r="P31" i="8"/>
  <c r="CD31" i="15" s="1"/>
  <c r="P32" i="8"/>
  <c r="CD32" i="15" s="1"/>
  <c r="P34" i="8"/>
  <c r="CD34" i="15" s="1"/>
  <c r="P35" i="8"/>
  <c r="CD35" i="15" s="1"/>
  <c r="P36" i="8"/>
  <c r="CD36" i="15" s="1"/>
  <c r="P37" i="8"/>
  <c r="CD37" i="15" s="1"/>
  <c r="P38" i="8"/>
  <c r="CD38" i="15" s="1"/>
  <c r="P39" i="8"/>
  <c r="CD39" i="15" s="1"/>
  <c r="P40" i="8"/>
  <c r="CD40" i="15" s="1"/>
  <c r="P41" i="8"/>
  <c r="CD41" i="15" s="1"/>
  <c r="P42" i="8"/>
  <c r="CD42" i="15" s="1"/>
  <c r="P43" i="8"/>
  <c r="CD43" i="15" s="1"/>
  <c r="P44" i="8"/>
  <c r="CD44" i="15" s="1"/>
  <c r="P45" i="8"/>
  <c r="CD45" i="15" s="1"/>
  <c r="P46" i="8"/>
  <c r="CD46" i="15" s="1"/>
  <c r="P47" i="8"/>
  <c r="CD47" i="15" s="1"/>
  <c r="P48" i="8"/>
  <c r="CD48" i="15" s="1"/>
  <c r="P49" i="8"/>
  <c r="CD49" i="15" s="1"/>
  <c r="P50" i="8"/>
  <c r="CD50" i="15" s="1"/>
  <c r="P51" i="8"/>
  <c r="CD51" i="15" s="1"/>
  <c r="P52" i="8"/>
  <c r="CD52" i="15" s="1"/>
  <c r="P53" i="8"/>
  <c r="CD53" i="15" s="1"/>
  <c r="P54" i="8"/>
  <c r="CD54" i="15" s="1"/>
  <c r="P55" i="8"/>
  <c r="CD55" i="15" s="1"/>
  <c r="P56" i="8"/>
  <c r="CD56" i="15" s="1"/>
  <c r="P57" i="8"/>
  <c r="CD57" i="15" s="1"/>
  <c r="J11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0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A10" i="8"/>
  <c r="B10" i="8"/>
  <c r="A11" i="8"/>
  <c r="B11" i="8"/>
  <c r="A12" i="8"/>
  <c r="B12" i="8"/>
  <c r="A13" i="8"/>
  <c r="B13" i="8"/>
  <c r="A14" i="8"/>
  <c r="B14" i="8"/>
  <c r="A15" i="8"/>
  <c r="B15" i="8"/>
  <c r="A16" i="8"/>
  <c r="B16" i="8"/>
  <c r="A17" i="8"/>
  <c r="B17" i="8"/>
  <c r="A18" i="8"/>
  <c r="B18" i="8"/>
  <c r="A19" i="8"/>
  <c r="B19" i="8"/>
  <c r="A20" i="8"/>
  <c r="B20" i="8"/>
  <c r="A21" i="8"/>
  <c r="B21" i="8"/>
  <c r="A22" i="8"/>
  <c r="B22" i="8"/>
  <c r="A23" i="8"/>
  <c r="B23" i="8"/>
  <c r="A24" i="8"/>
  <c r="B24" i="8"/>
  <c r="A25" i="8"/>
  <c r="B25" i="8"/>
  <c r="A26" i="8"/>
  <c r="B26" i="8"/>
  <c r="A27" i="8"/>
  <c r="B27" i="8"/>
  <c r="A28" i="8"/>
  <c r="B28" i="8"/>
  <c r="A29" i="8"/>
  <c r="B29" i="8"/>
  <c r="A30" i="8"/>
  <c r="B30" i="8"/>
  <c r="A31" i="8"/>
  <c r="B31" i="8"/>
  <c r="A32" i="8"/>
  <c r="B32" i="8"/>
  <c r="A33" i="8"/>
  <c r="B33" i="8"/>
  <c r="A34" i="8"/>
  <c r="B34" i="8"/>
  <c r="A35" i="8"/>
  <c r="B35" i="8"/>
  <c r="A36" i="8"/>
  <c r="B36" i="8"/>
  <c r="A37" i="8"/>
  <c r="B37" i="8"/>
  <c r="A38" i="8"/>
  <c r="B38" i="8"/>
  <c r="A39" i="8"/>
  <c r="B39" i="8"/>
  <c r="A40" i="8"/>
  <c r="B40" i="8"/>
  <c r="A41" i="8"/>
  <c r="B41" i="8"/>
  <c r="A42" i="8"/>
  <c r="B42" i="8"/>
  <c r="A43" i="8"/>
  <c r="B43" i="8"/>
  <c r="A44" i="8"/>
  <c r="B44" i="8"/>
  <c r="A45" i="8"/>
  <c r="B45" i="8"/>
  <c r="A46" i="8"/>
  <c r="B46" i="8"/>
  <c r="A47" i="8"/>
  <c r="B47" i="8"/>
  <c r="A48" i="8"/>
  <c r="B48" i="8"/>
  <c r="A49" i="8"/>
  <c r="B49" i="8"/>
  <c r="A50" i="8"/>
  <c r="B50" i="8"/>
  <c r="A51" i="8"/>
  <c r="B51" i="8"/>
  <c r="A52" i="8"/>
  <c r="B52" i="8"/>
  <c r="A53" i="8"/>
  <c r="B53" i="8"/>
  <c r="A54" i="8"/>
  <c r="B54" i="8"/>
  <c r="A55" i="8"/>
  <c r="B55" i="8"/>
  <c r="A56" i="8"/>
  <c r="B56" i="8"/>
  <c r="A57" i="8"/>
  <c r="B57" i="8"/>
  <c r="A58" i="8"/>
  <c r="B58" i="8"/>
  <c r="B9" i="8"/>
  <c r="A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CE10" i="15" l="1"/>
  <c r="N10" i="10"/>
  <c r="AR10" i="15" s="1"/>
  <c r="AG4" i="23"/>
  <c r="DX12" i="15"/>
  <c r="DY12" i="15" s="1"/>
  <c r="EA12" i="15" s="1"/>
  <c r="DX24" i="15"/>
  <c r="DY24" i="15" s="1"/>
  <c r="EA24" i="15" s="1"/>
  <c r="DX38" i="15"/>
  <c r="DY38" i="15" s="1"/>
  <c r="EA38" i="15" s="1"/>
  <c r="DX54" i="15"/>
  <c r="DY54" i="15" s="1"/>
  <c r="EA54" i="15" s="1"/>
  <c r="DX23" i="15"/>
  <c r="DY23" i="15" s="1"/>
  <c r="EA23" i="15" s="1"/>
  <c r="DX48" i="15"/>
  <c r="DY48" i="15" s="1"/>
  <c r="EA48" i="15" s="1"/>
  <c r="DX10" i="15"/>
  <c r="DY10" i="15" s="1"/>
  <c r="EA10" i="15" s="1"/>
  <c r="DX25" i="15"/>
  <c r="DY25" i="15" s="1"/>
  <c r="EA25" i="15" s="1"/>
  <c r="DX19" i="15"/>
  <c r="DY19" i="15" s="1"/>
  <c r="EA19" i="15" s="1"/>
  <c r="DX55" i="15"/>
  <c r="DY55" i="15" s="1"/>
  <c r="EA55" i="15" s="1"/>
  <c r="DX28" i="15"/>
  <c r="DY28" i="15" s="1"/>
  <c r="EA28" i="15" s="1"/>
  <c r="DX15" i="15"/>
  <c r="DY15" i="15" s="1"/>
  <c r="EA15" i="15" s="1"/>
  <c r="DX49" i="15"/>
  <c r="DY49" i="15" s="1"/>
  <c r="EA49" i="15" s="1"/>
  <c r="DX11" i="15"/>
  <c r="DY11" i="15" s="1"/>
  <c r="EA11" i="15" s="1"/>
  <c r="DX17" i="15"/>
  <c r="DY17" i="15" s="1"/>
  <c r="EA17" i="15" s="1"/>
  <c r="DX35" i="15"/>
  <c r="DY35" i="15" s="1"/>
  <c r="EA35" i="15" s="1"/>
  <c r="DX14" i="15"/>
  <c r="DY14" i="15" s="1"/>
  <c r="EA14" i="15" s="1"/>
  <c r="DX39" i="15"/>
  <c r="DY39" i="15" s="1"/>
  <c r="EA39" i="15" s="1"/>
  <c r="DX34" i="15"/>
  <c r="DY34" i="15" s="1"/>
  <c r="EA34" i="15" s="1"/>
  <c r="DX20" i="15"/>
  <c r="DY20" i="15" s="1"/>
  <c r="EA20" i="15" s="1"/>
  <c r="DX21" i="15"/>
  <c r="DY21" i="15" s="1"/>
  <c r="EA21" i="15" s="1"/>
  <c r="DX29" i="15"/>
  <c r="DY29" i="15" s="1"/>
  <c r="EA29" i="15" s="1"/>
  <c r="DX43" i="15"/>
  <c r="DY43" i="15" s="1"/>
  <c r="EA43" i="15" s="1"/>
  <c r="X53" i="23"/>
  <c r="DX40" i="15"/>
  <c r="DY40" i="15" s="1"/>
  <c r="EA40" i="15" s="1"/>
  <c r="DX22" i="15"/>
  <c r="DY22" i="15" s="1"/>
  <c r="EA22" i="15" s="1"/>
  <c r="DX37" i="15"/>
  <c r="DY37" i="15" s="1"/>
  <c r="EA37" i="15" s="1"/>
  <c r="DX18" i="15"/>
  <c r="DY18" i="15" s="1"/>
  <c r="EA18" i="15" s="1"/>
  <c r="AG53" i="23"/>
  <c r="DX46" i="15"/>
  <c r="DY46" i="15" s="1"/>
  <c r="EA46" i="15" s="1"/>
  <c r="DX45" i="15"/>
  <c r="DY45" i="15" s="1"/>
  <c r="EA45" i="15" s="1"/>
  <c r="AD53" i="23"/>
  <c r="DX56" i="15"/>
  <c r="DY56" i="15" s="1"/>
  <c r="EA56" i="15" s="1"/>
  <c r="DX44" i="15"/>
  <c r="DY44" i="15" s="1"/>
  <c r="EA44" i="15" s="1"/>
  <c r="DX31" i="15"/>
  <c r="DY31" i="15" s="1"/>
  <c r="EA31" i="15" s="1"/>
  <c r="DX27" i="15"/>
  <c r="DY27" i="15" s="1"/>
  <c r="EA27" i="15" s="1"/>
  <c r="DX36" i="15"/>
  <c r="DY36" i="15" s="1"/>
  <c r="EA36" i="15" s="1"/>
  <c r="DX32" i="15"/>
  <c r="DY32" i="15" s="1"/>
  <c r="EA32" i="15" s="1"/>
  <c r="U53" i="23"/>
  <c r="DX57" i="15"/>
  <c r="DY57" i="15" s="1"/>
  <c r="EA57" i="15" s="1"/>
  <c r="DX42" i="15"/>
  <c r="DY42" i="15" s="1"/>
  <c r="EA42" i="15" s="1"/>
  <c r="DX30" i="15"/>
  <c r="DY30" i="15" s="1"/>
  <c r="EA30" i="15" s="1"/>
  <c r="DX16" i="15"/>
  <c r="DY16" i="15" s="1"/>
  <c r="EA16" i="15" s="1"/>
  <c r="DX26" i="15"/>
  <c r="DY26" i="15" s="1"/>
  <c r="EA26" i="15" s="1"/>
  <c r="DX41" i="15"/>
  <c r="DY41" i="15" s="1"/>
  <c r="EA41" i="15" s="1"/>
  <c r="DX13" i="15"/>
  <c r="DY13" i="15" s="1"/>
  <c r="EA13" i="15" s="1"/>
  <c r="DX33" i="15"/>
  <c r="DY33" i="15" s="1"/>
  <c r="EA33" i="15" s="1"/>
  <c r="DX47" i="15"/>
  <c r="DY47" i="15" s="1"/>
  <c r="EA47" i="15" s="1"/>
  <c r="DX53" i="15"/>
  <c r="DY53" i="15" s="1"/>
  <c r="EA53" i="15" s="1"/>
  <c r="DX51" i="15"/>
  <c r="DY51" i="15" s="1"/>
  <c r="EA51" i="15" s="1"/>
  <c r="DX52" i="15"/>
  <c r="DY52" i="15" s="1"/>
  <c r="EA52" i="15" s="1"/>
  <c r="DX50" i="15"/>
  <c r="DY50" i="15" s="1"/>
  <c r="EA50" i="15" s="1"/>
  <c r="AG6" i="23"/>
  <c r="AA34" i="23"/>
  <c r="X31" i="23"/>
  <c r="X27" i="23"/>
  <c r="AA19" i="23"/>
  <c r="AD6" i="23"/>
  <c r="BB48" i="18"/>
  <c r="AD4" i="23"/>
  <c r="AG44" i="23"/>
  <c r="AG50" i="23"/>
  <c r="AD49" i="23"/>
  <c r="AA21" i="23"/>
  <c r="AD52" i="23"/>
  <c r="AD26" i="23"/>
  <c r="AA22" i="23"/>
  <c r="X32" i="23"/>
  <c r="X38" i="23"/>
  <c r="AD5" i="23"/>
  <c r="AG12" i="23"/>
  <c r="X46" i="23"/>
  <c r="AD12" i="23"/>
  <c r="AG41" i="23"/>
  <c r="AA5" i="23"/>
  <c r="AA15" i="23"/>
  <c r="X10" i="23"/>
  <c r="X20" i="23"/>
  <c r="AA43" i="23"/>
  <c r="AD25" i="23"/>
  <c r="AD36" i="23"/>
  <c r="AG47" i="23"/>
  <c r="AG52" i="23"/>
  <c r="AD45" i="23"/>
  <c r="AD38" i="23"/>
  <c r="X36" i="23"/>
  <c r="AA52" i="23"/>
  <c r="AA45" i="23"/>
  <c r="AD43" i="23"/>
  <c r="X9" i="23"/>
  <c r="X21" i="23"/>
  <c r="AA29" i="23"/>
  <c r="X7" i="23"/>
  <c r="AG49" i="23"/>
  <c r="AG18" i="23"/>
  <c r="AA27" i="23"/>
  <c r="AA23" i="23"/>
  <c r="X39" i="23"/>
  <c r="X49" i="23"/>
  <c r="AA11" i="23"/>
  <c r="AG26" i="23"/>
  <c r="AG31" i="23"/>
  <c r="AG40" i="23"/>
  <c r="AD30" i="23"/>
  <c r="AD44" i="23"/>
  <c r="AG16" i="23"/>
  <c r="X11" i="23"/>
  <c r="AA6" i="23"/>
  <c r="AA39" i="23"/>
  <c r="AG34" i="23"/>
  <c r="AA51" i="23"/>
  <c r="X24" i="23"/>
  <c r="AA26" i="23"/>
  <c r="AD10" i="23"/>
  <c r="AA9" i="23"/>
  <c r="X28" i="23"/>
  <c r="AA12" i="23"/>
  <c r="AD47" i="23"/>
  <c r="AG43" i="23"/>
  <c r="AG25" i="23"/>
  <c r="AG28" i="23"/>
  <c r="AD40" i="23"/>
  <c r="AA38" i="23"/>
  <c r="X37" i="23"/>
  <c r="AA7" i="23"/>
  <c r="AD9" i="23"/>
  <c r="AG27" i="23"/>
  <c r="X45" i="23"/>
  <c r="X12" i="23"/>
  <c r="AA46" i="23"/>
  <c r="AA30" i="23"/>
  <c r="X40" i="23"/>
  <c r="X13" i="23"/>
  <c r="AA48" i="23"/>
  <c r="AD41" i="23"/>
  <c r="AG32" i="23"/>
  <c r="AG37" i="23"/>
  <c r="AG23" i="23"/>
  <c r="AD19" i="23"/>
  <c r="AA20" i="23"/>
  <c r="X6" i="23"/>
  <c r="X5" i="23"/>
  <c r="X18" i="23"/>
  <c r="AG45" i="23"/>
  <c r="AD21" i="23"/>
  <c r="X8" i="23"/>
  <c r="AA14" i="23"/>
  <c r="AG30" i="23"/>
  <c r="AA28" i="23"/>
  <c r="X25" i="23"/>
  <c r="X50" i="23"/>
  <c r="AA31" i="23"/>
  <c r="AD48" i="23"/>
  <c r="AG38" i="23"/>
  <c r="AG20" i="23"/>
  <c r="AG5" i="23"/>
  <c r="AA37" i="23"/>
  <c r="AA13" i="23"/>
  <c r="AD27" i="23"/>
  <c r="AG10" i="23"/>
  <c r="X42" i="23"/>
  <c r="X52" i="23"/>
  <c r="X43" i="23"/>
  <c r="X51" i="23"/>
  <c r="AA25" i="23"/>
  <c r="BB36" i="18"/>
  <c r="X4" i="23"/>
  <c r="X14" i="23"/>
  <c r="AA49" i="23"/>
  <c r="AD42" i="23"/>
  <c r="AG48" i="23"/>
  <c r="AG14" i="23"/>
  <c r="AD33" i="23"/>
  <c r="X23" i="23"/>
  <c r="AD51" i="23"/>
  <c r="AA40" i="23"/>
  <c r="X47" i="23"/>
  <c r="X41" i="23"/>
  <c r="AD37" i="23"/>
  <c r="X48" i="23"/>
  <c r="X15" i="23"/>
  <c r="AD23" i="23"/>
  <c r="X33" i="23"/>
  <c r="AA50" i="23"/>
  <c r="AA24" i="23"/>
  <c r="AD35" i="23"/>
  <c r="AG35" i="23"/>
  <c r="AG42" i="23"/>
  <c r="AD20" i="23"/>
  <c r="AA10" i="23"/>
  <c r="X22" i="23"/>
  <c r="AD50" i="23"/>
  <c r="X44" i="23"/>
  <c r="AA16" i="23"/>
  <c r="AG33" i="23"/>
  <c r="AD13" i="23"/>
  <c r="AD34" i="23"/>
  <c r="AG13" i="23"/>
  <c r="AD11" i="23"/>
  <c r="AG7" i="23"/>
  <c r="X26" i="23"/>
  <c r="AA41" i="23"/>
  <c r="AD24" i="23"/>
  <c r="AD29" i="23"/>
  <c r="AG21" i="23"/>
  <c r="AG8" i="23"/>
  <c r="AD14" i="23"/>
  <c r="X29" i="23"/>
  <c r="X17" i="23"/>
  <c r="AD46" i="23"/>
  <c r="X35" i="23"/>
  <c r="AG39" i="23"/>
  <c r="AD17" i="23"/>
  <c r="AA47" i="23"/>
  <c r="AD15" i="23"/>
  <c r="AA53" i="23"/>
  <c r="AG17" i="23"/>
  <c r="AA17" i="23"/>
  <c r="X34" i="23"/>
  <c r="AA18" i="23"/>
  <c r="AD31" i="23"/>
  <c r="AD22" i="23"/>
  <c r="AG15" i="23"/>
  <c r="AD8" i="23"/>
  <c r="X16" i="23"/>
  <c r="AA44" i="23"/>
  <c r="AG51" i="23"/>
  <c r="AG29" i="23"/>
  <c r="AD7" i="23"/>
  <c r="AA36" i="23"/>
  <c r="BB42" i="18"/>
  <c r="AA4" i="23"/>
  <c r="AG11" i="23"/>
  <c r="AD32" i="23"/>
  <c r="X30" i="23"/>
  <c r="X19" i="23"/>
  <c r="AA42" i="23"/>
  <c r="AD18" i="23"/>
  <c r="AD16" i="23"/>
  <c r="AG9" i="23"/>
  <c r="AG46" i="23"/>
  <c r="AG19" i="23"/>
  <c r="AA32" i="23"/>
  <c r="AG24" i="23"/>
  <c r="AG22" i="23"/>
  <c r="AA8" i="23"/>
  <c r="AA35" i="23"/>
  <c r="AD39" i="23"/>
  <c r="AA33" i="23"/>
  <c r="AD28" i="23"/>
  <c r="AG36" i="23"/>
  <c r="AR29" i="15"/>
  <c r="U24" i="23"/>
  <c r="AR23" i="15"/>
  <c r="U18" i="23"/>
  <c r="AR56" i="15"/>
  <c r="U51" i="23"/>
  <c r="AR41" i="15"/>
  <c r="U36" i="23"/>
  <c r="AR24" i="15"/>
  <c r="U19" i="23"/>
  <c r="AR45" i="15"/>
  <c r="U40" i="23"/>
  <c r="AR38" i="15"/>
  <c r="U33" i="23"/>
  <c r="AR15" i="15"/>
  <c r="U10" i="23"/>
  <c r="AR50" i="15"/>
  <c r="U45" i="23"/>
  <c r="AR35" i="15"/>
  <c r="U30" i="23"/>
  <c r="AR25" i="15"/>
  <c r="U20" i="23"/>
  <c r="AR14" i="15"/>
  <c r="U9" i="23"/>
  <c r="AR27" i="15"/>
  <c r="U22" i="23"/>
  <c r="AR37" i="15"/>
  <c r="U32" i="23"/>
  <c r="AR46" i="15"/>
  <c r="U41" i="23"/>
  <c r="AR42" i="15"/>
  <c r="U37" i="23"/>
  <c r="AR53" i="15"/>
  <c r="U48" i="23"/>
  <c r="AR43" i="15"/>
  <c r="U38" i="23"/>
  <c r="AR26" i="15"/>
  <c r="U21" i="23"/>
  <c r="AR40" i="15"/>
  <c r="U35" i="23"/>
  <c r="AR54" i="15"/>
  <c r="U49" i="23"/>
  <c r="AR13" i="15"/>
  <c r="U8" i="23"/>
  <c r="AR33" i="15"/>
  <c r="U28" i="23"/>
  <c r="AR47" i="15"/>
  <c r="U42" i="23"/>
  <c r="AR34" i="15"/>
  <c r="U29" i="23"/>
  <c r="AR48" i="15"/>
  <c r="U43" i="23"/>
  <c r="AR32" i="15"/>
  <c r="U27" i="23"/>
  <c r="AR17" i="15"/>
  <c r="U12" i="23"/>
  <c r="AR28" i="15"/>
  <c r="U23" i="23"/>
  <c r="AR20" i="15"/>
  <c r="U15" i="23"/>
  <c r="AR12" i="15"/>
  <c r="U7" i="23"/>
  <c r="AR22" i="15"/>
  <c r="U17" i="23"/>
  <c r="AR36" i="15"/>
  <c r="U31" i="23"/>
  <c r="AR31" i="15"/>
  <c r="U26" i="23"/>
  <c r="AR39" i="15"/>
  <c r="U34" i="23"/>
  <c r="AR52" i="15"/>
  <c r="U47" i="23"/>
  <c r="AR18" i="15"/>
  <c r="U13" i="23"/>
  <c r="AR55" i="15"/>
  <c r="U50" i="23"/>
  <c r="AR16" i="15"/>
  <c r="U11" i="23"/>
  <c r="AR30" i="15"/>
  <c r="U25" i="23"/>
  <c r="AR19" i="15"/>
  <c r="U14" i="23"/>
  <c r="AR57" i="15"/>
  <c r="U52" i="23"/>
  <c r="AR11" i="15"/>
  <c r="U6" i="23"/>
  <c r="AR49" i="15"/>
  <c r="U44" i="23"/>
  <c r="AR44" i="15"/>
  <c r="U39" i="23"/>
  <c r="AR51" i="15"/>
  <c r="U46" i="23"/>
  <c r="AR21" i="15"/>
  <c r="U16" i="23"/>
  <c r="U4" i="23"/>
  <c r="AT9" i="15"/>
  <c r="O9" i="12"/>
  <c r="CG9" i="15" s="1"/>
  <c r="AU9" i="15"/>
  <c r="O9" i="13"/>
  <c r="CH9" i="15" s="1"/>
  <c r="AV9" i="15"/>
  <c r="O9" i="14"/>
  <c r="CI9" i="15" s="1"/>
  <c r="N24" i="18"/>
  <c r="J9" i="8"/>
  <c r="N25" i="18"/>
  <c r="K9" i="8"/>
  <c r="N26" i="18"/>
  <c r="O58" i="14"/>
  <c r="CI58" i="15" s="1"/>
  <c r="O58" i="11"/>
  <c r="CF58" i="15" s="1"/>
  <c r="O58" i="13"/>
  <c r="CH58" i="15" s="1"/>
  <c r="O58" i="10"/>
  <c r="CE58" i="15" s="1"/>
  <c r="O9" i="11"/>
  <c r="CF9" i="15" s="1"/>
  <c r="AS9" i="15"/>
  <c r="M58" i="8"/>
  <c r="N58" i="8" s="1"/>
  <c r="M46" i="8"/>
  <c r="N46" i="8" s="1"/>
  <c r="M34" i="8"/>
  <c r="N34" i="8" s="1"/>
  <c r="M22" i="8"/>
  <c r="N22" i="8" s="1"/>
  <c r="M10" i="8"/>
  <c r="N10" i="8" s="1"/>
  <c r="P10" i="8" s="1"/>
  <c r="M56" i="8"/>
  <c r="N56" i="8" s="1"/>
  <c r="M44" i="8"/>
  <c r="N44" i="8" s="1"/>
  <c r="M32" i="8"/>
  <c r="N32" i="8" s="1"/>
  <c r="M20" i="8"/>
  <c r="N20" i="8" s="1"/>
  <c r="M41" i="8"/>
  <c r="N41" i="8" s="1"/>
  <c r="M51" i="8"/>
  <c r="N51" i="8" s="1"/>
  <c r="M39" i="8"/>
  <c r="N39" i="8" s="1"/>
  <c r="M27" i="8"/>
  <c r="N27" i="8" s="1"/>
  <c r="M15" i="8"/>
  <c r="N15" i="8" s="1"/>
  <c r="M53" i="8"/>
  <c r="N53" i="8" s="1"/>
  <c r="M50" i="8"/>
  <c r="N50" i="8" s="1"/>
  <c r="M38" i="8"/>
  <c r="N38" i="8" s="1"/>
  <c r="M26" i="8"/>
  <c r="N26" i="8" s="1"/>
  <c r="M14" i="8"/>
  <c r="N14" i="8" s="1"/>
  <c r="M48" i="8"/>
  <c r="N48" i="8" s="1"/>
  <c r="M36" i="8"/>
  <c r="N36" i="8" s="1"/>
  <c r="M12" i="8"/>
  <c r="N12" i="8" s="1"/>
  <c r="P12" i="8" s="1"/>
  <c r="CD12" i="15" s="1"/>
  <c r="M17" i="8"/>
  <c r="N17" i="8" s="1"/>
  <c r="M47" i="8"/>
  <c r="N47" i="8" s="1"/>
  <c r="M35" i="8"/>
  <c r="N35" i="8" s="1"/>
  <c r="M23" i="8"/>
  <c r="N23" i="8" s="1"/>
  <c r="M11" i="8"/>
  <c r="N11" i="8" s="1"/>
  <c r="P11" i="8" s="1"/>
  <c r="M18" i="8"/>
  <c r="N18" i="8" s="1"/>
  <c r="M42" i="8"/>
  <c r="N42" i="8" s="1"/>
  <c r="M54" i="8"/>
  <c r="N54" i="8" s="1"/>
  <c r="M16" i="8"/>
  <c r="N16" i="8" s="1"/>
  <c r="M28" i="8"/>
  <c r="N28" i="8" s="1"/>
  <c r="M40" i="8"/>
  <c r="N40" i="8" s="1"/>
  <c r="M52" i="8"/>
  <c r="N52" i="8" s="1"/>
  <c r="M24" i="8"/>
  <c r="N24" i="8" s="1"/>
  <c r="M29" i="8"/>
  <c r="N29" i="8" s="1"/>
  <c r="M45" i="8"/>
  <c r="N45" i="8" s="1"/>
  <c r="M33" i="8"/>
  <c r="N33" i="8" s="1"/>
  <c r="M21" i="8"/>
  <c r="N21" i="8" s="1"/>
  <c r="M55" i="8"/>
  <c r="N55" i="8" s="1"/>
  <c r="M31" i="8"/>
  <c r="N31" i="8" s="1"/>
  <c r="M19" i="8"/>
  <c r="N19" i="8" s="1"/>
  <c r="M13" i="8"/>
  <c r="N13" i="8" s="1"/>
  <c r="M25" i="8"/>
  <c r="N25" i="8" s="1"/>
  <c r="M37" i="8"/>
  <c r="N37" i="8" s="1"/>
  <c r="M49" i="8"/>
  <c r="N49" i="8" s="1"/>
  <c r="M30" i="8"/>
  <c r="N30" i="8" s="1"/>
  <c r="M57" i="8"/>
  <c r="N57" i="8" s="1"/>
  <c r="M43" i="8"/>
  <c r="N43" i="8" s="1"/>
  <c r="U5" i="23" l="1"/>
  <c r="CV12" i="15"/>
  <c r="CK12" i="15"/>
  <c r="CL12" i="15"/>
  <c r="CX12" i="15"/>
  <c r="DB12" i="15"/>
  <c r="CY12" i="15"/>
  <c r="CP12" i="15"/>
  <c r="CQ12" i="15"/>
  <c r="DC12" i="15"/>
  <c r="CO12" i="15"/>
  <c r="DA12" i="15"/>
  <c r="CU12" i="15"/>
  <c r="CR12" i="15"/>
  <c r="CD10" i="15"/>
  <c r="CK10" i="15" s="1"/>
  <c r="CD11" i="15"/>
  <c r="R28" i="23"/>
  <c r="R53" i="23"/>
  <c r="AV58" i="15"/>
  <c r="AR58" i="15"/>
  <c r="AS58" i="15"/>
  <c r="AU58" i="15"/>
  <c r="R14" i="23"/>
  <c r="R49" i="23"/>
  <c r="R21" i="23"/>
  <c r="R51" i="23"/>
  <c r="AT40" i="15"/>
  <c r="AV51" i="15"/>
  <c r="AS35" i="15"/>
  <c r="AV34" i="15"/>
  <c r="AU27" i="15"/>
  <c r="AT58" i="15"/>
  <c r="AU51" i="15"/>
  <c r="AU34" i="15"/>
  <c r="AV18" i="15"/>
  <c r="AU55" i="15"/>
  <c r="AU40" i="15"/>
  <c r="AS53" i="15"/>
  <c r="AS28" i="15"/>
  <c r="AS19" i="15"/>
  <c r="AS47" i="15"/>
  <c r="AV25" i="15"/>
  <c r="AT33" i="15"/>
  <c r="AS23" i="15"/>
  <c r="AV42" i="15"/>
  <c r="AT35" i="15"/>
  <c r="AT12" i="15"/>
  <c r="AV48" i="15"/>
  <c r="AT31" i="15"/>
  <c r="AS16" i="15"/>
  <c r="AV31" i="15"/>
  <c r="AV23" i="15"/>
  <c r="AU48" i="15"/>
  <c r="AV57" i="15"/>
  <c r="AS15" i="15"/>
  <c r="AV17" i="15"/>
  <c r="AU57" i="15"/>
  <c r="AU11" i="15"/>
  <c r="R9" i="23"/>
  <c r="R37" i="23"/>
  <c r="R5" i="23"/>
  <c r="R26" i="23"/>
  <c r="R33" i="23"/>
  <c r="R50" i="23"/>
  <c r="R13" i="23"/>
  <c r="R45" i="23"/>
  <c r="R17" i="23"/>
  <c r="AT13" i="15"/>
  <c r="AV14" i="15"/>
  <c r="AU37" i="15"/>
  <c r="AV56" i="15"/>
  <c r="AU36" i="15"/>
  <c r="AU20" i="15"/>
  <c r="AS22" i="15"/>
  <c r="AU29" i="15"/>
  <c r="AU39" i="15"/>
  <c r="AS27" i="15"/>
  <c r="AT29" i="15"/>
  <c r="AU42" i="15"/>
  <c r="AU38" i="15"/>
  <c r="AV15" i="15"/>
  <c r="AV43" i="15"/>
  <c r="AV35" i="15"/>
  <c r="AS10" i="15"/>
  <c r="AV37" i="15"/>
  <c r="AT51" i="15"/>
  <c r="AS42" i="15"/>
  <c r="AU52" i="15"/>
  <c r="AS29" i="15"/>
  <c r="AV21" i="15"/>
  <c r="AT16" i="15"/>
  <c r="AV54" i="15"/>
  <c r="AT50" i="15"/>
  <c r="AV52" i="15"/>
  <c r="AT20" i="15"/>
  <c r="AU10" i="15"/>
  <c r="AT26" i="15"/>
  <c r="AT24" i="15"/>
  <c r="R48" i="23"/>
  <c r="R18" i="23"/>
  <c r="R10" i="23"/>
  <c r="R41" i="23"/>
  <c r="AV41" i="15"/>
  <c r="AV27" i="15"/>
  <c r="AU21" i="15"/>
  <c r="AV16" i="15"/>
  <c r="AT49" i="15"/>
  <c r="AT23" i="15"/>
  <c r="AT52" i="15"/>
  <c r="AS34" i="15"/>
  <c r="AT46" i="15"/>
  <c r="AU18" i="15"/>
  <c r="AT15" i="15"/>
  <c r="AT55" i="15"/>
  <c r="AS46" i="15"/>
  <c r="AV19" i="15"/>
  <c r="AT30" i="15"/>
  <c r="AU32" i="15"/>
  <c r="AU53" i="15"/>
  <c r="AT19" i="15"/>
  <c r="AS11" i="15"/>
  <c r="AU46" i="15"/>
  <c r="AS17" i="15"/>
  <c r="AT43" i="15"/>
  <c r="AT17" i="15"/>
  <c r="AT56" i="15"/>
  <c r="AU49" i="15"/>
  <c r="AS54" i="15"/>
  <c r="AS12" i="15"/>
  <c r="AT57" i="15"/>
  <c r="AU41" i="15"/>
  <c r="AT10" i="15"/>
  <c r="AS43" i="15"/>
  <c r="AU54" i="15"/>
  <c r="AS32" i="15"/>
  <c r="R11" i="23"/>
  <c r="R6" i="23"/>
  <c r="R38" i="23"/>
  <c r="R29" i="23"/>
  <c r="R52" i="23"/>
  <c r="R24" i="23"/>
  <c r="R42" i="23"/>
  <c r="R34" i="23"/>
  <c r="AU33" i="15"/>
  <c r="AV29" i="15"/>
  <c r="AU23" i="15"/>
  <c r="AS21" i="15"/>
  <c r="AS39" i="15"/>
  <c r="AU22" i="15"/>
  <c r="AU19" i="15"/>
  <c r="AS31" i="15"/>
  <c r="AV38" i="15"/>
  <c r="AU25" i="15"/>
  <c r="AS38" i="15"/>
  <c r="AS52" i="15"/>
  <c r="AV53" i="15"/>
  <c r="AS56" i="15"/>
  <c r="AT18" i="15"/>
  <c r="AT36" i="15"/>
  <c r="AS13" i="15"/>
  <c r="AT25" i="15"/>
  <c r="AT53" i="15"/>
  <c r="AS50" i="15"/>
  <c r="AU45" i="15"/>
  <c r="AS33" i="15"/>
  <c r="AV39" i="15"/>
  <c r="AU35" i="15"/>
  <c r="AS44" i="15"/>
  <c r="AT34" i="15"/>
  <c r="AS41" i="15"/>
  <c r="AU30" i="15"/>
  <c r="AV46" i="15"/>
  <c r="AS37" i="15"/>
  <c r="AV55" i="15"/>
  <c r="AS36" i="15"/>
  <c r="R12" i="23"/>
  <c r="R22" i="23"/>
  <c r="R25" i="23"/>
  <c r="R44" i="23"/>
  <c r="R47" i="23"/>
  <c r="R7" i="23"/>
  <c r="R36" i="23"/>
  <c r="AT38" i="15"/>
  <c r="AT37" i="15"/>
  <c r="AT47" i="15"/>
  <c r="AT41" i="15"/>
  <c r="AU13" i="15"/>
  <c r="AT22" i="15"/>
  <c r="AV44" i="15"/>
  <c r="AV13" i="15"/>
  <c r="AV12" i="15"/>
  <c r="AT21" i="15"/>
  <c r="AV47" i="15"/>
  <c r="AU28" i="15"/>
  <c r="AT45" i="15"/>
  <c r="AU47" i="15"/>
  <c r="AS48" i="15"/>
  <c r="AT42" i="15"/>
  <c r="AS55" i="15"/>
  <c r="AU26" i="15"/>
  <c r="AU24" i="15"/>
  <c r="AS18" i="15"/>
  <c r="AV32" i="15"/>
  <c r="AV33" i="15"/>
  <c r="AT14" i="15"/>
  <c r="AT44" i="15"/>
  <c r="AV45" i="15"/>
  <c r="AT28" i="15"/>
  <c r="AS26" i="15"/>
  <c r="AU43" i="15"/>
  <c r="AT48" i="15"/>
  <c r="AU17" i="15"/>
  <c r="AT27" i="15"/>
  <c r="AV49" i="15"/>
  <c r="AT39" i="15"/>
  <c r="R46" i="23"/>
  <c r="R35" i="23"/>
  <c r="R8" i="23"/>
  <c r="R39" i="23"/>
  <c r="R16" i="23"/>
  <c r="R40" i="23"/>
  <c r="R30" i="23"/>
  <c r="R19" i="23"/>
  <c r="R32" i="23"/>
  <c r="R31" i="23"/>
  <c r="R15" i="23"/>
  <c r="R20" i="23"/>
  <c r="R23" i="23"/>
  <c r="R43" i="23"/>
  <c r="R27" i="23"/>
  <c r="AU44" i="15"/>
  <c r="AV24" i="15"/>
  <c r="AS24" i="15"/>
  <c r="AU12" i="15"/>
  <c r="AV20" i="15"/>
  <c r="AV22" i="15"/>
  <c r="AS40" i="15"/>
  <c r="AV26" i="15"/>
  <c r="AU16" i="15"/>
  <c r="AS49" i="15"/>
  <c r="AV40" i="15"/>
  <c r="AS20" i="15"/>
  <c r="AU56" i="15"/>
  <c r="AT54" i="15"/>
  <c r="AS57" i="15"/>
  <c r="AV10" i="15"/>
  <c r="AS30" i="15"/>
  <c r="AV50" i="15"/>
  <c r="AV28" i="15"/>
  <c r="AS45" i="15"/>
  <c r="AU14" i="15"/>
  <c r="AV30" i="15"/>
  <c r="AU15" i="15"/>
  <c r="AT11" i="15"/>
  <c r="AV36" i="15"/>
  <c r="AT32" i="15"/>
  <c r="AS14" i="15"/>
  <c r="AU50" i="15"/>
  <c r="AS25" i="15"/>
  <c r="AS51" i="15"/>
  <c r="AU31" i="15"/>
  <c r="AV11" i="15"/>
  <c r="O9" i="10"/>
  <c r="CE9" i="15" s="1"/>
  <c r="BB30" i="18"/>
  <c r="AR9" i="15"/>
  <c r="M9" i="8"/>
  <c r="CY58" i="15"/>
  <c r="AQ58" i="15"/>
  <c r="BD58" i="15" s="1"/>
  <c r="P58" i="8"/>
  <c r="CD58" i="15" s="1"/>
  <c r="P33" i="8"/>
  <c r="CD33" i="15" s="1"/>
  <c r="DD11" i="15" l="1"/>
  <c r="CQ11" i="15"/>
  <c r="DC11" i="15"/>
  <c r="CL11" i="15"/>
  <c r="CR11" i="15"/>
  <c r="CT11" i="15"/>
  <c r="CK11" i="15"/>
  <c r="CU11" i="15"/>
  <c r="CY11" i="15"/>
  <c r="CW11" i="15"/>
  <c r="CX11" i="15"/>
  <c r="CO11" i="15"/>
  <c r="DA11" i="15"/>
  <c r="CP11" i="15"/>
  <c r="DB11" i="15"/>
  <c r="DD10" i="15"/>
  <c r="CX10" i="15"/>
  <c r="CY10" i="15"/>
  <c r="CN10" i="15"/>
  <c r="CR10" i="15"/>
  <c r="CT10" i="15"/>
  <c r="CO10" i="15"/>
  <c r="CS10" i="15"/>
  <c r="DB10" i="15"/>
  <c r="CQ10" i="15"/>
  <c r="CV10" i="15"/>
  <c r="CW10" i="15"/>
  <c r="AQ33" i="15"/>
  <c r="AQ35" i="15"/>
  <c r="AQ46" i="15"/>
  <c r="AQ48" i="15"/>
  <c r="AQ42" i="15"/>
  <c r="AQ40" i="15"/>
  <c r="AQ37" i="15"/>
  <c r="AQ15" i="15"/>
  <c r="AQ51" i="15"/>
  <c r="AQ50" i="15"/>
  <c r="AQ24" i="15"/>
  <c r="AQ52" i="15"/>
  <c r="AQ23" i="15"/>
  <c r="AQ32" i="15"/>
  <c r="AQ57" i="15"/>
  <c r="AQ13" i="15"/>
  <c r="AQ41" i="15"/>
  <c r="AQ17" i="15"/>
  <c r="AQ47" i="15"/>
  <c r="AQ16" i="15"/>
  <c r="AQ31" i="15"/>
  <c r="AQ12" i="15"/>
  <c r="AQ29" i="15"/>
  <c r="AQ22" i="15"/>
  <c r="AQ10" i="15"/>
  <c r="AX10" i="15" s="1"/>
  <c r="AY10" i="15" s="1"/>
  <c r="AZ10" i="15" s="1"/>
  <c r="AQ25" i="15"/>
  <c r="AQ45" i="15"/>
  <c r="AQ56" i="15"/>
  <c r="AQ53" i="15"/>
  <c r="AQ49" i="15"/>
  <c r="AQ34" i="15"/>
  <c r="AQ18" i="15"/>
  <c r="AQ14" i="15"/>
  <c r="AQ26" i="15"/>
  <c r="AQ21" i="15"/>
  <c r="AQ36" i="15"/>
  <c r="AQ28" i="15"/>
  <c r="AQ44" i="15"/>
  <c r="AQ30" i="15"/>
  <c r="AQ43" i="15"/>
  <c r="AQ55" i="15"/>
  <c r="AQ54" i="15"/>
  <c r="AQ20" i="15"/>
  <c r="AQ27" i="15"/>
  <c r="AQ39" i="15"/>
  <c r="AQ11" i="15"/>
  <c r="AQ38" i="15"/>
  <c r="AQ19" i="15"/>
  <c r="R4" i="23"/>
  <c r="DX58" i="15"/>
  <c r="DY58" i="15" s="1"/>
  <c r="EA58" i="15" s="1"/>
  <c r="CQ58" i="15"/>
  <c r="DP58" i="15" s="1"/>
  <c r="BE58" i="15"/>
  <c r="BF58" i="15" s="1"/>
  <c r="BG58" i="15" s="1"/>
  <c r="BH58" i="15" s="1"/>
  <c r="BI58" i="15" s="1"/>
  <c r="BJ58" i="15" s="1"/>
  <c r="BK58" i="15" s="1"/>
  <c r="BL58" i="15" s="1"/>
  <c r="BA10" i="15" l="1"/>
  <c r="BB10" i="15" s="1"/>
  <c r="BC10" i="15" s="1"/>
  <c r="BD10" i="15" s="1"/>
  <c r="BE10" i="15" s="1"/>
  <c r="BF10" i="15" s="1"/>
  <c r="BG10" i="15" s="1"/>
  <c r="BH10" i="15" s="1"/>
  <c r="BI10" i="15" s="1"/>
  <c r="BJ10" i="15" s="1"/>
  <c r="BK10" i="15" s="1"/>
  <c r="BL10" i="15" s="1"/>
  <c r="BM10" i="15" s="1"/>
  <c r="BN10" i="15" s="1"/>
  <c r="BO10" i="15" s="1"/>
  <c r="BP10" i="15" s="1"/>
  <c r="BQ10" i="15" s="1"/>
  <c r="BR10" i="15" s="1"/>
  <c r="BS10" i="15" s="1"/>
  <c r="AX12" i="15"/>
  <c r="AY12" i="15" s="1"/>
  <c r="AZ12" i="15" s="1"/>
  <c r="BA12" i="15" s="1"/>
  <c r="BB12" i="15" s="1"/>
  <c r="BC12" i="15" s="1"/>
  <c r="BD12" i="15" s="1"/>
  <c r="BE12" i="15" s="1"/>
  <c r="BF12" i="15" s="1"/>
  <c r="BG12" i="15" s="1"/>
  <c r="BH12" i="15" s="1"/>
  <c r="BI12" i="15" s="1"/>
  <c r="BJ12" i="15" s="1"/>
  <c r="BK12" i="15" s="1"/>
  <c r="BL12" i="15" s="1"/>
  <c r="BM12" i="15" s="1"/>
  <c r="BN12" i="15" s="1"/>
  <c r="BO12" i="15" s="1"/>
  <c r="BP12" i="15" s="1"/>
  <c r="BQ12" i="15" s="1"/>
  <c r="BR12" i="15" s="1"/>
  <c r="DE12" i="15" s="1"/>
  <c r="AX11" i="15"/>
  <c r="AY11" i="15" s="1"/>
  <c r="AZ11" i="15" s="1"/>
  <c r="BA11" i="15" s="1"/>
  <c r="BB11" i="15" s="1"/>
  <c r="BC11" i="15" s="1"/>
  <c r="BD11" i="15" s="1"/>
  <c r="BE11" i="15" s="1"/>
  <c r="BF11" i="15" s="1"/>
  <c r="BG11" i="15" s="1"/>
  <c r="BH11" i="15" s="1"/>
  <c r="BI11" i="15" s="1"/>
  <c r="BJ11" i="15" s="1"/>
  <c r="BK11" i="15" s="1"/>
  <c r="BL11" i="15" s="1"/>
  <c r="BM11" i="15" s="1"/>
  <c r="BN11" i="15" s="1"/>
  <c r="BO11" i="15" s="1"/>
  <c r="BP11" i="15" s="1"/>
  <c r="BQ11" i="15" s="1"/>
  <c r="BR11" i="15" s="1"/>
  <c r="BS11" i="15" s="1"/>
  <c r="BT11" i="15" s="1"/>
  <c r="AQ9" i="15"/>
  <c r="AX9" i="15" s="1"/>
  <c r="AY9" i="15" s="1"/>
  <c r="AZ9" i="15" s="1"/>
  <c r="BA9" i="15" s="1"/>
  <c r="BB9" i="15" s="1"/>
  <c r="BB24" i="18"/>
  <c r="P9" i="8"/>
  <c r="E24" i="18" s="1"/>
  <c r="BM58" i="15"/>
  <c r="BN58" i="15" s="1"/>
  <c r="BO58" i="15" s="1"/>
  <c r="BP58" i="15" s="1"/>
  <c r="BQ58" i="15" s="1"/>
  <c r="BR58" i="15" s="1"/>
  <c r="BS58" i="15" s="1"/>
  <c r="BT58" i="15" s="1"/>
  <c r="BU58" i="15" s="1"/>
  <c r="BV58" i="15" s="1"/>
  <c r="BW58" i="15" s="1"/>
  <c r="BX58" i="15" s="1"/>
  <c r="BY58" i="15" s="1"/>
  <c r="BZ58" i="15" s="1"/>
  <c r="CA58" i="15" s="1"/>
  <c r="CB58" i="15" s="1"/>
  <c r="G57" i="16"/>
  <c r="O53" i="23" s="1"/>
  <c r="BS12" i="15" l="1"/>
  <c r="BU11" i="15"/>
  <c r="BV11" i="15" s="1"/>
  <c r="DG11" i="15"/>
  <c r="BT10" i="15"/>
  <c r="DF10" i="15"/>
  <c r="DF11" i="15"/>
  <c r="DE10" i="15"/>
  <c r="CD9" i="15"/>
  <c r="CK9" i="15" s="1"/>
  <c r="BC9" i="15"/>
  <c r="BD9" i="15" s="1"/>
  <c r="BE9" i="15" s="1"/>
  <c r="BF9" i="15" s="1"/>
  <c r="BG9" i="15" s="1"/>
  <c r="BH9" i="15" s="1"/>
  <c r="BI9" i="15" s="1"/>
  <c r="BJ9" i="15" s="1"/>
  <c r="BK9" i="15" s="1"/>
  <c r="BL9" i="15" s="1"/>
  <c r="BM9" i="15" s="1"/>
  <c r="BN9" i="15" s="1"/>
  <c r="BO9" i="15" s="1"/>
  <c r="BP9" i="15" s="1"/>
  <c r="BQ9" i="15" s="1"/>
  <c r="BR9" i="15" s="1"/>
  <c r="DE9" i="15" s="1"/>
  <c r="DF12" i="15" l="1"/>
  <c r="BT12" i="15"/>
  <c r="DG10" i="15"/>
  <c r="BU10" i="15"/>
  <c r="DI11" i="15"/>
  <c r="BW11" i="15"/>
  <c r="CQ9" i="15"/>
  <c r="DC9" i="15"/>
  <c r="CR9" i="15"/>
  <c r="DD9" i="15"/>
  <c r="CM9" i="15"/>
  <c r="CS9" i="15"/>
  <c r="CL9" i="15"/>
  <c r="CT9" i="15"/>
  <c r="CU9" i="15"/>
  <c r="CX9" i="15"/>
  <c r="CV9" i="15"/>
  <c r="CW9" i="15"/>
  <c r="CO9" i="15"/>
  <c r="DA9" i="15"/>
  <c r="DB9" i="15"/>
  <c r="CY9" i="15"/>
  <c r="CN9" i="15"/>
  <c r="CP9" i="15"/>
  <c r="CZ9" i="15"/>
  <c r="DX9" i="15"/>
  <c r="BS9" i="15"/>
  <c r="DF9" i="15" s="1"/>
  <c r="BU12" i="15" l="1"/>
  <c r="BV12" i="15" s="1"/>
  <c r="DG12" i="15"/>
  <c r="BX11" i="15"/>
  <c r="DJ11" i="15"/>
  <c r="BV10" i="15"/>
  <c r="BW10" i="15" s="1"/>
  <c r="DH10" i="15"/>
  <c r="DY9" i="15"/>
  <c r="EA9" i="15" s="1"/>
  <c r="BT9" i="15"/>
  <c r="DG9" i="15" s="1"/>
  <c r="DI12" i="15" l="1"/>
  <c r="BW12" i="15"/>
  <c r="BX10" i="15"/>
  <c r="DJ10" i="15"/>
  <c r="BY11" i="15"/>
  <c r="DK11" i="15"/>
  <c r="BU9" i="15"/>
  <c r="DH9" i="15" s="1"/>
  <c r="DJ12" i="15" l="1"/>
  <c r="BX12" i="15"/>
  <c r="DL11" i="15"/>
  <c r="BZ11" i="15"/>
  <c r="DK10" i="15"/>
  <c r="BY10" i="15"/>
  <c r="BV9" i="15"/>
  <c r="DK12" i="15" l="1"/>
  <c r="BY12" i="15"/>
  <c r="DL10" i="15"/>
  <c r="BZ10" i="15"/>
  <c r="CA10" i="15" s="1"/>
  <c r="CA11" i="15"/>
  <c r="CB11" i="15" s="1"/>
  <c r="DM11" i="15"/>
  <c r="DP11" i="15" s="1"/>
  <c r="G10" i="16" s="1"/>
  <c r="O6" i="23" s="1"/>
  <c r="BW9" i="15"/>
  <c r="DL12" i="15" l="1"/>
  <c r="BZ12" i="15"/>
  <c r="CB10" i="15"/>
  <c r="DN10" i="15"/>
  <c r="DP10" i="15" s="1"/>
  <c r="G9" i="16" s="1"/>
  <c r="O5" i="23" s="1"/>
  <c r="BX9" i="15"/>
  <c r="DM12" i="15" l="1"/>
  <c r="DP12" i="15" s="1"/>
  <c r="G11" i="16" s="1"/>
  <c r="O7" i="23" s="1"/>
  <c r="CA12" i="15"/>
  <c r="CB12" i="15" s="1"/>
  <c r="BY9" i="15"/>
  <c r="DK9" i="15"/>
  <c r="BZ9" i="15" l="1"/>
  <c r="CA9" i="15" s="1"/>
  <c r="DL9" i="15"/>
  <c r="CB9" i="15" l="1"/>
  <c r="DN9" i="15"/>
  <c r="DP9" i="15" s="1"/>
  <c r="H4" i="16" l="1"/>
  <c r="L3" i="27" s="1"/>
  <c r="O4" i="23"/>
</calcChain>
</file>

<file path=xl/sharedStrings.xml><?xml version="1.0" encoding="utf-8"?>
<sst xmlns="http://schemas.openxmlformats.org/spreadsheetml/2006/main" count="17612" uniqueCount="10448">
  <si>
    <t>No</t>
    <phoneticPr fontId="2"/>
  </si>
  <si>
    <t>氏名</t>
    <rPh sb="0" eb="2">
      <t>シメイ</t>
    </rPh>
    <phoneticPr fontId="2"/>
  </si>
  <si>
    <t>療育手帳A</t>
    <rPh sb="0" eb="4">
      <t>リョウイクテチョウ</t>
    </rPh>
    <phoneticPr fontId="2"/>
  </si>
  <si>
    <t>療育手帳B</t>
    <rPh sb="0" eb="4">
      <t>リョウイクテチョウ</t>
    </rPh>
    <phoneticPr fontId="2"/>
  </si>
  <si>
    <t>療育手帳B-</t>
    <rPh sb="0" eb="4">
      <t>リョウイクテチョウ</t>
    </rPh>
    <phoneticPr fontId="2"/>
  </si>
  <si>
    <t>難病患者等</t>
    <rPh sb="0" eb="5">
      <t>ナンビョウカンジャトウ</t>
    </rPh>
    <phoneticPr fontId="2"/>
  </si>
  <si>
    <t>身障手帳1級</t>
    <rPh sb="0" eb="2">
      <t>シンショウ</t>
    </rPh>
    <rPh sb="2" eb="4">
      <t>テチョウ</t>
    </rPh>
    <rPh sb="5" eb="6">
      <t>キュウ</t>
    </rPh>
    <phoneticPr fontId="2"/>
  </si>
  <si>
    <t>身障手帳2級</t>
    <rPh sb="0" eb="2">
      <t>シンショウ</t>
    </rPh>
    <rPh sb="2" eb="4">
      <t>テチョウ</t>
    </rPh>
    <rPh sb="5" eb="6">
      <t>キュウ</t>
    </rPh>
    <phoneticPr fontId="2"/>
  </si>
  <si>
    <t>身障手帳3級</t>
    <rPh sb="0" eb="2">
      <t>シンショウ</t>
    </rPh>
    <rPh sb="2" eb="4">
      <t>テチョウ</t>
    </rPh>
    <rPh sb="5" eb="6">
      <t>キュウ</t>
    </rPh>
    <phoneticPr fontId="2"/>
  </si>
  <si>
    <t>身障手帳4級</t>
    <rPh sb="0" eb="2">
      <t>シンショウ</t>
    </rPh>
    <rPh sb="2" eb="4">
      <t>テチョウ</t>
    </rPh>
    <rPh sb="5" eb="6">
      <t>キュウ</t>
    </rPh>
    <phoneticPr fontId="2"/>
  </si>
  <si>
    <t>身障手帳5級</t>
    <rPh sb="0" eb="2">
      <t>シンショウ</t>
    </rPh>
    <rPh sb="2" eb="4">
      <t>テチョウ</t>
    </rPh>
    <rPh sb="5" eb="6">
      <t>キュウ</t>
    </rPh>
    <phoneticPr fontId="2"/>
  </si>
  <si>
    <t>身障手帳6級</t>
    <rPh sb="0" eb="2">
      <t>シンショウ</t>
    </rPh>
    <rPh sb="2" eb="4">
      <t>テチョウ</t>
    </rPh>
    <rPh sb="5" eb="6">
      <t>キュウ</t>
    </rPh>
    <phoneticPr fontId="2"/>
  </si>
  <si>
    <t>精神手帳1級</t>
    <rPh sb="0" eb="2">
      <t>セイシン</t>
    </rPh>
    <rPh sb="2" eb="4">
      <t>テチョウ</t>
    </rPh>
    <rPh sb="5" eb="6">
      <t>キュウ</t>
    </rPh>
    <phoneticPr fontId="2"/>
  </si>
  <si>
    <t>精神手帳2級</t>
    <rPh sb="0" eb="2">
      <t>セイシン</t>
    </rPh>
    <rPh sb="2" eb="4">
      <t>テチョウ</t>
    </rPh>
    <rPh sb="5" eb="6">
      <t>キュウ</t>
    </rPh>
    <phoneticPr fontId="2"/>
  </si>
  <si>
    <t>精神手帳3級</t>
    <rPh sb="0" eb="2">
      <t>セイシン</t>
    </rPh>
    <rPh sb="2" eb="4">
      <t>テチョウ</t>
    </rPh>
    <rPh sb="5" eb="6">
      <t>キュウ</t>
    </rPh>
    <phoneticPr fontId="2"/>
  </si>
  <si>
    <t>✓</t>
    <phoneticPr fontId="2"/>
  </si>
  <si>
    <t>助成率</t>
    <rPh sb="0" eb="3">
      <t>ジョセイリツ</t>
    </rPh>
    <phoneticPr fontId="2"/>
  </si>
  <si>
    <t>計</t>
    <rPh sb="0" eb="1">
      <t>ケイ</t>
    </rPh>
    <phoneticPr fontId="2"/>
  </si>
  <si>
    <t>生保</t>
    <rPh sb="0" eb="2">
      <t>セイホ</t>
    </rPh>
    <phoneticPr fontId="2"/>
  </si>
  <si>
    <t>1日</t>
    <rPh sb="1" eb="2">
      <t>ニチ</t>
    </rPh>
    <phoneticPr fontId="2"/>
  </si>
  <si>
    <t>2日</t>
    <rPh sb="1" eb="2">
      <t>ニチ</t>
    </rPh>
    <phoneticPr fontId="2"/>
  </si>
  <si>
    <t>3日</t>
    <rPh sb="1" eb="2">
      <t>ニチ</t>
    </rPh>
    <phoneticPr fontId="2"/>
  </si>
  <si>
    <t>4日</t>
    <rPh sb="1" eb="2">
      <t>ニチ</t>
    </rPh>
    <phoneticPr fontId="2"/>
  </si>
  <si>
    <t>5日</t>
    <rPh sb="1" eb="2">
      <t>ニチ</t>
    </rPh>
    <phoneticPr fontId="2"/>
  </si>
  <si>
    <t>6日</t>
    <rPh sb="1" eb="2">
      <t>ニチ</t>
    </rPh>
    <phoneticPr fontId="2"/>
  </si>
  <si>
    <t>7日</t>
    <rPh sb="1" eb="2">
      <t>ニチ</t>
    </rPh>
    <phoneticPr fontId="2"/>
  </si>
  <si>
    <t>8日</t>
    <rPh sb="1" eb="2">
      <t>ニチ</t>
    </rPh>
    <phoneticPr fontId="2"/>
  </si>
  <si>
    <t>9日</t>
    <rPh sb="1" eb="2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</si>
  <si>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</si>
  <si>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</si>
  <si>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</si>
  <si>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</si>
  <si>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</si>
  <si>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</si>
  <si>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</si>
  <si>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</si>
  <si>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</si>
  <si>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</si>
  <si>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</si>
  <si>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</si>
  <si>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</si>
  <si>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</si>
  <si>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</si>
  <si>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</si>
  <si>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</si>
  <si>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</si>
  <si>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</si>
  <si>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</si>
  <si>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</si>
  <si>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31日</t>
    <rPh sb="2" eb="3">
      <t>ニチ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</si>
  <si>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</si>
  <si>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</si>
  <si>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</si>
  <si>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</si>
  <si>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</si>
  <si>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</si>
  <si>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</t>
  </si>
  <si>
    <t>基本情報</t>
    <rPh sb="0" eb="4">
      <t>キホンジョウホウ</t>
    </rPh>
    <phoneticPr fontId="2"/>
  </si>
  <si>
    <t>月分</t>
    <rPh sb="0" eb="2">
      <t>ガツブン</t>
    </rPh>
    <phoneticPr fontId="2"/>
  </si>
  <si>
    <t>年</t>
    <rPh sb="0" eb="1">
      <t>ネン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</si>
  <si>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</si>
  <si>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</si>
  <si>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</si>
  <si>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</si>
  <si>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</si>
  <si>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</si>
  <si>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助成額</t>
    <rPh sb="0" eb="3">
      <t>ジョセイガク</t>
    </rPh>
    <phoneticPr fontId="2"/>
  </si>
  <si>
    <t>交通機関</t>
    <rPh sb="0" eb="4">
      <t>コウツウキカン</t>
    </rPh>
    <phoneticPr fontId="2"/>
  </si>
  <si>
    <t>A</t>
    <phoneticPr fontId="2"/>
  </si>
  <si>
    <t>B</t>
    <phoneticPr fontId="2"/>
  </si>
  <si>
    <t>C</t>
    <phoneticPr fontId="2"/>
  </si>
  <si>
    <t>AB</t>
    <phoneticPr fontId="2"/>
  </si>
  <si>
    <t>AC</t>
    <phoneticPr fontId="2"/>
  </si>
  <si>
    <t>BC</t>
    <phoneticPr fontId="2"/>
  </si>
  <si>
    <t>ABC</t>
    <phoneticPr fontId="2"/>
  </si>
  <si>
    <t>令和</t>
    <rPh sb="0" eb="2">
      <t>レイワ</t>
    </rPh>
    <phoneticPr fontId="2"/>
  </si>
  <si>
    <t>助成日数</t>
    <rPh sb="0" eb="2">
      <t>ジョセイ</t>
    </rPh>
    <rPh sb="2" eb="4">
      <t>ニッスウ</t>
    </rPh>
    <phoneticPr fontId="2"/>
  </si>
  <si>
    <t>所要額</t>
    <rPh sb="0" eb="3">
      <t>ショヨウガク</t>
    </rPh>
    <phoneticPr fontId="2"/>
  </si>
  <si>
    <t>特例措置者</t>
    <rPh sb="0" eb="5">
      <t>トクレイソチシャ</t>
    </rPh>
    <phoneticPr fontId="2"/>
  </si>
  <si>
    <t>事業所名</t>
    <rPh sb="0" eb="4">
      <t>ジギョウショメイ</t>
    </rPh>
    <phoneticPr fontId="2"/>
  </si>
  <si>
    <t>新規</t>
    <rPh sb="0" eb="2">
      <t>シンキ</t>
    </rPh>
    <phoneticPr fontId="2"/>
  </si>
  <si>
    <t>自立支援医療受給等</t>
    <rPh sb="0" eb="2">
      <t>ジリツ</t>
    </rPh>
    <rPh sb="2" eb="4">
      <t>シエン</t>
    </rPh>
    <rPh sb="4" eb="6">
      <t>イリョウ</t>
    </rPh>
    <rPh sb="6" eb="8">
      <t>ジュキュウ</t>
    </rPh>
    <rPh sb="8" eb="9">
      <t>トウ</t>
    </rPh>
    <phoneticPr fontId="2"/>
  </si>
  <si>
    <t>変更(氏名)</t>
    <rPh sb="0" eb="2">
      <t>ヘンコウ</t>
    </rPh>
    <rPh sb="3" eb="5">
      <t>シメイ</t>
    </rPh>
    <phoneticPr fontId="2"/>
  </si>
  <si>
    <t>変更(住所)</t>
    <rPh sb="0" eb="2">
      <t>ヘンコウ</t>
    </rPh>
    <rPh sb="3" eb="5">
      <t>ジュウショ</t>
    </rPh>
    <phoneticPr fontId="2"/>
  </si>
  <si>
    <t>住所</t>
    <rPh sb="0" eb="2">
      <t>ジュウショ</t>
    </rPh>
    <phoneticPr fontId="2"/>
  </si>
  <si>
    <t>区</t>
    <rPh sb="0" eb="1">
      <t>ク</t>
    </rPh>
    <phoneticPr fontId="2"/>
  </si>
  <si>
    <t>条丁目等</t>
    <rPh sb="0" eb="1">
      <t>ジョウ</t>
    </rPh>
    <rPh sb="1" eb="3">
      <t>チョウメ</t>
    </rPh>
    <rPh sb="3" eb="4">
      <t>トウ</t>
    </rPh>
    <phoneticPr fontId="2"/>
  </si>
  <si>
    <t>(市外)</t>
    <rPh sb="1" eb="3">
      <t>シガイ</t>
    </rPh>
    <phoneticPr fontId="2"/>
  </si>
  <si>
    <t>中央区</t>
    <rPh sb="0" eb="2">
      <t>チュウオウ</t>
    </rPh>
    <rPh sb="2" eb="3">
      <t>ク</t>
    </rPh>
    <phoneticPr fontId="2"/>
  </si>
  <si>
    <t>北区</t>
    <rPh sb="0" eb="1">
      <t>キタ</t>
    </rPh>
    <rPh sb="1" eb="2">
      <t>ク</t>
    </rPh>
    <phoneticPr fontId="2"/>
  </si>
  <si>
    <t>東区</t>
    <rPh sb="0" eb="1">
      <t>ヒガシ</t>
    </rPh>
    <rPh sb="1" eb="2">
      <t>ク</t>
    </rPh>
    <phoneticPr fontId="2"/>
  </si>
  <si>
    <t>白石区</t>
    <rPh sb="0" eb="2">
      <t>シロイシ</t>
    </rPh>
    <rPh sb="2" eb="3">
      <t>ク</t>
    </rPh>
    <phoneticPr fontId="2"/>
  </si>
  <si>
    <t>厚別区</t>
    <rPh sb="0" eb="2">
      <t>アツベツ</t>
    </rPh>
    <rPh sb="2" eb="3">
      <t>ク</t>
    </rPh>
    <phoneticPr fontId="2"/>
  </si>
  <si>
    <t>豊平区</t>
    <rPh sb="0" eb="2">
      <t>トヨヒラ</t>
    </rPh>
    <rPh sb="2" eb="3">
      <t>ク</t>
    </rPh>
    <phoneticPr fontId="2"/>
  </si>
  <si>
    <t>清田区</t>
    <rPh sb="0" eb="2">
      <t>キヨタ</t>
    </rPh>
    <rPh sb="2" eb="3">
      <t>ク</t>
    </rPh>
    <phoneticPr fontId="2"/>
  </si>
  <si>
    <t>南区</t>
    <rPh sb="0" eb="1">
      <t>ミナミ</t>
    </rPh>
    <rPh sb="1" eb="2">
      <t>ク</t>
    </rPh>
    <phoneticPr fontId="2"/>
  </si>
  <si>
    <t>西区</t>
    <rPh sb="0" eb="1">
      <t>ニシ</t>
    </rPh>
    <rPh sb="1" eb="2">
      <t>ク</t>
    </rPh>
    <phoneticPr fontId="2"/>
  </si>
  <si>
    <t>手稲区</t>
    <rPh sb="0" eb="2">
      <t>テイネ</t>
    </rPh>
    <rPh sb="2" eb="3">
      <t>ク</t>
    </rPh>
    <phoneticPr fontId="2"/>
  </si>
  <si>
    <t>生年月日</t>
    <rPh sb="0" eb="4">
      <t>セイネンガッピ</t>
    </rPh>
    <phoneticPr fontId="2"/>
  </si>
  <si>
    <t>受給者証
番号</t>
    <rPh sb="0" eb="4">
      <t>ジュキュウシャショウ</t>
    </rPh>
    <rPh sb="5" eb="7">
      <t>バンゴウ</t>
    </rPh>
    <phoneticPr fontId="2"/>
  </si>
  <si>
    <t>地域活動支援センター</t>
    <rPh sb="0" eb="6">
      <t>チイキカツドウシエン</t>
    </rPh>
    <phoneticPr fontId="2"/>
  </si>
  <si>
    <t>地域共同作業所</t>
    <rPh sb="0" eb="7">
      <t>チイキキョウドウサギョウジョ</t>
    </rPh>
    <phoneticPr fontId="2"/>
  </si>
  <si>
    <t>JR</t>
    <phoneticPr fontId="2"/>
  </si>
  <si>
    <t>地下鉄･市電</t>
    <rPh sb="0" eb="3">
      <t>チカテツ</t>
    </rPh>
    <rPh sb="4" eb="6">
      <t>シデン</t>
    </rPh>
    <phoneticPr fontId="2"/>
  </si>
  <si>
    <t>入力分類</t>
    <rPh sb="0" eb="2">
      <t>ニュウリョク</t>
    </rPh>
    <rPh sb="2" eb="4">
      <t>ブンルイ</t>
    </rPh>
    <phoneticPr fontId="2"/>
  </si>
  <si>
    <t>適用年月日</t>
    <rPh sb="0" eb="5">
      <t>テキヨウネンガッピ</t>
    </rPh>
    <phoneticPr fontId="2"/>
  </si>
  <si>
    <t>事業所種別</t>
    <rPh sb="0" eb="3">
      <t>ジギョウショ</t>
    </rPh>
    <rPh sb="3" eb="5">
      <t>シュベツ</t>
    </rPh>
    <phoneticPr fontId="2"/>
  </si>
  <si>
    <t>交通機関１</t>
    <rPh sb="0" eb="4">
      <t>コウツウキカン</t>
    </rPh>
    <phoneticPr fontId="2"/>
  </si>
  <si>
    <t>交通費
所要額
(往復)</t>
    <rPh sb="0" eb="3">
      <t>コウツウヒ</t>
    </rPh>
    <rPh sb="4" eb="7">
      <t>ショヨウガク</t>
    </rPh>
    <rPh sb="9" eb="11">
      <t>オウフク</t>
    </rPh>
    <phoneticPr fontId="2"/>
  </si>
  <si>
    <t>車利用</t>
    <rPh sb="0" eb="1">
      <t>クルマ</t>
    </rPh>
    <rPh sb="1" eb="3">
      <t>リヨウ</t>
    </rPh>
    <phoneticPr fontId="2"/>
  </si>
  <si>
    <t>利用駅(停留所)</t>
    <rPh sb="0" eb="3">
      <t>リヨウエキ</t>
    </rPh>
    <rPh sb="4" eb="7">
      <t>テイリュウジョ</t>
    </rPh>
    <phoneticPr fontId="2"/>
  </si>
  <si>
    <t>条丁目等</t>
    <rPh sb="0" eb="3">
      <t>ジョウチョウメ</t>
    </rPh>
    <rPh sb="3" eb="4">
      <t>トウ</t>
    </rPh>
    <phoneticPr fontId="2"/>
  </si>
  <si>
    <t>分類</t>
    <rPh sb="0" eb="2">
      <t>ブンルイ</t>
    </rPh>
    <phoneticPr fontId="2"/>
  </si>
  <si>
    <t>助成率判定</t>
    <rPh sb="0" eb="3">
      <t>ジョセイリツ</t>
    </rPh>
    <rPh sb="3" eb="5">
      <t>ハンテイ</t>
    </rPh>
    <phoneticPr fontId="2"/>
  </si>
  <si>
    <t>交１</t>
    <rPh sb="0" eb="1">
      <t>コウ</t>
    </rPh>
    <phoneticPr fontId="2"/>
  </si>
  <si>
    <t>交２</t>
    <rPh sb="0" eb="1">
      <t>コウ</t>
    </rPh>
    <phoneticPr fontId="2"/>
  </si>
  <si>
    <t>交３</t>
    <rPh sb="0" eb="1">
      <t>コウ</t>
    </rPh>
    <phoneticPr fontId="2"/>
  </si>
  <si>
    <t>交４</t>
    <rPh sb="0" eb="1">
      <t>コウ</t>
    </rPh>
    <phoneticPr fontId="2"/>
  </si>
  <si>
    <r>
      <t>交通機関２</t>
    </r>
    <r>
      <rPr>
        <sz val="8"/>
        <color theme="1"/>
        <rFont val="BIZ UDゴシック"/>
        <family val="3"/>
        <charset val="128"/>
      </rPr>
      <t>(※交通機関を2つ以上利用している場合のみ入力)</t>
    </r>
    <rPh sb="0" eb="4">
      <t>コウツウキカン</t>
    </rPh>
    <rPh sb="7" eb="9">
      <t>コウツウ</t>
    </rPh>
    <rPh sb="9" eb="11">
      <t>キカン</t>
    </rPh>
    <rPh sb="14" eb="16">
      <t>イジョウ</t>
    </rPh>
    <rPh sb="16" eb="18">
      <t>リヨウ</t>
    </rPh>
    <rPh sb="22" eb="24">
      <t>バアイ</t>
    </rPh>
    <rPh sb="26" eb="28">
      <t>ニュウリョク</t>
    </rPh>
    <phoneticPr fontId="2"/>
  </si>
  <si>
    <r>
      <t>交通機関３</t>
    </r>
    <r>
      <rPr>
        <sz val="8"/>
        <color theme="1"/>
        <rFont val="BIZ UDゴシック"/>
        <family val="3"/>
        <charset val="128"/>
      </rPr>
      <t>(※交通機関を3つ以上利用している場合のみ入力)</t>
    </r>
    <rPh sb="0" eb="4">
      <t>コウツウキカン</t>
    </rPh>
    <rPh sb="7" eb="9">
      <t>コウツウ</t>
    </rPh>
    <rPh sb="9" eb="11">
      <t>キカン</t>
    </rPh>
    <rPh sb="14" eb="16">
      <t>イジョウ</t>
    </rPh>
    <rPh sb="16" eb="18">
      <t>リヨウ</t>
    </rPh>
    <rPh sb="22" eb="24">
      <t>バアイ</t>
    </rPh>
    <rPh sb="26" eb="28">
      <t>ニュウリョク</t>
    </rPh>
    <phoneticPr fontId="2"/>
  </si>
  <si>
    <r>
      <t>交通機関４</t>
    </r>
    <r>
      <rPr>
        <sz val="8"/>
        <color theme="1"/>
        <rFont val="BIZ UDゴシック"/>
        <family val="3"/>
        <charset val="128"/>
      </rPr>
      <t>(※交通機関を4つ利用している場合のみ入力)</t>
    </r>
    <rPh sb="0" eb="4">
      <t>コウツウキカン</t>
    </rPh>
    <rPh sb="7" eb="9">
      <t>コウツウ</t>
    </rPh>
    <rPh sb="9" eb="11">
      <t>キカン</t>
    </rPh>
    <rPh sb="14" eb="16">
      <t>リヨウ</t>
    </rPh>
    <rPh sb="20" eb="22">
      <t>バアイ</t>
    </rPh>
    <rPh sb="24" eb="26">
      <t>ニュウリョク</t>
    </rPh>
    <phoneticPr fontId="2"/>
  </si>
  <si>
    <t>特例
措置者</t>
    <rPh sb="0" eb="2">
      <t>トクレイ</t>
    </rPh>
    <rPh sb="3" eb="6">
      <t>ソチシャ</t>
    </rPh>
    <phoneticPr fontId="2"/>
  </si>
  <si>
    <t>対象年月</t>
    <rPh sb="0" eb="4">
      <t>タイショウネンゲツ</t>
    </rPh>
    <phoneticPr fontId="2"/>
  </si>
  <si>
    <t>通所状況入力シート</t>
    <rPh sb="0" eb="2">
      <t>ツウショ</t>
    </rPh>
    <rPh sb="2" eb="4">
      <t>ジョウキョウ</t>
    </rPh>
    <rPh sb="4" eb="6">
      <t>ニュウリョク</t>
    </rPh>
    <phoneticPr fontId="2"/>
  </si>
  <si>
    <t>通所経路Ａ</t>
    <rPh sb="0" eb="2">
      <t>ツウショ</t>
    </rPh>
    <rPh sb="2" eb="4">
      <t>ケイロ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</si>
  <si>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</si>
  <si>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</si>
  <si>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</si>
  <si>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</si>
  <si>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通所経路別内訳</t>
    <rPh sb="0" eb="2">
      <t>ツウショ</t>
    </rPh>
    <rPh sb="2" eb="5">
      <t>ケイロベツ</t>
    </rPh>
    <rPh sb="5" eb="7">
      <t>ウチワケ</t>
    </rPh>
    <phoneticPr fontId="2"/>
  </si>
  <si>
    <t>25%助成適用日数</t>
    <rPh sb="3" eb="5">
      <t>ジョセイ</t>
    </rPh>
    <rPh sb="5" eb="7">
      <t>テキヨウ</t>
    </rPh>
    <rPh sb="7" eb="9">
      <t>ニッスウ</t>
    </rPh>
    <phoneticPr fontId="2"/>
  </si>
  <si>
    <t>E</t>
    <phoneticPr fontId="2"/>
  </si>
  <si>
    <t>通勤経路別助成率</t>
    <rPh sb="7" eb="8">
      <t>リツ</t>
    </rPh>
    <phoneticPr fontId="2"/>
  </si>
  <si>
    <t>計</t>
    <rPh sb="0" eb="1">
      <t>ケイ</t>
    </rPh>
    <phoneticPr fontId="2"/>
  </si>
  <si>
    <t>助成額内訳</t>
    <rPh sb="0" eb="3">
      <t>ジョセイガク</t>
    </rPh>
    <rPh sb="3" eb="5">
      <t>ウチワケ</t>
    </rPh>
    <phoneticPr fontId="2"/>
  </si>
  <si>
    <t>受給者証番号</t>
    <rPh sb="0" eb="4">
      <t>ジュキュウシャショウ</t>
    </rPh>
    <rPh sb="4" eb="6">
      <t>バンゴウ</t>
    </rPh>
    <phoneticPr fontId="2"/>
  </si>
  <si>
    <t>障害者手帳等</t>
    <rPh sb="0" eb="3">
      <t>ショウガイシャ</t>
    </rPh>
    <rPh sb="3" eb="6">
      <t>テチョウトウ</t>
    </rPh>
    <phoneticPr fontId="2"/>
  </si>
  <si>
    <t>障害者手帳等</t>
    <rPh sb="0" eb="3">
      <t>ショウガイシャ</t>
    </rPh>
    <rPh sb="3" eb="5">
      <t>テチョウ</t>
    </rPh>
    <rPh sb="5" eb="6">
      <t>トウ</t>
    </rPh>
    <phoneticPr fontId="2"/>
  </si>
  <si>
    <t>通所日数</t>
    <rPh sb="0" eb="4">
      <t>ツウショニッスウ</t>
    </rPh>
    <phoneticPr fontId="2"/>
  </si>
  <si>
    <t>札幌市障がい者等通所交通費助成請求内訳書</t>
    <rPh sb="0" eb="3">
      <t>サッポロシ</t>
    </rPh>
    <rPh sb="3" eb="4">
      <t>ショウ</t>
    </rPh>
    <rPh sb="6" eb="7">
      <t>シャ</t>
    </rPh>
    <rPh sb="7" eb="8">
      <t>トウ</t>
    </rPh>
    <rPh sb="8" eb="10">
      <t>ツウショ</t>
    </rPh>
    <rPh sb="10" eb="13">
      <t>コウツウヒ</t>
    </rPh>
    <rPh sb="13" eb="15">
      <t>ジョセイ</t>
    </rPh>
    <rPh sb="15" eb="17">
      <t>セイキュウ</t>
    </rPh>
    <rPh sb="17" eb="20">
      <t>ウチワケショ</t>
    </rPh>
    <phoneticPr fontId="2"/>
  </si>
  <si>
    <t>事業所名</t>
    <rPh sb="0" eb="3">
      <t>ジギョウショ</t>
    </rPh>
    <rPh sb="3" eb="4">
      <t>メイ</t>
    </rPh>
    <phoneticPr fontId="2"/>
  </si>
  <si>
    <t>事業種別</t>
    <rPh sb="0" eb="4">
      <t>ジギョウシュベツ</t>
    </rPh>
    <phoneticPr fontId="2"/>
  </si>
  <si>
    <t>対象年月</t>
    <rPh sb="0" eb="4">
      <t>タイショウネンゲツ</t>
    </rPh>
    <phoneticPr fontId="2"/>
  </si>
  <si>
    <t>事業所名</t>
    <rPh sb="0" eb="4">
      <t>ジギョウショメイ</t>
    </rPh>
    <phoneticPr fontId="2"/>
  </si>
  <si>
    <t>事業所種別</t>
    <rPh sb="0" eb="3">
      <t>ジギョウショ</t>
    </rPh>
    <rPh sb="3" eb="5">
      <t>シュベツ</t>
    </rPh>
    <phoneticPr fontId="2"/>
  </si>
  <si>
    <t>氏名</t>
    <rPh sb="0" eb="2">
      <t>シメイ</t>
    </rPh>
    <phoneticPr fontId="2"/>
  </si>
  <si>
    <t>生年月日</t>
    <rPh sb="0" eb="4">
      <t>セイネンガッピ</t>
    </rPh>
    <phoneticPr fontId="2"/>
  </si>
  <si>
    <t>受給者証番号</t>
    <rPh sb="0" eb="4">
      <t>ジュキュウシャショウ</t>
    </rPh>
    <rPh sb="4" eb="6">
      <t>バンゴウ</t>
    </rPh>
    <phoneticPr fontId="2"/>
  </si>
  <si>
    <t>障害者手帳等の状況</t>
    <rPh sb="0" eb="3">
      <t>ショウガイシャ</t>
    </rPh>
    <rPh sb="3" eb="5">
      <t>テチョウ</t>
    </rPh>
    <rPh sb="5" eb="6">
      <t>トウ</t>
    </rPh>
    <rPh sb="7" eb="9">
      <t>ジョウキョウ</t>
    </rPh>
    <phoneticPr fontId="2"/>
  </si>
  <si>
    <t>届出理由</t>
    <rPh sb="0" eb="2">
      <t>トドケデ</t>
    </rPh>
    <rPh sb="2" eb="4">
      <t>リユウ</t>
    </rPh>
    <phoneticPr fontId="2"/>
  </si>
  <si>
    <t>適用年月日</t>
    <rPh sb="0" eb="2">
      <t>テキヨウ</t>
    </rPh>
    <rPh sb="2" eb="5">
      <t>ネンガッピ</t>
    </rPh>
    <phoneticPr fontId="2"/>
  </si>
  <si>
    <t>札幌市長　様</t>
    <rPh sb="0" eb="2">
      <t>サッポロ</t>
    </rPh>
    <rPh sb="2" eb="4">
      <t>シチョウ</t>
    </rPh>
    <rPh sb="5" eb="6">
      <t>サマ</t>
    </rPh>
    <phoneticPr fontId="2"/>
  </si>
  <si>
    <t>札幌市障がい者等交通費助成事業要綱に基づき、下記のとおり届け出ます。</t>
    <rPh sb="0" eb="3">
      <t>サッポロシ</t>
    </rPh>
    <rPh sb="3" eb="4">
      <t>ショウ</t>
    </rPh>
    <rPh sb="6" eb="7">
      <t>シャ</t>
    </rPh>
    <rPh sb="7" eb="8">
      <t>トウ</t>
    </rPh>
    <rPh sb="8" eb="15">
      <t>コウツウヒジョセイジギョウ</t>
    </rPh>
    <rPh sb="15" eb="17">
      <t>ヨウコウ</t>
    </rPh>
    <rPh sb="18" eb="19">
      <t>モト</t>
    </rPh>
    <rPh sb="22" eb="24">
      <t>カキ</t>
    </rPh>
    <rPh sb="28" eb="29">
      <t>トド</t>
    </rPh>
    <rPh sb="30" eb="31">
      <t>デ</t>
    </rPh>
    <phoneticPr fontId="2"/>
  </si>
  <si>
    <t>記</t>
    <rPh sb="0" eb="1">
      <t>キ</t>
    </rPh>
    <phoneticPr fontId="2"/>
  </si>
  <si>
    <t>≪通所経路・金額≫</t>
    <rPh sb="1" eb="3">
      <t>ツウショ</t>
    </rPh>
    <rPh sb="3" eb="5">
      <t>ケイロ</t>
    </rPh>
    <rPh sb="6" eb="8">
      <t>キンガク</t>
    </rPh>
    <phoneticPr fontId="2"/>
  </si>
  <si>
    <t>事業所住所</t>
    <rPh sb="0" eb="3">
      <t>ジギョウショ</t>
    </rPh>
    <rPh sb="3" eb="5">
      <t>ジュウショ</t>
    </rPh>
    <phoneticPr fontId="2"/>
  </si>
  <si>
    <t>※施設外就労先名称</t>
    <rPh sb="1" eb="3">
      <t>シセツ</t>
    </rPh>
    <rPh sb="3" eb="4">
      <t>ガイ</t>
    </rPh>
    <rPh sb="4" eb="6">
      <t>シュウロウ</t>
    </rPh>
    <rPh sb="6" eb="7">
      <t>サキ</t>
    </rPh>
    <rPh sb="7" eb="9">
      <t>メイショウ</t>
    </rPh>
    <phoneticPr fontId="2"/>
  </si>
  <si>
    <t>住所</t>
    <rPh sb="0" eb="2">
      <t>ジュウショ</t>
    </rPh>
    <phoneticPr fontId="2"/>
  </si>
  <si>
    <t>利用交通機関</t>
    <rPh sb="0" eb="6">
      <t>リヨウコウツウキカン</t>
    </rPh>
    <phoneticPr fontId="2"/>
  </si>
  <si>
    <t>障害者割引</t>
    <rPh sb="0" eb="3">
      <t>ショウガイシャ</t>
    </rPh>
    <rPh sb="3" eb="5">
      <t>ワリビキ</t>
    </rPh>
    <phoneticPr fontId="2"/>
  </si>
  <si>
    <t>区間</t>
    <rPh sb="0" eb="2">
      <t>クカン</t>
    </rPh>
    <phoneticPr fontId="2"/>
  </si>
  <si>
    <t>～</t>
    <phoneticPr fontId="2"/>
  </si>
  <si>
    <t>変更(その他)</t>
    <rPh sb="0" eb="2">
      <t>ヘンコウ</t>
    </rPh>
    <rPh sb="5" eb="6">
      <t>タ</t>
    </rPh>
    <phoneticPr fontId="2"/>
  </si>
  <si>
    <t>経路A</t>
    <rPh sb="0" eb="2">
      <t>ケイロ</t>
    </rPh>
    <phoneticPr fontId="2"/>
  </si>
  <si>
    <t>経路B</t>
    <rPh sb="0" eb="2">
      <t>ケイロ</t>
    </rPh>
    <phoneticPr fontId="2"/>
  </si>
  <si>
    <t>経路C</t>
    <rPh sb="0" eb="2">
      <t>ケイロ</t>
    </rPh>
    <phoneticPr fontId="2"/>
  </si>
  <si>
    <t>経路D</t>
    <rPh sb="0" eb="2">
      <t>ケイロ</t>
    </rPh>
    <phoneticPr fontId="2"/>
  </si>
  <si>
    <t>経路E</t>
    <rPh sb="0" eb="2">
      <t>ケイロ</t>
    </rPh>
    <phoneticPr fontId="2"/>
  </si>
  <si>
    <t>経路F</t>
    <rPh sb="0" eb="2">
      <t>ケイロ</t>
    </rPh>
    <phoneticPr fontId="2"/>
  </si>
  <si>
    <t>変更(経路A)</t>
    <rPh sb="0" eb="2">
      <t>ヘンコウ</t>
    </rPh>
    <rPh sb="3" eb="5">
      <t>ケイロ</t>
    </rPh>
    <phoneticPr fontId="2"/>
  </si>
  <si>
    <t>変更(経路B)</t>
    <rPh sb="0" eb="2">
      <t>ヘンコウ</t>
    </rPh>
    <rPh sb="3" eb="5">
      <t>ケイロ</t>
    </rPh>
    <phoneticPr fontId="2"/>
  </si>
  <si>
    <t>変更(経路C)</t>
    <rPh sb="0" eb="2">
      <t>ヘンコウ</t>
    </rPh>
    <rPh sb="3" eb="5">
      <t>ケイロ</t>
    </rPh>
    <phoneticPr fontId="2"/>
  </si>
  <si>
    <t>変更(経路D)</t>
    <rPh sb="0" eb="2">
      <t>ヘンコウ</t>
    </rPh>
    <rPh sb="3" eb="5">
      <t>ケイロ</t>
    </rPh>
    <phoneticPr fontId="2"/>
  </si>
  <si>
    <t>変更(経路E)</t>
    <rPh sb="0" eb="2">
      <t>ヘンコウ</t>
    </rPh>
    <rPh sb="3" eb="5">
      <t>ケイロ</t>
    </rPh>
    <phoneticPr fontId="2"/>
  </si>
  <si>
    <t>変更(経路F)</t>
    <rPh sb="0" eb="2">
      <t>ヘンコウ</t>
    </rPh>
    <rPh sb="3" eb="5">
      <t>ケイロ</t>
    </rPh>
    <phoneticPr fontId="2"/>
  </si>
  <si>
    <t>車利用</t>
    <rPh sb="0" eb="3">
      <t>クルマリヨウ</t>
    </rPh>
    <phoneticPr fontId="2"/>
  </si>
  <si>
    <t>所要額</t>
    <rPh sb="0" eb="3">
      <t>ショヨウガク</t>
    </rPh>
    <phoneticPr fontId="2"/>
  </si>
  <si>
    <t>就労先名称</t>
    <rPh sb="0" eb="3">
      <t>シュウロウサキ</t>
    </rPh>
    <rPh sb="3" eb="5">
      <t>メイショウ</t>
    </rPh>
    <phoneticPr fontId="2"/>
  </si>
  <si>
    <t>就労先名称</t>
    <rPh sb="0" eb="3">
      <t>シュウロウサキ</t>
    </rPh>
    <rPh sb="3" eb="5">
      <t>メイショウ</t>
    </rPh>
    <phoneticPr fontId="2"/>
  </si>
  <si>
    <t>No</t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</si>
  <si>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</si>
  <si>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</si>
  <si>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</si>
  <si>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</si>
  <si>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判定</t>
    <rPh sb="0" eb="2">
      <t>ハンテイ</t>
    </rPh>
    <phoneticPr fontId="2"/>
  </si>
  <si>
    <t>100以上</t>
    <rPh sb="3" eb="5">
      <t>イジョウ</t>
    </rPh>
    <phoneticPr fontId="2"/>
  </si>
  <si>
    <t>10以上</t>
    <rPh sb="2" eb="4">
      <t>イジョウ</t>
    </rPh>
    <phoneticPr fontId="2"/>
  </si>
  <si>
    <t>1以上</t>
    <rPh sb="1" eb="3">
      <t>イジョウ</t>
    </rPh>
    <phoneticPr fontId="2"/>
  </si>
  <si>
    <t>通所経路A　入力シート</t>
    <rPh sb="0" eb="2">
      <t>ツウショ</t>
    </rPh>
    <rPh sb="2" eb="4">
      <t>ケイロ</t>
    </rPh>
    <rPh sb="6" eb="8">
      <t>ニュウリョク</t>
    </rPh>
    <phoneticPr fontId="2"/>
  </si>
  <si>
    <t>通所経路B　入力シート</t>
    <rPh sb="0" eb="2">
      <t>ツウショ</t>
    </rPh>
    <rPh sb="2" eb="4">
      <t>ケイロ</t>
    </rPh>
    <rPh sb="6" eb="8">
      <t>ニュウリョク</t>
    </rPh>
    <phoneticPr fontId="2"/>
  </si>
  <si>
    <t>通所経路C　入力シート</t>
    <rPh sb="0" eb="2">
      <t>ツウショ</t>
    </rPh>
    <rPh sb="2" eb="4">
      <t>ケイロ</t>
    </rPh>
    <rPh sb="6" eb="8">
      <t>ニュウリョク</t>
    </rPh>
    <phoneticPr fontId="2"/>
  </si>
  <si>
    <t>通所経路D　入力シート</t>
    <rPh sb="0" eb="2">
      <t>ツウショ</t>
    </rPh>
    <rPh sb="2" eb="4">
      <t>ケイロ</t>
    </rPh>
    <rPh sb="6" eb="8">
      <t>ニュウリョク</t>
    </rPh>
    <phoneticPr fontId="2"/>
  </si>
  <si>
    <t>通所経路E　入力シート</t>
    <rPh sb="0" eb="2">
      <t>ツウショ</t>
    </rPh>
    <rPh sb="2" eb="4">
      <t>ケイロ</t>
    </rPh>
    <rPh sb="6" eb="8">
      <t>ニュウリョク</t>
    </rPh>
    <phoneticPr fontId="2"/>
  </si>
  <si>
    <t>通所経路F　入力シート</t>
    <rPh sb="0" eb="2">
      <t>ツウショ</t>
    </rPh>
    <rPh sb="2" eb="4">
      <t>ケイロ</t>
    </rPh>
    <rPh sb="6" eb="8">
      <t>ニュウリョク</t>
    </rPh>
    <phoneticPr fontId="2"/>
  </si>
  <si>
    <t>～作業手順～</t>
    <rPh sb="1" eb="5">
      <t>サギョウテジュン</t>
    </rPh>
    <phoneticPr fontId="2"/>
  </si>
  <si>
    <r>
      <t xml:space="preserve">有効期間末日
</t>
    </r>
    <r>
      <rPr>
        <sz val="9"/>
        <color theme="1"/>
        <rFont val="BIZ UDゴシック"/>
        <family val="3"/>
        <charset val="128"/>
      </rPr>
      <t>(精神手帳のみ)</t>
    </r>
    <rPh sb="0" eb="2">
      <t>ユウコウ</t>
    </rPh>
    <rPh sb="2" eb="4">
      <t>キカン</t>
    </rPh>
    <rPh sb="4" eb="6">
      <t>マツジツ</t>
    </rPh>
    <rPh sb="8" eb="10">
      <t>セイシン</t>
    </rPh>
    <rPh sb="10" eb="12">
      <t>テチョウ</t>
    </rPh>
    <phoneticPr fontId="2"/>
  </si>
  <si>
    <t>受領月日</t>
    <rPh sb="0" eb="2">
      <t>ジュリョウ</t>
    </rPh>
    <rPh sb="2" eb="4">
      <t>ガッピ</t>
    </rPh>
    <phoneticPr fontId="2"/>
  </si>
  <si>
    <t>通所経路B</t>
    <rPh sb="0" eb="2">
      <t>ツウショ</t>
    </rPh>
    <rPh sb="2" eb="4">
      <t>ケイロ</t>
    </rPh>
    <phoneticPr fontId="2"/>
  </si>
  <si>
    <t>通所経路C</t>
    <rPh sb="0" eb="2">
      <t>ツウショ</t>
    </rPh>
    <rPh sb="2" eb="4">
      <t>ケイロ</t>
    </rPh>
    <phoneticPr fontId="2"/>
  </si>
  <si>
    <t>通所経路D</t>
    <rPh sb="0" eb="2">
      <t>ツウショ</t>
    </rPh>
    <rPh sb="2" eb="4">
      <t>ケイロ</t>
    </rPh>
    <phoneticPr fontId="2"/>
  </si>
  <si>
    <t>通所経路E</t>
    <rPh sb="0" eb="2">
      <t>ツウショ</t>
    </rPh>
    <rPh sb="2" eb="4">
      <t>ケイロ</t>
    </rPh>
    <phoneticPr fontId="2"/>
  </si>
  <si>
    <t>通所経路F</t>
    <rPh sb="0" eb="2">
      <t>ツウショ</t>
    </rPh>
    <rPh sb="2" eb="4">
      <t>ケイロ</t>
    </rPh>
    <phoneticPr fontId="2"/>
  </si>
  <si>
    <t>上記内容に相違ありません。
また、当該助成に係る申請、請求、受領及び戻入に関する一切の権限を法人代表者に委任します。</t>
    <rPh sb="0" eb="4">
      <t>ジョウキナイヨウ</t>
    </rPh>
    <rPh sb="5" eb="7">
      <t>ソウイ</t>
    </rPh>
    <rPh sb="17" eb="19">
      <t>トウガイ</t>
    </rPh>
    <rPh sb="19" eb="21">
      <t>ジョセイ</t>
    </rPh>
    <rPh sb="22" eb="23">
      <t>カカワ</t>
    </rPh>
    <rPh sb="24" eb="26">
      <t>シンセイ</t>
    </rPh>
    <rPh sb="27" eb="29">
      <t>セイキュウ</t>
    </rPh>
    <rPh sb="30" eb="32">
      <t>ジュリョウ</t>
    </rPh>
    <rPh sb="32" eb="33">
      <t>オヨ</t>
    </rPh>
    <rPh sb="34" eb="36">
      <t>レイニュウ</t>
    </rPh>
    <rPh sb="37" eb="38">
      <t>カン</t>
    </rPh>
    <rPh sb="40" eb="42">
      <t>イッサイ</t>
    </rPh>
    <rPh sb="43" eb="45">
      <t>ケンゲン</t>
    </rPh>
    <rPh sb="46" eb="51">
      <t>ホウジンダイヒョウシャ</t>
    </rPh>
    <rPh sb="52" eb="54">
      <t>イニン</t>
    </rPh>
    <phoneticPr fontId="2"/>
  </si>
  <si>
    <t>障がい者等通所交通費助成　通所(変更)届兼委任状</t>
    <rPh sb="0" eb="1">
      <t>ショウ</t>
    </rPh>
    <rPh sb="3" eb="4">
      <t>シャ</t>
    </rPh>
    <rPh sb="4" eb="5">
      <t>トウ</t>
    </rPh>
    <rPh sb="5" eb="7">
      <t>ツウショ</t>
    </rPh>
    <rPh sb="7" eb="10">
      <t>コウツウヒ</t>
    </rPh>
    <rPh sb="10" eb="12">
      <t>ジョセイ</t>
    </rPh>
    <rPh sb="13" eb="15">
      <t>ツウショ</t>
    </rPh>
    <rPh sb="16" eb="18">
      <t>ヘンコウ</t>
    </rPh>
    <rPh sb="19" eb="20">
      <t>トドケ</t>
    </rPh>
    <rPh sb="20" eb="21">
      <t>ケン</t>
    </rPh>
    <rPh sb="21" eb="24">
      <t>イニンジョウ</t>
    </rPh>
    <phoneticPr fontId="2"/>
  </si>
  <si>
    <t>法人名</t>
    <rPh sb="0" eb="3">
      <t>ホウジンメイ</t>
    </rPh>
    <phoneticPr fontId="2"/>
  </si>
  <si>
    <t>事業所名</t>
    <rPh sb="0" eb="4">
      <t>ジギョウショメイ</t>
    </rPh>
    <phoneticPr fontId="2"/>
  </si>
  <si>
    <t>ケース番号</t>
    <rPh sb="3" eb="5">
      <t>バンゴウ</t>
    </rPh>
    <phoneticPr fontId="2"/>
  </si>
  <si>
    <t>氏名</t>
    <rPh sb="0" eb="2">
      <t>シメイ</t>
    </rPh>
    <phoneticPr fontId="2"/>
  </si>
  <si>
    <t>障害者手帳等</t>
    <rPh sb="0" eb="3">
      <t>ショウガイシャ</t>
    </rPh>
    <rPh sb="3" eb="5">
      <t>テチョウ</t>
    </rPh>
    <rPh sb="5" eb="6">
      <t>トウ</t>
    </rPh>
    <phoneticPr fontId="2"/>
  </si>
  <si>
    <t>助成率</t>
    <rPh sb="0" eb="3">
      <t>ジョセイリツ</t>
    </rPh>
    <phoneticPr fontId="2"/>
  </si>
  <si>
    <t>日数</t>
    <rPh sb="0" eb="2">
      <t>ニッスウ</t>
    </rPh>
    <phoneticPr fontId="2"/>
  </si>
  <si>
    <t>経路A</t>
    <rPh sb="0" eb="2">
      <t>ケイロ</t>
    </rPh>
    <phoneticPr fontId="2"/>
  </si>
  <si>
    <t>特例</t>
    <rPh sb="0" eb="2">
      <t>トクレイ</t>
    </rPh>
    <phoneticPr fontId="2"/>
  </si>
  <si>
    <t>経路別詳細</t>
    <rPh sb="0" eb="3">
      <t>ケイロベツ</t>
    </rPh>
    <rPh sb="3" eb="5">
      <t>ショウサイ</t>
    </rPh>
    <phoneticPr fontId="2"/>
  </si>
  <si>
    <t>日数</t>
    <rPh sb="0" eb="2">
      <t>ニッスウ</t>
    </rPh>
    <phoneticPr fontId="2"/>
  </si>
  <si>
    <t>助成金額</t>
    <rPh sb="0" eb="4">
      <t>ジョセイキンガク</t>
    </rPh>
    <phoneticPr fontId="2"/>
  </si>
  <si>
    <t>No</t>
    <phoneticPr fontId="2"/>
  </si>
  <si>
    <t>通勤経路別助成額(日額)</t>
    <rPh sb="7" eb="8">
      <t>ガク</t>
    </rPh>
    <rPh sb="9" eb="11">
      <t>ニチガク</t>
    </rPh>
    <phoneticPr fontId="2"/>
  </si>
  <si>
    <t>A</t>
  </si>
  <si>
    <t>対象者確認欄</t>
    <rPh sb="0" eb="3">
      <t>タイショウシャ</t>
    </rPh>
    <rPh sb="3" eb="5">
      <t>カクニン</t>
    </rPh>
    <rPh sb="5" eb="6">
      <t>ラン</t>
    </rPh>
    <phoneticPr fontId="2"/>
  </si>
  <si>
    <t>事業所番号</t>
    <rPh sb="0" eb="3">
      <t>ジギョウショ</t>
    </rPh>
    <rPh sb="3" eb="5">
      <t>バンゴウ</t>
    </rPh>
    <phoneticPr fontId="2"/>
  </si>
  <si>
    <t>0110100195</t>
  </si>
  <si>
    <t>0110100328</t>
  </si>
  <si>
    <t>0110100468</t>
  </si>
  <si>
    <t>0110100518</t>
  </si>
  <si>
    <t>0110100559</t>
  </si>
  <si>
    <t>0110100575</t>
  </si>
  <si>
    <t>0110100609</t>
  </si>
  <si>
    <t>0110100625</t>
  </si>
  <si>
    <t>0110100773</t>
  </si>
  <si>
    <t>0110100849</t>
  </si>
  <si>
    <t>0110100948</t>
  </si>
  <si>
    <t>0110101003</t>
  </si>
  <si>
    <t>0110100997</t>
  </si>
  <si>
    <t>0110101029</t>
  </si>
  <si>
    <t>0110101052</t>
  </si>
  <si>
    <t>0110101060</t>
  </si>
  <si>
    <t>0110101102</t>
  </si>
  <si>
    <t>0110101110</t>
  </si>
  <si>
    <t>0110101128</t>
  </si>
  <si>
    <t>0110101235</t>
  </si>
  <si>
    <t>0110101250</t>
  </si>
  <si>
    <t>0110101300</t>
  </si>
  <si>
    <t>0110101318</t>
  </si>
  <si>
    <t>0110101359</t>
  </si>
  <si>
    <t>0110101342</t>
  </si>
  <si>
    <t>0110101441</t>
  </si>
  <si>
    <t>0110101433</t>
  </si>
  <si>
    <t>0110101532</t>
  </si>
  <si>
    <t>0110101557</t>
  </si>
  <si>
    <t>0110101565</t>
  </si>
  <si>
    <t>0110101573</t>
  </si>
  <si>
    <t>0110101615</t>
  </si>
  <si>
    <t>0110101581</t>
  </si>
  <si>
    <t>0110101623</t>
  </si>
  <si>
    <t>0110101631</t>
  </si>
  <si>
    <t>0110101656</t>
  </si>
  <si>
    <t>0110101730</t>
  </si>
  <si>
    <t>0110101771</t>
  </si>
  <si>
    <t>0110101813</t>
  </si>
  <si>
    <t>0110101805</t>
  </si>
  <si>
    <t>0110101888</t>
  </si>
  <si>
    <t>0110101912</t>
  </si>
  <si>
    <t>0110101953</t>
  </si>
  <si>
    <t>0110101938</t>
  </si>
  <si>
    <t>0110102019</t>
  </si>
  <si>
    <t>0110102050</t>
  </si>
  <si>
    <t>0110102134</t>
  </si>
  <si>
    <t>0110102159</t>
  </si>
  <si>
    <t>0110102399</t>
  </si>
  <si>
    <t>0110102431</t>
  </si>
  <si>
    <t>0110102407</t>
  </si>
  <si>
    <t>0110102449</t>
  </si>
  <si>
    <t>0110102506</t>
  </si>
  <si>
    <t>0110102621</t>
  </si>
  <si>
    <t>0110102647</t>
  </si>
  <si>
    <t>0110102712</t>
  </si>
  <si>
    <t>0110102746</t>
  </si>
  <si>
    <t>0110102837</t>
  </si>
  <si>
    <t>0110102845</t>
  </si>
  <si>
    <t>0110102894</t>
  </si>
  <si>
    <t>0110102928</t>
  </si>
  <si>
    <t>0110103025</t>
  </si>
  <si>
    <t>0110102993</t>
  </si>
  <si>
    <t>0110103033</t>
  </si>
  <si>
    <t>0110103041</t>
  </si>
  <si>
    <t>0110103058</t>
  </si>
  <si>
    <t>0110103066</t>
  </si>
  <si>
    <t>0110103082</t>
  </si>
  <si>
    <t>0110103108</t>
  </si>
  <si>
    <t>0110103140</t>
  </si>
  <si>
    <t>0110103157</t>
  </si>
  <si>
    <t>0110103165</t>
  </si>
  <si>
    <t>0110103181</t>
  </si>
  <si>
    <t>0110103199</t>
  </si>
  <si>
    <t>0110103207</t>
  </si>
  <si>
    <t>0110103280</t>
  </si>
  <si>
    <t>0110103306</t>
  </si>
  <si>
    <t>0110103363</t>
  </si>
  <si>
    <t>0110103405</t>
  </si>
  <si>
    <t>0110103389</t>
  </si>
  <si>
    <t>0110103421</t>
  </si>
  <si>
    <t>0110103462</t>
  </si>
  <si>
    <t>0110103470</t>
  </si>
  <si>
    <t>0110103538</t>
  </si>
  <si>
    <t>0110103579</t>
  </si>
  <si>
    <t>0110103587</t>
  </si>
  <si>
    <t>0110103595</t>
  </si>
  <si>
    <t>0110103603</t>
  </si>
  <si>
    <t>0110103611</t>
  </si>
  <si>
    <t>0110103645</t>
  </si>
  <si>
    <t>0110103637</t>
  </si>
  <si>
    <t>0110103694</t>
  </si>
  <si>
    <t>0110103702</t>
  </si>
  <si>
    <t>0110103710</t>
  </si>
  <si>
    <t>0110103736</t>
  </si>
  <si>
    <t>0110103769</t>
  </si>
  <si>
    <t>0110103785</t>
  </si>
  <si>
    <t>0110103801</t>
  </si>
  <si>
    <t>0110103819</t>
  </si>
  <si>
    <t>0110103835</t>
  </si>
  <si>
    <t>0110103843</t>
  </si>
  <si>
    <t>0110103850</t>
  </si>
  <si>
    <t>0110103876</t>
  </si>
  <si>
    <t>0110103884</t>
  </si>
  <si>
    <t>0110103892</t>
  </si>
  <si>
    <t>0110103918</t>
  </si>
  <si>
    <t>0110103926</t>
  </si>
  <si>
    <t>0110103959</t>
  </si>
  <si>
    <t>0110103942</t>
  </si>
  <si>
    <t>0110103975</t>
  </si>
  <si>
    <t>0110103983</t>
  </si>
  <si>
    <t>0110104007</t>
  </si>
  <si>
    <t>0110104023</t>
  </si>
  <si>
    <t>0110104031</t>
  </si>
  <si>
    <t>0110104064</t>
  </si>
  <si>
    <t>0110104080</t>
  </si>
  <si>
    <t>0110104106</t>
  </si>
  <si>
    <t>0110104114</t>
  </si>
  <si>
    <t>0110104122</t>
  </si>
  <si>
    <t>0110104130</t>
  </si>
  <si>
    <t>0110104155</t>
  </si>
  <si>
    <t>0110104163</t>
  </si>
  <si>
    <t>0110104171</t>
  </si>
  <si>
    <t>0110104197</t>
  </si>
  <si>
    <t>0110104205</t>
  </si>
  <si>
    <t>0110104221</t>
  </si>
  <si>
    <t>0110104239</t>
  </si>
  <si>
    <t>0110104262</t>
  </si>
  <si>
    <t>0110104288</t>
  </si>
  <si>
    <t>0110104296</t>
  </si>
  <si>
    <t>0110104338</t>
  </si>
  <si>
    <t>0110104346</t>
  </si>
  <si>
    <t>0110104361</t>
  </si>
  <si>
    <t>0110104379</t>
  </si>
  <si>
    <t>0110104387</t>
  </si>
  <si>
    <t>0110104395</t>
  </si>
  <si>
    <t>0110104437</t>
  </si>
  <si>
    <t>0110104445</t>
  </si>
  <si>
    <t>0110104494</t>
  </si>
  <si>
    <t>0110104502</t>
  </si>
  <si>
    <t>0110104510</t>
  </si>
  <si>
    <t>0110104528</t>
  </si>
  <si>
    <t>0110104544</t>
  </si>
  <si>
    <t>0110104585</t>
  </si>
  <si>
    <t>0110104593</t>
  </si>
  <si>
    <t>0110104635</t>
  </si>
  <si>
    <t>0110104643</t>
  </si>
  <si>
    <t>0110104650</t>
  </si>
  <si>
    <t>0110104668</t>
  </si>
  <si>
    <t>0110104676</t>
  </si>
  <si>
    <t>0110104684</t>
  </si>
  <si>
    <t>0110104700</t>
  </si>
  <si>
    <t>0110104718</t>
  </si>
  <si>
    <t>0110104734</t>
  </si>
  <si>
    <t>0110104759</t>
  </si>
  <si>
    <t>0110104767</t>
  </si>
  <si>
    <t>0110104775</t>
  </si>
  <si>
    <t>0110104783</t>
  </si>
  <si>
    <t>0110104833</t>
  </si>
  <si>
    <t>0110104841</t>
  </si>
  <si>
    <t>0110104866</t>
  </si>
  <si>
    <t>0110104890</t>
  </si>
  <si>
    <t>0110104882</t>
  </si>
  <si>
    <t>0110104932</t>
  </si>
  <si>
    <t>0110104916</t>
  </si>
  <si>
    <t>0110104924</t>
  </si>
  <si>
    <t>0110104957</t>
  </si>
  <si>
    <t>0110104965</t>
  </si>
  <si>
    <t>0110104973</t>
  </si>
  <si>
    <t>0110104999</t>
  </si>
  <si>
    <t>0110200292</t>
  </si>
  <si>
    <t>0110200334</t>
  </si>
  <si>
    <t>0110200698</t>
  </si>
  <si>
    <t>0110200755</t>
  </si>
  <si>
    <t>0110200771</t>
  </si>
  <si>
    <t>0110200789</t>
  </si>
  <si>
    <t>0110200821</t>
  </si>
  <si>
    <t>0110200870</t>
  </si>
  <si>
    <t>0110200953</t>
  </si>
  <si>
    <t>0110201076</t>
  </si>
  <si>
    <t>0110201217</t>
  </si>
  <si>
    <t>0110201316</t>
  </si>
  <si>
    <t>0110201365</t>
  </si>
  <si>
    <t>0110201373</t>
  </si>
  <si>
    <t>0110201399</t>
  </si>
  <si>
    <t>0110201381</t>
  </si>
  <si>
    <t>0110201423</t>
  </si>
  <si>
    <t>0110201522</t>
  </si>
  <si>
    <t>0110201654</t>
  </si>
  <si>
    <t>0110201688</t>
  </si>
  <si>
    <t>0110201696</t>
  </si>
  <si>
    <t>0110201787</t>
  </si>
  <si>
    <t>0110201969</t>
  </si>
  <si>
    <t>0110201977</t>
  </si>
  <si>
    <t>0110202041</t>
  </si>
  <si>
    <t>0110202058</t>
  </si>
  <si>
    <t>0110202173</t>
  </si>
  <si>
    <t>0110202181</t>
  </si>
  <si>
    <t>0110202207</t>
  </si>
  <si>
    <t>0110202199</t>
  </si>
  <si>
    <t>0110202249</t>
  </si>
  <si>
    <t>0110202256</t>
  </si>
  <si>
    <t>0110202264</t>
  </si>
  <si>
    <t>0110202504</t>
  </si>
  <si>
    <t>0110202579</t>
  </si>
  <si>
    <t>0110202603</t>
  </si>
  <si>
    <t>0110202629</t>
  </si>
  <si>
    <t>0110202694</t>
  </si>
  <si>
    <t>0110202736</t>
  </si>
  <si>
    <t>0110202884</t>
  </si>
  <si>
    <t>0110202892</t>
  </si>
  <si>
    <t>0110202926</t>
  </si>
  <si>
    <t>0110202967</t>
  </si>
  <si>
    <t>0110203023</t>
  </si>
  <si>
    <t>0110203049</t>
  </si>
  <si>
    <t>0110203056</t>
  </si>
  <si>
    <t>0110203064</t>
  </si>
  <si>
    <t>0110203148</t>
  </si>
  <si>
    <t>0110203155</t>
  </si>
  <si>
    <t>0110203163</t>
  </si>
  <si>
    <t>0110203189</t>
  </si>
  <si>
    <t>0110203213</t>
  </si>
  <si>
    <t>0110203239</t>
  </si>
  <si>
    <t>0110203346</t>
  </si>
  <si>
    <t>0110203312</t>
  </si>
  <si>
    <t>0110203460</t>
  </si>
  <si>
    <t>0110203478</t>
  </si>
  <si>
    <t>0110203536</t>
  </si>
  <si>
    <t>0110203544</t>
  </si>
  <si>
    <t>0110203569</t>
  </si>
  <si>
    <t>0110203577</t>
  </si>
  <si>
    <t>0110203676</t>
  </si>
  <si>
    <t>0110203684</t>
  </si>
  <si>
    <t>0110203742</t>
  </si>
  <si>
    <t>0110203759</t>
  </si>
  <si>
    <t>0110203783</t>
  </si>
  <si>
    <t>0110203791</t>
  </si>
  <si>
    <t>0110203833</t>
  </si>
  <si>
    <t>0110203999</t>
  </si>
  <si>
    <t>0110204039</t>
  </si>
  <si>
    <t>0110204047</t>
  </si>
  <si>
    <t>0110204096</t>
  </si>
  <si>
    <t>0110204062</t>
  </si>
  <si>
    <t>0110204112</t>
  </si>
  <si>
    <t>0110204146</t>
  </si>
  <si>
    <t>0110204195</t>
  </si>
  <si>
    <t>0110204211</t>
  </si>
  <si>
    <t>0110204229</t>
  </si>
  <si>
    <t>0110204245</t>
  </si>
  <si>
    <t>0110204310</t>
  </si>
  <si>
    <t>0110204351</t>
  </si>
  <si>
    <t>0110204443</t>
  </si>
  <si>
    <t>0110204468</t>
  </si>
  <si>
    <t>0110204484</t>
  </si>
  <si>
    <t>0110204476</t>
  </si>
  <si>
    <t>0110204500</t>
  </si>
  <si>
    <t>0110204518</t>
  </si>
  <si>
    <t>0110204526</t>
  </si>
  <si>
    <t>0110204542</t>
  </si>
  <si>
    <t>0110204575</t>
  </si>
  <si>
    <t>0110204617</t>
  </si>
  <si>
    <t>0110204633</t>
  </si>
  <si>
    <t>0110204682</t>
  </si>
  <si>
    <t>0110204708</t>
  </si>
  <si>
    <t>0110204724</t>
  </si>
  <si>
    <t>0110204732</t>
  </si>
  <si>
    <t>0110204740</t>
  </si>
  <si>
    <t>0110204757</t>
  </si>
  <si>
    <t>0110204781</t>
  </si>
  <si>
    <t>0110204849</t>
  </si>
  <si>
    <t>0110204856</t>
  </si>
  <si>
    <t>0110204864</t>
  </si>
  <si>
    <t>0110204906</t>
  </si>
  <si>
    <t>0110204922</t>
  </si>
  <si>
    <t>0110204930</t>
  </si>
  <si>
    <t>0110205010</t>
  </si>
  <si>
    <t>0110205036</t>
  </si>
  <si>
    <t>0110205051</t>
  </si>
  <si>
    <t>0110205085</t>
  </si>
  <si>
    <t>0110205135</t>
  </si>
  <si>
    <t>0110205143</t>
  </si>
  <si>
    <t>0110205150</t>
  </si>
  <si>
    <t>0110205218</t>
  </si>
  <si>
    <t>0110205226</t>
  </si>
  <si>
    <t>0110205234</t>
  </si>
  <si>
    <t>0110205267</t>
  </si>
  <si>
    <t>0110205275</t>
  </si>
  <si>
    <t>0110205291</t>
  </si>
  <si>
    <t>0110205309</t>
  </si>
  <si>
    <t>0110205333</t>
  </si>
  <si>
    <t>0110205366</t>
  </si>
  <si>
    <t>0110205374</t>
  </si>
  <si>
    <t>0110205382</t>
  </si>
  <si>
    <t>0110205390</t>
  </si>
  <si>
    <t>0110205424</t>
  </si>
  <si>
    <t>0110205473</t>
  </si>
  <si>
    <t>0110205481</t>
  </si>
  <si>
    <t>0110205499</t>
  </si>
  <si>
    <t>0110205515</t>
  </si>
  <si>
    <t>0110205531</t>
  </si>
  <si>
    <t>0110205549</t>
  </si>
  <si>
    <t>0110205614</t>
  </si>
  <si>
    <t>0110205622</t>
  </si>
  <si>
    <t>0110205630</t>
  </si>
  <si>
    <t>0110205648</t>
  </si>
  <si>
    <t>0110205663</t>
  </si>
  <si>
    <t>0110205671</t>
  </si>
  <si>
    <t>0110205689</t>
  </si>
  <si>
    <t>0110205721</t>
  </si>
  <si>
    <t>0110205739</t>
  </si>
  <si>
    <t>0110205762</t>
  </si>
  <si>
    <t>0110205770</t>
  </si>
  <si>
    <t>0110205788</t>
  </si>
  <si>
    <t>0110205796</t>
  </si>
  <si>
    <t>0110300050</t>
  </si>
  <si>
    <t>0110300175</t>
  </si>
  <si>
    <t>0110300209</t>
  </si>
  <si>
    <t>0110300282</t>
  </si>
  <si>
    <t>0110300357</t>
  </si>
  <si>
    <t>0110300407</t>
  </si>
  <si>
    <t>0110300472</t>
  </si>
  <si>
    <t>0110300555</t>
  </si>
  <si>
    <t>0110300605</t>
  </si>
  <si>
    <t>0110300647</t>
  </si>
  <si>
    <t>0110300662</t>
  </si>
  <si>
    <t>0110300787</t>
  </si>
  <si>
    <t>0110300837</t>
  </si>
  <si>
    <t>0110300852</t>
  </si>
  <si>
    <t>0110300894</t>
  </si>
  <si>
    <t>0110300902</t>
  </si>
  <si>
    <t>0110300910</t>
  </si>
  <si>
    <t>0110300928</t>
  </si>
  <si>
    <t>0110300944</t>
  </si>
  <si>
    <t>0110300951</t>
  </si>
  <si>
    <t>0110300969</t>
  </si>
  <si>
    <t>0110300977</t>
  </si>
  <si>
    <t>0110300993</t>
  </si>
  <si>
    <t>0110301025</t>
  </si>
  <si>
    <t>0110301066</t>
  </si>
  <si>
    <t>0110301090</t>
  </si>
  <si>
    <t>0110301140</t>
  </si>
  <si>
    <t>0110301165</t>
  </si>
  <si>
    <t>0110301215</t>
  </si>
  <si>
    <t>0110301264</t>
  </si>
  <si>
    <t>0110301280</t>
  </si>
  <si>
    <t>0110301306</t>
  </si>
  <si>
    <t>0110301314</t>
  </si>
  <si>
    <t>0110301322</t>
  </si>
  <si>
    <t>0110301355</t>
  </si>
  <si>
    <t>0110301371</t>
  </si>
  <si>
    <t>0110301454</t>
  </si>
  <si>
    <t>0110301462</t>
  </si>
  <si>
    <t>0110301496</t>
  </si>
  <si>
    <t>0110301520</t>
  </si>
  <si>
    <t>0110301538</t>
  </si>
  <si>
    <t>0110301553</t>
  </si>
  <si>
    <t>0110301561</t>
  </si>
  <si>
    <t>0110301579</t>
  </si>
  <si>
    <t>0110301611</t>
  </si>
  <si>
    <t>0110301595</t>
  </si>
  <si>
    <t>0110301603</t>
  </si>
  <si>
    <t>0110301637</t>
  </si>
  <si>
    <t>0110301652</t>
  </si>
  <si>
    <t>0110301686</t>
  </si>
  <si>
    <t>0110301736</t>
  </si>
  <si>
    <t>0110301751</t>
  </si>
  <si>
    <t>0110301777</t>
  </si>
  <si>
    <t>0110301793</t>
  </si>
  <si>
    <t>0110301819</t>
  </si>
  <si>
    <t>0110301801</t>
  </si>
  <si>
    <t>0110301827</t>
  </si>
  <si>
    <t>0110301868</t>
  </si>
  <si>
    <t>0110301884</t>
  </si>
  <si>
    <t>0110301918</t>
  </si>
  <si>
    <t>0110302007</t>
  </si>
  <si>
    <t>0110302015</t>
  </si>
  <si>
    <t>0110302023</t>
  </si>
  <si>
    <t>0110302064</t>
  </si>
  <si>
    <t>0110302072</t>
  </si>
  <si>
    <t>0110302080</t>
  </si>
  <si>
    <t>0110302098</t>
  </si>
  <si>
    <t>0110302122</t>
  </si>
  <si>
    <t>0110302114</t>
  </si>
  <si>
    <t>0110302163</t>
  </si>
  <si>
    <t>0110302197</t>
  </si>
  <si>
    <t>0110302189</t>
  </si>
  <si>
    <t>0110302213</t>
  </si>
  <si>
    <t>0110302254</t>
  </si>
  <si>
    <t>0110302304</t>
  </si>
  <si>
    <t>0110302288</t>
  </si>
  <si>
    <t>0110302296</t>
  </si>
  <si>
    <t>0110302346</t>
  </si>
  <si>
    <t>0110302379</t>
  </si>
  <si>
    <t>0110302361</t>
  </si>
  <si>
    <t>0110302403</t>
  </si>
  <si>
    <t>0110302411</t>
  </si>
  <si>
    <t>0110302429</t>
  </si>
  <si>
    <t>0110302460</t>
  </si>
  <si>
    <t>0110302478</t>
  </si>
  <si>
    <t>0110302486</t>
  </si>
  <si>
    <t>0110302502</t>
  </si>
  <si>
    <t>0110302510</t>
  </si>
  <si>
    <t>0110302528</t>
  </si>
  <si>
    <t>0110302544</t>
  </si>
  <si>
    <t>0110302569</t>
  </si>
  <si>
    <t>0110302585</t>
  </si>
  <si>
    <t>0110302619</t>
  </si>
  <si>
    <t>0110302627</t>
  </si>
  <si>
    <t>0110302676</t>
  </si>
  <si>
    <t>0110302635</t>
  </si>
  <si>
    <t>0110302668</t>
  </si>
  <si>
    <t>0110302684</t>
  </si>
  <si>
    <t>0110302718</t>
  </si>
  <si>
    <t>0110302700</t>
  </si>
  <si>
    <t>0110302759</t>
  </si>
  <si>
    <t>0110302742</t>
  </si>
  <si>
    <t>0110302767</t>
  </si>
  <si>
    <t>0110302775</t>
  </si>
  <si>
    <t>0110302791</t>
  </si>
  <si>
    <t>0110400025</t>
  </si>
  <si>
    <t>0110400017</t>
  </si>
  <si>
    <t>0110400082</t>
  </si>
  <si>
    <t>0110400090</t>
  </si>
  <si>
    <t>0110400298</t>
  </si>
  <si>
    <t>0110400306</t>
  </si>
  <si>
    <t>0110400579</t>
  </si>
  <si>
    <t>0110400801</t>
  </si>
  <si>
    <t>0110400843</t>
  </si>
  <si>
    <t>0110400868</t>
  </si>
  <si>
    <t>0110400876</t>
  </si>
  <si>
    <t>0110400934</t>
  </si>
  <si>
    <t>0110400942</t>
  </si>
  <si>
    <t>0110400967</t>
  </si>
  <si>
    <t>0110401270</t>
  </si>
  <si>
    <t>0110401288</t>
  </si>
  <si>
    <t>0110401361</t>
  </si>
  <si>
    <t>0110401502</t>
  </si>
  <si>
    <t>0110401627</t>
  </si>
  <si>
    <t>0110401635</t>
  </si>
  <si>
    <t>0110401734</t>
  </si>
  <si>
    <t>0110401791</t>
  </si>
  <si>
    <t>0110401882</t>
  </si>
  <si>
    <t>0110401916</t>
  </si>
  <si>
    <t>0110401924</t>
  </si>
  <si>
    <t>0110401999</t>
  </si>
  <si>
    <t>0110402138</t>
  </si>
  <si>
    <t>0110402153</t>
  </si>
  <si>
    <t>0110402146</t>
  </si>
  <si>
    <t>0110402161</t>
  </si>
  <si>
    <t>0110402211</t>
  </si>
  <si>
    <t>0110402179</t>
  </si>
  <si>
    <t>0110402229</t>
  </si>
  <si>
    <t>0110402260</t>
  </si>
  <si>
    <t>0110402278</t>
  </si>
  <si>
    <t>0110402328</t>
  </si>
  <si>
    <t>0110402336</t>
  </si>
  <si>
    <t>0110402351</t>
  </si>
  <si>
    <t>0110402401</t>
  </si>
  <si>
    <t>0110402419</t>
  </si>
  <si>
    <t>0110402542</t>
  </si>
  <si>
    <t>0110402567</t>
  </si>
  <si>
    <t>0110402625</t>
  </si>
  <si>
    <t>0110402633</t>
  </si>
  <si>
    <t>0110402815</t>
  </si>
  <si>
    <t>0110402856</t>
  </si>
  <si>
    <t>0110402872</t>
  </si>
  <si>
    <t>0110402906</t>
  </si>
  <si>
    <t>0110402955</t>
  </si>
  <si>
    <t>0110402963</t>
  </si>
  <si>
    <t>0110403052</t>
  </si>
  <si>
    <t>0110403078</t>
  </si>
  <si>
    <t>0110403094</t>
  </si>
  <si>
    <t>0110403102</t>
  </si>
  <si>
    <t>0110403136</t>
  </si>
  <si>
    <t>0110403292</t>
  </si>
  <si>
    <t>0110403300</t>
  </si>
  <si>
    <t>0110403383</t>
  </si>
  <si>
    <t>0110403409</t>
  </si>
  <si>
    <t>0110403417</t>
  </si>
  <si>
    <t>0110403441</t>
  </si>
  <si>
    <t>0110403458</t>
  </si>
  <si>
    <t>0110403474</t>
  </si>
  <si>
    <t>0110403565</t>
  </si>
  <si>
    <t>0110403607</t>
  </si>
  <si>
    <t>0110403649</t>
  </si>
  <si>
    <t>0110403748</t>
  </si>
  <si>
    <t>0110403763</t>
  </si>
  <si>
    <t>0110403813</t>
  </si>
  <si>
    <t>0110403904</t>
  </si>
  <si>
    <t>0110403979</t>
  </si>
  <si>
    <t>0110403995</t>
  </si>
  <si>
    <t>0110404001</t>
  </si>
  <si>
    <t>0110404019</t>
  </si>
  <si>
    <t>0110404092</t>
  </si>
  <si>
    <t>0110404100</t>
  </si>
  <si>
    <t>0110404118</t>
  </si>
  <si>
    <t>0110404126</t>
  </si>
  <si>
    <t>0110404134</t>
  </si>
  <si>
    <t>0110404142</t>
  </si>
  <si>
    <t>0110404159</t>
  </si>
  <si>
    <t>0110404167</t>
  </si>
  <si>
    <t>0110404191</t>
  </si>
  <si>
    <t>0110404209</t>
  </si>
  <si>
    <t>0110404217</t>
  </si>
  <si>
    <t>0110404225</t>
  </si>
  <si>
    <t>0110404233</t>
  </si>
  <si>
    <t>0110404241</t>
  </si>
  <si>
    <t>0110404266</t>
  </si>
  <si>
    <t>0110404274</t>
  </si>
  <si>
    <t>0110404308</t>
  </si>
  <si>
    <t>0110404316</t>
  </si>
  <si>
    <t>0110404357</t>
  </si>
  <si>
    <t>0110404373</t>
  </si>
  <si>
    <t>0110404399</t>
  </si>
  <si>
    <t>0110404407</t>
  </si>
  <si>
    <t>0110404423</t>
  </si>
  <si>
    <t>0110404415</t>
  </si>
  <si>
    <t>0110404456</t>
  </si>
  <si>
    <t>0110404498</t>
  </si>
  <si>
    <t>0110404514</t>
  </si>
  <si>
    <t>0110404522</t>
  </si>
  <si>
    <t>0110404555</t>
  </si>
  <si>
    <t>0110404530</t>
  </si>
  <si>
    <t>0110404548</t>
  </si>
  <si>
    <t>0110404571</t>
  </si>
  <si>
    <t>0110404597</t>
  </si>
  <si>
    <t>0110404613</t>
  </si>
  <si>
    <t>0110404639</t>
  </si>
  <si>
    <t>0110404647</t>
  </si>
  <si>
    <t>0110404654</t>
  </si>
  <si>
    <t>0110404662</t>
  </si>
  <si>
    <t>0110404670</t>
  </si>
  <si>
    <t>0110404696</t>
  </si>
  <si>
    <t>0110404704</t>
  </si>
  <si>
    <t>0110404720</t>
  </si>
  <si>
    <t>0110404753</t>
  </si>
  <si>
    <t>0110404779</t>
  </si>
  <si>
    <t>0110404761</t>
  </si>
  <si>
    <t>0110404803</t>
  </si>
  <si>
    <t>0110404811</t>
  </si>
  <si>
    <t>0110404837</t>
  </si>
  <si>
    <t>0110404852</t>
  </si>
  <si>
    <t>0110404860</t>
  </si>
  <si>
    <t>0110404878</t>
  </si>
  <si>
    <t>0110404902</t>
  </si>
  <si>
    <t>0110404951</t>
  </si>
  <si>
    <t>0110404910</t>
  </si>
  <si>
    <t>0110404928</t>
  </si>
  <si>
    <t>0110404977</t>
  </si>
  <si>
    <t>0110404985</t>
  </si>
  <si>
    <t>0110404993</t>
  </si>
  <si>
    <t>0110405008</t>
  </si>
  <si>
    <t>0110405016</t>
  </si>
  <si>
    <t>0110405032</t>
  </si>
  <si>
    <t>0110405040</t>
  </si>
  <si>
    <t>0110405081</t>
  </si>
  <si>
    <t>0110405065</t>
  </si>
  <si>
    <t>0110405073</t>
  </si>
  <si>
    <t>0110405099</t>
  </si>
  <si>
    <t>0110405107</t>
  </si>
  <si>
    <t>0110405123</t>
  </si>
  <si>
    <t>0110405149</t>
  </si>
  <si>
    <t>0110405156</t>
  </si>
  <si>
    <t>0110405180</t>
  </si>
  <si>
    <t>0110405214</t>
  </si>
  <si>
    <t>0110405222</t>
  </si>
  <si>
    <t>0110405198</t>
  </si>
  <si>
    <t>0110405206</t>
  </si>
  <si>
    <t>0110405248</t>
  </si>
  <si>
    <t>0110405263</t>
  </si>
  <si>
    <t>0110405271</t>
  </si>
  <si>
    <t>0110405297</t>
  </si>
  <si>
    <t>0110405321</t>
  </si>
  <si>
    <t>0110405347</t>
  </si>
  <si>
    <t>0110405305</t>
  </si>
  <si>
    <t>0110405313</t>
  </si>
  <si>
    <t>0110500048</t>
  </si>
  <si>
    <t>0110500022</t>
  </si>
  <si>
    <t>0110500063</t>
  </si>
  <si>
    <t>0110500071</t>
  </si>
  <si>
    <t>0110500139</t>
  </si>
  <si>
    <t>0110500162</t>
  </si>
  <si>
    <t>0110500410</t>
  </si>
  <si>
    <t>0110500436</t>
  </si>
  <si>
    <t>0110500469</t>
  </si>
  <si>
    <t>0110500477</t>
  </si>
  <si>
    <t>0110500626</t>
  </si>
  <si>
    <t>0110500865</t>
  </si>
  <si>
    <t>0110500949</t>
  </si>
  <si>
    <t>0110500956</t>
  </si>
  <si>
    <t>0110501012</t>
  </si>
  <si>
    <t>0110501079</t>
  </si>
  <si>
    <t>0110501111</t>
  </si>
  <si>
    <t>0110501152</t>
  </si>
  <si>
    <t>0110501210</t>
  </si>
  <si>
    <t>0110501244</t>
  </si>
  <si>
    <t>0110501293</t>
  </si>
  <si>
    <t>0110501475</t>
  </si>
  <si>
    <t>0110501590</t>
  </si>
  <si>
    <t>0110501848</t>
  </si>
  <si>
    <t>0110501830</t>
  </si>
  <si>
    <t>0110501962</t>
  </si>
  <si>
    <t>0110501970</t>
  </si>
  <si>
    <t>0110502010</t>
  </si>
  <si>
    <t>0110502028</t>
  </si>
  <si>
    <t>0110502036</t>
  </si>
  <si>
    <t>0110502044</t>
  </si>
  <si>
    <t>0110502200</t>
  </si>
  <si>
    <t>0110502325</t>
  </si>
  <si>
    <t>0110502341</t>
  </si>
  <si>
    <t>0110502358</t>
  </si>
  <si>
    <t>0110502473</t>
  </si>
  <si>
    <t>0110502507</t>
  </si>
  <si>
    <t>0110502515</t>
  </si>
  <si>
    <t>0110502770</t>
  </si>
  <si>
    <t>0110502705</t>
  </si>
  <si>
    <t>0110502812</t>
  </si>
  <si>
    <t>0110502986</t>
  </si>
  <si>
    <t>0110502994</t>
  </si>
  <si>
    <t>0110503067</t>
  </si>
  <si>
    <t>0110503075</t>
  </si>
  <si>
    <t>0110503117</t>
  </si>
  <si>
    <t>0110503158</t>
  </si>
  <si>
    <t>0110503182</t>
  </si>
  <si>
    <t>0110503190</t>
  </si>
  <si>
    <t>0110503323</t>
  </si>
  <si>
    <t>0110503414</t>
  </si>
  <si>
    <t>0110503497</t>
  </si>
  <si>
    <t>0110503505</t>
  </si>
  <si>
    <t>0110503513</t>
  </si>
  <si>
    <t>0110503554</t>
  </si>
  <si>
    <t>0110503604</t>
  </si>
  <si>
    <t>0110503703</t>
  </si>
  <si>
    <t>0110503737</t>
  </si>
  <si>
    <t>0110503760</t>
  </si>
  <si>
    <t>0110503786</t>
  </si>
  <si>
    <t>0110503844</t>
  </si>
  <si>
    <t>0110503851</t>
  </si>
  <si>
    <t>0110503901</t>
  </si>
  <si>
    <t>0110503919</t>
  </si>
  <si>
    <t>0110503927</t>
  </si>
  <si>
    <t>0110504008</t>
  </si>
  <si>
    <t>0110504057</t>
  </si>
  <si>
    <t>0110504065</t>
  </si>
  <si>
    <t>0110504099</t>
  </si>
  <si>
    <t>0110504313</t>
  </si>
  <si>
    <t>0110504354</t>
  </si>
  <si>
    <t>0110504560</t>
  </si>
  <si>
    <t>0110504628</t>
  </si>
  <si>
    <t>0110504693</t>
  </si>
  <si>
    <t>0110504594</t>
  </si>
  <si>
    <t>0110504610</t>
  </si>
  <si>
    <t>0110504776</t>
  </si>
  <si>
    <t>0110504750</t>
  </si>
  <si>
    <t>0110504826</t>
  </si>
  <si>
    <t>0110505054</t>
  </si>
  <si>
    <t>0110505096</t>
  </si>
  <si>
    <t>0110505120</t>
  </si>
  <si>
    <t>0110505294</t>
  </si>
  <si>
    <t>0110505328</t>
  </si>
  <si>
    <t>0110505401</t>
  </si>
  <si>
    <t>0110505450</t>
  </si>
  <si>
    <t>0110505526</t>
  </si>
  <si>
    <t>0110505534</t>
  </si>
  <si>
    <t>0110505542</t>
  </si>
  <si>
    <t>0110505559</t>
  </si>
  <si>
    <t>0110505617</t>
  </si>
  <si>
    <t>0110505682</t>
  </si>
  <si>
    <t>0110505732</t>
  </si>
  <si>
    <t>0110505740</t>
  </si>
  <si>
    <t>0110505773</t>
  </si>
  <si>
    <t>0110505880</t>
  </si>
  <si>
    <t>0110505898</t>
  </si>
  <si>
    <t>0110505948</t>
  </si>
  <si>
    <t>0110505955</t>
  </si>
  <si>
    <t>0110506045</t>
  </si>
  <si>
    <t>0110506060</t>
  </si>
  <si>
    <t>0110506102</t>
  </si>
  <si>
    <t>0110506110</t>
  </si>
  <si>
    <t>0110506177</t>
  </si>
  <si>
    <t>0110506201</t>
  </si>
  <si>
    <t>0110506227</t>
  </si>
  <si>
    <t>0110506276</t>
  </si>
  <si>
    <t>0110506284</t>
  </si>
  <si>
    <t>0110506300</t>
  </si>
  <si>
    <t>0110506334</t>
  </si>
  <si>
    <t>0110506359</t>
  </si>
  <si>
    <t>0110506367</t>
  </si>
  <si>
    <t>0110506383</t>
  </si>
  <si>
    <t>0110506391</t>
  </si>
  <si>
    <t>0110506417</t>
  </si>
  <si>
    <t>0110506433</t>
  </si>
  <si>
    <t>0110506441</t>
  </si>
  <si>
    <t>0110506458</t>
  </si>
  <si>
    <t>0110506474</t>
  </si>
  <si>
    <t>0110506516</t>
  </si>
  <si>
    <t>0110506573</t>
  </si>
  <si>
    <t>0110506581</t>
  </si>
  <si>
    <t>0110506599</t>
  </si>
  <si>
    <t>0110506615</t>
  </si>
  <si>
    <t>0110506664</t>
  </si>
  <si>
    <t>0110506672</t>
  </si>
  <si>
    <t>0110506722</t>
  </si>
  <si>
    <t>0110506730</t>
  </si>
  <si>
    <t>0110506821</t>
  </si>
  <si>
    <t>0110506839</t>
  </si>
  <si>
    <t>0110506870</t>
  </si>
  <si>
    <t>0110506920</t>
  </si>
  <si>
    <t>0110506938</t>
  </si>
  <si>
    <t>0110506946</t>
  </si>
  <si>
    <t>0110506979</t>
  </si>
  <si>
    <t>0110506987</t>
  </si>
  <si>
    <t>0110506995</t>
  </si>
  <si>
    <t>0110507001</t>
  </si>
  <si>
    <t>0110507027</t>
  </si>
  <si>
    <t>0110507068</t>
  </si>
  <si>
    <t>0110507076</t>
  </si>
  <si>
    <t>0110507084</t>
  </si>
  <si>
    <t>0110507100</t>
  </si>
  <si>
    <t>0110507134</t>
  </si>
  <si>
    <t>0110507167</t>
  </si>
  <si>
    <t>0110507233</t>
  </si>
  <si>
    <t>0110507241</t>
  </si>
  <si>
    <t>0110600103</t>
  </si>
  <si>
    <t>0110600137</t>
  </si>
  <si>
    <t>0110600160</t>
  </si>
  <si>
    <t>0110600202</t>
  </si>
  <si>
    <t>0110600236</t>
  </si>
  <si>
    <t>0110600301</t>
  </si>
  <si>
    <t>0110600368</t>
  </si>
  <si>
    <t>0110600418</t>
  </si>
  <si>
    <t>0110600426</t>
  </si>
  <si>
    <t>0110600467</t>
  </si>
  <si>
    <t>0110600483</t>
  </si>
  <si>
    <t>0110600509</t>
  </si>
  <si>
    <t>0110600558</t>
  </si>
  <si>
    <t>0110600632</t>
  </si>
  <si>
    <t>0110600665</t>
  </si>
  <si>
    <t>0110600707</t>
  </si>
  <si>
    <t>0110600756</t>
  </si>
  <si>
    <t>0110600764</t>
  </si>
  <si>
    <t>0110600863</t>
  </si>
  <si>
    <t>0110600939</t>
  </si>
  <si>
    <t>0110600947</t>
  </si>
  <si>
    <t>0110600988</t>
  </si>
  <si>
    <t>0110600996</t>
  </si>
  <si>
    <t>0110601010</t>
  </si>
  <si>
    <t>0110601044</t>
  </si>
  <si>
    <t>0110601069</t>
  </si>
  <si>
    <t>0110601101</t>
  </si>
  <si>
    <t>0110601127</t>
  </si>
  <si>
    <t>0110601135</t>
  </si>
  <si>
    <t>0110601150</t>
  </si>
  <si>
    <t>0110601143</t>
  </si>
  <si>
    <t>0110601176</t>
  </si>
  <si>
    <t>0110601192</t>
  </si>
  <si>
    <t>0110601218</t>
  </si>
  <si>
    <t>0110601226</t>
  </si>
  <si>
    <t>0110601259</t>
  </si>
  <si>
    <t>0110700010</t>
  </si>
  <si>
    <t>0110700036</t>
  </si>
  <si>
    <t>0110700044</t>
  </si>
  <si>
    <t>0110700069</t>
  </si>
  <si>
    <t>0110700119</t>
  </si>
  <si>
    <t>0110700143</t>
  </si>
  <si>
    <t>0110700150</t>
  </si>
  <si>
    <t>0110700242</t>
  </si>
  <si>
    <t>0110700333</t>
  </si>
  <si>
    <t>0110700358</t>
  </si>
  <si>
    <t>0110700382</t>
  </si>
  <si>
    <t>0110700424</t>
  </si>
  <si>
    <t>0110700515</t>
  </si>
  <si>
    <t>0110700531</t>
  </si>
  <si>
    <t>0110700549</t>
  </si>
  <si>
    <t>0110700580</t>
  </si>
  <si>
    <t>0110700614</t>
  </si>
  <si>
    <t>0110700655</t>
  </si>
  <si>
    <t>0110700697</t>
  </si>
  <si>
    <t>0110700739</t>
  </si>
  <si>
    <t>0110700754</t>
  </si>
  <si>
    <t>0110700796</t>
  </si>
  <si>
    <t>0110700861</t>
  </si>
  <si>
    <t>0110700911</t>
  </si>
  <si>
    <t>0110700952</t>
  </si>
  <si>
    <t>0110701018</t>
  </si>
  <si>
    <t>0110701042</t>
  </si>
  <si>
    <t>0110701067</t>
  </si>
  <si>
    <t>0110701075</t>
  </si>
  <si>
    <t>0110701109</t>
  </si>
  <si>
    <t>0110701158</t>
  </si>
  <si>
    <t>0110701232</t>
  </si>
  <si>
    <t>0110701240</t>
  </si>
  <si>
    <t>0110701265</t>
  </si>
  <si>
    <t>0110701273</t>
  </si>
  <si>
    <t>0110701315</t>
  </si>
  <si>
    <t>0110701323</t>
  </si>
  <si>
    <t>0110701364</t>
  </si>
  <si>
    <t>0110701372</t>
  </si>
  <si>
    <t>0110701380</t>
  </si>
  <si>
    <t>0110701414</t>
  </si>
  <si>
    <t>0110701430</t>
  </si>
  <si>
    <t>0110701463</t>
  </si>
  <si>
    <t>0110701448</t>
  </si>
  <si>
    <t>0110701455</t>
  </si>
  <si>
    <t>0110701471</t>
  </si>
  <si>
    <t>0110701521</t>
  </si>
  <si>
    <t>0110701513</t>
  </si>
  <si>
    <t>0110701539</t>
  </si>
  <si>
    <t>0110701554</t>
  </si>
  <si>
    <t>0110701562</t>
  </si>
  <si>
    <t>0110701596</t>
  </si>
  <si>
    <t>0110701661</t>
  </si>
  <si>
    <t>0110701687</t>
  </si>
  <si>
    <t>0110701703</t>
  </si>
  <si>
    <t>0110701711</t>
  </si>
  <si>
    <t>0110701729</t>
  </si>
  <si>
    <t>0110701745</t>
  </si>
  <si>
    <t>0110701760</t>
  </si>
  <si>
    <t>0110701786</t>
  </si>
  <si>
    <t>0110701794</t>
  </si>
  <si>
    <t>0110701828</t>
  </si>
  <si>
    <t>0110701836</t>
  </si>
  <si>
    <t>0110701844</t>
  </si>
  <si>
    <t>0110701851</t>
  </si>
  <si>
    <t>0110800018</t>
  </si>
  <si>
    <t>0110800026</t>
  </si>
  <si>
    <t>0110800067</t>
  </si>
  <si>
    <t>0110800075</t>
  </si>
  <si>
    <t>0110800109</t>
  </si>
  <si>
    <t>0110800117</t>
  </si>
  <si>
    <t>0110800133</t>
  </si>
  <si>
    <t>0110800141</t>
  </si>
  <si>
    <t>0110800166</t>
  </si>
  <si>
    <t>0110800174</t>
  </si>
  <si>
    <t>0110800216</t>
  </si>
  <si>
    <t>0110800364</t>
  </si>
  <si>
    <t>0110800414</t>
  </si>
  <si>
    <t>0110800422</t>
  </si>
  <si>
    <t>0110800448</t>
  </si>
  <si>
    <t>0110800471</t>
  </si>
  <si>
    <t>0110800505</t>
  </si>
  <si>
    <t>0110800513</t>
  </si>
  <si>
    <t>0110800521</t>
  </si>
  <si>
    <t>0110800554</t>
  </si>
  <si>
    <t>0110800588</t>
  </si>
  <si>
    <t>0110800596</t>
  </si>
  <si>
    <t>0110800604</t>
  </si>
  <si>
    <t>0110800638</t>
  </si>
  <si>
    <t>0110800646</t>
  </si>
  <si>
    <t>0110800653</t>
  </si>
  <si>
    <t>0110800687</t>
  </si>
  <si>
    <t>0110800703</t>
  </si>
  <si>
    <t>0110800711</t>
  </si>
  <si>
    <t>0110800729</t>
  </si>
  <si>
    <t>0110800752</t>
  </si>
  <si>
    <t>0110800760</t>
  </si>
  <si>
    <t>0110800778</t>
  </si>
  <si>
    <t>0110800786</t>
  </si>
  <si>
    <t>0110800794</t>
  </si>
  <si>
    <t>0110800802</t>
  </si>
  <si>
    <t>0110800810</t>
  </si>
  <si>
    <t>0110800828</t>
  </si>
  <si>
    <t>0110800836</t>
  </si>
  <si>
    <t>0110900016</t>
  </si>
  <si>
    <t>0110900099</t>
  </si>
  <si>
    <t>0110900107</t>
  </si>
  <si>
    <t>0110900172</t>
  </si>
  <si>
    <t>0110900198</t>
  </si>
  <si>
    <t>0110900255</t>
  </si>
  <si>
    <t>0110900313</t>
  </si>
  <si>
    <t>0110900404</t>
  </si>
  <si>
    <t>0110900412</t>
  </si>
  <si>
    <t>0110900438</t>
  </si>
  <si>
    <t>0110900461</t>
  </si>
  <si>
    <t>0110900503</t>
  </si>
  <si>
    <t>0110900560</t>
  </si>
  <si>
    <t>0110900636</t>
  </si>
  <si>
    <t>0110900651</t>
  </si>
  <si>
    <t>0110900669</t>
  </si>
  <si>
    <t>0110900735</t>
  </si>
  <si>
    <t>0110900743</t>
  </si>
  <si>
    <t>0110900750</t>
  </si>
  <si>
    <t>0110900776</t>
  </si>
  <si>
    <t>0110900941</t>
  </si>
  <si>
    <t>0110900982</t>
  </si>
  <si>
    <t>0110901071</t>
  </si>
  <si>
    <t>0110901147</t>
  </si>
  <si>
    <t>0110901188</t>
  </si>
  <si>
    <t>0110901212</t>
  </si>
  <si>
    <t>0110901238</t>
  </si>
  <si>
    <t>0110901279</t>
  </si>
  <si>
    <t>0110901329</t>
  </si>
  <si>
    <t>0110901337</t>
  </si>
  <si>
    <t>0110901360</t>
  </si>
  <si>
    <t>0110901386</t>
  </si>
  <si>
    <t>0110901394</t>
  </si>
  <si>
    <t>0110901436</t>
  </si>
  <si>
    <t>0110901444</t>
  </si>
  <si>
    <t>0110901477</t>
  </si>
  <si>
    <t>0110901485</t>
  </si>
  <si>
    <t>0110901493</t>
  </si>
  <si>
    <t>0110901501</t>
  </si>
  <si>
    <t>0110901527</t>
  </si>
  <si>
    <t>0110901543</t>
  </si>
  <si>
    <t>0110901550</t>
  </si>
  <si>
    <t>0110901600</t>
  </si>
  <si>
    <t>0110901618</t>
  </si>
  <si>
    <t>0110901626</t>
  </si>
  <si>
    <t>0110901683</t>
  </si>
  <si>
    <t>0110901709</t>
  </si>
  <si>
    <t>0110901717</t>
  </si>
  <si>
    <t>0110901766</t>
  </si>
  <si>
    <t>0110901782</t>
  </si>
  <si>
    <t>0110901824</t>
  </si>
  <si>
    <t>0110901832</t>
  </si>
  <si>
    <t>0110901840</t>
  </si>
  <si>
    <t>0110901857</t>
  </si>
  <si>
    <t>0110901907</t>
  </si>
  <si>
    <t>0117600114</t>
  </si>
  <si>
    <t>事業所番号</t>
    <rPh sb="0" eb="3">
      <t>ジギョウショ</t>
    </rPh>
    <rPh sb="3" eb="5">
      <t>バンゴウ</t>
    </rPh>
    <phoneticPr fontId="2"/>
  </si>
  <si>
    <t>札幌チャレンジド</t>
  </si>
  <si>
    <t>つばさ　生活介護事業所</t>
  </si>
  <si>
    <t>シフォン亭ほやほや</t>
  </si>
  <si>
    <t>リトルローズ</t>
  </si>
  <si>
    <t>草の実　工房　もく</t>
  </si>
  <si>
    <t>つくし</t>
  </si>
  <si>
    <t>ＰＯＰサポート</t>
  </si>
  <si>
    <t>ひまわり産業株式会社　就労継続支援Ａ型事業所ひまわり</t>
  </si>
  <si>
    <t>KIKI</t>
  </si>
  <si>
    <t>ひまわり産業株式会社　就労継続支援Ｂ型事業所よつば</t>
  </si>
  <si>
    <t>あかり家</t>
  </si>
  <si>
    <t>しまりすＢＳ大通</t>
  </si>
  <si>
    <t>びーと</t>
  </si>
  <si>
    <t>しまりすＢＳ円山</t>
  </si>
  <si>
    <t>札幌光の森学園</t>
  </si>
  <si>
    <t>アトリエポトス</t>
  </si>
  <si>
    <t>ワークショップ・エンジェル</t>
  </si>
  <si>
    <t>ロードマーク</t>
  </si>
  <si>
    <t>生活介護事業所　ピリカ</t>
  </si>
  <si>
    <t>ふくろうの会</t>
  </si>
  <si>
    <t>てくてく工房</t>
  </si>
  <si>
    <t>多機能型事業所　あずあいむ</t>
  </si>
  <si>
    <t>障がい者多機能型事業所　リンク</t>
  </si>
  <si>
    <t>生活介護事業Ｏ・Ｈ・Ｇ（おはぎ）</t>
  </si>
  <si>
    <t>ＬＩＴＡＬＩＣＯワークス札幌大通</t>
  </si>
  <si>
    <t>あっぷる</t>
  </si>
  <si>
    <t>sakura</t>
  </si>
  <si>
    <t>就労支援事業所　つめ草</t>
  </si>
  <si>
    <t>ヴィレッジ</t>
  </si>
  <si>
    <t>アベニュー１６</t>
  </si>
  <si>
    <t>麦の会</t>
  </si>
  <si>
    <t>生活介護事業所ＴＡＫ</t>
  </si>
  <si>
    <t>ｃｈａｒａｂａｎｃ　ａｔ　ｄｉｓｐｏ．</t>
  </si>
  <si>
    <t>とらいわーく</t>
  </si>
  <si>
    <t>CAFÉ DE MADEL</t>
  </si>
  <si>
    <t>生活介護ひかり</t>
  </si>
  <si>
    <t>社会福祉事業所さくらトータルサービス</t>
  </si>
  <si>
    <t>ジョブサ札幌</t>
  </si>
  <si>
    <t>ＰＩＣＮＩＣ札幌</t>
  </si>
  <si>
    <t>就労支援事業所　ふきのとう</t>
  </si>
  <si>
    <t>小規模作業所　央太夢</t>
  </si>
  <si>
    <t>エルブの杜</t>
  </si>
  <si>
    <t>未来ｓｍ</t>
  </si>
  <si>
    <t>ＳＡＮ－ＥＮ</t>
  </si>
  <si>
    <t>ソエル</t>
  </si>
  <si>
    <t>多機能型事業所　Engine</t>
  </si>
  <si>
    <t>ハートシップ札幌中央</t>
  </si>
  <si>
    <t>就労継続支援事業所珈琲工房わらべ家</t>
  </si>
  <si>
    <t>社会福祉事業所　アクア</t>
  </si>
  <si>
    <t>イーストサイド</t>
  </si>
  <si>
    <t>孝（みち）</t>
  </si>
  <si>
    <t>就労継続支援事業所　さわやか</t>
  </si>
  <si>
    <t>ぷらすハート28</t>
  </si>
  <si>
    <t>アーカス</t>
  </si>
  <si>
    <t>ポラリス</t>
  </si>
  <si>
    <t>就労継続支援Ｂ型グリップ</t>
  </si>
  <si>
    <t>エリオス　SAPPORO</t>
  </si>
  <si>
    <t>りりーふ</t>
  </si>
  <si>
    <t>ウェルビー札幌センター</t>
  </si>
  <si>
    <t>霖雨の邑</t>
  </si>
  <si>
    <t>アルパ</t>
  </si>
  <si>
    <t>七色の杜</t>
  </si>
  <si>
    <t>くりえいと</t>
  </si>
  <si>
    <t>就労継続支援施設　アシスタントアンドパートナー</t>
  </si>
  <si>
    <t>幌西ほうおん</t>
  </si>
  <si>
    <t>就労継続支援Ｂ型事業所ビーウェル</t>
  </si>
  <si>
    <t>クロスジョブ札幌</t>
  </si>
  <si>
    <t>ライブ・イン・ホープ</t>
  </si>
  <si>
    <t>猫かふぇ準備室</t>
  </si>
  <si>
    <t>杜の風</t>
  </si>
  <si>
    <t>ＡＲＣ～歩～</t>
  </si>
  <si>
    <t>はたらきもん</t>
  </si>
  <si>
    <t>就労継続支援A型事業所　レイル</t>
  </si>
  <si>
    <t>就労継続支援Ｂ型　プラスタ</t>
  </si>
  <si>
    <t>就労継続支援Ｂ型事業所ウェルウェイ</t>
  </si>
  <si>
    <t>キャッチオオドオリ</t>
  </si>
  <si>
    <t>コンフォートスペース</t>
  </si>
  <si>
    <t>ＭＩＲＡＩ　札幌駅前</t>
  </si>
  <si>
    <t>ｂｒａｎｃｈ　ｆｏｒ　ｐｒｏ</t>
  </si>
  <si>
    <t>就労継続支援施設　クロップコーヒー</t>
  </si>
  <si>
    <t>ＷＯＲＴＨ</t>
  </si>
  <si>
    <t>マイ・スタイル大通事業所</t>
  </si>
  <si>
    <t>ｈｉｂｉｎｏ－ｓｈｉｇｏｔｏ</t>
  </si>
  <si>
    <t>メディカルサポート　千</t>
  </si>
  <si>
    <t>就労移行支援事業所　ビスク</t>
  </si>
  <si>
    <t>キャリアエディション</t>
  </si>
  <si>
    <t>事務支援センターリオン</t>
  </si>
  <si>
    <t>継続支援コネクトワークス大通東</t>
  </si>
  <si>
    <t>ティオ中央区役所前</t>
  </si>
  <si>
    <t>就労支援トライズ　大通</t>
  </si>
  <si>
    <t>サンライフ</t>
  </si>
  <si>
    <t>ハッピーラボ</t>
  </si>
  <si>
    <t>ぴあ山鼻</t>
  </si>
  <si>
    <t>フロンティアリンク　札幌キャリアセンター</t>
  </si>
  <si>
    <t>ＬＩＴＡＬＩＣＯワークス　札幌大通東</t>
  </si>
  <si>
    <t>イーストライフ</t>
  </si>
  <si>
    <t>ハートシップ中島公園</t>
  </si>
  <si>
    <t>マイ・スタイル大通南事業所</t>
  </si>
  <si>
    <t>就労継続支援ビルド</t>
  </si>
  <si>
    <t>ディーキャリア札幌オフィス</t>
  </si>
  <si>
    <t>就労継続支援Ｂ型事業所　まんまる笑顔</t>
  </si>
  <si>
    <t>ユニバード</t>
  </si>
  <si>
    <t>Ｏａｓｉｓ　Ｃｒｅａｔｅ</t>
  </si>
  <si>
    <t>重症児デイサービス　ソルキッズ</t>
  </si>
  <si>
    <t>就労継続支援Ａ型事業所リベラ</t>
  </si>
  <si>
    <t>就労移行支援リベラ</t>
  </si>
  <si>
    <t>就労継続支援Ｂ型事業所リベラ</t>
  </si>
  <si>
    <t>継続支援リライフ</t>
  </si>
  <si>
    <t>ジョブタス宮の森事業所</t>
  </si>
  <si>
    <t>ジョブタス山鼻事業所</t>
  </si>
  <si>
    <t>就労継続支援Ｂ型事業所　リラクス</t>
  </si>
  <si>
    <t>サニースポット宮の森　就労継続支援Ｂ型事業所</t>
  </si>
  <si>
    <t>継続支援ベストジョイ</t>
  </si>
  <si>
    <t>プラント中島公園</t>
  </si>
  <si>
    <t>福祉工房　ゆめゆめ</t>
  </si>
  <si>
    <t>キャリアエディション　札幌駅前店</t>
  </si>
  <si>
    <t>hibino-kagayaki</t>
  </si>
  <si>
    <t>ミンナノオシゴト桑園</t>
  </si>
  <si>
    <t>ジョブサワーク札幌</t>
  </si>
  <si>
    <t>レッドムーン</t>
  </si>
  <si>
    <t>就労継続支援Ｂ型　コンテ</t>
  </si>
  <si>
    <t>ハーモニー札幌</t>
  </si>
  <si>
    <t>ディーキャリアＩＴエキスパート　札幌大通オフィス</t>
  </si>
  <si>
    <t>マイ・スタイル　大通東事業所</t>
  </si>
  <si>
    <t>ＬＩＴＡＬＩＣＯワークス　すすきの</t>
  </si>
  <si>
    <t>funfam</t>
  </si>
  <si>
    <t>ているういんど</t>
  </si>
  <si>
    <t>ぱんだ</t>
  </si>
  <si>
    <t>みんなdeおいしいごはん</t>
  </si>
  <si>
    <t>ニポポ</t>
  </si>
  <si>
    <t>みんなのおうち　ＣｏＣｏ－ＢｕＬａ</t>
  </si>
  <si>
    <t>就労継続支援Ｂ型事業所　アクシエ</t>
  </si>
  <si>
    <t>ウィル大通</t>
  </si>
  <si>
    <t>就労継続支援Ｂ型事業所ワークス匠微</t>
  </si>
  <si>
    <t>就労継続支援Ａ型　ユーリード</t>
  </si>
  <si>
    <t>fuhdo lab</t>
  </si>
  <si>
    <t>ウイング</t>
  </si>
  <si>
    <t>笑夢</t>
  </si>
  <si>
    <t>アワーズワーク札幌中央</t>
  </si>
  <si>
    <t>就労継続支援B型事業所　和が家　札幌</t>
  </si>
  <si>
    <t>就労サポートセンターＪＰＳ</t>
  </si>
  <si>
    <t>多機能型事業所ジョブトレ</t>
  </si>
  <si>
    <t>就労支援施設エブリワンスマイル</t>
  </si>
  <si>
    <t>キャンバス</t>
  </si>
  <si>
    <t>レガリス大通</t>
  </si>
  <si>
    <t>わっずカフェ</t>
  </si>
  <si>
    <t>はぴ・すま</t>
  </si>
  <si>
    <t>サブカルビジネスセンター札幌</t>
  </si>
  <si>
    <t>る・ぷろみえ・ぱ</t>
  </si>
  <si>
    <t>Grand Village Ｓouth19</t>
  </si>
  <si>
    <t>ここちぐら</t>
  </si>
  <si>
    <t>就労継続支援B型事業所　あうとおぶすてっぷ</t>
  </si>
  <si>
    <t>就労継続支援B型事業所　海猫ぴりか</t>
  </si>
  <si>
    <t>ＧＩＦＴＥＤ</t>
  </si>
  <si>
    <t>ジョブタス南１４条事業所</t>
  </si>
  <si>
    <t>就労支援ａＧａｉｎ</t>
  </si>
  <si>
    <t>LITALICOワークス札幌駅南</t>
  </si>
  <si>
    <t>サンアップ札幌事業所</t>
  </si>
  <si>
    <t>Re:shine</t>
  </si>
  <si>
    <t>就労支援事業所 WonderWall</t>
  </si>
  <si>
    <t>就労継続支援B型事業所　ぴぃち</t>
  </si>
  <si>
    <t>すずらん</t>
  </si>
  <si>
    <t>海陽亭</t>
  </si>
  <si>
    <t>ジャパニケア札幌</t>
  </si>
  <si>
    <t>イーマール</t>
  </si>
  <si>
    <t>サンク大通</t>
  </si>
  <si>
    <t>ミース</t>
  </si>
  <si>
    <t>就労継続支援事業所TOMAHAWKS</t>
  </si>
  <si>
    <t>ライフワーク</t>
  </si>
  <si>
    <t>就労B　ちーむ南６条</t>
  </si>
  <si>
    <t>就労継続支援Ｂ型事業所リベラⅡ</t>
  </si>
  <si>
    <t>リワークセンター札幌大通</t>
  </si>
  <si>
    <t>@flower札幌</t>
  </si>
  <si>
    <t>障害者支援施設　草笛館</t>
  </si>
  <si>
    <t>障がい者支援施設　ウィズ東苗穂</t>
  </si>
  <si>
    <t>ＣＯＭ－ＩＴ</t>
  </si>
  <si>
    <t>ＰＡＫＩＲＡ</t>
  </si>
  <si>
    <t>札幌市自閉症者自立支援センター　生活介護事業所　ゆい</t>
  </si>
  <si>
    <t>障害福祉サービス　札幌市自閉症者自立支援センター　生活訓練事業所　ゆい</t>
  </si>
  <si>
    <t>あいのさと　サポートセンター</t>
  </si>
  <si>
    <t>あいのさと　アクティビティーセンター</t>
  </si>
  <si>
    <t>ジャンプレッツ</t>
  </si>
  <si>
    <t>障がい者支援施設あっぷ</t>
  </si>
  <si>
    <t>障がい者支援施設　あっぷ</t>
  </si>
  <si>
    <t>就労移行支援事業所　工房はまなす</t>
  </si>
  <si>
    <t>就労継続事業所　工房はまなす</t>
  </si>
  <si>
    <t>障害者共生型生活介護事業所　グリーンピア篠路（指定通所介護事業者等）</t>
  </si>
  <si>
    <t>ライフテンダー札幌</t>
  </si>
  <si>
    <t>社会参加共同作業所</t>
  </si>
  <si>
    <t>札幌市社会自立センター</t>
  </si>
  <si>
    <t>ワークス翔</t>
  </si>
  <si>
    <t>ひかり工房</t>
  </si>
  <si>
    <t>えるむ</t>
  </si>
  <si>
    <t>北家連ジョイフル・ハウス</t>
  </si>
  <si>
    <t>札幌アシストセンターマザー生活介護事業所元町</t>
  </si>
  <si>
    <t>ありすくらぶ</t>
  </si>
  <si>
    <t>つばさの会共同作業所</t>
  </si>
  <si>
    <t>ゆめくる</t>
  </si>
  <si>
    <t>あてんど</t>
  </si>
  <si>
    <t>ライフサポート　さりゅう</t>
  </si>
  <si>
    <t>ゆ～もあ</t>
  </si>
  <si>
    <t>アトリエ　ぶら里</t>
  </si>
  <si>
    <t>工房　ぶら里</t>
  </si>
  <si>
    <t>エンデバー</t>
  </si>
  <si>
    <t>札幌市あかしあ学園</t>
  </si>
  <si>
    <t>札北荘</t>
  </si>
  <si>
    <t>札幌社会復帰センター</t>
  </si>
  <si>
    <t>ゆめいろ</t>
  </si>
  <si>
    <t>コンポステラ</t>
  </si>
  <si>
    <t>アートセンターあいのさと</t>
  </si>
  <si>
    <t>障がい者支援施設栄町</t>
  </si>
  <si>
    <t>自立支援センターこころ</t>
  </si>
  <si>
    <t>どろんこマーケット</t>
  </si>
  <si>
    <t>光ファクトリー</t>
  </si>
  <si>
    <t>共同作業所はばたき</t>
  </si>
  <si>
    <t>札幌北区ＯＡ解体、整備センター</t>
  </si>
  <si>
    <t>就労継続事業所　ＡＲＣＨ</t>
  </si>
  <si>
    <t>ＰＣＮＥＴ－ＳＡＰＰＯＲＯ</t>
  </si>
  <si>
    <t>生活介護栄町</t>
  </si>
  <si>
    <t>しいたけファクトリー</t>
  </si>
  <si>
    <t>さっぽろ地域生活支援センター　らいず</t>
  </si>
  <si>
    <t>ぱすとらる</t>
  </si>
  <si>
    <t>工房　mole</t>
  </si>
  <si>
    <t>生活介護事業所　みなくる</t>
  </si>
  <si>
    <t>生活介護事業　そら篠路館</t>
  </si>
  <si>
    <t>ふれあいセンター　Ａ・ｙｅｌｌ</t>
  </si>
  <si>
    <t>ライズホーム道</t>
  </si>
  <si>
    <t>株式会社　タスカル</t>
  </si>
  <si>
    <t>障がい者就労支援センターストーリー</t>
  </si>
  <si>
    <t>作業所　カムイ</t>
  </si>
  <si>
    <t>いちょうの会</t>
  </si>
  <si>
    <t>生活介護事業所　アバンギャルド</t>
  </si>
  <si>
    <t>ぼぬーる</t>
  </si>
  <si>
    <t>トランジット</t>
  </si>
  <si>
    <t>ジョブロジック　ファクトリー</t>
  </si>
  <si>
    <t>ニューフォレスト株式会社　麻生事業所</t>
  </si>
  <si>
    <t>きどこ・きどこ</t>
  </si>
  <si>
    <t>わん　すてっぷ</t>
  </si>
  <si>
    <t>ぽから</t>
  </si>
  <si>
    <t>らいじん</t>
  </si>
  <si>
    <t>ソラ</t>
  </si>
  <si>
    <t>元</t>
  </si>
  <si>
    <t>ぎんあん</t>
  </si>
  <si>
    <t>生活介護事業所そら</t>
  </si>
  <si>
    <t>あいのさとワークセンター</t>
  </si>
  <si>
    <t>フリーダム</t>
  </si>
  <si>
    <t>就労継続支援事業所テスターズラボ</t>
  </si>
  <si>
    <t>すてっぷ</t>
  </si>
  <si>
    <t>トランジット麻生</t>
  </si>
  <si>
    <t>就労継続支援Ｂ型事業所　よりそいＪｏｂＳｐａｃｅ一歩</t>
  </si>
  <si>
    <t>就労支援事業所　クローバー北１８条</t>
  </si>
  <si>
    <t>生活自立支援　まほろば　二葉</t>
  </si>
  <si>
    <t>生活自立支援　まほろば</t>
  </si>
  <si>
    <t>就労支援トライズさっぽろ駅前</t>
  </si>
  <si>
    <t>障がい者就労継続支援Ｂ型事業所　湧くわく園　新川事業所</t>
  </si>
  <si>
    <t>みなふる</t>
  </si>
  <si>
    <t>就労継続支援Ｂ型事業所　かるがも</t>
  </si>
  <si>
    <t>ワークステーション　Ｋ♥Ｉ</t>
  </si>
  <si>
    <t>ウィル.ビズ</t>
  </si>
  <si>
    <t>ラインズ麻生</t>
  </si>
  <si>
    <t>就労継続支援Ｂ型事業所　Ｇｏｏｄ　Ｊｏｂ！</t>
  </si>
  <si>
    <t>りりーふ北大通り</t>
  </si>
  <si>
    <t>就労継続支援事業所Ｂ型　あまるしあ</t>
  </si>
  <si>
    <t>パン工房　あんびしゃす</t>
  </si>
  <si>
    <t>就労移行支援　あまるしあ</t>
  </si>
  <si>
    <t>ジョブベース・ぴすと</t>
  </si>
  <si>
    <t>小規模多機能型ホーム　くらしさ拓北</t>
  </si>
  <si>
    <t>生活介護　ＭＵＣＨＯ</t>
  </si>
  <si>
    <t>多機能型重症児者デイサービスモアナ（放課後等デイサービス・生活介護）</t>
  </si>
  <si>
    <t>あいしてぃ就労継続支援Ｂ型</t>
  </si>
  <si>
    <t>アクセスジョブ札幌北２４条校</t>
  </si>
  <si>
    <t>就労継続支援Ｂ型事業所ＳＵＮラボ</t>
  </si>
  <si>
    <t>就労継続支援Ｂ型事業所　スマイルラボ</t>
  </si>
  <si>
    <t>ゆめきた</t>
  </si>
  <si>
    <t>ネクストステージ</t>
  </si>
  <si>
    <t>就労継続支援Ｂ型事業所　アルカディア</t>
  </si>
  <si>
    <t>就労継続支援Ｂ型　ＰｏＲｏＮＩ～ポロニ～</t>
  </si>
  <si>
    <t>あらまほし</t>
  </si>
  <si>
    <t>ジョブタス北大前事業所</t>
  </si>
  <si>
    <t>リンネル</t>
  </si>
  <si>
    <t>ネクステップ</t>
  </si>
  <si>
    <t>就労継続支援Ｂ型事業所　WiicdiQ</t>
  </si>
  <si>
    <t>就労継続支援B型事業所　らしっく札幌北</t>
  </si>
  <si>
    <t>ジョブタス新琴似事業所</t>
  </si>
  <si>
    <t>多機能型就労事業所　らしっく北３４</t>
  </si>
  <si>
    <t>一般社団法人　ｓｉｎｃｅ’Ｉ</t>
  </si>
  <si>
    <t>Ｌｉｌａｓ</t>
  </si>
  <si>
    <t>就労継続支援Ｂ型　ベリア</t>
  </si>
  <si>
    <t>あいふぃーる</t>
  </si>
  <si>
    <t>就労継続支援Ｂ型　sono</t>
  </si>
  <si>
    <t>就労継続支援　れのあ　ＧＡＬＡＸＹ</t>
  </si>
  <si>
    <t>ネクストステージ　サード</t>
  </si>
  <si>
    <t>ユメイク麻生</t>
  </si>
  <si>
    <t>就労継続支援事業所双葉</t>
  </si>
  <si>
    <t>就労継続支援Ｂ型　愛逢</t>
  </si>
  <si>
    <t>ティオ札幌駅前</t>
  </si>
  <si>
    <t>スイーツピース</t>
  </si>
  <si>
    <t>cafe　がじゅまる</t>
  </si>
  <si>
    <t>ＭＫぷろでゅーす</t>
  </si>
  <si>
    <t>ココピアワークス札幌</t>
  </si>
  <si>
    <t>就労継続支援Ｂ型　はなび</t>
  </si>
  <si>
    <t>来夢ライン　療養通所介護事業所</t>
  </si>
  <si>
    <t>就労継続支援Ｂ型事業所　Ｂ＝ＰＬＵＳ</t>
  </si>
  <si>
    <t>障がい者就労支援こはく</t>
  </si>
  <si>
    <t>就労継続支援Ｂ型事業所エンターテイメントアカデミーでじるみ札幌北</t>
  </si>
  <si>
    <t>ディーキャリアＩＴエキスパート　札幌駅北口オフィス</t>
  </si>
  <si>
    <t>宝島</t>
  </si>
  <si>
    <t>就労継続支援Ｂ型事業所　レインボー</t>
  </si>
  <si>
    <t>Hana Lino</t>
  </si>
  <si>
    <t>アイラボ</t>
  </si>
  <si>
    <t>makemake</t>
  </si>
  <si>
    <t>就労継続支援Ａ・Ｂ多機能型事業所あのん</t>
  </si>
  <si>
    <t>トランク</t>
  </si>
  <si>
    <t>就労継続支援B型　まある</t>
  </si>
  <si>
    <t>アトリエ　ラピスラズリ</t>
  </si>
  <si>
    <t>ｏｃｃｕｒ　ｄｅｓｉｇｎ</t>
  </si>
  <si>
    <t>藍ライズ</t>
  </si>
  <si>
    <t>ぽっぽ</t>
  </si>
  <si>
    <t>春風</t>
  </si>
  <si>
    <t>ウェルビー札幌駅北口センター</t>
  </si>
  <si>
    <t>みんなの空間</t>
  </si>
  <si>
    <t>就労継続支援B型　BooN新琴似</t>
  </si>
  <si>
    <t>就労継続支援B型事業所こがも</t>
  </si>
  <si>
    <t>ＡＩＷＯＲＫＳ</t>
  </si>
  <si>
    <t>札幌アシストセンターマザー生活介護事業所伏古</t>
  </si>
  <si>
    <t>生活介護事業所　愛歩路</t>
  </si>
  <si>
    <t>ガイドポスト</t>
  </si>
  <si>
    <t>ニューフォレスト株式会社　札幌東事業所</t>
  </si>
  <si>
    <t>特定非営利活動法人　即洗力</t>
  </si>
  <si>
    <t>トラヴァイユ・それいゆ</t>
  </si>
  <si>
    <t>就労支援センターさくら</t>
  </si>
  <si>
    <t>Ｗｈｉｔｅ　Ｃｕｂｅ</t>
  </si>
  <si>
    <t>ＰＡＳＳＯ</t>
  </si>
  <si>
    <t>就労移行支援事業所　エールアライブ</t>
  </si>
  <si>
    <t>地域自立生活応援センター　共生舎</t>
  </si>
  <si>
    <t>エクサート</t>
  </si>
  <si>
    <t>第２ひかり工房</t>
  </si>
  <si>
    <t>わんこっと新道東</t>
  </si>
  <si>
    <t>就労継続支援Ｂ型　ミライク</t>
  </si>
  <si>
    <t>ライフケア・道</t>
  </si>
  <si>
    <t>ワークスペース元町</t>
  </si>
  <si>
    <t>生活訓練事業所カムアライブ</t>
  </si>
  <si>
    <t>就労移行支援事業所ソウアライブ</t>
  </si>
  <si>
    <t>障がい者就労継続支援Ｂ型事業所　湧くわく園　新道東事業所</t>
  </si>
  <si>
    <t>多機能型就労支援施設　ユニ・ノーマ</t>
  </si>
  <si>
    <t>希望の道</t>
  </si>
  <si>
    <t>エール生活支援ステーション　一歩</t>
  </si>
  <si>
    <t>けさらん</t>
  </si>
  <si>
    <t>マイ・スタイル元町事業所</t>
  </si>
  <si>
    <t>アンサンブル道</t>
  </si>
  <si>
    <t>トリニティ</t>
  </si>
  <si>
    <t>小春びより</t>
  </si>
  <si>
    <t>ジョブロジック環状通り東</t>
  </si>
  <si>
    <t>就労継続支援Ｂ型　ミライク・チセ</t>
  </si>
  <si>
    <t>ライフケア・道　新道館</t>
  </si>
  <si>
    <t>障がい者就労支援事業所　いるば２８</t>
  </si>
  <si>
    <t>わんこっと</t>
  </si>
  <si>
    <t>サニーズ東区役所前</t>
  </si>
  <si>
    <t>ＢＲＡＶＥ　ＳＴＯＲＹ　元町事業所</t>
  </si>
  <si>
    <t>就労支援Ｂ型　ほほえみ</t>
  </si>
  <si>
    <t>生活介護事業所　こころの樹</t>
  </si>
  <si>
    <t>就労継続支援Ｂ型事業所　ＲＩＮ　＆　ＲＡＮ</t>
  </si>
  <si>
    <t>ユメイク</t>
  </si>
  <si>
    <t>エール</t>
  </si>
  <si>
    <t>エール生活支援ステーション　ＣＯＣＯ’Ｋ</t>
  </si>
  <si>
    <t>かなえ～る</t>
  </si>
  <si>
    <t>ボアソルチ</t>
  </si>
  <si>
    <t>white cube DEEP FRYERS</t>
  </si>
  <si>
    <t>継続支援ミライク・カラ</t>
  </si>
  <si>
    <t>Ｐａｙ　Ｆｏｒｗａｒｄ</t>
  </si>
  <si>
    <t>障がい者就労継続支援Ｂ型事業所　楽－RAKU－</t>
  </si>
  <si>
    <t>放課後等デイサービス・共生型生活介護事業所まるちゃん</t>
  </si>
  <si>
    <t>サンク</t>
  </si>
  <si>
    <t>就労継続支援Ｂ型Fun</t>
  </si>
  <si>
    <t>サニースポット札幌東　就労継続支援Ｂ型事業所</t>
  </si>
  <si>
    <t>就労継続支援Ｂ型事業所　いきいき東</t>
  </si>
  <si>
    <t>就労継続支援Ａ型事業所　ウィズ東苗穂</t>
  </si>
  <si>
    <t>わんこっと　元町</t>
  </si>
  <si>
    <t>就労継続支援B型CAFEほほえみ</t>
  </si>
  <si>
    <t>Mo’to-Ma'chi</t>
  </si>
  <si>
    <t>ジョブハウス　心愛</t>
  </si>
  <si>
    <t>就労継続支援B型事業所　げんき</t>
  </si>
  <si>
    <t>自閉症者地域生活支援センターなないろ</t>
  </si>
  <si>
    <t>生活介護札幌記念ホーム東雁来</t>
  </si>
  <si>
    <t>Ｄ．Ｆａｃｔｏｒｙ</t>
  </si>
  <si>
    <t>みんなdeワーカウト　札幌東</t>
  </si>
  <si>
    <t>アシタハレルヤ</t>
  </si>
  <si>
    <t>就労継続支援あざれあ</t>
  </si>
  <si>
    <t>就労継続支援　れのあｉｓｍ</t>
  </si>
  <si>
    <t>ハーベストガーデン</t>
  </si>
  <si>
    <t>就労支援センターべべるい札幌東</t>
  </si>
  <si>
    <t>ニューフィールド元町駅前</t>
  </si>
  <si>
    <t>就労継続支援Ａ型事業所　いずみ</t>
  </si>
  <si>
    <t>就労継続支援Ｂ型　あとりえ</t>
  </si>
  <si>
    <t>生活介護札幌記念ホーム中沼西</t>
  </si>
  <si>
    <t>就労継続支援Ｂ型事業所　にじいろ</t>
  </si>
  <si>
    <t>アプローチ</t>
  </si>
  <si>
    <t>サンク　イースト</t>
  </si>
  <si>
    <t>クレバ</t>
  </si>
  <si>
    <t>就労継続支援Ｂ型事業所　ろまんすキッチン</t>
  </si>
  <si>
    <t>生活介護事業所あばんてぃ</t>
  </si>
  <si>
    <t>就労継続支援Ｂ型事業所　ライトスター</t>
  </si>
  <si>
    <t>クオリティーオブライフ</t>
  </si>
  <si>
    <t>U-works</t>
  </si>
  <si>
    <t>就労継続支援B型　Fun２</t>
  </si>
  <si>
    <t>work office Lino</t>
  </si>
  <si>
    <t>エール栄町</t>
  </si>
  <si>
    <t>にじげん札幌東</t>
  </si>
  <si>
    <t>障がい者就労サポートセンターラスティ</t>
  </si>
  <si>
    <t>障がい者就労サポートセンターりすた</t>
  </si>
  <si>
    <t>障がい者就労サポートセンターねすと</t>
  </si>
  <si>
    <t>就労継続支援B型　ここしあ</t>
  </si>
  <si>
    <t>障がい者就労サポートセンターよつば</t>
  </si>
  <si>
    <t>障がい者就労サポートセンターフォリエ</t>
  </si>
  <si>
    <t>ＥＡＳＴ　ＢＵＬＬ</t>
  </si>
  <si>
    <t>生活介護センターもとまち</t>
  </si>
  <si>
    <t>デイサービスセンター　ぱーくろーど札幌東</t>
  </si>
  <si>
    <t>北海道ダルク　デイバイデイ　ケアセンター</t>
  </si>
  <si>
    <t>就労継続支援Ｂ型事業所　ink</t>
  </si>
  <si>
    <t>就労継続支援B型事業所エンターテイメントアカデミーでじるみ札幌東</t>
  </si>
  <si>
    <t>多機能型事業所　Ｂ＝ｉｎｇ　Ｕ</t>
  </si>
  <si>
    <t>ユーリード東区役所</t>
  </si>
  <si>
    <t>元町ベース</t>
  </si>
  <si>
    <t>就労支援事業所ぐろーあっぷ美香保</t>
  </si>
  <si>
    <t>ぷちりーべ</t>
  </si>
  <si>
    <t>WELLY</t>
  </si>
  <si>
    <t>しろくま環状通東</t>
  </si>
  <si>
    <t>就労継続支援Ｂ型事業所　ビーアライブ</t>
  </si>
  <si>
    <t>音色　元町</t>
  </si>
  <si>
    <t>ともに</t>
  </si>
  <si>
    <t>光生舎プラザ・イン・サッポロ</t>
  </si>
  <si>
    <t>札幌育成園</t>
  </si>
  <si>
    <t>琴似平和学園</t>
  </si>
  <si>
    <t>障がい者支援施設山の手</t>
  </si>
  <si>
    <t>生活介護山の手</t>
  </si>
  <si>
    <t>花園学院</t>
  </si>
  <si>
    <t>共働事業所きばりや</t>
  </si>
  <si>
    <t>こころや</t>
  </si>
  <si>
    <t>ひだまり</t>
  </si>
  <si>
    <t>共同作業所・HAPPY</t>
  </si>
  <si>
    <t>障がい者支援施設　ホップ</t>
  </si>
  <si>
    <t>いるか</t>
  </si>
  <si>
    <t>ていね・さくら館</t>
  </si>
  <si>
    <t>ワークトピアあすか</t>
  </si>
  <si>
    <t>この実サポートステーションすてっぷ</t>
  </si>
  <si>
    <t>せいがん</t>
  </si>
  <si>
    <t>この実支援センター　うぇるなっつ</t>
  </si>
  <si>
    <t>この実支援センター　おりーぶ</t>
  </si>
  <si>
    <t>医療法人耕仁会　山の手ワークステーション</t>
  </si>
  <si>
    <t>生き活きワークセンター</t>
  </si>
  <si>
    <t>北愛館</t>
  </si>
  <si>
    <t>ライフテンダー　クオーレ</t>
  </si>
  <si>
    <t>社会福祉法人共友会　ぐれいす</t>
  </si>
  <si>
    <t>社会福祉法人共友会　札幌福祉印刷</t>
  </si>
  <si>
    <t>社会福祉法人共友会　福の木</t>
  </si>
  <si>
    <t>はんど＆はんど</t>
  </si>
  <si>
    <t>ホープ</t>
  </si>
  <si>
    <t>生活介護事業所　りぼん</t>
  </si>
  <si>
    <t>オフィスサプライ</t>
  </si>
  <si>
    <t>デイ花園</t>
  </si>
  <si>
    <t>三和荘</t>
  </si>
  <si>
    <t>ワークショップサンワ</t>
  </si>
  <si>
    <t>さんわそう</t>
  </si>
  <si>
    <t>ＬＩＴＡＬＩＣＯワークス札幌</t>
  </si>
  <si>
    <t>自由工房</t>
  </si>
  <si>
    <t>ジョブロジック</t>
  </si>
  <si>
    <t>イーユーホーム</t>
  </si>
  <si>
    <t>ユメトキボウ</t>
  </si>
  <si>
    <t>ピースマイル</t>
  </si>
  <si>
    <t>めだか共同作業所</t>
  </si>
  <si>
    <t>ひいらぎ</t>
  </si>
  <si>
    <t>ひのき</t>
  </si>
  <si>
    <t>白石障がい者就労センター　スカイ</t>
  </si>
  <si>
    <t>生活介護　あゆみ</t>
  </si>
  <si>
    <t>ジョブタス　白石事業所</t>
  </si>
  <si>
    <t>サポートセンター　札幌</t>
  </si>
  <si>
    <t>就労支援センターあるく</t>
  </si>
  <si>
    <t>ヨベル</t>
  </si>
  <si>
    <t>多機能型事業所ここリカ・プロダクション</t>
  </si>
  <si>
    <t>ラダーサポート</t>
  </si>
  <si>
    <t>就労継続支援　いぶき</t>
  </si>
  <si>
    <t>札幌アシストセンターマザー生活介護事業所菊水元町</t>
  </si>
  <si>
    <t>ＦＬＡＴ</t>
  </si>
  <si>
    <t>カインドライフ</t>
  </si>
  <si>
    <t>就労支援事業所ぐろーあっぷ</t>
  </si>
  <si>
    <t>ジョブタス菊水事業所</t>
  </si>
  <si>
    <t>就労継続支援Ｂ型　PEER+design</t>
  </si>
  <si>
    <t>One Life</t>
  </si>
  <si>
    <t>菊水ワークセンター（生活介護）</t>
  </si>
  <si>
    <t>菊水ワークセンター</t>
  </si>
  <si>
    <t>しまりすＢＳ南郷</t>
  </si>
  <si>
    <t>株式会社エフリング　東札幌事業所</t>
  </si>
  <si>
    <t>障がい者就労継続支援Ｂ型事業所　湧くわく園</t>
  </si>
  <si>
    <t>ワークライフ</t>
  </si>
  <si>
    <t>学び舎</t>
  </si>
  <si>
    <t>ワークシャイン</t>
  </si>
  <si>
    <t>合同会社ＬＴＦ</t>
  </si>
  <si>
    <t>就労継続支援Ｂ型事業所　マオイの丘</t>
  </si>
  <si>
    <t>ｋｉｒａｒｉｎ</t>
  </si>
  <si>
    <t>ビーグル</t>
  </si>
  <si>
    <t>就労継続支援Ｂ型事業所　Ｗｅｂ屋ＦＵＪＩ</t>
  </si>
  <si>
    <t>スタジオ　ナビス</t>
  </si>
  <si>
    <t>花果凛</t>
  </si>
  <si>
    <t>心愛－ここあん</t>
  </si>
  <si>
    <t>ワークトピアあすか中央</t>
  </si>
  <si>
    <t>みちくさ</t>
  </si>
  <si>
    <t>ビーズ</t>
  </si>
  <si>
    <t>生活介護センターしろいし</t>
  </si>
  <si>
    <t>One Life Climb</t>
  </si>
  <si>
    <t>あすたーの森</t>
  </si>
  <si>
    <t>看護小規模多機能型ホーム　くらしさ平和通</t>
  </si>
  <si>
    <t>就労継続支援事業所　テスターズラボ　南郷通事業所</t>
  </si>
  <si>
    <t>アルコバレーノ</t>
  </si>
  <si>
    <t>ワンダホープ</t>
  </si>
  <si>
    <t>ウェブエール</t>
  </si>
  <si>
    <t>あいステップ</t>
  </si>
  <si>
    <t>就労継続支援Ｂ型事業所be.coffee stand</t>
  </si>
  <si>
    <t>生活介護事業所　舎の灯</t>
  </si>
  <si>
    <t>就労継続支援Ｂ型事業所　らいく</t>
  </si>
  <si>
    <t>就労継続支援Ｂ型　グッドライフ</t>
  </si>
  <si>
    <t>サポートワーク</t>
  </si>
  <si>
    <t>大地</t>
  </si>
  <si>
    <t>ぽるか</t>
  </si>
  <si>
    <t>光生舎　スクエア</t>
  </si>
  <si>
    <t>ｃｏｃｏａｎ</t>
  </si>
  <si>
    <t>さっぽろ聴覚障害者介護支援センター　デイサービスほほえみ白石</t>
  </si>
  <si>
    <t>就労継続支援B型事業所　ソート</t>
  </si>
  <si>
    <t>生活介護事業所　舎の煌</t>
  </si>
  <si>
    <t>サニースポット白石　就労継続支援Ｂ型事業所</t>
  </si>
  <si>
    <t>チアアップ</t>
  </si>
  <si>
    <t>こころの里</t>
  </si>
  <si>
    <t>ビリーブ</t>
  </si>
  <si>
    <t>ラインズ白石</t>
  </si>
  <si>
    <t>atelier COLOR</t>
  </si>
  <si>
    <t>ジョブタス南郷７丁目事業所</t>
  </si>
  <si>
    <t>ネクストステージ　アネックス</t>
  </si>
  <si>
    <t>継続支援ベストジョイ菊水</t>
  </si>
  <si>
    <t>ミンナノオシゴト菊水</t>
  </si>
  <si>
    <t>あいうぉーく</t>
  </si>
  <si>
    <t>就労継続支援　れのあ</t>
  </si>
  <si>
    <t>就労支援Ｂ型事業所　パルテ</t>
  </si>
  <si>
    <t>LOG.</t>
  </si>
  <si>
    <t>きゃんびーの</t>
  </si>
  <si>
    <t>自立訓練（生活訓練）ＰＥＥＲ+design</t>
  </si>
  <si>
    <t>就労継続支援Ｂ型　ＡＮＧＥＬ</t>
  </si>
  <si>
    <t>アテンドワーク東札幌</t>
  </si>
  <si>
    <t>カーム　ラッツ</t>
  </si>
  <si>
    <t>ハートシップ南郷</t>
  </si>
  <si>
    <t>就労継続支援Ｂ型　リボン（Re Born）</t>
  </si>
  <si>
    <t>生活サポートセンターシンシア白石</t>
  </si>
  <si>
    <t>就労継続支援B型事業所　ランプ</t>
  </si>
  <si>
    <t>未来さぽーと白石</t>
  </si>
  <si>
    <t>ジュン・ハートワークス</t>
  </si>
  <si>
    <t>ファミリーシップ</t>
  </si>
  <si>
    <t>就労継続支援Ｂ型事業所　フォーリーフ</t>
  </si>
  <si>
    <t>きゃんびーの　フレンズ</t>
  </si>
  <si>
    <t>ミンナノオシゴト菊水第二</t>
  </si>
  <si>
    <t>パステル</t>
  </si>
  <si>
    <t>デイサービスセンター香音</t>
  </si>
  <si>
    <t>就労継続支援B型事業所　E・mirai</t>
  </si>
  <si>
    <t>ローズ白石</t>
  </si>
  <si>
    <t>就労継続支援Ａ型事業所　はみんぐスクエア</t>
  </si>
  <si>
    <t>就労サポートセンターＰＲＯＯＦ</t>
  </si>
  <si>
    <t>Ｂｉｚ ｒｏｏｍ ＭＡＬＩＶ</t>
  </si>
  <si>
    <t>アルティス白石</t>
  </si>
  <si>
    <t>アクトプレイス</t>
  </si>
  <si>
    <t>ジョブタス本郷通２丁目事業所</t>
  </si>
  <si>
    <t>hibino-shiawase</t>
  </si>
  <si>
    <t>就労支援Ｂ型事業所こんてぬ</t>
  </si>
  <si>
    <t>はちわれ</t>
  </si>
  <si>
    <t>あいてらす</t>
  </si>
  <si>
    <t>ＤＸアップ</t>
  </si>
  <si>
    <t>きゃんびーのメイト</t>
  </si>
  <si>
    <t>ＥＮＪＯＹ　ＩＴ</t>
  </si>
  <si>
    <t>まうむ本郷</t>
  </si>
  <si>
    <t>でじるみ　札幌白石</t>
  </si>
  <si>
    <t>ＫＩＲＡＭＥＫＩ　白石本通</t>
  </si>
  <si>
    <t>就労継続支援Ｂ型　わくわくおおぞら</t>
  </si>
  <si>
    <t>生活介護事業　わくわく結（ゆい）</t>
  </si>
  <si>
    <t>にじいろ本通４丁目</t>
  </si>
  <si>
    <t>えんじゅ北郷</t>
  </si>
  <si>
    <t>就労継続支援Ａ型事業所　にこいろ</t>
  </si>
  <si>
    <t>就労継続支援プラトー</t>
  </si>
  <si>
    <t>ＴＥＣＨＭＩＮＤ　本郷幻影</t>
  </si>
  <si>
    <t>ころりん</t>
  </si>
  <si>
    <t>島時間</t>
  </si>
  <si>
    <t>スマイルアップ</t>
  </si>
  <si>
    <t>就労継続支援Ｂ型事業所　ひなた</t>
  </si>
  <si>
    <t>Whiz</t>
  </si>
  <si>
    <t>就労継続支援B型事業所　テラス</t>
  </si>
  <si>
    <t>ＲＯＵＧＨ</t>
  </si>
  <si>
    <t>Ｏｎｅ　Ｌｉｆｅ　Ｃｌｉｍｂ</t>
  </si>
  <si>
    <t>白石かがやき園</t>
  </si>
  <si>
    <t>札幌すぎな園　通所センター</t>
  </si>
  <si>
    <t>白石かがやき園こもれび</t>
  </si>
  <si>
    <t>ワークセンター　株式会社</t>
  </si>
  <si>
    <t>ケアサービス悠々の里</t>
  </si>
  <si>
    <t>てのひら工房</t>
  </si>
  <si>
    <t>南陽荘（入所部・通所部）</t>
  </si>
  <si>
    <t>南成園</t>
  </si>
  <si>
    <t>東米里しいたけ村</t>
  </si>
  <si>
    <t>障害者支援施設　きさく苑</t>
  </si>
  <si>
    <t>障害者支援施設　あゆ夢</t>
  </si>
  <si>
    <t>生活介護事業所　愛らんど</t>
  </si>
  <si>
    <t>障がい者支援施設　グリンハイム</t>
  </si>
  <si>
    <t>セルプさっぽろ</t>
  </si>
  <si>
    <t>セルプさっぽろ　ウェルプラザやまはな</t>
  </si>
  <si>
    <t>生活介護事業　おおぞら</t>
  </si>
  <si>
    <t>そよ風</t>
  </si>
  <si>
    <t>ワークショップ上野幌</t>
  </si>
  <si>
    <t>いるかデイサービスセンター</t>
  </si>
  <si>
    <t>障がい者支援施設　光友園</t>
  </si>
  <si>
    <t>石山センター</t>
  </si>
  <si>
    <t>美しの森</t>
  </si>
  <si>
    <t>特定非営利活動法人ライズ</t>
  </si>
  <si>
    <t>ノビロ青年の家</t>
  </si>
  <si>
    <t>ハローＥＮＪＯＹ札幌</t>
  </si>
  <si>
    <t>札幌すぎな園</t>
  </si>
  <si>
    <t>特定非営利活動法人オーク会　どんぐり</t>
  </si>
  <si>
    <t>特定非営利活動法人オーク会　ぱる</t>
  </si>
  <si>
    <t>作業所きたの</t>
  </si>
  <si>
    <t>太夢共同作業所</t>
  </si>
  <si>
    <t>便利屋くれよん</t>
  </si>
  <si>
    <t>便利屋　くれよん</t>
  </si>
  <si>
    <t>草の実　平岸の里</t>
  </si>
  <si>
    <t>わーく・ひまわり</t>
  </si>
  <si>
    <t>リワークあっぷる</t>
  </si>
  <si>
    <t>特定非営利活動法人　日本園芸療法士協会</t>
  </si>
  <si>
    <t>社会福祉法人　わらしべ会　札幌わらしべ園</t>
  </si>
  <si>
    <t>SHINANO　GARDEN</t>
  </si>
  <si>
    <t>クラブハウスコロポックル</t>
  </si>
  <si>
    <t>Re～らぶ</t>
  </si>
  <si>
    <t>第２よろこびの家</t>
  </si>
  <si>
    <t>ウレシパ・ポエムアクティビティーセンター</t>
  </si>
  <si>
    <t>ホープス</t>
  </si>
  <si>
    <t>ちゃちゃベリー豊平</t>
  </si>
  <si>
    <t>障害者支援施設　くりのみハイム</t>
  </si>
  <si>
    <t>サマリヤ・カンパニー</t>
  </si>
  <si>
    <t>石山もしる</t>
  </si>
  <si>
    <t>ブルークロス</t>
  </si>
  <si>
    <t>しまりすＢＳ澄川</t>
  </si>
  <si>
    <t>豊平MAX</t>
  </si>
  <si>
    <t>就労継続事業所　ティンクル</t>
  </si>
  <si>
    <t>コンパス</t>
  </si>
  <si>
    <t>らむ北郷</t>
  </si>
  <si>
    <t>多機能型事業所home</t>
  </si>
  <si>
    <t>ゆったりたんぽぽ</t>
  </si>
  <si>
    <t>びぃーはいぶ</t>
  </si>
  <si>
    <t>ハローENJOY札幌Ⅱ</t>
  </si>
  <si>
    <t>札幌市第二かしわ学園</t>
  </si>
  <si>
    <t>札幌報恩学園</t>
  </si>
  <si>
    <t>聴覚障害者支援センターほほえみ作業所</t>
  </si>
  <si>
    <t>ピアハーブ札幌豊平支部</t>
  </si>
  <si>
    <t>ワークサポート・プティパ</t>
  </si>
  <si>
    <t>もこもこ</t>
  </si>
  <si>
    <t>アイティーワークス札幌Ｂ</t>
  </si>
  <si>
    <t>指定生活介護事業あけぼの</t>
  </si>
  <si>
    <t>障害福祉サービス事業所　りあん</t>
  </si>
  <si>
    <t>就労支援事業所ほおずき</t>
  </si>
  <si>
    <t>ビーイング</t>
  </si>
  <si>
    <t>エルフィン</t>
  </si>
  <si>
    <t>多機能型事業所ステップ</t>
  </si>
  <si>
    <t>あとりえＣ</t>
  </si>
  <si>
    <t>チャレンジキャンパス　さっぽろ</t>
  </si>
  <si>
    <t>しらはた</t>
  </si>
  <si>
    <t>ピースフルノビロ</t>
  </si>
  <si>
    <t>グリーンホーム厚別</t>
  </si>
  <si>
    <t>風の子さん太</t>
  </si>
  <si>
    <t>指定生活介護事業所　くれーる</t>
  </si>
  <si>
    <t>社会福祉法人わらしべ会　札幌わらしべ園　苗穂事業所</t>
  </si>
  <si>
    <t>東米里菌床センター</t>
  </si>
  <si>
    <t>ホワイトストーン</t>
  </si>
  <si>
    <t>いしやま</t>
  </si>
  <si>
    <t>就労支援事業所　ゆうゆう</t>
  </si>
  <si>
    <t>鶴の郷</t>
  </si>
  <si>
    <t>パティスリー楽</t>
  </si>
  <si>
    <t>生活介護事業　ウッドベル</t>
  </si>
  <si>
    <t>ムーブオン</t>
  </si>
  <si>
    <t>就労支援センター平岸</t>
  </si>
  <si>
    <t>イクスクルー</t>
  </si>
  <si>
    <t>雪ん子セルフサポート</t>
  </si>
  <si>
    <t>サポートセンター豊平</t>
  </si>
  <si>
    <t>Café　とまり木</t>
  </si>
  <si>
    <t>就労支援　ありあ</t>
  </si>
  <si>
    <t>シーアップル工房</t>
  </si>
  <si>
    <t>ユアスタジオ</t>
  </si>
  <si>
    <t>ムーブオン　平岸中央</t>
  </si>
  <si>
    <t>多機能型事業所　シーウェル</t>
  </si>
  <si>
    <t>株式会社帆の風　平岸事業所</t>
  </si>
  <si>
    <t>就労継続支援Ｂ型事業所　ＴＨＥ　ＳＴＡＧＥ</t>
  </si>
  <si>
    <t>アクション</t>
  </si>
  <si>
    <t>就労継続支援Ｂ型事業所　ククア</t>
  </si>
  <si>
    <t>就労継続支援B型　ワーカーズサポート</t>
  </si>
  <si>
    <t>就労継続支援Ｂ型事業所　わごころ</t>
  </si>
  <si>
    <t>就労移行支援事業所　ワーカーズサポート</t>
  </si>
  <si>
    <t>リハセンター　ウェルネス平岸</t>
  </si>
  <si>
    <t>自立訓練　にじいろ</t>
  </si>
  <si>
    <t>就労継続支援Ｂ型　プレマハウス</t>
  </si>
  <si>
    <t>トーコーケアデイサービスセンター</t>
  </si>
  <si>
    <t>サニーチルドレン</t>
  </si>
  <si>
    <t>大空</t>
  </si>
  <si>
    <t>就労支援センター　手と手</t>
  </si>
  <si>
    <t>ゆにばーさる就労支援センター札幌豊平</t>
  </si>
  <si>
    <t>テシゴトベースコトン</t>
  </si>
  <si>
    <t>就労支援ワークライズ</t>
  </si>
  <si>
    <t>継続支援コネクトワークス豊平</t>
  </si>
  <si>
    <t>リハビリ特化型デイサービス　アクティブスタジオ</t>
  </si>
  <si>
    <t>生活介護事業所　こころのあし</t>
  </si>
  <si>
    <t>おりなす</t>
  </si>
  <si>
    <t>継続支援コネクトワークス　月寒</t>
  </si>
  <si>
    <t>イロハ</t>
  </si>
  <si>
    <t>就労継続支援Ｂ型　ソシアル</t>
  </si>
  <si>
    <t>あらうど</t>
  </si>
  <si>
    <t>ぴあ月寒</t>
  </si>
  <si>
    <t>リアライズ</t>
  </si>
  <si>
    <t>ドリーム</t>
  </si>
  <si>
    <t>就労継続支援Ｂ型事業所　イコロ</t>
  </si>
  <si>
    <t>つばさ　月寒中央</t>
  </si>
  <si>
    <t>BRIO　BASE</t>
  </si>
  <si>
    <t>就労支援事業所りふぉらす</t>
  </si>
  <si>
    <t>ジョブタス美園事業所</t>
  </si>
  <si>
    <t>ＫＩＲＡＭＥＫＩ</t>
  </si>
  <si>
    <t>生活介護事業所きらり</t>
  </si>
  <si>
    <t>コミュニティーセンター　ｍｅｅｔ　ｗｉｔｈ</t>
  </si>
  <si>
    <t>え・る・も</t>
  </si>
  <si>
    <t>さーくるわーく</t>
  </si>
  <si>
    <t>就労支援事業所　シオル</t>
  </si>
  <si>
    <t>デイサービスセンターＮＯＶＡ</t>
  </si>
  <si>
    <t>ジョブスペース　わくラボ</t>
  </si>
  <si>
    <t>Ｅｘｃｅｅｄ</t>
  </si>
  <si>
    <t>就労継続支援B型ドミノプラス</t>
  </si>
  <si>
    <t>継続支援コネクトワークス中の島</t>
  </si>
  <si>
    <t>就労継続支援Ｂ型事業所　ＬＥＤ</t>
  </si>
  <si>
    <t>就労継続支援Ｂ型事業所エンターテイメントアカデミーでじるみ札幌平岸</t>
  </si>
  <si>
    <t>ゴールズ</t>
  </si>
  <si>
    <t>アテンドワーク南平岸</t>
  </si>
  <si>
    <t>ユーリード札幌福住事業所</t>
  </si>
  <si>
    <t>就労継続支援Ｂ型事業所　Ｌｉｎｏ</t>
  </si>
  <si>
    <t>ちゃちゃベリー豊平Ⅱ</t>
  </si>
  <si>
    <t>クロスケア</t>
  </si>
  <si>
    <t>キラリとよひらワークス</t>
  </si>
  <si>
    <t>就労継続支援B型事業所　ハコブネ平岸</t>
  </si>
  <si>
    <t>就労継続支援B型事業所　楽ーRAKUー豊平店</t>
  </si>
  <si>
    <t>にっか</t>
  </si>
  <si>
    <t>プレジール　中の島</t>
  </si>
  <si>
    <t>リハビリハウス　輪</t>
  </si>
  <si>
    <t>クローバーズ</t>
  </si>
  <si>
    <t>株式会社　サポート枝　生活介護事業所　ブランチ</t>
  </si>
  <si>
    <t>四季彩の邑</t>
  </si>
  <si>
    <t>スノードロップ</t>
  </si>
  <si>
    <t>障がい者就労支援事業所　いるば</t>
  </si>
  <si>
    <t>みなすぽ</t>
  </si>
  <si>
    <t>就労継続支援Ｂ型作業所　ここ・から</t>
  </si>
  <si>
    <t>生活介護事業　O・むすび（おむすび）</t>
  </si>
  <si>
    <t>第２この実寮</t>
  </si>
  <si>
    <t>北の沢デイセンター</t>
  </si>
  <si>
    <t>もいわサポートセンター</t>
  </si>
  <si>
    <t>Ｔｏｍｏ　Ｗｏｒｋ</t>
  </si>
  <si>
    <t>生活介護　プラッツ</t>
  </si>
  <si>
    <t>スミールヒュースみすまい</t>
  </si>
  <si>
    <t>障がい者就労継続支援Ｂ型事業所　湧くわく園　白石事業所</t>
  </si>
  <si>
    <t>ワークショップ実の里</t>
  </si>
  <si>
    <t>小規模多機能型ホーム　くらしさ澄川</t>
  </si>
  <si>
    <t>オープンドア</t>
  </si>
  <si>
    <t>指定生活介護事業所　だんだん</t>
  </si>
  <si>
    <t>生活介護　くるみ</t>
  </si>
  <si>
    <t>チョコかわぞえ</t>
  </si>
  <si>
    <t>猫＋Ｐｌｕｓ</t>
  </si>
  <si>
    <t>ジョブタスもいわ事業所</t>
  </si>
  <si>
    <t>生活介護事業所each</t>
  </si>
  <si>
    <t>コンフォートスペース澄川</t>
  </si>
  <si>
    <t>スマイルプレイス</t>
  </si>
  <si>
    <t>プレジール</t>
  </si>
  <si>
    <t>ここ</t>
  </si>
  <si>
    <t>生活介護事業所びぃこねくと</t>
  </si>
  <si>
    <t>クレデンツァ札幌石山</t>
  </si>
  <si>
    <t>ＭＡＵＲＯＡ</t>
  </si>
  <si>
    <t>つばさ　澄川駅前</t>
  </si>
  <si>
    <t>ジョブタス川沿こもれび事業所</t>
  </si>
  <si>
    <t>ボルト澄川</t>
  </si>
  <si>
    <t>就労支援施設ＲｅＣａｒｅ札幌</t>
  </si>
  <si>
    <t>デイ緑ケ丘</t>
  </si>
  <si>
    <t>就労継続支援Ｂ型どりーみほーむ</t>
  </si>
  <si>
    <t>指定就労継続支援Ｂ型はるな作業所</t>
  </si>
  <si>
    <t>鈴の環</t>
  </si>
  <si>
    <t>きぼうの森</t>
  </si>
  <si>
    <t>生活介護事業所　らいと西</t>
  </si>
  <si>
    <t>アリエッタ</t>
  </si>
  <si>
    <t>光生舎フロンティア</t>
  </si>
  <si>
    <t>特定非営利活動法人　畑とキッチン</t>
  </si>
  <si>
    <t>てらす</t>
  </si>
  <si>
    <t>ライフサポートセンター　re・らいと</t>
  </si>
  <si>
    <t>コミュニティスペースじゃがいも</t>
  </si>
  <si>
    <t>就労継続B型事業所みらいかない</t>
  </si>
  <si>
    <t>りんくす</t>
  </si>
  <si>
    <t>キピラート</t>
  </si>
  <si>
    <t>多機能型事業所　Ｓｅｅｄ</t>
  </si>
  <si>
    <t>Ｓｏｒａ</t>
  </si>
  <si>
    <t>ゆにばーさる就労支援センター札幌幌北</t>
  </si>
  <si>
    <t>ラポール</t>
  </si>
  <si>
    <t>酒井 珈琲</t>
  </si>
  <si>
    <t>就労継続支援Ｂ型事業所　ＪＴＳ　ひまわり</t>
  </si>
  <si>
    <t>就労支援事業所　すぽっと</t>
  </si>
  <si>
    <t>千種の邑</t>
  </si>
  <si>
    <t>小規模多機能型ホーム　くらしさ八軒</t>
  </si>
  <si>
    <t>小規模多機能型ホーム　くらしさ琴似</t>
  </si>
  <si>
    <t>継続支援コネクトベース琴似</t>
  </si>
  <si>
    <t>Ｌｉｎｋ</t>
  </si>
  <si>
    <t>Ｅｄｅｎ</t>
  </si>
  <si>
    <t>アルバイト</t>
  </si>
  <si>
    <t>就労支援事業所わーくらいと　Ｃｏ-ｈａｎａ</t>
  </si>
  <si>
    <t>継続支援セコンド</t>
  </si>
  <si>
    <t>就労継続支援Ｂ型事業所　Pure Beans</t>
  </si>
  <si>
    <t>ナッジ</t>
  </si>
  <si>
    <t>ユースター</t>
  </si>
  <si>
    <t>ワークロード琴似</t>
  </si>
  <si>
    <t>クローバー琴似</t>
  </si>
  <si>
    <t>就労継続支援Ｂ型事業所かなで</t>
  </si>
  <si>
    <t>アテンドワーク琴似</t>
  </si>
  <si>
    <t>就労継続支援Ｂ型事業所Latte</t>
  </si>
  <si>
    <t>のこじゅく</t>
  </si>
  <si>
    <t>就労継続支援Ｂ型　丙</t>
  </si>
  <si>
    <t>就労継続支援Ｂ型事業所　ＦＵＪＩＬＡＮＤ</t>
  </si>
  <si>
    <t>ＬＩＴＡＬＩＣＯワークス琴似</t>
  </si>
  <si>
    <t>さくらスマイル</t>
  </si>
  <si>
    <t>トイシス山の手</t>
  </si>
  <si>
    <t>アテンドワーク八軒</t>
  </si>
  <si>
    <t>Jabba Mate</t>
  </si>
  <si>
    <t>あいこ</t>
  </si>
  <si>
    <t>就労支援　Ｗａｌｋ</t>
  </si>
  <si>
    <t>ネクストフューチャー発寒</t>
  </si>
  <si>
    <t>そらいろ</t>
  </si>
  <si>
    <t>就労支援事業所ぐろーあっぷ西町</t>
  </si>
  <si>
    <t>就労継続支援Ｂ型事業所　珈福</t>
  </si>
  <si>
    <t>にじいろ発寒</t>
  </si>
  <si>
    <t>三角山ひろば</t>
  </si>
  <si>
    <t>就労支援Ｂ型　Ｓｔｅｌｌａ　Ｆｉｓｓａ</t>
  </si>
  <si>
    <t>就労継続支援B型事業所エンターテイメントアカデミーでじるみ札幌西</t>
  </si>
  <si>
    <t>就労継続支援B型事業所アクア八軒東</t>
  </si>
  <si>
    <t>いきいき物語</t>
  </si>
  <si>
    <t>デイサービスセンターGRACE発寒</t>
  </si>
  <si>
    <t>就労継続支援A型　さちなび</t>
  </si>
  <si>
    <t>ジョブタス琴似事業所</t>
  </si>
  <si>
    <t>サッポロ珈琲館　珈福セカンド</t>
  </si>
  <si>
    <t>ONE　GAME　札幌西</t>
  </si>
  <si>
    <t>就労支援事業所サラサ</t>
  </si>
  <si>
    <t>多機能型通所施設　大地</t>
  </si>
  <si>
    <t>サンフレンズ</t>
  </si>
  <si>
    <t>光生舎く・る・る</t>
  </si>
  <si>
    <t>多機能型事業所　らふたの丘</t>
  </si>
  <si>
    <t>作業所創</t>
  </si>
  <si>
    <t>ジョブロジック新さっぽろ</t>
  </si>
  <si>
    <t>ぽけっと</t>
  </si>
  <si>
    <t>就労支援センターてとて</t>
  </si>
  <si>
    <t>スペース＝希望</t>
  </si>
  <si>
    <t>ＬＩＴＡＬＩＣＯワークス新さっぽろ</t>
  </si>
  <si>
    <t>のまる厚別</t>
  </si>
  <si>
    <t>就労継続支援Ｂ型事業所　ひまわり</t>
  </si>
  <si>
    <t>就労継続支援B型事業所　なないろ</t>
  </si>
  <si>
    <t>ここの家</t>
  </si>
  <si>
    <t>自立訓練（生活訓練）事業所　まなびの杜　みっけ</t>
  </si>
  <si>
    <t>生活介護事業所　ちゅーりっぷ</t>
  </si>
  <si>
    <t>就労支援事業所フィオーレ</t>
  </si>
  <si>
    <t>デイサービスセンターノーザリー厚別西</t>
  </si>
  <si>
    <t>小規模多機能型ホーム　くらしさ厚別西</t>
  </si>
  <si>
    <t>生活介護事業　ひまわり</t>
  </si>
  <si>
    <t>就労継続支援Ａ型事業所　ホクノーサポート</t>
  </si>
  <si>
    <t>TIAM</t>
  </si>
  <si>
    <t>夢工房虹の丘</t>
  </si>
  <si>
    <t>就労継続支援Ｂ型事業所　ホワイトファルコン</t>
  </si>
  <si>
    <t>就労支援Ｂ型ＫＵＭＵ</t>
  </si>
  <si>
    <t>継続支援コネクトワークス新さっぽろ</t>
  </si>
  <si>
    <t>ｇｒｏｗ</t>
  </si>
  <si>
    <t>しろくじら</t>
  </si>
  <si>
    <t>障がい者就労継続支援B型事業所　楽－RAKU－厚別店</t>
  </si>
  <si>
    <t>札幌アシストセンターマザー生活介護事業所厚別東</t>
  </si>
  <si>
    <t>就労継続支援B型事業所エンターテインメントアカデミー　でじるみ札幌厚別</t>
  </si>
  <si>
    <t>Ｍ＆Ｈ北海道</t>
  </si>
  <si>
    <t>就労継続支援Ａ＆Ｂ　リピケア大谷地</t>
  </si>
  <si>
    <t>イナンクル</t>
  </si>
  <si>
    <t>ｼﾞｮﾌﾞﾛｼﾞｯｸあつべつ</t>
  </si>
  <si>
    <t>sasuke ｌife 新札幌</t>
  </si>
  <si>
    <t>sasuke works 新札幌</t>
  </si>
  <si>
    <t>アルあつべつ</t>
  </si>
  <si>
    <t>ひばりが丘事業所</t>
  </si>
  <si>
    <t>就労支援プラスサイン</t>
  </si>
  <si>
    <t>札幌すぎな園「萌」</t>
  </si>
  <si>
    <t>就労継続支援Ｂ型事業所　絆</t>
  </si>
  <si>
    <t>北海道あすなろ会</t>
  </si>
  <si>
    <t>アウルの杜</t>
  </si>
  <si>
    <t>アトリエ８７</t>
  </si>
  <si>
    <t>こころ富丘</t>
  </si>
  <si>
    <t>就労継続支援Ａ型事業所「なかま」真栄</t>
  </si>
  <si>
    <t>就労継続支援施設B型　歩</t>
  </si>
  <si>
    <t>生活介護事業所ラポール</t>
  </si>
  <si>
    <t>オフィスサプライ２</t>
  </si>
  <si>
    <t>事業所ベジタブル</t>
  </si>
  <si>
    <t>特定非営利活動法人　よつばの会</t>
  </si>
  <si>
    <t>共同作業所　ぽろみな</t>
  </si>
  <si>
    <t>言の葉みどり　新発寒</t>
  </si>
  <si>
    <t>むつみのたまご</t>
  </si>
  <si>
    <t>就労継続支援B型事業所　ハーベスト</t>
  </si>
  <si>
    <t>就労継続支援Ｂ型事業所ほしの里</t>
  </si>
  <si>
    <t>デジヤらぼ</t>
  </si>
  <si>
    <t>生活介護事業所　あんさんぶる</t>
  </si>
  <si>
    <t>就労継続支援Ｂ型事業所　ヴォーグ</t>
  </si>
  <si>
    <t>就労支援Ｂ型事業所　和</t>
  </si>
  <si>
    <t>清田リハビリセンター</t>
  </si>
  <si>
    <t>就労継続支援Ｂ型事業所　ヴォーグ真栄１条</t>
  </si>
  <si>
    <t>地域生活支援施設　山麓郷</t>
  </si>
  <si>
    <t>クローバー手稲</t>
  </si>
  <si>
    <t>ラインズ手稲</t>
  </si>
  <si>
    <t>くおーる</t>
  </si>
  <si>
    <t>でんぐり　富丘</t>
  </si>
  <si>
    <t>音色</t>
  </si>
  <si>
    <t>多機能型事業所ぴ～か～ぶ～　WORKS</t>
  </si>
  <si>
    <t>就労継続支援Ｂ型事業所みのりて</t>
  </si>
  <si>
    <t>一歩一歩　星置事業所</t>
  </si>
  <si>
    <t>就労継続支援Ｂ型事業所　ｂｅ．Ｃｏｆｆｅｅ　ｓｔａｙ</t>
  </si>
  <si>
    <t>就労継続支援Ｂ型事業所　ミライリス</t>
  </si>
  <si>
    <t>アンサンブル里塚</t>
  </si>
  <si>
    <t>ジョブタス西宮の沢事業所</t>
  </si>
  <si>
    <t>愛ちゃん家　新はっさむ</t>
  </si>
  <si>
    <t>ＯＮＥＧＡＭＥ札幌清田</t>
  </si>
  <si>
    <t>さくら</t>
  </si>
  <si>
    <t>わっずファーム</t>
  </si>
  <si>
    <t>歩　星置</t>
  </si>
  <si>
    <t>サンスマイル</t>
  </si>
  <si>
    <t>工房むぎ</t>
  </si>
  <si>
    <t>あんみワークス</t>
  </si>
  <si>
    <t>生活介護事業所　はぴるん</t>
  </si>
  <si>
    <t>ＣＬＯＣＫＪＯＢ</t>
  </si>
  <si>
    <t>さっぽろ地域生活支援センター　といろ</t>
  </si>
  <si>
    <t>就労継続支援B型事業所　ライン</t>
  </si>
  <si>
    <t>障がい者支援事業所　手稲ファミリア</t>
  </si>
  <si>
    <t>ジャッジ手稲</t>
  </si>
  <si>
    <t>株式会社ジョブタス北野事業所</t>
  </si>
  <si>
    <t>のびのび本舗</t>
  </si>
  <si>
    <t>多機能型事業所あやめ</t>
  </si>
  <si>
    <t>ぱぐのて</t>
  </si>
  <si>
    <t>就労継続支援Ｂ型事業所エンターテインメントアカデミーでじるみ札幌手稲</t>
  </si>
  <si>
    <t>生活介護事業所　ほしのみ</t>
  </si>
  <si>
    <t>事業所住所</t>
    <rPh sb="0" eb="5">
      <t>ジギョウショジュウショ</t>
    </rPh>
    <phoneticPr fontId="2"/>
  </si>
  <si>
    <t>北海道札幌市北区北７条西６丁目１番地北苑ビル２階</t>
  </si>
  <si>
    <t>北海道札幌市厚別区大谷地西４丁目４-１</t>
  </si>
  <si>
    <t>北海道札幌市中央区南１９条西８丁目２－７</t>
  </si>
  <si>
    <t>北海道札幌市中央区南８条西２６丁目１－２</t>
  </si>
  <si>
    <t>北海道札幌市豊平区平岸３条１３丁目１－２ＡＭＳ平岸３１３号</t>
  </si>
  <si>
    <t>北海道札幌市中央区南１３条西７丁目２－３</t>
  </si>
  <si>
    <t>北海道札幌市中央区盤渓２１６－１</t>
  </si>
  <si>
    <t>北海道札幌市中央区南１９条西６丁目１－１７</t>
  </si>
  <si>
    <t>北海道札幌市中央区北４条西１６丁目１－３幌西ビル２Ｆ</t>
  </si>
  <si>
    <t>北海道札幌市中央区南６条西１０丁目１０２５－１７竪月ビル</t>
  </si>
  <si>
    <t>北海道札幌市中央区北４条西１６丁目１－３幌西ビル１階</t>
  </si>
  <si>
    <t>北海道札幌市中央区南３条西１０丁目１００１番地５福山南３条ビル７階</t>
  </si>
  <si>
    <t>北海道札幌市中央区大通西１５丁目１番地１１北日ビル第２大通２０１</t>
  </si>
  <si>
    <t>北海道札幌市中央区南９条西１３丁目１－４０</t>
  </si>
  <si>
    <t>北海道札幌市中央区南１条西２４丁目１番１７号　カーニバルビルＢ１０２号室</t>
  </si>
  <si>
    <t>北海道札幌市中央区盤渓２５９番地の５</t>
  </si>
  <si>
    <t>北海道札幌市中央区南２条西２０丁目２－１ワコービル４Ｆ</t>
  </si>
  <si>
    <t>北海道札幌市東区北二十八条東１３丁目２－１４</t>
  </si>
  <si>
    <t>北海道札幌市中央区南１７条西８丁目２番１１号</t>
  </si>
  <si>
    <t>北海道札幌市中央区南１８条西１２丁目１番５号</t>
  </si>
  <si>
    <t>北海道札幌市中央区南３条西１０丁目１００２番地１Ｓ３１０ビル２０２号</t>
  </si>
  <si>
    <t>北海道札幌市中央区南１条西５丁目１６番地プレジデント松井ビル１００－５０１</t>
  </si>
  <si>
    <t>北海道札幌市西区二十四軒１条４丁目２－３５アリコンビル２Ｆ</t>
  </si>
  <si>
    <t>北海道札幌市中央区南３条西９丁目９９９番地１ビラ・アペックス札幌狸小路３９　２Ｆ</t>
  </si>
  <si>
    <t>北海道札幌市中央区北８条西２３丁目２－２２イベール８２３</t>
  </si>
  <si>
    <t>北海道札幌市中央区南１条西５丁目２０郵政福祉札幌第１ビル６Ｆ</t>
  </si>
  <si>
    <t>北海道札幌市中央区南２条東５丁目１番地２３</t>
  </si>
  <si>
    <t>北海道札幌市中央区南１１条西１２丁目２番３３－２</t>
  </si>
  <si>
    <t>北海道札幌市中央区南１７条西６丁目１番１号</t>
  </si>
  <si>
    <t>北海道札幌市南区藤野３条４丁目５－１０</t>
  </si>
  <si>
    <t>北海道札幌市中央区大通西１６丁目１番１３号けいほくビルＢ１</t>
  </si>
  <si>
    <t>北海道札幌市中央区南５条西６丁目８－２</t>
  </si>
  <si>
    <t>北海道札幌市中央区南６条西１８丁目２番１９号１階</t>
  </si>
  <si>
    <t>北海道札幌市中央区南二条西１３丁目３１８－４</t>
  </si>
  <si>
    <t>北海道札幌市中央区南３条西４丁目１６番地２３・４キノシタビル３階</t>
  </si>
  <si>
    <t>北海道札幌市中央区北２条西７丁目　道民活動センタービルかでる２・７　２階</t>
  </si>
  <si>
    <t>北海道札幌市東区東雁来８条１丁目５番１</t>
  </si>
  <si>
    <t>北海道札幌市中央区南１１条西１２丁目２番２５号ロイトン山鼻１階</t>
  </si>
  <si>
    <t>北海道札幌市中央区南１条西７丁目１２－６パークアベニュービル１０F　４・５号室</t>
  </si>
  <si>
    <t>北海道札幌市中央区南５条西８丁目７番６号アーバンビル２階</t>
  </si>
  <si>
    <t>北海道札幌市中央区南６条西２２丁目３番３７号</t>
  </si>
  <si>
    <t>北海道札幌市東区北２０条東１丁目１番１号Ａ１１２号室</t>
  </si>
  <si>
    <t>北海道札幌市中央区北４条西１９丁目１番４号</t>
  </si>
  <si>
    <t>北海道札幌市中央区南４条西７丁目５番地１サウス４７ビル７Ｆ</t>
  </si>
  <si>
    <t>北海道札幌市中央区南六条西２３丁目５－８</t>
  </si>
  <si>
    <t>北海道札幌市中央区北１２条西１５丁目１番８号</t>
  </si>
  <si>
    <t>北海道札幌市中央区大通東２丁目３番地１第３６桂和ビル６階７号</t>
  </si>
  <si>
    <t>北海道札幌市中央区北４条東二丁目７番地１シャルム北４条１階Ｆ－１０６号</t>
  </si>
  <si>
    <t>北海道札幌市中央区北３条西２６丁目２番１５号第２３松井ビル１０４号室</t>
  </si>
  <si>
    <t>北海道札幌市中央区南十四条西１４丁目１－２１</t>
  </si>
  <si>
    <t>北海道札幌市中央区南１条東２丁目６　大通バスセンタービル２号館５階</t>
  </si>
  <si>
    <t>北海道札幌市中央区南１条東２丁目６大通バスセンタービル２号館５階</t>
  </si>
  <si>
    <t>北海道札幌市中央区南１１条西１４丁目２番２４号</t>
  </si>
  <si>
    <t>北海道札幌市中央区宮の森１条６丁目１－１６ラベンダー宮の森２階２０１号</t>
  </si>
  <si>
    <t>北海道札幌市中央区南３条西２０丁目２－２０－２Ｆ</t>
  </si>
  <si>
    <t>北海道札幌市中央区南11条西8丁目2－1ドミ16中島公園１階</t>
  </si>
  <si>
    <t>北海道札幌市中央区大通東２丁目８番地５プレジデント札幌２階・５階</t>
  </si>
  <si>
    <t>北海道札幌市中央区南一条西１３丁目４番地第４１ビッグプラザビルⅡ　２階</t>
  </si>
  <si>
    <t>北海道札幌市中央区南６条西１６丁目２－２７東洋ビル１Ｆ・２Ｆ</t>
  </si>
  <si>
    <t>北海道札幌市中央区南６条西１６丁目２番２７号東洋ビル３Ｆ</t>
  </si>
  <si>
    <t>北海道札幌市中央区南９条西６丁目１番３２号oheyado S9 Bldge.3F</t>
  </si>
  <si>
    <t>北海道札幌市中央区北2条西3丁目1-12敷島ビル　2階</t>
  </si>
  <si>
    <t>北海道札幌市中央区円山西町8丁目6-16</t>
  </si>
  <si>
    <t>北海道札幌市中央区大通西１５丁目１番地１２マンション大通２階</t>
  </si>
  <si>
    <t>北海道札幌市清田区真栄４条１丁目２番１号大地の館１０２号室</t>
  </si>
  <si>
    <t>北海道札幌市白石区本通１７丁目２－３６カーサ四ノ宮４階　４０６号室</t>
  </si>
  <si>
    <t>北海道札幌市中央区南２条東２丁目５番１号コーポハシモト９０１号室</t>
  </si>
  <si>
    <t>北海道札幌市中央区南１４条西１６丁目２番１０号</t>
  </si>
  <si>
    <t>北海道札幌市中央区南１条西７丁目１－１ビルヂングフクダ３階</t>
  </si>
  <si>
    <t>北海道札幌市中央区北１条西３丁目３番４１号マルイト時計台前ビル８階Ｂ室</t>
  </si>
  <si>
    <t>北海道札幌市中央区南１０条西１丁目１－１全国ビル２階</t>
  </si>
  <si>
    <t>北海道札幌市中央区南４条西７丁目５番１サウス４７ビル４Ｆ</t>
  </si>
  <si>
    <t>北海道札幌市中央区南２条東１丁目１番１３号南２条ビル２階</t>
  </si>
  <si>
    <t>北海道札幌市中央区大通西１７丁目１－５ノワム大通５Ｆ</t>
  </si>
  <si>
    <t>北海道札幌市中央区北３条西１７丁目２番地３３</t>
  </si>
  <si>
    <t>北海道札幌市中央区南６条西１２丁目１３０１</t>
  </si>
  <si>
    <t>北海道札幌市中央区南１条西１８丁目１－２南１西１８ビル２Ｆ</t>
  </si>
  <si>
    <t>北海道札幌市中央区北６条西２６丁目３－２Ｍ・Ｏビル３階</t>
  </si>
  <si>
    <t>北海道札幌市中央区南１条西５丁目８番地愛生舘ビル</t>
  </si>
  <si>
    <t>北海道札幌市中央区北１条西２０丁目１－３１フロンティア北１条</t>
  </si>
  <si>
    <t>北海道札幌市中央区北４条西４丁目１番地加森ビル③　４階</t>
  </si>
  <si>
    <t>北海道札幌市中央区南１条西７丁目１２－６パークアベニュービル３階</t>
  </si>
  <si>
    <t>北海道札幌市中央区北２条東３丁目２番２号マルタビル５階</t>
  </si>
  <si>
    <t>北海道札幌市中央区南６条西１１丁目１２８５番地共済ハウス２階２４２号</t>
  </si>
  <si>
    <t>北海道札幌市中央区南１条西５丁目１６　プレジデント松井ビル１００　６０４号室</t>
  </si>
  <si>
    <t>北海道札幌市中央区南七条西１丁目２－３ＦＣ南７条３０１</t>
  </si>
  <si>
    <t>北海道札幌市中央区南２０条西９丁目２－２</t>
  </si>
  <si>
    <t>北海道札幌市中央区南１条西２丁目５番地南一条Ｋビル８Ｆ</t>
  </si>
  <si>
    <t>北海道札幌市中央区大通西１丁目１３番地ル・トロワ８階</t>
  </si>
  <si>
    <t>北海道札幌市中央区南4条西7丁目5-1サウス47ビル5F</t>
  </si>
  <si>
    <t>北海道札幌市中央区北２条東１丁目２－２プラチナ札幌ビル３Ｆ</t>
  </si>
  <si>
    <t>北海道札幌市中央区南一条西１１丁目３２７－４シティセンタービル１階１０１号室</t>
  </si>
  <si>
    <t>北海道札幌市中央区南１条東２丁目５－１ＭⅡビル　５Ｆ</t>
  </si>
  <si>
    <t>北海道札幌市中央区南１条西２０丁目２番１建設管理センタービル７階</t>
  </si>
  <si>
    <t>北海道札幌市中央区南６条西１７丁目２番１号１階</t>
  </si>
  <si>
    <t>北海道札幌市中央区南２２条西９丁目１番３７号</t>
  </si>
  <si>
    <t>北海道札幌市中央区北５条西２４丁目３－１カレラ円山６階</t>
  </si>
  <si>
    <t>北海道札幌市中央区北１条東２－５－８創成パークビル２階</t>
  </si>
  <si>
    <t>北海道札幌市中央区南１条東２丁目１番３号和興ビル６Ｆ</t>
  </si>
  <si>
    <t>北海道札幌市中央区南９条西６丁目１番３２号ｏｈｅｙａｄｏ　Ｓ９ビル1階</t>
  </si>
  <si>
    <t>北海道札幌市中央区南４条西３丁目９北星ビル２Ｆ</t>
  </si>
  <si>
    <t>北海道札幌市中央区南１条西１１丁目３２７－４－５０３</t>
  </si>
  <si>
    <t>北海道札幌市中央区北１条西３丁目３番２５号荒巻時計台前ビル３階</t>
  </si>
  <si>
    <t>北海道札幌市中央区南１条西１３丁目３１７　川島ビル</t>
  </si>
  <si>
    <t>北海道札幌市中央区南１条西２１丁目１－１０ベラクレエ裏参道１階</t>
  </si>
  <si>
    <t>北海道札幌市中央区北１条西１０丁目１－１３ダイアパレス北１条６０４・６０３号</t>
  </si>
  <si>
    <t>北海道札幌市中央区北１０条西１９丁目１－１　越後屋ビル　</t>
  </si>
  <si>
    <t>北海道札幌市中央区北２条西９丁目インファス２階</t>
  </si>
  <si>
    <t>北海道札幌市中央区北２条西９丁目インファス３階</t>
  </si>
  <si>
    <t>北海道札幌市中央区南１条東３丁目１０－６ＴＡＩＳＥＩビル　２Ｆ</t>
  </si>
  <si>
    <t>北海道札幌市中央区宮の森１条６丁目５－１５宮の森ビル２階</t>
  </si>
  <si>
    <t>北海道札幌市中央区南１７条西１５丁目２-３５</t>
  </si>
  <si>
    <t>北海道札幌市中央区南１条西７丁目１－１ビルヂングフクダ４階</t>
  </si>
  <si>
    <t>北海道札幌市中央区北五条西２９丁目１－１宮の森グランドハイツ</t>
  </si>
  <si>
    <t>北海道札幌市中央区南１条西７丁目１２－６パークアベニュービル７Ｆ</t>
  </si>
  <si>
    <t>北海道札幌市中央区南十条西１丁目１－６５　１１ＣＯＮＣＥＰＴ　ＳＰＥＲＡＲＥビル　７階―Ｃ</t>
  </si>
  <si>
    <t>北海道札幌市中央区南１０条西１丁目１－５１メゾン井上ビル３階３０１</t>
  </si>
  <si>
    <t>北海道札幌市北区北七条西２丁目６番地３７山京ビル４階　４１６号室</t>
  </si>
  <si>
    <t>北海道札幌市中央区南２条東２丁目３－１創生グランドハイツ　１F</t>
  </si>
  <si>
    <t>北海道札幌市中央区北１８条西１５丁目３番２１号</t>
  </si>
  <si>
    <t>北海道札幌市中央区南１条西７丁目１２－６パークアベニュービル２F７号</t>
  </si>
  <si>
    <t>北海道札幌市西区二十四軒４条３丁目４－３５カルチェ・ド札幌１０７</t>
  </si>
  <si>
    <t>北海道札幌市西区二十四軒４条３丁目４－３５　カルチェ・ド札幌１０７</t>
  </si>
  <si>
    <t>北海道札幌市中央区南１条西５丁目１６番地プレジデント松井ビル１００－１２０１</t>
  </si>
  <si>
    <t>北海道札幌市中央区南十六条西９丁目２－３０</t>
  </si>
  <si>
    <t>北海道札幌市中央区南二条西３丁目１２番地５Ｋ２　ＳＱＵＡＲＥビル５Ｆ</t>
  </si>
  <si>
    <t>北海道札幌市中央区北一条東１丁目６－１６ニューワンビル２Ｆ</t>
  </si>
  <si>
    <t>北海道札幌市中央区南三条西１丁目１－１南３西１ビル　３階</t>
  </si>
  <si>
    <t>北海道札幌市中央区大通西１６丁目２－３ルーブル１６－３０１号</t>
  </si>
  <si>
    <t>北海道札幌市中央区南十一条西１２丁目２番１７号ニューロイヤル山鼻２０１号</t>
  </si>
  <si>
    <t>北海道札幌市中央区大通西１３丁目４－１６１札幌東光ビル５階</t>
  </si>
  <si>
    <t>北海道札幌市中央区北二条東２丁目１－３４</t>
  </si>
  <si>
    <t>北海道札幌市中央区南二十一条西１１丁目４番６号２１条ビル２Ｆ５号室</t>
  </si>
  <si>
    <t>北海道札幌市中央区南２条西２３丁目１－１テイストビル３階</t>
  </si>
  <si>
    <t>北海道札幌市中央区南１２条西８丁目３－２５アズーリガーデン１２８　２０１号</t>
  </si>
  <si>
    <t>北海道札幌市中央区南１条西６丁目４－１９　旭川信金ビル７階</t>
  </si>
  <si>
    <t>北海道札幌市中央区宮の森１条６丁目１－１６ラベンダー宮の森６階</t>
  </si>
  <si>
    <t>北海道札幌市中央区南１条西７丁目１２－６パークアベニュービル６Ｆ</t>
  </si>
  <si>
    <t>北海道札幌市中央区南一条西２４丁目１－１０エスターアベニュー２階</t>
  </si>
  <si>
    <t>北海道札幌市中央区南１条西５丁目１６プレジデント松井ビル１００－１００１</t>
  </si>
  <si>
    <t>北海道札幌市中央区南５条西９丁目１０１４－１７第２コーポラス新世界１F</t>
  </si>
  <si>
    <t>北海道札幌市中央区大通西２３丁目２番１２号</t>
  </si>
  <si>
    <t>北海道札幌市中央区南１４条西１８丁目７－１２伏見ビル１階</t>
  </si>
  <si>
    <t>北海道札幌市中央区南四条東４丁目１－７２－１０１０</t>
  </si>
  <si>
    <t>北海道札幌市中央区南１７条西８丁目１－６</t>
  </si>
  <si>
    <t>北海道札幌市中央区南五条西２丁目９－２ＬＣ拾七番館１Ｆ</t>
  </si>
  <si>
    <t>北海道札幌市中央区大通西１４丁目１番地山田ビル３階</t>
  </si>
  <si>
    <t>北海道札幌市中央区南三条西９丁目９９９番地７オギサカ南３条ビル２階</t>
  </si>
  <si>
    <t>北海道札幌市中央区南二条西５丁目６－７メゾン本府ビル７０２号</t>
  </si>
  <si>
    <t>北海道札幌市中央区大通西１７丁目１－５ノワム大通３Ｆ</t>
  </si>
  <si>
    <t>北海道札幌市中央区南三条西４丁目１６－１ワカツキスクエアビル９Ｆ</t>
  </si>
  <si>
    <t>北海道札幌市中央区南１０条西９丁目２番８号</t>
  </si>
  <si>
    <t>北海道札幌市中央区南四条西６丁目４－４青山ビル２Ｆ</t>
  </si>
  <si>
    <t>北海道札幌市中央区南１５条西７丁目２番３２号</t>
  </si>
  <si>
    <t>北海道札幌市中央区南十九条西１１丁目１－２３</t>
  </si>
  <si>
    <t>北海道札幌市中央区南九条西９丁目１番２６　トネックス２０２号</t>
  </si>
  <si>
    <t>北海道札幌市中央区南３条東１丁目４アルファ創成川公園ビル６０６号</t>
  </si>
  <si>
    <t>北海道札幌市中央区大通西１５丁目３－２７</t>
  </si>
  <si>
    <t>北海道札幌市中央区北六条西２０丁目２－３３　３階A号</t>
  </si>
  <si>
    <t>北海道札幌市中央区南十四条西９丁目２番１３号山鼻屯田記念会館１階</t>
  </si>
  <si>
    <t>北海道札幌市中央区南七条西一丁目２－３ＦＣ南７条１０階１００２号室</t>
  </si>
  <si>
    <t>北海道札幌市中央区北３条西２丁目１０－２札幌HSビル７F</t>
  </si>
  <si>
    <t>北海道札幌市中央区南八条西７丁目１０３６－１</t>
  </si>
  <si>
    <t>北海道札幌市中央区南９条西１１丁目１－５stella911　３階　MN号</t>
  </si>
  <si>
    <t>北海道札幌市中央区南三条西９丁目９９９－７オギサカ南３条ビル２A</t>
  </si>
  <si>
    <t>北海道札幌市中央区南二十四条西１４丁目１番３６号</t>
  </si>
  <si>
    <t>北海道札幌市中央区大通東７丁目１２番地２</t>
  </si>
  <si>
    <t>北海道札幌市中央区南十一条西１丁目５－８</t>
  </si>
  <si>
    <t>北海道札幌市中央区南三条西２３丁目２番１３号裏参道パールビル１F MANOMEWO</t>
  </si>
  <si>
    <t>北海道札幌市中央区南３条西２５丁目２－１クレスト３２５　１階</t>
  </si>
  <si>
    <t>北海道札幌市中央区大通西１０丁目４－５ＥＦＦＥＣＴ大通ビル２階</t>
  </si>
  <si>
    <t>北海道札幌市中央区北四条西２７丁目１－２５和洋ビル２階</t>
  </si>
  <si>
    <t>北海道札幌市中央区南六条西８丁目８-１１サンドルフ・札幌１階</t>
  </si>
  <si>
    <t>北海道札幌市中央区南四条西４丁目１６恵愛ビル８階</t>
  </si>
  <si>
    <t>北海道札幌市中央区南六条西１１丁目１２８４－１８OFFICE611　４F-2</t>
  </si>
  <si>
    <t>北海道札幌市中央区北二条西１０丁目</t>
  </si>
  <si>
    <t>北海道札幌市中央区南一条東３丁目１０番６号大成ビル４階</t>
  </si>
  <si>
    <t>北海道札幌市中央区大通西１９－２－１フロンティア大通西４０５</t>
  </si>
  <si>
    <t>北海道札幌市北区篠路町上篠路３２３－３</t>
  </si>
  <si>
    <t>北海道札幌市東区東苗穂町１０８９－１</t>
  </si>
  <si>
    <t>北海道札幌市北区北２３条西４丁目１－１２鉄北ビル２Ｆ</t>
  </si>
  <si>
    <t>北海道札幌市東区北８条東１丁目３番１５号札幌グランドハイツ　１０３</t>
  </si>
  <si>
    <t>北海道札幌市東区東雁来１２条４丁目１番５号</t>
  </si>
  <si>
    <t>北海道札幌市北区篠路町福移１４７－３６</t>
  </si>
  <si>
    <t>北海道札幌市北区篠路町福移１４７－４５</t>
  </si>
  <si>
    <t>北海道札幌市東区北３５条東２８丁目３－１</t>
  </si>
  <si>
    <t>北海道札幌市西区八軒５条東１丁目６番１号</t>
  </si>
  <si>
    <t>北海道札幌市東区北３５条東１丁目６－２</t>
  </si>
  <si>
    <t>北海道札幌市北区篠路２条９丁目１－８０</t>
  </si>
  <si>
    <t>北海道札幌市中央区北一条西１９丁目2-1緒方ビル２Ｆ</t>
  </si>
  <si>
    <t>北海道札幌市東区北２２条東２丁目２－１７</t>
  </si>
  <si>
    <t>北海道札幌市東区伏古１条２丁目１－４０</t>
  </si>
  <si>
    <t>北海道札幌市東区北４２条東１８丁目３番１号</t>
  </si>
  <si>
    <t>北海道札幌市東区北３３条東１４丁目５－１</t>
  </si>
  <si>
    <t>北海道札幌市北区北８条西６丁目２－１５</t>
  </si>
  <si>
    <t>北海道札幌市北区北６条西８丁目９－２６</t>
  </si>
  <si>
    <t>北海道札幌市東区北２７条東１８丁目４番１４号</t>
  </si>
  <si>
    <t>北海道札幌市北区北３４条西９丁目４－１７</t>
  </si>
  <si>
    <t>北海道札幌市東区北４４条東４丁目３-２４</t>
  </si>
  <si>
    <t>北海道札幌市北区屯田７条９丁目３－１</t>
  </si>
  <si>
    <t>北海道札幌市東区北十四条東１４丁目２－５光星ビル２階</t>
  </si>
  <si>
    <t>北海道札幌市北区篠路二条３丁目５－１０</t>
  </si>
  <si>
    <t>北海道札幌市厚別区もみじ台西3丁目1-12</t>
  </si>
  <si>
    <t>北海道札幌市東区北４２条東５丁目１－２７</t>
  </si>
  <si>
    <t>北海道札幌市北区麻生町５丁目１－３</t>
  </si>
  <si>
    <t>北海道札幌市北区新川４条１７丁目１－３２</t>
  </si>
  <si>
    <t>北海道札幌市東区北１７条東５丁目２－１</t>
  </si>
  <si>
    <t>北海道札幌市北区新琴似１条１２丁目６－４７</t>
  </si>
  <si>
    <t>北海道札幌市東区北１９条東６丁目１－１</t>
  </si>
  <si>
    <t>北海道札幌市北区新琴似１条１２丁目６-４７</t>
  </si>
  <si>
    <t>北海道札幌市北区北１６条西４丁目２－３５　吉江ビル２Ｆ</t>
  </si>
  <si>
    <t>北海道札幌市北区あいの里３条４丁目９－１</t>
  </si>
  <si>
    <t>北海道札幌市東区北四十七条東17丁目1番1号</t>
  </si>
  <si>
    <t>北海道札幌市北区太平２条５丁目１番１</t>
  </si>
  <si>
    <t>北海道札幌市北区百合が原３丁目７番５号</t>
  </si>
  <si>
    <t>北海道札幌市東区北２０条東１５丁目１－１０</t>
  </si>
  <si>
    <t>北海道札幌市東区北四十四条東４丁目３－２４</t>
  </si>
  <si>
    <t>北海道札幌市北区北２７条西４丁目２番５０号</t>
  </si>
  <si>
    <t>北海道札幌市東区北４９条東４丁目１－１</t>
  </si>
  <si>
    <t>北海道札幌市北区北３２条西４丁目２－３</t>
  </si>
  <si>
    <t>北海道札幌市東区北４７条東１７丁目１番１号</t>
  </si>
  <si>
    <t>北海道札幌市北区篠路町太平２２１－４</t>
  </si>
  <si>
    <t>北海道札幌市東区北２２条東６丁目１－１５</t>
  </si>
  <si>
    <t>北海道札幌市北区北四十条西４丁目２番５号藤井ビルＮ４０　２階</t>
  </si>
  <si>
    <t>北海道札幌市北区北１９条西３丁目２番３３－１００号</t>
  </si>
  <si>
    <t>北海道札幌市東区北２３条東８丁目２番１号北幸プラザ１Ｆ</t>
  </si>
  <si>
    <t>北海道札幌市北区篠路２条８丁目１番３号</t>
  </si>
  <si>
    <t>北海道札幌市北区あいの里4条5丁目9-3</t>
  </si>
  <si>
    <t>北海道札幌市東区北１２条東７丁目１番３５号メディカルビルセンタービル光星４階</t>
  </si>
  <si>
    <t>北海道札幌市東区北３３条東１７丁目４－１８</t>
  </si>
  <si>
    <t>北海道札幌市北区北１７条西４丁目１番３号マミヤビル１階１０１号室（ａ）</t>
  </si>
  <si>
    <t>北海道札幌市北区北１０条西３丁目７－３　さつきハイツ</t>
  </si>
  <si>
    <t>北海道札幌市北区北１０条西３丁目７－３さつきハイツ</t>
  </si>
  <si>
    <t>北海道札幌市北区北３９条西６丁目１番２８号</t>
  </si>
  <si>
    <t>北海道札幌市北区北２５条西１４丁目３－１３</t>
  </si>
  <si>
    <t>北海道札幌市北区北３５条西３丁目２－２２</t>
  </si>
  <si>
    <t>北海道札幌市北区屯田７条７丁目６－１６</t>
  </si>
  <si>
    <t>北海道札幌市北区北１７条西４丁目１番３号マミヤビル２階　２０１号</t>
  </si>
  <si>
    <t>北海道札幌市北区新琴似７条１１丁目２－２５パステルハイム７１１　１０１号</t>
  </si>
  <si>
    <t>北海道札幌市北区新琴似６条１丁目５－４３宅見ビル１Ｆ</t>
  </si>
  <si>
    <t>北海道札幌市北区新川４条１８丁目６－３７</t>
  </si>
  <si>
    <t>北海道札幌市北区北３３条西６丁目２－４０</t>
  </si>
  <si>
    <t>北海道札幌市北区北２３条西５丁目２－３９Ｎ２３ビル　５階</t>
  </si>
  <si>
    <t>北海道札幌市北区北２９条西４丁目２番１号　Ｓ１１７号室</t>
  </si>
  <si>
    <t>北海道札幌市北区北３１条西２丁目１番２０号北３１条宮田ビル２Ｆ</t>
  </si>
  <si>
    <t>北海道札幌市北区太平４条１丁目２番２１号ウェカルバ太平別棟</t>
  </si>
  <si>
    <t>北海道札幌市北区新琴似8条13丁目4番20号　</t>
  </si>
  <si>
    <t>北海道札幌市北区屯田３条３丁目５番１１号</t>
  </si>
  <si>
    <t>北海道札幌市北区篠路町福移１４７－３</t>
  </si>
  <si>
    <t>北海道札幌市北区北１２条西１丁目１１－２花ビルディング１階</t>
  </si>
  <si>
    <t>北海道札幌市北区北３６条西４丁目１－２０北地建ビル２階Ｆ号</t>
  </si>
  <si>
    <t>北海道札幌市北区北２５条西３丁目１番１６号</t>
  </si>
  <si>
    <t>北海道札幌市北区北３９条西５丁目１番１号Ｋ３９ビル２階</t>
  </si>
  <si>
    <t>北海道札幌市北区北２３条西３丁目１番２７号ウエイトイン２３　１階</t>
  </si>
  <si>
    <t>北海道札幌市北区北十八条西４丁目１－１４１８ＨＴビル１Ｆ</t>
  </si>
  <si>
    <t>北海道札幌市東区北三十九条東１丁目１番４号ロイヤルシャトー東麻生１０７号</t>
  </si>
  <si>
    <t>北海道札幌市北区北二十四条西４丁目３－６シェーベルビル２４　５Ｆ</t>
  </si>
  <si>
    <t>北海道札幌市北区北６条西７丁目５-１１小貫印刷センタービル４Ｆ</t>
  </si>
  <si>
    <t>北海道札幌市北区北２９条西１４丁目２番３号</t>
  </si>
  <si>
    <t>北海道札幌市北区あいの里４条５丁目１０－２</t>
  </si>
  <si>
    <t>北海道札幌市北区篠路４条４丁目６番２０号</t>
  </si>
  <si>
    <t>北海道札幌市北区屯田４条７丁目７番３０号</t>
  </si>
  <si>
    <t>北海道札幌市北区北二十条西４丁目２-１２レンセイカイビル３階</t>
  </si>
  <si>
    <t>北海道札幌市北区新琴似十条１丁目７－８</t>
  </si>
  <si>
    <t>北海道札幌市北区屯田６条９丁目５番１８号</t>
  </si>
  <si>
    <t>北海道札幌市北区北３０条西５丁目１番２６号Ｎ３０ビル３階</t>
  </si>
  <si>
    <t>北海道札幌市北区百合が原３丁目５－３</t>
  </si>
  <si>
    <t>北海道札幌市北区篠路１条２丁目１番２号</t>
  </si>
  <si>
    <t>北海道札幌市北区北２４条西１４丁目４番１８号</t>
  </si>
  <si>
    <t>北海道札幌市北区拓北６条２丁目４－６</t>
  </si>
  <si>
    <t>北海道札幌市北区新川２条４丁目７番１９号１階</t>
  </si>
  <si>
    <t>北海道札幌市北区新琴似９条５丁目３番１６号</t>
  </si>
  <si>
    <t>北海道札幌市北区篠路三条５丁目１－１７</t>
  </si>
  <si>
    <t>北海道札幌市北区北２３条西５丁目２－４１　ほそかわビル３階</t>
  </si>
  <si>
    <t>北海道札幌市北区北２３条西５丁目２－３９Ｎ２３ビル７Ｆ</t>
  </si>
  <si>
    <t>北海道札幌市北区北１８条西５丁目２－３３　広和Ｎ１８ビル１Ｆ</t>
  </si>
  <si>
    <t>北海道札幌市北区新川西４条３丁目１－６</t>
  </si>
  <si>
    <t>北海道札幌市北区北３２条西５丁目３番２７号レガート北３２　１階</t>
  </si>
  <si>
    <t>北海道札幌市北区北２８条西１３丁目１番８号Ｄ－サーベイＮｏ.１</t>
  </si>
  <si>
    <t>北海道札幌市東区北４２条東１丁目５－２４ＭＲハウス２号室</t>
  </si>
  <si>
    <t>北海道札幌市北区麻生町６丁目１３番４号</t>
  </si>
  <si>
    <t>北海道札幌市北区北十八条西５丁目２－１SERAMBED北大通り２階</t>
  </si>
  <si>
    <t>北海道札幌市北区北四十条西４丁目２番１０号麻生パステルセトビル２階Ｂ</t>
  </si>
  <si>
    <t>北海道札幌市東区北二十四条東１丁目３－３１</t>
  </si>
  <si>
    <t>北海道札幌市北区北９条西４丁目１番地前田ビル２階</t>
  </si>
  <si>
    <t>北海道札幌市北区北２５条西５丁目１－２１シャトーブラン２５　１階</t>
  </si>
  <si>
    <t>北海道札幌市北区新琴似８条１３丁目２番９号マルシンノースビル３F-A</t>
  </si>
  <si>
    <t>北海道札幌市北区北３０条西３丁目３－２３GREXTATE34</t>
  </si>
  <si>
    <t>北海道札幌市北区北三十四条西３丁目１－１家研ビル２Ｆ－Ｂ</t>
  </si>
  <si>
    <t>北海道札幌市北区北十三条西３丁目２番１号アルファスクエア北１３条２階</t>
  </si>
  <si>
    <t>北海道札幌市北区北２１条西８丁目２－２０札幌北２１条ハイツ１階</t>
  </si>
  <si>
    <t>北海道札幌市北区北４０条西５丁目５－２０石橋ビル２Ｆ</t>
  </si>
  <si>
    <t>北海道札幌市北区北１８条西３丁目２－１１</t>
  </si>
  <si>
    <t>北海道札幌市北区北２３条西４丁目２－３０第２くぼビル　２階３階４階</t>
  </si>
  <si>
    <t>北海道札幌市北区北１８条西３丁目１－１０　マイクビル５Ｆ</t>
  </si>
  <si>
    <t>北海道札幌市北区北３９条西３丁目１－７－１Ｆ</t>
  </si>
  <si>
    <t>北海道札幌市北区新川３条７丁目１－６５</t>
  </si>
  <si>
    <t>北海道札幌市北区篠路３条３丁目２－２０</t>
  </si>
  <si>
    <t>北海道札幌市北区北６条西６丁目２番地１１第３山﨑ビル３階２・３号室</t>
  </si>
  <si>
    <t>北海道札幌市北区拓北６条２丁目７番１４号</t>
  </si>
  <si>
    <t>北海道札幌市北区北七条西５丁目６-１ストークマンション２０８</t>
  </si>
  <si>
    <t>北海道札幌市北区屯田５条４丁目７－２４</t>
  </si>
  <si>
    <t>北海道札幌市北区北十八条西４丁目１－１４　１８ＴＨビル５Ｆ</t>
  </si>
  <si>
    <t>北海道札幌市北区太平七条４丁目８番６号</t>
  </si>
  <si>
    <t>北海道札幌市北区あいの里二条１丁目２０－１</t>
  </si>
  <si>
    <t>北海道札幌市北区北３３条西３丁目２番１２号兼平ビル</t>
  </si>
  <si>
    <t>北海道札幌市北区新琴似一条１０丁目４番７号</t>
  </si>
  <si>
    <t>北海道札幌市北区北二十三条西３丁目１－２１－２階</t>
  </si>
  <si>
    <t>北海道札幌市北区北七条西４丁目４番地１第五北海道通信ビル４階</t>
  </si>
  <si>
    <t>北海道札幌市北区北十八条西６丁目３番３号カサノール１８条１０１号</t>
  </si>
  <si>
    <t>北海道札幌市北区北二十三条西５丁目１番５号コンフォートＮ２３　１階</t>
  </si>
  <si>
    <t>北海道札幌市北区北十七条西４丁目２－２８藤井ビル北１７条２階</t>
  </si>
  <si>
    <t>北海道札幌市北区北十八条西４丁目１－１４１８ＨＴビル４階</t>
  </si>
  <si>
    <t>北海道札幌市北区北２９条西４丁目２番地１－２１１</t>
  </si>
  <si>
    <t>北海道札幌市北区北四十条西４丁目２－５</t>
  </si>
  <si>
    <t>北海道札幌市北区新琴似十二条７丁目１－４５</t>
  </si>
  <si>
    <t>北海道札幌市北区北９条西４丁目１０－１N９中屋ビル　２０２</t>
  </si>
  <si>
    <t>北海道札幌市北区新琴似８条１１丁目２番１１号１F</t>
  </si>
  <si>
    <t>北海道札幌市北区北二十四条西３丁目１－１E COURT24 ２階</t>
  </si>
  <si>
    <t>北海道札幌市北区北十八条西４丁目２－４７ジースタイルステラ１Ｆ</t>
  </si>
  <si>
    <t>北海道札幌市北区篠路町上篠路２６１－１６</t>
  </si>
  <si>
    <t>北海道札幌市北区新琴似四条１丁目１番４３号２Ｆ</t>
  </si>
  <si>
    <t>北海道札幌市北区北七条西１－１－５丸増ビルNo１８　４階</t>
  </si>
  <si>
    <t>北海道札幌市北区北四十条西５丁目５－２５山晃ハイツ麻生２０５号</t>
  </si>
  <si>
    <t>北海道札幌市北区新琴似一条１１丁目３番１２号</t>
  </si>
  <si>
    <t>北海道札幌市北区篠路五条４丁目４番１５号第２水上ビル１階</t>
  </si>
  <si>
    <t>北海道札幌市北区新琴似三条１丁目５－１５</t>
  </si>
  <si>
    <t>北海道札幌市東区伏古３条５丁目２番１８号</t>
  </si>
  <si>
    <t>北海道札幌市東区北２６条東５丁目３－２８</t>
  </si>
  <si>
    <t>北海道札幌市東区北４２条東２丁目１番１号</t>
  </si>
  <si>
    <t>北海道札幌市東区北１１条東１０丁目５番２５号Ｎ１１ビル２Ｆ</t>
  </si>
  <si>
    <t>北海道札幌市東区北１０条東８丁目２番６</t>
  </si>
  <si>
    <t>北海道札幌市東区北３３条東１５丁目１－１エクセレムビル４Ｆ</t>
  </si>
  <si>
    <t>北海道札幌市東区東苗穂４条１丁目１１－７　２Ｆ</t>
  </si>
  <si>
    <t>北海道札幌市東区東苗穂６条３丁目１１-２６</t>
  </si>
  <si>
    <t>北海道札幌市東区北１６条東１丁目１－１８</t>
  </si>
  <si>
    <t>北海道札幌市東区北８条東１丁目３－７大一ビル１階</t>
  </si>
  <si>
    <t>北海道札幌市東区北二十三条東３丁目５－１６エムズ北２３条１０１号室</t>
  </si>
  <si>
    <t>北海道札幌市東区伏古八条３丁目１番２５号</t>
  </si>
  <si>
    <t>北海道札幌市東区北３３条東１５丁目２－１８</t>
  </si>
  <si>
    <t>北海道札幌市東区北３１条東１６丁目４番１５号プレイス元町１階</t>
  </si>
  <si>
    <t>北海道札幌市東区北３１条東７丁目２－２０</t>
  </si>
  <si>
    <t>北海道札幌市東区北３０条東２０丁目２番１６号</t>
  </si>
  <si>
    <t>北海道札幌市東区北２５条東１６丁目１番３２号北辰ビル２階</t>
  </si>
  <si>
    <t>北海道札幌市東区北８条東１丁目３－１５札幌グランドビル１０２号室</t>
  </si>
  <si>
    <t>北海道札幌市東区北３０条東２０丁目３番１４号</t>
  </si>
  <si>
    <t>北海道札幌市東区北２４条東１６丁目１－１第四中田ビル６階</t>
  </si>
  <si>
    <t>北海道札幌市東区北３４条東１７丁目２番１号駒矢ビル２Ｆ</t>
  </si>
  <si>
    <t>北海道札幌市東区北２５条東９丁目２－１０本間ビル１階</t>
  </si>
  <si>
    <t>北海道札幌市東区北十一条東５丁目２－３５</t>
  </si>
  <si>
    <t>北海道札幌市東区北２４条東１６丁目１－４ロイヤル元町２Ｆ</t>
  </si>
  <si>
    <t>北海道札幌市清田区里塚二条１丁目３－２</t>
  </si>
  <si>
    <t>北海道札幌市東区北３６条東８丁目１－３５</t>
  </si>
  <si>
    <t>北海道札幌市東区北１９条東５丁目１－２７</t>
  </si>
  <si>
    <t>北海道札幌市東区北１３条東１６丁目１－２０タカオカビル２０１、２０４号室</t>
  </si>
  <si>
    <t>北海道札幌市東区北２１条東８丁目１番５号　エイト２１　２階</t>
  </si>
  <si>
    <t>北海道札幌市東区北３３条東１７丁目４番２５号</t>
  </si>
  <si>
    <t>北海道札幌市東区北28条東2丁目2-20　シンフォニー28</t>
  </si>
  <si>
    <t>北海道札幌市東区北２３条東２２丁目６番１３号</t>
  </si>
  <si>
    <t>北海道札幌市東区北十二条東１２丁目３－１８</t>
  </si>
  <si>
    <t>北海道札幌市東区北２８条東１５丁目１８－１井上ビル１階</t>
  </si>
  <si>
    <t>北海道札幌市東区北十七条東１５丁目４－２０リベル元町２階２０８号室</t>
  </si>
  <si>
    <t>北海道札幌市東区北３３条東８丁目３番１号光山ビル１Ｆ</t>
  </si>
  <si>
    <t>北海道札幌市東区本町２条３丁目７番１５号</t>
  </si>
  <si>
    <t>北海道札幌市東区北５０条東１０丁目１－１　１Ｆ</t>
  </si>
  <si>
    <t>北海道札幌市東区北２４条東１５丁目４番１６号元町大阪ビル２階</t>
  </si>
  <si>
    <t>北海道札幌市東区北２６条東７丁目３－２５　伊原ビル１階</t>
  </si>
  <si>
    <t>北海道札幌市東区北１４条東１４丁目２番５号光星ビル１階</t>
  </si>
  <si>
    <t>北海道札幌市東区北４１条東８丁目２番２号Ｎ４１Ｅ８ＭＳ　１Ｆ</t>
  </si>
  <si>
    <t>北海道札幌市東区東苗穂１３条３丁目３番１号</t>
  </si>
  <si>
    <t>北海道札幌市東区北４２条東８丁目１-１宮川ビル２Ｆ-Ｃ</t>
  </si>
  <si>
    <t>北海道札幌市東区東苗穂１２条３丁目１番２０号リラハウス１Ｆ</t>
  </si>
  <si>
    <t>北海道札幌市東区北４３条東３丁目１－１</t>
  </si>
  <si>
    <t>北海道札幌市東区北３４条東８丁目１番１号東和ビル１Ｆ</t>
  </si>
  <si>
    <t>北海道札幌市東区北１２条東１１丁目３－１０グランヒル北１２条１階</t>
  </si>
  <si>
    <t>北海道札幌市東区北１８条東１丁目３－２１小野寺ビル２階</t>
  </si>
  <si>
    <t>北海道札幌市東区北四十一条東４丁目２－１０岡島ビル</t>
  </si>
  <si>
    <t>北海道札幌市東区北２７条東２２丁目３－１６</t>
  </si>
  <si>
    <t>北海道札幌市東区東苗穂町１０８９番１</t>
  </si>
  <si>
    <t>北海道札幌市東区北２７条東１５丁目１番２０号</t>
  </si>
  <si>
    <t>北海道札幌市東区北２５条東２０丁目６－１６</t>
  </si>
  <si>
    <t>北海道札幌市東区北２２条東１５丁目１－１２元町福祉センター</t>
  </si>
  <si>
    <t>北海道札幌市東区北２３条東２３丁目２番７号</t>
  </si>
  <si>
    <t>北海道札幌市東区伏古１０条２丁目１９－８</t>
  </si>
  <si>
    <t>北海道札幌市東区東雁来十二条４丁目１番３号</t>
  </si>
  <si>
    <t>北海道札幌市東区東雁来町３００－３５９</t>
  </si>
  <si>
    <t>北海道札幌市東区東雁来十二条４丁目１番６号</t>
  </si>
  <si>
    <t>北海道札幌市東区北３０条東２丁目４－１２</t>
  </si>
  <si>
    <t>北海道札幌市東区北１９条東１６丁目１番１号</t>
  </si>
  <si>
    <t>北海道札幌市東区北二十八条東東１６丁目４－１７コーポラス元町</t>
  </si>
  <si>
    <t>北海道札幌市東区本町二条１０丁目３番３０号</t>
  </si>
  <si>
    <t>北海道札幌市東区北３５条東９丁目４９１－７９</t>
  </si>
  <si>
    <t>北海道札幌市東区北三十七条東１０丁目２－１</t>
  </si>
  <si>
    <t>北海道札幌市東区北二十四条東１５丁目４－１６元町大坂ビルＴ４号室</t>
  </si>
  <si>
    <t>北海道札幌市東区北十二条東７丁目１-１ワコービル４Ｆ</t>
  </si>
  <si>
    <t>北海道札幌市東区北１０条東９丁目３番５号興栄ビル</t>
  </si>
  <si>
    <t>北海道札幌市東区中沼西５条１丁目７－１８</t>
  </si>
  <si>
    <t>北海道札幌市東区北二十三条東７丁目３－１０マルサンビルⅡ３０号</t>
  </si>
  <si>
    <t>北海道札幌市東区伏古五条４丁目４－１０</t>
  </si>
  <si>
    <t>北海道札幌市東区北１２条東７丁目１－１ワコービル４階</t>
  </si>
  <si>
    <t>北海道札幌市東区北２４条東１５丁目４番１０号第２日弘ビル５階</t>
  </si>
  <si>
    <t>北海道札幌市東区中沼西五条２丁目３－２２</t>
  </si>
  <si>
    <t>北海道札幌市東区北二十五条東６丁目３－２３ソシエル２５</t>
  </si>
  <si>
    <t>北海道札幌市東区北２０条東７丁目１－２７</t>
  </si>
  <si>
    <t>北海道札幌市東区北十八条東８丁目１番２５号中島ビル３階</t>
  </si>
  <si>
    <t>北海道札幌市東区北２３条東１６丁目１番２０号</t>
  </si>
  <si>
    <t>北海道札幌市東区北２０条東１８丁目６－１８</t>
  </si>
  <si>
    <t>北海道札幌市東区北二十四条東１６丁目１－７グローバリビル２階</t>
  </si>
  <si>
    <t>北海道札幌市東区北四十四条東１５丁目３-２８山田ビル２階</t>
  </si>
  <si>
    <t>北海道札幌市東区北十四条東１５丁目３番５号</t>
  </si>
  <si>
    <t>北海道札幌市東区北四十条東７丁目３番１１号１Ｆ</t>
  </si>
  <si>
    <t>北海道札幌市東区北四十条東７丁目３番１０号２Ｆ</t>
  </si>
  <si>
    <t>北海道札幌市東区北三十八条東８丁目１番１６号１Ｆ</t>
  </si>
  <si>
    <t>北海道札幌市東区北１９条東１丁目５－１０</t>
  </si>
  <si>
    <t>北海道札幌市東区北三十九条東８丁目１番１８号１F</t>
  </si>
  <si>
    <t>北海道札幌市東区北三十九条東７丁目３番１６号２F</t>
  </si>
  <si>
    <t>北海道札幌市東区北三十三条東１７丁目４－２２</t>
  </si>
  <si>
    <t>北海道札幌市東区北六条東３丁目３－１LC北６条館ビル１F</t>
  </si>
  <si>
    <t>北海道札幌市東区北２２条東１５丁目１－１２</t>
  </si>
  <si>
    <t>北海道札幌市東区北三十三条東１５丁目４－７アルカディア３３</t>
  </si>
  <si>
    <t>北海道札幌市東区北二十五条東５丁目１－１７</t>
  </si>
  <si>
    <t>北海道札幌市東区本町一条１丁目１－１鹿内ビル２階</t>
  </si>
  <si>
    <t>北海道札幌市東区北二十三条東１５丁目５－２２元町明和ビル２階</t>
  </si>
  <si>
    <t>北海道札幌市東区北三十三条東８丁目４－８ＲＥＮＯ　ＢＡＳＥ　２Ｆ</t>
  </si>
  <si>
    <t>北海道札幌市東区北十二条東７丁目１－１５セレスタ札幌１Ｆ</t>
  </si>
  <si>
    <t>北海道札幌市東区北二十四条東１２丁目１-３０</t>
  </si>
  <si>
    <t>北海道札幌市東区北二十一条東７丁目１－２８</t>
  </si>
  <si>
    <t>北海道札幌市東区北二十条東１丁目３－７</t>
  </si>
  <si>
    <t>北海道札幌市東区北八条東１１丁目４番５号エスポアールN8-101号</t>
  </si>
  <si>
    <t>北海道札幌市東区北１５条東１５丁目１番７号</t>
  </si>
  <si>
    <t>北海道札幌市東区東苗穂十二条３丁目１番２０号リラハウス２－Ｂ</t>
  </si>
  <si>
    <t>北海道札幌市東区北二十八条東１６丁目４番１７号コーポラスもとまち１階</t>
  </si>
  <si>
    <t>北海道札幌市西区発寒１４条１４丁目２番３３号</t>
  </si>
  <si>
    <t>北海道札幌市西区発寒８条１０丁目４－２７</t>
  </si>
  <si>
    <t>北海道札幌市西区山の手４４４番地</t>
  </si>
  <si>
    <t>北海道札幌市西区山の手４４２番地</t>
  </si>
  <si>
    <t>北海道札幌市西区山の手４３３番地の１</t>
  </si>
  <si>
    <t>北海道札幌市西区山の手３条１２丁目３番１２号</t>
  </si>
  <si>
    <t>北海道札幌市西区山の手四条１丁目１－１Ｎｏ．３マックスビル１階</t>
  </si>
  <si>
    <t>北海道札幌市西区山の手４条１丁目１－１Ｎｏ．３マックスビル２０１</t>
  </si>
  <si>
    <t>北海道札幌市西区八軒８条東５丁目４番１８号</t>
  </si>
  <si>
    <t>北海道札幌市西区二十四軒４条６丁目３番４号</t>
  </si>
  <si>
    <t>北海道札幌市手稲区西宮の沢６条２丁目５番１２号</t>
  </si>
  <si>
    <t>北海道札幌市手稲区前田３条７丁目４－２４</t>
  </si>
  <si>
    <t>北海道札幌市手稲区曙１１条１丁目７番１号</t>
  </si>
  <si>
    <t>北海道札幌市西区平和３１３番地２０</t>
  </si>
  <si>
    <t>北海道札幌市西区八軒五条東５丁目５－１８</t>
  </si>
  <si>
    <t>北海道札幌市西区琴似１条５丁目２－２７札幌松井ビル２Ｆ</t>
  </si>
  <si>
    <t>北海道札幌市西区西野９６９番地２</t>
  </si>
  <si>
    <t>北海道札幌市西区山の手４条５丁目３番３０号</t>
  </si>
  <si>
    <t>北海道札幌市手稲区曙６条３丁目１０番２７号</t>
  </si>
  <si>
    <t>北海道札幌市手稲区西宮の沢６条２丁目５－７</t>
  </si>
  <si>
    <t>北海道札幌市西区琴似２条２丁目３－１２琴似二条館１０７号室</t>
  </si>
  <si>
    <t>北海道札幌市西区西町北１５丁目５番７号</t>
  </si>
  <si>
    <t>北海道札幌市手稲区曙４条２丁目８－１７</t>
  </si>
  <si>
    <t>北海道札幌市西区山の手４条１丁目１－２８</t>
  </si>
  <si>
    <t>北海道札幌市西区西町北１１丁目１番２４号ウエスト２１ビル３０１号</t>
  </si>
  <si>
    <t>北海道札幌市手稲区稲穂３条５丁目１番２６号</t>
  </si>
  <si>
    <t>北海道札幌市西区山の手３条１２丁目３番６５号</t>
  </si>
  <si>
    <t>北海道札幌市西区発寒７条９丁目４番４７号</t>
  </si>
  <si>
    <t>北海道札幌市西区発寒７条９丁目４番５０号</t>
  </si>
  <si>
    <t>北海道札幌市北区北六条西４丁目２－７Ｊ1札幌北口ビル８階</t>
  </si>
  <si>
    <t>北海道札幌市手稲区西宮の沢６条２丁目５－１２</t>
  </si>
  <si>
    <t>北海道札幌市手稲区新発寒２条３丁目１－５</t>
  </si>
  <si>
    <t>北海道札幌市西区西野４条６丁目１番３号</t>
  </si>
  <si>
    <t>北海道札幌市手稲区前田５条６丁目３－１２</t>
  </si>
  <si>
    <t>北海道札幌市西区発寒５条３丁目９番３号</t>
  </si>
  <si>
    <t>北海道札幌市西区西町北１８丁目２－１－１０１</t>
  </si>
  <si>
    <t>北海道札幌市手稲区富丘１条４丁目３－１２</t>
  </si>
  <si>
    <t>北海道札幌市手稲区富丘１条４丁目３－１１</t>
  </si>
  <si>
    <t>北海道札幌市白石区東札幌２条５丁目８－１３２・３階</t>
  </si>
  <si>
    <t>北海道札幌市白石区川北２２５４番地１</t>
  </si>
  <si>
    <t>北海道札幌市白石区本通６丁目南１番８号</t>
  </si>
  <si>
    <t>北海道札幌市白石区本郷通５丁目南４－３３小川ビル</t>
  </si>
  <si>
    <t>北海道札幌市白石区本郷通７丁目北６－２０第一加治屋ビル１階・２０５号・３０５号</t>
  </si>
  <si>
    <t>北海道札幌市白石区本通４丁目南８－２７</t>
  </si>
  <si>
    <t>北海道札幌市白石区平和通１５丁目北１３－１８フレンド平和通１０１号室</t>
  </si>
  <si>
    <t>北海道札幌市白石区中央１条６丁目９番１号</t>
  </si>
  <si>
    <t>北海道札幌市白石区菊水６条２丁目８－１５</t>
  </si>
  <si>
    <t>北海道札幌市白石区菊水元町６条３丁目６－４３</t>
  </si>
  <si>
    <t>北海道札幌市東区北１０条東１２丁目２番１１号FLAT　K　１階</t>
  </si>
  <si>
    <t>北海道札幌市白石区菊水３条２丁目６番８号</t>
  </si>
  <si>
    <t>北海道札幌市白石区南郷通１丁目北１－１９-６Ｔｈｉｓ-１ビル　４階　Ｃ号室</t>
  </si>
  <si>
    <t>北海道札幌市白石区菊水４条２丁目１－８シティパレス菊水（第７３松井ビル）２階　２－Ｃ号室</t>
  </si>
  <si>
    <t>北海道札幌市白石区本郷通１２丁目南４番１５号土屋ビル２階</t>
  </si>
  <si>
    <t>北海道札幌市白石区東札幌２条６丁目８－２１第５トーホービル２０１号</t>
  </si>
  <si>
    <t>北海道札幌市白石区菊水１条４丁目５番１号</t>
  </si>
  <si>
    <t>北海道札幌市白石区栄通１１丁目５番２７号</t>
  </si>
  <si>
    <t>北海道札幌市白石区東札幌１条２丁目３番１１号メディカルライフ札幌クリニックプラザ</t>
  </si>
  <si>
    <t>北海道札幌市白石区東札幌５条４丁目３番１７号</t>
  </si>
  <si>
    <t>北海道札幌市白石区南郷通７丁目北２番１３号南郷７丁目ビル２Ｆ</t>
  </si>
  <si>
    <t>北海道札幌市白石区菊水５条１丁目７－２７第５旭ビル２Ｆ</t>
  </si>
  <si>
    <t>北海道札幌市白石区菊水２条３丁目１番１０号藤井ビル菊水Ⅱ１階</t>
  </si>
  <si>
    <t>北海道札幌市北区北１６条西５丁目１－２２ＫＷビル壱番館６Ｆ</t>
  </si>
  <si>
    <t>北海道札幌市白石区栄通１９丁目１１番４９号アカシアビル</t>
  </si>
  <si>
    <t>北海道札幌市白石区南郷通８丁目北１－１５浅元ビル２Ｆ</t>
  </si>
  <si>
    <t>北海道札幌市白石区本通２丁目南３番４号</t>
  </si>
  <si>
    <t>北海道札幌市白石区東札幌２条５丁目３－１５ドルチェ富士１Ｆ－Ｂ</t>
  </si>
  <si>
    <t>北海道札幌市白石区南郷通７丁目南６番１７号</t>
  </si>
  <si>
    <t>北海道札幌市白石区南郷通６丁目北３番２７号サウスビル２Ｆ</t>
  </si>
  <si>
    <t>北海道札幌市白石区本郷通１２丁目南１番１０号</t>
  </si>
  <si>
    <t>北海道札幌市中央区南３条西１４丁目１－１</t>
  </si>
  <si>
    <t>北海道札幌市白石区栄通17丁目13-22 KUBLD 1階左</t>
  </si>
  <si>
    <t>北海道札幌市白石区南郷通１８丁目南５番１３号</t>
  </si>
  <si>
    <t>北海道札幌市白石区東札幌２条５丁目３－１５</t>
  </si>
  <si>
    <t>北海道札幌市白石区東札幌２条６丁目７番１４号第２トーホービル５０３号</t>
  </si>
  <si>
    <t>北海道札幌市白石区中央１条５丁目２番１５号</t>
  </si>
  <si>
    <t>北海道札幌市白石区平和通１１丁目北１－２３</t>
  </si>
  <si>
    <t>北海道札幌市白石区本郷通１３丁目南１番２２号ＮＹビル　２階</t>
  </si>
  <si>
    <t>北海道札幌市白石区本通４丁目北２－８クリーンリバー白石Ⅱ１０１</t>
  </si>
  <si>
    <t>北海道札幌市白石区北郷７条３丁目８－１５第１０北海マンション１階</t>
  </si>
  <si>
    <t>北海道札幌市白石区南郷通１丁目北２番３２号ダイアパレス白石２階Ｈ号室</t>
  </si>
  <si>
    <t>北海道札幌市白石区東札幌二条６丁目１番１１号</t>
  </si>
  <si>
    <t>北海道札幌市白石区南郷通９丁目南６－６ラ・フォーレプレミエ南郷１階</t>
  </si>
  <si>
    <t>北海道札幌市白石区中央１条６丁目２番１６号</t>
  </si>
  <si>
    <t>北海道札幌市白石区菊水元町５条３丁目２－１１</t>
  </si>
  <si>
    <t>北海道札幌市白石区南郷通１丁目北２番３９号Ｔｈｉｓ．１パークビル２階</t>
  </si>
  <si>
    <t>北海道札幌市白石区北郷４条１丁目３番１８号ローヤルハイツ北郷１階</t>
  </si>
  <si>
    <t>北海道札幌市清田区平岡九条３丁目１２－１５</t>
  </si>
  <si>
    <t>北海道札幌市白石区本郷通１３丁目北５－２</t>
  </si>
  <si>
    <t>北海道札幌市白石区米里１条２丁目３番４号</t>
  </si>
  <si>
    <t>北海道札幌市白石区南郷通１２丁目南６番６号１Ｆ</t>
  </si>
  <si>
    <t>北海道札幌市白石区菊水元町５条１丁目９－８</t>
  </si>
  <si>
    <t>北海道札幌市白石区北郷２条５丁目４-１０ラヴィベール</t>
  </si>
  <si>
    <t>北海道札幌市白石区本郷通１３丁目北６番１９号</t>
  </si>
  <si>
    <t>北海道札幌市白石区本通９丁目南４－３ＭＨビル１Ｆ</t>
  </si>
  <si>
    <t>北海道札幌市白石区中央三条２丁目１－１９ドミール中央</t>
  </si>
  <si>
    <t>北海道札幌市白石区菊水３条３丁目１－３１</t>
  </si>
  <si>
    <t>北海道札幌市白石区南郷通１７丁目南４－１０ハイデンスＭＭ南郷１Ｆ</t>
  </si>
  <si>
    <t>北海道札幌市白石区菊水三条２丁目３－１７ＨＯＳビル菊水</t>
  </si>
  <si>
    <t>北海道札幌市白石区東札幌５条２丁目１番２３号</t>
  </si>
  <si>
    <t>北海道札幌市白石区本通８丁目南２－５</t>
  </si>
  <si>
    <t>北海道札幌市白石区南郷通１８丁目南３－３フォレストOKAPⅡ　１階</t>
  </si>
  <si>
    <t>北海道札幌市白石区菊水一条１丁目２－１８</t>
  </si>
  <si>
    <t>北海道札幌市白石区菊水一条１丁目３番１９号第１５カンダビル１階</t>
  </si>
  <si>
    <t>北海道札幌市白石区東札幌二条６丁目１－１１第３丸亀ビル１階右</t>
  </si>
  <si>
    <t>北海道札幌市白石区南郷通７丁目北５－２８東舘ビル２階</t>
  </si>
  <si>
    <t>北海道札幌市白石区本通４丁目北６-１五光ビル１Ｆ</t>
  </si>
  <si>
    <t>北海道札幌市白石区栄通１３丁目１－２３タケダビル１階</t>
  </si>
  <si>
    <t>北海道札幌市白石区南郷通１２丁目南２番７号サンホームＭＳ　Ｎｏ.１５</t>
  </si>
  <si>
    <t>北海道札幌市白石区本郷通１３丁目南１番３号ストーンヒル本郷１３　１階Ｂ</t>
  </si>
  <si>
    <t>北海道札幌市白石区栄通１８丁目１番１８号</t>
  </si>
  <si>
    <t>北海道札幌市白石区東札幌２条４丁目１１－１４メディカルコート東札幌１階</t>
  </si>
  <si>
    <t>北海道札幌市白石区東札幌２条５丁目８－２１３Ｄコート・アームス２階</t>
  </si>
  <si>
    <t>北海道札幌市白石区南郷通７丁目北２－１３南郷７丁目ビル１階、２階</t>
  </si>
  <si>
    <t>北海道札幌市白石区本通１７丁目南６－１</t>
  </si>
  <si>
    <t>北海道札幌市白石区本通４丁目北４番３号</t>
  </si>
  <si>
    <t>北海道札幌市白石区南郷通１７丁目南６番１号ハイグレード１７　１０１号室</t>
  </si>
  <si>
    <t>北海道札幌市白石区北郷六条４丁目４番７号</t>
  </si>
  <si>
    <t>北海道札幌市白石区本通１６丁目北４－３０白石ハイツ２・３階</t>
  </si>
  <si>
    <t>北海道札幌市白石区南郷通１丁目北２－１－１Ｆ</t>
  </si>
  <si>
    <t>北海道札幌市白石区東札幌二条６丁目７－１４第２トーホービル４０５</t>
  </si>
  <si>
    <t>北海道札幌市白石区南郷通１８丁目北２番３０号</t>
  </si>
  <si>
    <t>北海道札幌市白石区南郷通９丁目南５－２１サンピア９丁目館</t>
  </si>
  <si>
    <t>北海道札幌市白石区菊水１条１丁目３番１９号第１５カンダビル２階</t>
  </si>
  <si>
    <t>北海道札幌市白石区北郷六条４丁目７－１７</t>
  </si>
  <si>
    <t>北海道札幌市白石区本通１７丁目北２番３号</t>
  </si>
  <si>
    <t>北海道札幌市白石区東札幌二条５丁目８－２１－２F</t>
  </si>
  <si>
    <t>北海道札幌市白石区本通４丁目北１－２４</t>
  </si>
  <si>
    <t>北海道札幌市白石区南郷通１４丁目南３-１１ラスコム１３ビル　５-Ｅ</t>
  </si>
  <si>
    <t>北海道札幌市中央区南一条西９丁目５－１１９Ｌビル　２－Ａ号室</t>
  </si>
  <si>
    <t>北海道札幌市白石区北郷一条５丁目３－５サンライズ２　１階Ｂ号</t>
  </si>
  <si>
    <t>北海道札幌市白石区東札幌二条６丁目５－１ターミナルハイツ白石３０２</t>
  </si>
  <si>
    <t>北海道札幌市白石区川下二条４丁目２－８フロンティア川下２Ｆ</t>
  </si>
  <si>
    <t>北海道札幌市白石区本郷通２丁目北５－１５本郷ビル１Ｆ</t>
  </si>
  <si>
    <t>北海道札幌市白石区菊水２条３丁目１－２５</t>
  </si>
  <si>
    <t>北海道札幌市白石区本通三丁目南２番２５号　ＯＭレジデンス１Ｆ</t>
  </si>
  <si>
    <t>北海道札幌市白石区南郷通１１丁目北１－２７バレエトピア１階左</t>
  </si>
  <si>
    <t>北海道札幌市白石区菊水四条１丁目８－１ブルメンブルグ２００号室</t>
  </si>
  <si>
    <t>北海道札幌市白石区南郷通１４丁目南２番２号ニュー南郷サンハイツ</t>
  </si>
  <si>
    <t>北海道札幌市白石区南郷通１８丁目北７番１７号谷口ビル３階</t>
  </si>
  <si>
    <t>北海道札幌市白石区本郷通７丁目北１－２３</t>
  </si>
  <si>
    <t>北海道札幌市白石区南郷通８丁目北１－３STメモリアルビル１F</t>
  </si>
  <si>
    <t>北海道札幌市白石区本通１７丁目南４－１１</t>
  </si>
  <si>
    <t>北海道札幌市白石区北郷二条８丁目２－２０</t>
  </si>
  <si>
    <t>北海道札幌市白石区川北三条１丁目７－２５</t>
  </si>
  <si>
    <t>北海道札幌市白石区本通４丁目北１番４号</t>
  </si>
  <si>
    <t>北海道札幌市白石区北郷三条６丁目１－１６北辰田畑ビル２階</t>
  </si>
  <si>
    <t>北海道札幌市白石区東札幌三条２丁目１－３８</t>
  </si>
  <si>
    <t>北海道札幌市白石区東札幌二条５丁目９－２６</t>
  </si>
  <si>
    <t>北海道札幌市白石区本郷通８丁目南３－１ライオンズマンション本郷通第２　１－Ｃ</t>
  </si>
  <si>
    <t>北海道札幌市白石区南郷通８丁目南１番４号パークビューハウス１０２号室</t>
  </si>
  <si>
    <t>北海道札幌市白石区南郷通７丁目北５番２３号林ビル１階</t>
  </si>
  <si>
    <t>北海道札幌市白石区菊水２条３丁目１－２１メモリアルパーク札幌２０５</t>
  </si>
  <si>
    <t>北海道札幌市白石区北郷二条５丁目４－１０ラヴィベール２Ｆ事務所</t>
  </si>
  <si>
    <t>北海道札幌市白石区栄通１０丁目７番２２号</t>
  </si>
  <si>
    <t>北海道札幌市白石区菊水六条１丁目１－３３石川ビル３階</t>
  </si>
  <si>
    <t>北海道札幌市白石区菊水四条２丁目１番６号政陽ビルＤ</t>
  </si>
  <si>
    <t>北海道札幌市白石区東札幌二条６丁目７番１０号第４トーホービル２０２号</t>
  </si>
  <si>
    <t>北海道札幌市白石区平和通１６丁目北３－４５</t>
  </si>
  <si>
    <t>北海道札幌市清田区真栄４７８番地３６</t>
  </si>
  <si>
    <t>北海道札幌市白石区平和通１６丁目北２－３２ニシヤマビル</t>
  </si>
  <si>
    <t>北海道札幌市南区白川１８１４番地</t>
  </si>
  <si>
    <t>北海道札幌市南区常盤３条１丁目７－３</t>
  </si>
  <si>
    <t>北海道札幌市南区常盤２条２丁目１９－１５</t>
  </si>
  <si>
    <t>北海道札幌市南区真駒内１３３－１１０</t>
  </si>
  <si>
    <t>北海道札幌市南区南沢１８４４番地３５</t>
  </si>
  <si>
    <t>北海道札幌市白石区東米里２１７７</t>
  </si>
  <si>
    <t>北海道札幌市白石区川下２１２８－２</t>
  </si>
  <si>
    <t>北海道札幌市白石区平和通１７丁目北１番１２号</t>
  </si>
  <si>
    <t>北海道札幌市南区石山９３３番地３</t>
  </si>
  <si>
    <t>北海道札幌市豊平区月寒東１条１１丁目８番６号</t>
  </si>
  <si>
    <t>北海道札幌市中央区南１９条西１４丁目１－２３</t>
  </si>
  <si>
    <t>北海道札幌市厚別区厚別町下野幌４９番地</t>
  </si>
  <si>
    <t>北海道札幌市厚別区厚別町上野幌８２２番地</t>
  </si>
  <si>
    <t>北海道札幌市南区真駒内南町４丁目４－３</t>
  </si>
  <si>
    <t>北海道札幌市白石区川北２２５４番地５</t>
  </si>
  <si>
    <t>北海道札幌市南区石山７８－５３</t>
  </si>
  <si>
    <t>北海道札幌市清田区美しが丘三条４丁目１番５０号</t>
  </si>
  <si>
    <t>北海道札幌市清田区美しが丘３条４丁目１番５０号</t>
  </si>
  <si>
    <t>北海道札幌市西区発寒１６条１４丁目６－１</t>
  </si>
  <si>
    <t>北海道札幌市清田区真栄４６４－１</t>
  </si>
  <si>
    <t>北海道札幌市清田区真栄３条２丁目１１－１４</t>
  </si>
  <si>
    <t>北海道札幌市清田区真栄４８３番地３</t>
  </si>
  <si>
    <t>北海道札幌市白石区南郷通２０丁目南１－２</t>
  </si>
  <si>
    <t>北海道札幌市白石区南郷通２丁目南４－１５</t>
  </si>
  <si>
    <t>北海道札幌市清田区北野５条３丁目４－１４</t>
  </si>
  <si>
    <t>北海道札幌市豊平区平岸四条９丁目１３－２２－１０５</t>
  </si>
  <si>
    <t>北海道札幌市豊平区平岸６条１２丁目１１－９</t>
  </si>
  <si>
    <t>北海道札幌市豊平区平岸４条１７丁目６－６</t>
  </si>
  <si>
    <t>北海道札幌市豊平区美園２条４丁目４－８</t>
  </si>
  <si>
    <t>北海道札幌市豊平区中の島２条１丁目２番２６号ハウスオブリザ中の島Ⅱ１階</t>
  </si>
  <si>
    <t>北海道札幌市東区本町２条６丁目４番１号</t>
  </si>
  <si>
    <t>北海道札幌市厚別区厚別中央５条２丁目５番地６No.2カブトビルイプシロン第２マンション１階</t>
  </si>
  <si>
    <t>北海道札幌市豊平区月寒東1条１７丁目５－３９</t>
  </si>
  <si>
    <t>北海道札幌市白石区南郷通７丁目北５番２９号スタジオセブンビル２Ｆ</t>
  </si>
  <si>
    <t>北海道札幌市豊平区旭町６丁目１番３４号</t>
  </si>
  <si>
    <t>北海道札幌市清田区里塚２条２丁目１２－１５</t>
  </si>
  <si>
    <t>北海道札幌市清田区里塚３条２丁目５－３４</t>
  </si>
  <si>
    <t>北海道札幌市厚別区上野幌１条３丁目１番１号</t>
  </si>
  <si>
    <t>北海道札幌市豊平区美園１条１丁目５番３４号</t>
  </si>
  <si>
    <t>北海道札幌市豊平区平岸８条１２丁目３番２０号</t>
  </si>
  <si>
    <t>北海道札幌市南区藤野５４９番地８</t>
  </si>
  <si>
    <t>北海道札幌市南区石山東７丁目７番８号</t>
  </si>
  <si>
    <t>北海道札幌市南区澄川４条３丁目１番７号澄川４・３ビル</t>
  </si>
  <si>
    <t>北海道札幌市豊平区美園８条１丁目３番２３号　コーポリボンハウス１階、２階１号</t>
  </si>
  <si>
    <t>北海道札幌市清田区美しが丘４条６丁目１３－１５</t>
  </si>
  <si>
    <t>北海道札幌市白石区北郷５条７丁目１－３４ＦＬＡＴ５７－１階</t>
  </si>
  <si>
    <t>北海道札幌市白石区東札幌２条１丁目３－１９第１斎藤ビル１Ｆ</t>
  </si>
  <si>
    <t>北海道札幌市豊平区平岸５条１９丁目１－５３</t>
  </si>
  <si>
    <t>北海道札幌市厚別区厚別南５丁目３番４１号</t>
  </si>
  <si>
    <t>北海道札幌市清田区真栄４条２丁目２－２０</t>
  </si>
  <si>
    <t>北海道札幌市豊平区平岸４条１８丁目１番３７号</t>
  </si>
  <si>
    <t>北海道札幌市白石区菊水元町5条1丁目9-8</t>
  </si>
  <si>
    <t>北海道札幌市豊平区平岸３条１８丁目１－３０天人山ビル　１Ｆ・２Ｆ</t>
  </si>
  <si>
    <t>北海道札幌市清田区平岡３条１丁目２番５号</t>
  </si>
  <si>
    <t>北海道札幌市北区北３３条西１０丁目３－１</t>
  </si>
  <si>
    <t>北海道札幌市南区澄川４条３丁目４番２０シャトー澄川２階</t>
  </si>
  <si>
    <t>北海道札幌市南区澄川５条１０丁目３－２３</t>
  </si>
  <si>
    <t>北海道札幌市白石区南郷通１２丁目南６－２０サンケンビル南郷２０３</t>
  </si>
  <si>
    <t>北海道札幌市北区新川３条４丁目８番３１号</t>
  </si>
  <si>
    <t>北海道札幌市豊平区中の島１条６丁目７番２３号　北海ビル</t>
  </si>
  <si>
    <t>北海道札幌市中央区大通西１３丁目４番１６１号札幌東光ビル４階</t>
  </si>
  <si>
    <t>北海道札幌市白石区東札幌２条５丁目６番９号インフィニティ東札幌２階</t>
  </si>
  <si>
    <t>北海道札幌市白石区東札幌２条４丁目２番３号ドムス丸亀</t>
  </si>
  <si>
    <t>北海道札幌市清田区真栄３条２丁目１－２０</t>
  </si>
  <si>
    <t>北海道札幌市南区澄川３条１丁目４－５－２０１</t>
  </si>
  <si>
    <t>北海道札幌市南区石山１条３丁目２－１</t>
  </si>
  <si>
    <t>北海道札幌市東区苗穂町３丁目２－３７</t>
  </si>
  <si>
    <t>北海道札幌市白石区東米里２１７７番地</t>
  </si>
  <si>
    <t>北海道札幌市白石区本郷通６丁目南２－１リラハイツ本郷通１Ｆ</t>
  </si>
  <si>
    <t>北海道札幌市白石区南郷通２丁目南１１番２０号</t>
  </si>
  <si>
    <t>北海道札幌市南区石山一条７丁目７－７</t>
  </si>
  <si>
    <t>北海道札幌市豊平区中の島２条１丁目３番２３号</t>
  </si>
  <si>
    <t>北海道札幌市豊平区平岸６条１３丁目３－３０平岸パールハイムビルＣ</t>
  </si>
  <si>
    <t>北海道札幌市豊平区平岸２条１３丁目３番１４号２Ｆ</t>
  </si>
  <si>
    <t>北海道札幌市豊平区平岸２条７丁目４番１３号平岸前田ビル２Ｆ</t>
  </si>
  <si>
    <t>北海道札幌市豊平区美園２条４丁目４－１ハイツアカシア２階</t>
  </si>
  <si>
    <t>北海道札幌市豊平区平岸４条７丁目１３－８</t>
  </si>
  <si>
    <t>北海道札幌市豊平区中の島１条７丁目１－１京王もなみマンション西店舗</t>
  </si>
  <si>
    <t>北海道札幌市豊平区平岸３条７丁目１番２９号</t>
  </si>
  <si>
    <t>北海道札幌市豊平区福住3条1丁目2-17</t>
  </si>
  <si>
    <t>北海道札幌市豊平区平岸２条３丁目２番２５号</t>
  </si>
  <si>
    <t>北海道札幌市豊平区平岸３条２丁目１番２９号平岸３・２ビル２Ｆ</t>
  </si>
  <si>
    <t>北海道札幌市豊平区平岸２条１０丁目１番１号　２４３</t>
  </si>
  <si>
    <t>北海道札幌市豊平区中の島１条２丁目２番１４号シティハイツ若山１階・３階</t>
  </si>
  <si>
    <t>北海道札幌市豊平区中の島二条３丁目６－１８石井ビル６階</t>
  </si>
  <si>
    <t>北海道札幌市豊平区平岸７条１２丁目１番４８号アークチェリッシュ２階</t>
  </si>
  <si>
    <t>北海道札幌市豊平区平岸四条7丁目2番3号平岸マンション3号室</t>
  </si>
  <si>
    <t>北海道札幌市豊平区月寒西１条１０丁目５番７２号</t>
  </si>
  <si>
    <t>北海道札幌市豊平区美園５条３丁目３番１号</t>
  </si>
  <si>
    <t>北海道札幌市豊平区美園３条８丁目４－１サエグサ第２ビル３０６号</t>
  </si>
  <si>
    <t>北海道札幌市豊平区月寒東３条１９丁目１－５０シンコー月寒東</t>
  </si>
  <si>
    <t>北海道札幌市豊平区平岸５条６丁目１番２４号平岸フレンドビル１階</t>
  </si>
  <si>
    <t>北海道札幌市豊平区平岸３条７丁目６番１号マイハイム平岸１０１</t>
  </si>
  <si>
    <t>北海道札幌市清田区清田九条３丁目１６－５</t>
  </si>
  <si>
    <t>北海道札幌市豊平区月寒西３条６丁目２－７</t>
  </si>
  <si>
    <t>北海道札幌市豊平区中の島一条２丁目３－７</t>
  </si>
  <si>
    <t>北海道札幌市豊平区平岸３条１８丁目１－２９</t>
  </si>
  <si>
    <t>北海道札幌市豊平区美園７条５丁目３－１４</t>
  </si>
  <si>
    <t>北海道札幌市豊平区豊平三条１２丁目１－２０サンフジワビル１０１、１０２</t>
  </si>
  <si>
    <t>北海道札幌市豊平区豊平４条１０丁目２－１３髙木ビル２階</t>
  </si>
  <si>
    <t>北海道札幌市豊平区中の島１条２丁目２－４中の島クロスビル１Ｆ</t>
  </si>
  <si>
    <t>北海道札幌市豊平区中の島１条１丁目７－２０ＦＯＲＧＥＤ　ＮＡＫＡＮＯＳＨＩＭＡ　９Ｆ</t>
  </si>
  <si>
    <t>北海道札幌市豊平区美園１０条７丁目２-１ナリッシュ美園２Ｆ</t>
  </si>
  <si>
    <t>北海道札幌市豊平区月寒中央通７丁目６－２０ＪＡ月寒中央ビル２Ｆ</t>
  </si>
  <si>
    <t>北海道札幌市豊平区豊平３条１２丁目１番２５号センチュリーハイツ豊平１Ｆ</t>
  </si>
  <si>
    <t>北海道札幌市豊平区平岸３条１３丁目１－３３ライオンズマンション平岸通り２階　２Ａ</t>
  </si>
  <si>
    <t>北海道札幌市豊平区月寒中央通５丁目２－２０レジデンス月寒中央１Ｆ</t>
  </si>
  <si>
    <t>北海道札幌市豊平区月寒東１条７丁目６－５グレイスコート１階</t>
  </si>
  <si>
    <t>北海道札幌市豊平区美園４条６丁目１－２５　２０１号室</t>
  </si>
  <si>
    <t>北海道札幌市豊平区福住三条10丁目3番3号羊が丘展望園ビル101号</t>
  </si>
  <si>
    <t>北海道札幌市豊平区月寒西１条４丁目１番３０号</t>
  </si>
  <si>
    <t>北海道札幌市豊平区豊平１条８丁目１-２１野村ビル１Ｆ</t>
  </si>
  <si>
    <t>北海道札幌市豊平区福住２条７丁目１－５８</t>
  </si>
  <si>
    <t>北海道札幌市豊平区中の島２条３丁目６-１８石井ビル４階</t>
  </si>
  <si>
    <t>北海道札幌市豊平区月寒中央通８丁目１－１０月寒中央ビル２階１号</t>
  </si>
  <si>
    <t>北海道札幌市豊平区月寒東１条１８丁目５－９０　２F</t>
  </si>
  <si>
    <t>北海道札幌市豊平区美園７条１丁目１－１２藤屋ビル２階</t>
  </si>
  <si>
    <t>北海道札幌市豊平区美園７条１丁目１－１２藤屋ビル６階</t>
  </si>
  <si>
    <t>北海道札幌市豊平区美園９条４丁目１番２５号アクトビル１F</t>
  </si>
  <si>
    <t>北海道札幌市豊平区月寒中央通９丁目３－４３</t>
  </si>
  <si>
    <t>北海道札幌市豊平区福住三条１０丁目３番３号</t>
  </si>
  <si>
    <t>北海道札幌市南区澄川二条１丁目５－６－２０１号</t>
  </si>
  <si>
    <t>北海道札幌市豊平区中の島一条９丁目５－１６－２階</t>
  </si>
  <si>
    <t>北海道札幌市豊平区月寒中央通８丁目４－２８月寒ＦＪビル４０１</t>
  </si>
  <si>
    <t>北海道札幌市豊平区月寒中央通８丁目４番２５号第二有田ビル１０１号</t>
  </si>
  <si>
    <t>北海道札幌市豊平区平岸一条８丁目４－１２及川マンション３０３号、３０５号</t>
  </si>
  <si>
    <t>北海道札幌市豊平区月寒東四条１７丁目８－８</t>
  </si>
  <si>
    <t>北海道札幌市豊平区西岡３条４丁目１－２０熊谷ビル２Ｆ</t>
  </si>
  <si>
    <t>北海道札幌市豊平区平岸六条１３丁目３－３０</t>
  </si>
  <si>
    <t>北海道札幌市豊平区美園５条５丁目３番６号</t>
  </si>
  <si>
    <t>北海道札幌市豊平区中の島一条1丁目７－２０ＦＯＲＧＥＤ　ＮＡＫＡＮＯＳＨＩＭＡ８階</t>
  </si>
  <si>
    <t>北海道札幌市豊平区平岸三条７丁目６番２２号Ｂ１</t>
  </si>
  <si>
    <t>北海道札幌市豊平区平岸三条８丁目３－１－１階</t>
  </si>
  <si>
    <t>北海道札幌市豊平区美園九条１丁目１－１２</t>
  </si>
  <si>
    <t>北海道札幌市豊平区平岸４条１２丁目２－１７樋口ビル</t>
  </si>
  <si>
    <t>北海道札幌市豊平区月寒中央通１１丁目２－５マンションパスチャー１Ｆ</t>
  </si>
  <si>
    <t>北海道札幌市豊平区美園四条３丁目２－２９Ｅ－ＦＬＥＸ　ＢＬＤ３Ｆ</t>
  </si>
  <si>
    <t>北海道札幌市豊平区豊平一条１３丁目１－１７</t>
  </si>
  <si>
    <t>北海道札幌市豊平区美園１２条７丁目１番１５号　1階</t>
  </si>
  <si>
    <t>北海道札幌市豊平区平岸３条５丁目１－１FAVORI　１階</t>
  </si>
  <si>
    <t>北海道札幌市豊平区平岸２条３丁目２－２５</t>
  </si>
  <si>
    <t>北海道札幌市豊平区豊平７条８丁目１－２３</t>
  </si>
  <si>
    <t>北海道札幌市豊平区平岸三条１５丁目３－２Ｓ－ｉｎｇ　１ｓｔ　１Ｆ</t>
  </si>
  <si>
    <t>北海道札幌市豊平区中の島一条２丁目３番１２号１Ｆ</t>
  </si>
  <si>
    <t>北海道札幌市南区常盤３条１丁目６番１号</t>
  </si>
  <si>
    <t>北海道札幌市南区澄川４条２丁目４番１２号澄川８８ビル３階</t>
  </si>
  <si>
    <t>北海道札幌市南区真駒内柏丘８丁目７－３辰野マンション１階</t>
  </si>
  <si>
    <t>北海道札幌市南区石山２条３丁目１４番１４号</t>
  </si>
  <si>
    <t>北海道札幌市豊平区平岸３条９丁目１０番１号第一恵信ビル１Ｆ</t>
  </si>
  <si>
    <t>北海道札幌市南区石山東３丁目５－３７</t>
  </si>
  <si>
    <t>北海道札幌市南区藤野三条４丁目１５－４０</t>
  </si>
  <si>
    <t>北海道札幌市南区南３４条西１１丁目２－５栗林ビル２階</t>
  </si>
  <si>
    <t>北海道札幌市南区南３５条西１０丁目６－２５</t>
  </si>
  <si>
    <t>北海道札幌市南区北ノ沢１９０４番地２</t>
  </si>
  <si>
    <t>北海道札幌市南区中ノ沢１丁目１１番１１号</t>
  </si>
  <si>
    <t>北海道札幌市南区石山１条６丁目１番１９号</t>
  </si>
  <si>
    <t>北海道札幌市南区藤野３条４丁目５－１９</t>
  </si>
  <si>
    <t>北海道札幌市南区藤野４条１１丁目１２番１５号</t>
  </si>
  <si>
    <t>北海道札幌市白石区東札幌五条４丁目３-１７</t>
  </si>
  <si>
    <t>北海道札幌市南区澄川4条4丁目10-33</t>
  </si>
  <si>
    <t>北海道札幌市南区澄川４条９丁目１番７号</t>
  </si>
  <si>
    <t>北海道札幌市南区澄川４条３丁目５番１３号ウェルス澄川２Ｆ・３Ｆ</t>
  </si>
  <si>
    <t>北海道札幌市南区川沿１２条３丁目６番５号</t>
  </si>
  <si>
    <t>北海道札幌市南区藤野２条６丁目１１－１</t>
  </si>
  <si>
    <t>北海道札幌市南区川沿四条３丁目７－２８</t>
  </si>
  <si>
    <t>北海道札幌市南区澄川四条９丁目１９番７号</t>
  </si>
  <si>
    <t>北海道札幌市南区南３２条西１０丁目３－１モイワハイツ１階</t>
  </si>
  <si>
    <t>北海道札幌市南区川沿十条２丁目１番３号サンドリエビル１階</t>
  </si>
  <si>
    <t>北海道札幌市南区澄川四条一丁目１番２５号イマージュビル１Ｆ</t>
  </si>
  <si>
    <t>北海道札幌市南区澄川３条２丁目５番７号BROOK.BLD２階</t>
  </si>
  <si>
    <t>北海道札幌市南区澄川五条３丁目９番１０号</t>
  </si>
  <si>
    <t>北海道札幌市南区藤野三条２丁目１番５７号ＣｏＣｏビル２０１号室</t>
  </si>
  <si>
    <t>北海道札幌市南区澄川３条１丁目１３－１</t>
  </si>
  <si>
    <t>北海道札幌市南区石山二条６丁目７－１石山エメラルドハイツ１Ｆ</t>
  </si>
  <si>
    <t>北海道札幌市南区澄川四条２丁目４－６ノースヒルズ澄川３Ｆ</t>
  </si>
  <si>
    <t>北海道札幌市南区澄川三条１丁目５番３号センタービル１号室</t>
  </si>
  <si>
    <t>北海道札幌市南区川沿十三条２丁目３番８号KSビル１階</t>
  </si>
  <si>
    <t>北海道札幌市南区澄川四条６丁目２－３２</t>
  </si>
  <si>
    <t>北海道札幌市南区石山一条７丁目２３－１９</t>
  </si>
  <si>
    <t>北海道札幌市西区琴似４条２丁目６－１１－１０１</t>
  </si>
  <si>
    <t>北海道札幌市西区琴似４条７丁目１－４７</t>
  </si>
  <si>
    <t>北海道札幌市西区二十四軒３条２丁目５-２６パールビル</t>
  </si>
  <si>
    <t>北海道札幌市西区西町北１４丁目１－１５ホクシンビル１階</t>
  </si>
  <si>
    <t>北海道札幌市西区発寒１０条４丁目５－２０</t>
  </si>
  <si>
    <t>北海道札幌市西区二十四軒１条４丁目６番３号二十四軒駅バスターミナル３階</t>
  </si>
  <si>
    <t>北海道札幌市西区二十四軒２条１丁目１－１２</t>
  </si>
  <si>
    <t>北海道札幌市西区宮の沢２条４丁目１-１２</t>
  </si>
  <si>
    <t>北海道札幌市西区西町南７丁目１番４５号西町ビル１階</t>
  </si>
  <si>
    <t>北海道札幌市西区発寒１４条２丁目７－１７　２Ｆ</t>
  </si>
  <si>
    <t>北海道札幌市西区西野１条５丁目１番１０号</t>
  </si>
  <si>
    <t>北海道札幌市西区西野一条４丁目１－３</t>
  </si>
  <si>
    <t>北海道札幌市西区発寒５条５丁目９番８号</t>
  </si>
  <si>
    <t>北海道札幌市西区二十四軒４条７丁目４－４－３</t>
  </si>
  <si>
    <t>北海道札幌市西区山の手１条６丁目２－１５セピア山の手</t>
  </si>
  <si>
    <t>北海道札幌市西区二十四軒４条６丁目５番３号</t>
  </si>
  <si>
    <t>北海道札幌市北区北二十条西２丁目１－３２ＥＵビル３・４階</t>
  </si>
  <si>
    <t>北海道札幌市西区発寒１１条３丁目５－１８</t>
  </si>
  <si>
    <t>北海道札幌市西区西町北６丁目１番６号西町富士ビル　２０２号室</t>
  </si>
  <si>
    <t>北海道札幌市西区琴似１条６丁目４－１９</t>
  </si>
  <si>
    <t>北海道札幌市西区二十四軒二条５丁目４番１号２階</t>
  </si>
  <si>
    <t>北海道札幌市西区西野６条３丁目１２番１号</t>
  </si>
  <si>
    <t>北海道札幌市西区八軒６条東２丁目８－１０</t>
  </si>
  <si>
    <t>北海道札幌市西区琴似１条７丁目１番８号</t>
  </si>
  <si>
    <t>北海道札幌市西区山の手３条３丁目３－１４</t>
  </si>
  <si>
    <t>北海道札幌市西区八軒７条東４丁目３－１１</t>
  </si>
  <si>
    <t>北海道札幌市西区西野七条７丁目１－１０</t>
  </si>
  <si>
    <t>北海道札幌市西区宮の沢１条３丁目１０番７号ＡＢＥビル　４Ｆ</t>
  </si>
  <si>
    <t>北海道札幌市西区宮の沢１条３丁目１０番７号ＡＢＥビル２Ｆ</t>
  </si>
  <si>
    <t>北海道札幌市西区発寒１３条３丁目６－１０　１Ｆ東</t>
  </si>
  <si>
    <t>北海道札幌市西区山の手３条１丁目３－２５プリエ琴似２Ｆ</t>
  </si>
  <si>
    <t>北海道札幌市西区八軒６条西１丁目８番１号第２中田ビル１０１</t>
  </si>
  <si>
    <t>北海道札幌市西区八軒１条西１丁目１－２６アルファ琴似駅前ビル５０２号室</t>
  </si>
  <si>
    <t>北海道札幌市西区八軒５条東２丁目６－２３</t>
  </si>
  <si>
    <t>北海道札幌市西区八軒１条西１丁目１－２６アルファ琴似駅前ビル４０１</t>
  </si>
  <si>
    <t>北海道札幌市西区八軒６条西１－１－２０八軒メディカル中田ビル１０４</t>
  </si>
  <si>
    <t>北海道札幌市西区発寒十条２丁目１１－３９</t>
  </si>
  <si>
    <t>北海道札幌市西区琴似２条４丁目１－８マックスバリュ琴似２階</t>
  </si>
  <si>
    <t>北海道札幌市西区発寒６条８丁目７－１</t>
  </si>
  <si>
    <t>北海道札幌市西区発寒６条１３丁目３番５２号</t>
  </si>
  <si>
    <t>北海道札幌市西区発寒３条１丁目１－３</t>
  </si>
  <si>
    <t>北海道札幌市西区発寒６条１０丁目１番３号ＳＲ宮の沢ステーションビル２Ｆ－Ｄ</t>
  </si>
  <si>
    <t>北海道札幌市西区琴似１条２丁目５－６番ダイヤパレス琴似１階</t>
  </si>
  <si>
    <t>北海道札幌市西区八軒五条西２丁目４－１５</t>
  </si>
  <si>
    <t>北海道札幌市西区山の手７条８丁目６－３</t>
  </si>
  <si>
    <t>北海道札幌市西区八軒２条東５丁目６－７</t>
  </si>
  <si>
    <t>北海道札幌市西区二十四軒１条１丁目３－１</t>
  </si>
  <si>
    <t>北海道札幌市西区西野２条６丁目３番８号</t>
  </si>
  <si>
    <t>北海道札幌市西区琴似二条３丁目１－３テイオービル２Ｆ　２０４号</t>
  </si>
  <si>
    <t>北海道札幌市西区発寒９条１３丁目１番３駅前プラザ発寒１０５号</t>
  </si>
  <si>
    <t>北海道札幌市西区琴似一条５丁目４－１４　３Ｆ－Ａ</t>
  </si>
  <si>
    <t>北海道札幌市西区西町北１２丁目２番１号</t>
  </si>
  <si>
    <t>北海道札幌市西区八軒一条西３丁目１番６３号</t>
  </si>
  <si>
    <t>北海道札幌市西区発寒７条５丁目１１－２１クレストコート１C</t>
  </si>
  <si>
    <t>北海道札幌市西区山の手三条12丁目386番地８</t>
  </si>
  <si>
    <t>北海道札幌市西区山の手二条４丁目３－３エナージ山の手４０１号室</t>
  </si>
  <si>
    <t>北海道札幌市西区琴似一条２丁目５－３ハシモトビル２階</t>
  </si>
  <si>
    <t>北海道札幌市西区八軒十条東４丁目２番１８号アクア八軒東ビル</t>
  </si>
  <si>
    <t>北海道札幌市西区琴似二条４丁目１－８マックスバリュ２F</t>
  </si>
  <si>
    <t>北海道札幌市西区発寒５条２丁目３－３６</t>
  </si>
  <si>
    <t>北海道札幌市西区琴似二条６丁目１－２５清水ビル４０１号</t>
  </si>
  <si>
    <t>北海道札幌市西区八軒２条東１丁目２－２</t>
  </si>
  <si>
    <t>北海道札幌市西区八軒１条西３丁目１番６３号２階</t>
  </si>
  <si>
    <t>北海道札幌市西区二十四軒二条４丁目４番２９号</t>
  </si>
  <si>
    <t>北海道札幌市西区西町北７丁目１－１</t>
  </si>
  <si>
    <t>北海道札幌市厚別区厚別中央３条５丁目８番２０号</t>
  </si>
  <si>
    <t>北海道札幌市厚別区もみじ台南３丁目４番地</t>
  </si>
  <si>
    <t>北海道札幌市厚別区大谷地東２丁目６番１号北海総業ビル１階</t>
  </si>
  <si>
    <t>北海道札幌市厚別区厚別南１丁目９番１号大砂ビル３０６号</t>
  </si>
  <si>
    <t>北海道札幌市厚別区厚別北４条４丁目７－７</t>
  </si>
  <si>
    <t>北海道札幌市厚別区厚別南４丁目２３－２３</t>
  </si>
  <si>
    <t>北海道札幌市厚別区大谷地東５丁目８番１５号</t>
  </si>
  <si>
    <t>北海道札幌市厚別区厚別東四条８丁目１５－１０</t>
  </si>
  <si>
    <t>北海道札幌市厚別区厚別中央１条６－２－１５新札幌センタービル４階</t>
  </si>
  <si>
    <t>北海道札幌市厚別区厚別北１条２丁目１－３５</t>
  </si>
  <si>
    <t>北海道札幌市厚別区もみじ台南６丁目５番１号</t>
  </si>
  <si>
    <t>北海道札幌市東区北四十一条東５丁目２－１５</t>
  </si>
  <si>
    <t>北海道札幌市厚別区厚別西二条１丁目４-１３</t>
  </si>
  <si>
    <t>北海道札幌市厚別区大谷地東４丁目２－２０ウエストビル２階Ａ</t>
  </si>
  <si>
    <t>北海道札幌市厚別区大谷地東４丁目１番３６号</t>
  </si>
  <si>
    <t>北海道札幌市厚別区もみじ台南１丁目２番３号</t>
  </si>
  <si>
    <t>北海道札幌市厚別区厚別西５条２丁目１８番２２号</t>
  </si>
  <si>
    <t>北海道札幌市厚別区厚別西４条４丁目５－１</t>
  </si>
  <si>
    <t>北海道札幌市厚別区厚別東３条７丁目２１－７</t>
  </si>
  <si>
    <t>北海道札幌市厚別区厚別中央１条６丁目３－１ホクノー新札幌ビル４Ｆ</t>
  </si>
  <si>
    <t>北海道札幌市白石区本郷通８丁目北７-８-１０１</t>
  </si>
  <si>
    <t>北海道札幌市厚別区厚別西４条５丁目３－１１　２Ｆ</t>
  </si>
  <si>
    <t>北海道札幌市厚別区もみじ台北５丁目１１－１</t>
  </si>
  <si>
    <t>北海道札幌市厚別区厚別中央二条２丁目３</t>
  </si>
  <si>
    <t>北海道札幌市厚別区厚別中央１条６丁目２－１５新札幌センタービル４階</t>
  </si>
  <si>
    <t>北海道札幌市厚別区厚別北二条３丁目１－１株式会社ｃｌｉｍｂ内</t>
  </si>
  <si>
    <t>北海道札幌市厚別区青葉町３丁目３－１</t>
  </si>
  <si>
    <t>北海道札幌市厚別区大谷地西３丁目８番１０号</t>
  </si>
  <si>
    <t>北海道札幌市厚別区厚別東四条２丁目４番１号</t>
  </si>
  <si>
    <t>北海道札幌市厚別区厚別南１丁目３－８</t>
  </si>
  <si>
    <t>北海道札幌市厚別区厚別中央二条５丁目４－１七彩館ビル２階</t>
  </si>
  <si>
    <t>北海道札幌市厚別区大谷地東３丁目１番１号シンエー大谷地ビル２階</t>
  </si>
  <si>
    <t>北海道札幌市厚別区中央２条５丁目２－１</t>
  </si>
  <si>
    <t>北海道札幌市厚別区大谷地西５丁目７－２０</t>
  </si>
  <si>
    <t>北海道札幌市厚別区厚別中央三条４丁目２２－２５</t>
  </si>
  <si>
    <t>北海道札幌市厚別区厚別中央四条２丁目１９-１１</t>
  </si>
  <si>
    <t>北海道札幌市厚別区厚別中央一条２丁目１３－２０FC Farnestひばりが丘１F</t>
  </si>
  <si>
    <t>北海道札幌市厚別区もみじ台西３丁目１番６号</t>
  </si>
  <si>
    <t>北海道札幌市厚別区厚別中央三条１丁目６－１７</t>
  </si>
  <si>
    <t>北海道札幌市手稲区金山１条３丁目１３番５６</t>
  </si>
  <si>
    <t>北海道札幌市清田区真栄４条１丁目２番１号</t>
  </si>
  <si>
    <t>北海道札幌市手稲区前田１０条１３丁目１番２２号</t>
  </si>
  <si>
    <t>北海道札幌市手稲区富丘２条５丁目８－２８</t>
  </si>
  <si>
    <t>北海道札幌市清田区真栄４３４番地２５</t>
  </si>
  <si>
    <t>北海道札幌市手稲区手稲本町２条４丁目５－１５</t>
  </si>
  <si>
    <t>北海道札幌市清田区真栄４条５丁目１１番１２号</t>
  </si>
  <si>
    <t>北海道札幌市手稲区稲穂２条４丁目２番８号　細木ビル１階</t>
  </si>
  <si>
    <t>北海道札幌市清田区里塚２条６丁目１番３号</t>
  </si>
  <si>
    <t>北海道札幌市清田区清田２条１丁目１５－１１</t>
  </si>
  <si>
    <t>北海道札幌市手稲区富丘１条７丁目４番７号</t>
  </si>
  <si>
    <t>北海道札幌市手稲区新発寒６条６丁目７番１号</t>
  </si>
  <si>
    <t>北海道札幌市手稲区富丘４条３丁目４番５号</t>
  </si>
  <si>
    <t>北海道札幌市手稲区手稲本町２条３丁目８番２１号</t>
  </si>
  <si>
    <t>北海道札幌市手稲区手稲山口７８８</t>
  </si>
  <si>
    <t>北海道札幌市手稲区曙三条２丁目１３－３０</t>
  </si>
  <si>
    <t>北海道札幌市清田区清田７条１丁目２５－２２</t>
  </si>
  <si>
    <t>北海道札幌市清田区真栄３条２丁目１７－２６アクティブプラザ真栄１Ｆ</t>
  </si>
  <si>
    <t>北海道札幌市手稲区前田３条８丁目３－１８</t>
  </si>
  <si>
    <t>北海道札幌市清田区清田１条４丁目１－５５第八荒井ビル １階</t>
  </si>
  <si>
    <t>北海道札幌市清田区真栄１条２丁目１番６号ラフィナート真栄１Ｆ</t>
  </si>
  <si>
    <t>北海道札幌市手稲区稲穂２条６丁目３－１４</t>
  </si>
  <si>
    <t>北海道札幌市手稲区手稲本町１条３丁目２番８号クレオコート１Ｆ</t>
  </si>
  <si>
    <t>北海道札幌市手稲区前田６条８丁目２－１４</t>
  </si>
  <si>
    <t>北海道札幌市清田区北野６条１丁目４－３６山本ビル１Ｆ左　及び　３ＦＤ号室</t>
  </si>
  <si>
    <t>北海道札幌市手稲区富丘３条１丁目６番１号</t>
  </si>
  <si>
    <t>北海道札幌市手稲区前田４条１０丁目３番２０号エクセレント裕１０１号室</t>
  </si>
  <si>
    <t>北海道札幌市手稲区前田７条１０丁目６－１２</t>
  </si>
  <si>
    <t>北海道札幌市清田区平岡八条３丁目８番７号</t>
  </si>
  <si>
    <t>北海道札幌市手稲区星置一条３丁目３－１２リュウジュビル３階Ａ号室</t>
  </si>
  <si>
    <t>北海道札幌市清田区北野七条４丁目１１番２２号ＪＨＴ北野イーストビル１階Ａ</t>
  </si>
  <si>
    <t>北海道札幌市手稲区前田５条６丁目１－３　５．６パークサイド１Ｆ</t>
  </si>
  <si>
    <t>北海道札幌市清田区里塚２条１丁目３－２</t>
  </si>
  <si>
    <t>北海道札幌市手稲区西宮の沢４条４丁目１８－７－１０１</t>
  </si>
  <si>
    <t>北海道札幌市手稲区新発寒５条５丁目２－３</t>
  </si>
  <si>
    <t>北海道札幌市清田区清田１条４丁目５－４１ＮＩＨＯＮＥＳＥＩ　ＮＯ２　Ｂuilding</t>
  </si>
  <si>
    <t>北海道札幌市清田区清田六条４丁目１１番８号</t>
  </si>
  <si>
    <t>北海道札幌市清田区清田２条１丁目４－１１</t>
  </si>
  <si>
    <t>北海道札幌市手稲区星置一条３丁目４－７</t>
  </si>
  <si>
    <t>北海道札幌市清田区清田二条１丁目１４－１７</t>
  </si>
  <si>
    <t>北海道札幌市清田区真栄５条２丁目２番２９号</t>
  </si>
  <si>
    <t>北海道札幌市手稲区稲穂三条４丁目２－３</t>
  </si>
  <si>
    <t>北海道札幌市清田区清田二条１丁目１番７号ハナブサビル　１０５号室</t>
  </si>
  <si>
    <t>北海道札幌市手稲区星置一条８丁目４－１２</t>
  </si>
  <si>
    <t>北海道札幌市手稲区星置三条1丁目１９－１４</t>
  </si>
  <si>
    <t>北海道札幌市清田区真栄四条４丁目１４－１４</t>
  </si>
  <si>
    <t>北海道札幌市手稲区手稲本町三条４丁目５番５７号</t>
  </si>
  <si>
    <t>北海道札幌市手稲区前田５条１３丁目３－１アルファ手稲ショッピングセンター２階</t>
  </si>
  <si>
    <t>北海道札幌市清田区北野３条２丁目１３－６５シンエイビル２F</t>
  </si>
  <si>
    <t>北海道札幌市手稲区手稲本町二条４丁目８－２０キテネB棟２F</t>
  </si>
  <si>
    <t>北海道札幌市清田区平岡公園東４丁目１５番３号</t>
  </si>
  <si>
    <t>北海道札幌市手稲区富丘三条５丁目５－１９</t>
  </si>
  <si>
    <t>北海道札幌市手稲区手稲本町二条３丁目９－１５－１Ｆ</t>
  </si>
  <si>
    <t>北海道札幌市西区発寒１７条３丁目１－１</t>
  </si>
  <si>
    <t>特定非営利活動法人　札幌チャレンジド</t>
  </si>
  <si>
    <t>社会福祉法人　朔風</t>
  </si>
  <si>
    <t>社会福祉法人　札幌恵友会</t>
  </si>
  <si>
    <t>特定非営利活動法人　あずまし家</t>
  </si>
  <si>
    <t>社会福祉法人　草の実会</t>
  </si>
  <si>
    <t>株式会社　進幸</t>
  </si>
  <si>
    <t>ひまわり産業株式会社</t>
  </si>
  <si>
    <t>特定非営利活動法人　障がい者就労支援の会</t>
  </si>
  <si>
    <t>特定非営利活動法人　しまりす</t>
  </si>
  <si>
    <t>社会福祉法人　あむ</t>
  </si>
  <si>
    <t>社会福祉法人　光の森学園</t>
  </si>
  <si>
    <t>特定非営利活動法人　ポトス会</t>
  </si>
  <si>
    <t>特定非営利活動法人　アガペハウス</t>
  </si>
  <si>
    <t>特定非営利活動法人　だいち</t>
  </si>
  <si>
    <t>合同会社　チキサニ</t>
  </si>
  <si>
    <t>特定非営利活動法人　ふくろうの会</t>
  </si>
  <si>
    <t>一般社団法人　えぞネット</t>
  </si>
  <si>
    <t>特定非営利活動法人　アシスト</t>
  </si>
  <si>
    <t>特定非営利活動法人　ライツ</t>
  </si>
  <si>
    <t>社会福祉法人　札幌肢体不自由福祉会</t>
  </si>
  <si>
    <t>株式会社ＬＩＴＡＬＩＣＯパートナーズ</t>
  </si>
  <si>
    <t>特定非営利活動法人あっぷる</t>
  </si>
  <si>
    <t>特定非営利活動法人　すこやかライフ</t>
  </si>
  <si>
    <t>株式会社　つめ草</t>
  </si>
  <si>
    <t>株式会社　トラーム</t>
  </si>
  <si>
    <t>社会福祉法人　札幌あさひ会</t>
  </si>
  <si>
    <t>特定非営利活動法人　障害者自立支援団体麦の会</t>
  </si>
  <si>
    <t>特定非営利活動法人　ＴＡＫの会</t>
  </si>
  <si>
    <t>株式会社　ｄｉｓｐｏ．</t>
  </si>
  <si>
    <t>特定非営利活動法人　とらいわーく</t>
  </si>
  <si>
    <t>特定非営利活動法人　ＰＣＮＥＴ</t>
  </si>
  <si>
    <t>社会福祉法人　北翔会</t>
  </si>
  <si>
    <t>さくらトータルサービス　合同会社</t>
  </si>
  <si>
    <t>株式会社　エニシィング</t>
  </si>
  <si>
    <t>特定非営利活動法人　アイの実</t>
  </si>
  <si>
    <t>株式会社ふきのとう</t>
  </si>
  <si>
    <t>特定非営利活動法人　太夢</t>
  </si>
  <si>
    <t>株式会社エルブの杜</t>
  </si>
  <si>
    <t>株式会社イノベイト</t>
  </si>
  <si>
    <t>株式会社　Ｅ－Ｚ－Ｏ</t>
  </si>
  <si>
    <t>医療法人社団　健心会</t>
  </si>
  <si>
    <t>株式会社らぶアンドぴーす</t>
  </si>
  <si>
    <t>特定非営利活動法人　ハートシップ</t>
  </si>
  <si>
    <t>特定非営利活動法人珈琲工房わらべ家</t>
  </si>
  <si>
    <t>合同会社　親和</t>
  </si>
  <si>
    <t>医療法人社団　花水木</t>
  </si>
  <si>
    <t>一般社団法人　源輝</t>
  </si>
  <si>
    <t>株式会社　リハビリ介護</t>
  </si>
  <si>
    <t>特定非営利活動法人　ぷらすハート２８</t>
  </si>
  <si>
    <t>特定非営利活動法人　コンパサーレ</t>
  </si>
  <si>
    <t>一般社団法人　障害者・高齢者支援協会</t>
  </si>
  <si>
    <t>特定非営利活動法人グリップ</t>
  </si>
  <si>
    <t>合同会社　オムズ</t>
  </si>
  <si>
    <t>株式会社ワイズワイド</t>
  </si>
  <si>
    <t>ウェルビー株式会社</t>
  </si>
  <si>
    <t>特定非営利活動法人エイチエムピーズ</t>
  </si>
  <si>
    <t>株式会社オアシス</t>
  </si>
  <si>
    <t>合同会社　ノアールシーン</t>
  </si>
  <si>
    <t>アシスタントアンドパートナー株式会社</t>
  </si>
  <si>
    <t>社会福祉法人　札幌報恩会</t>
  </si>
  <si>
    <t>特定非営利活動法人クロスジョブ</t>
  </si>
  <si>
    <t>株式会社サクセス</t>
  </si>
  <si>
    <t>Ｈｅａｒｔｂｅａｔ 株式会社</t>
  </si>
  <si>
    <t>特定非営利活動法人杜の風</t>
  </si>
  <si>
    <t>特定非営利活動法人　札幌連合断酒会</t>
  </si>
  <si>
    <t>特定非営利活動法人　大地ふくし会</t>
  </si>
  <si>
    <t>株式会社　ルーフ</t>
  </si>
  <si>
    <t>株式会社　ブリッジメディア</t>
  </si>
  <si>
    <t>株式会社キャッチ</t>
  </si>
  <si>
    <t>株式会社アールアイコ－ポレーション</t>
  </si>
  <si>
    <t>合同会社ＭＩＲＡＩ</t>
  </si>
  <si>
    <t>特定非営利活動法人　Ｆｏｒｅｓｔ</t>
  </si>
  <si>
    <t>一般社団法人　就労の伴</t>
  </si>
  <si>
    <t>ＷＯＲＴＨ　合同会社</t>
  </si>
  <si>
    <t>株式会社　プラスアルファ</t>
  </si>
  <si>
    <t>ｒｅｗａｒｄ株式会社</t>
  </si>
  <si>
    <t>合同会社　ワイズサポート</t>
  </si>
  <si>
    <t>One Rai's 株式会社</t>
  </si>
  <si>
    <t>株式会社　キャリアエディション</t>
  </si>
  <si>
    <t>株式会社リオン</t>
  </si>
  <si>
    <t>コネクトグループ株式会社</t>
  </si>
  <si>
    <t>一般社団法人　北海道社会福祉センター</t>
  </si>
  <si>
    <t>株式会社　よかず</t>
  </si>
  <si>
    <t>株式会社　ライフマネジメント</t>
  </si>
  <si>
    <t>株式会社エール</t>
  </si>
  <si>
    <t>社会福祉法人　緑伸会</t>
  </si>
  <si>
    <t>フロンティアリンク株式会社</t>
  </si>
  <si>
    <t>合同会社ディケイド</t>
  </si>
  <si>
    <t>株式会社　フォアヴェルツ</t>
  </si>
  <si>
    <t>ＣＯＬＯＲチャーム合同会社</t>
  </si>
  <si>
    <t>株式会社ユニバード</t>
  </si>
  <si>
    <t>一般社団法人北海道リソース・コンサルティング</t>
  </si>
  <si>
    <t>特定非営利活動法人　ソルウェイズ</t>
  </si>
  <si>
    <t>株式会社　リベラ</t>
  </si>
  <si>
    <t>株式会社Ｌｉｆｕｎｅｘｔ</t>
  </si>
  <si>
    <t>株式会社ブルベア</t>
  </si>
  <si>
    <t>株式会社　明星商会</t>
  </si>
  <si>
    <t>株式会社ハイ・フィールド</t>
  </si>
  <si>
    <t>株式会社チャレンジプラットフォーム</t>
  </si>
  <si>
    <t>イージーコレクトアンドインターナショナルペイメントサービス株式会社</t>
  </si>
  <si>
    <t>株式会社　アンコール</t>
  </si>
  <si>
    <t>合同会社ゆとす</t>
  </si>
  <si>
    <t>株式会社中和welfare</t>
  </si>
  <si>
    <t>合同会社レッドムーン</t>
  </si>
  <si>
    <t>株式会社フェイバーズクリエイション</t>
  </si>
  <si>
    <t>株式会社ｍａｉハーモニー</t>
  </si>
  <si>
    <t>株式会社ユニバーサルラボ</t>
  </si>
  <si>
    <t>株式会社エヌ・シーフード</t>
  </si>
  <si>
    <t>ライフサポートサービス株式会社</t>
  </si>
  <si>
    <t>合同会社　ダイアグラム</t>
  </si>
  <si>
    <t>株式会社ポロワッカ</t>
  </si>
  <si>
    <t>労働者協働組合ワーカーズコープ・センター事業団</t>
  </si>
  <si>
    <t>クアッド株式会社</t>
  </si>
  <si>
    <t>一般社団法人ほっかいどう発達症応援ラボ</t>
  </si>
  <si>
    <t>合同会社　ユーリード</t>
  </si>
  <si>
    <t>株式会社fuhdo lab</t>
  </si>
  <si>
    <t>株式会社ウイング・アール</t>
  </si>
  <si>
    <t>合同会社　志桜</t>
  </si>
  <si>
    <t>アッド株式会社</t>
  </si>
  <si>
    <t>ユリケア株式会社</t>
  </si>
  <si>
    <t>株式会社MyWay</t>
  </si>
  <si>
    <t>株式会社　アールズエース</t>
  </si>
  <si>
    <t>株式会社スマイルコンフィデンス</t>
  </si>
  <si>
    <t>合同会社キャンバス</t>
  </si>
  <si>
    <t>合同会社　ＨＯＳ</t>
  </si>
  <si>
    <t>特定非営利活動法人はっぴーらいふ</t>
  </si>
  <si>
    <t>有限会社アシスト北海道</t>
  </si>
  <si>
    <t>株式会社Ｃｏｃｏ</t>
  </si>
  <si>
    <t>合同会社　ＰＡＳ ａ ＰＡＳ</t>
  </si>
  <si>
    <t>株式会社ＵＰＶＩＬＬＡＧＥ</t>
  </si>
  <si>
    <t>株式会社ここちぐら</t>
  </si>
  <si>
    <t>株式会社　ノーススターラボ</t>
  </si>
  <si>
    <t>カイムエイム合同会社</t>
  </si>
  <si>
    <t>株式会社　ディスティナ</t>
  </si>
  <si>
    <t>株式会社ケーズムーン</t>
  </si>
  <si>
    <t>Cloud9ine株式会社</t>
  </si>
  <si>
    <t>株式会社サンアップ</t>
  </si>
  <si>
    <t>株式会社　Re</t>
  </si>
  <si>
    <t>ApollonBeak株式会社</t>
  </si>
  <si>
    <t>株式会社愛優夢</t>
  </si>
  <si>
    <t>合同会社ジュピター</t>
  </si>
  <si>
    <t>社会福祉法人　ろく舎</t>
  </si>
  <si>
    <t>合同会社JAPANICARE</t>
  </si>
  <si>
    <t>合同会社　バディ</t>
  </si>
  <si>
    <t>株式会社サンク</t>
  </si>
  <si>
    <t>株式会社トマホークス</t>
  </si>
  <si>
    <t>株式会社ｅｓライフワーク</t>
  </si>
  <si>
    <t>合同会社　チーム</t>
  </si>
  <si>
    <t>株式会社Ｒｏｄｉｎａ</t>
  </si>
  <si>
    <t>合同会社ハートフル</t>
  </si>
  <si>
    <t>社会福祉法人　響会</t>
  </si>
  <si>
    <t>社会福祉法人　シルバニア</t>
  </si>
  <si>
    <t>札幌市</t>
  </si>
  <si>
    <t>社会福祉法人　札幌協働福祉会</t>
  </si>
  <si>
    <t>社会福祉法人　麦の子会</t>
  </si>
  <si>
    <t>社会福祉法人　ＨＯＰ</t>
  </si>
  <si>
    <t>特定非営利活動法人　自立支援センター　歩歩路</t>
  </si>
  <si>
    <t>社会福祉法人　エムアール会</t>
  </si>
  <si>
    <t>特定非営利活動法人　リッシュ</t>
  </si>
  <si>
    <t>特定非営利活動法人　ゆめ</t>
  </si>
  <si>
    <t>社会福祉法人　愛和福祉会</t>
  </si>
  <si>
    <t>社会福祉法人　さっぽろひかり福祉会</t>
  </si>
  <si>
    <t>一般社団法人　北海道精神障害者家族連合会</t>
  </si>
  <si>
    <t>株式会社　マザー</t>
  </si>
  <si>
    <t>特定非営利活動法人　地域生活支援グループ・共働友楽舎</t>
  </si>
  <si>
    <t>特定非営利活動法人　地域障害者活動支援センター　創生もえぎ</t>
  </si>
  <si>
    <t>社会福祉法人　札親会</t>
  </si>
  <si>
    <t>特定非営利活動法人　ホップ障害者地域生活支援センター</t>
  </si>
  <si>
    <t>社会福祉法人　はるにれの里</t>
  </si>
  <si>
    <t>合資会社　優・もあ</t>
  </si>
  <si>
    <t>特定非営利活動法人　工房　ぶら里</t>
  </si>
  <si>
    <t>特定非営利活動法人　コミュネット楽創</t>
  </si>
  <si>
    <t>社会福祉法人　禎心会</t>
  </si>
  <si>
    <t>プラス合同会社</t>
  </si>
  <si>
    <t>特定非営利活動法人　子どもサポートどろんこクラブ</t>
  </si>
  <si>
    <t>株式会社　ドン・リースアンドレンタル</t>
  </si>
  <si>
    <t>有限会社　Ｃｏｌｏｒｓ</t>
  </si>
  <si>
    <t>株式会社ソレイズ</t>
  </si>
  <si>
    <t>社会福祉法人　北海道社会福祉事業団</t>
  </si>
  <si>
    <t>特定非営利活動法人　ぱすとらる</t>
  </si>
  <si>
    <t>特定非営利活動法人　楽しいモグラクラブ</t>
  </si>
  <si>
    <t>合同会社　みなふく会</t>
  </si>
  <si>
    <t>一般社団法人　札幌福祉就労支援センター</t>
  </si>
  <si>
    <t>特定非営利活動法人ネクステージ</t>
  </si>
  <si>
    <t>特定非営利活動法人　みんなの広場</t>
  </si>
  <si>
    <t>特定非営利活動法人　クリオネ</t>
  </si>
  <si>
    <t>合同会社　アバンギャルド</t>
  </si>
  <si>
    <t>ありがとうファミリー株式会社</t>
  </si>
  <si>
    <t>株式会社　ジョブロジック</t>
  </si>
  <si>
    <t>ニューフォレスト株式会社</t>
  </si>
  <si>
    <t>特定非営利活動法人　ひなた</t>
  </si>
  <si>
    <t>株式会社　さんりん舎</t>
  </si>
  <si>
    <t>特定非営利活動法人　札幌こころ・こむ</t>
  </si>
  <si>
    <t>合同会社　花まる</t>
  </si>
  <si>
    <t>株式会社　ループ</t>
  </si>
  <si>
    <t>株式会社　輝</t>
  </si>
  <si>
    <t>特定非営利活動法人　ぎんあん</t>
  </si>
  <si>
    <t>株式会社　パーソナル・ケア・ポート</t>
  </si>
  <si>
    <t>株式会社ウェーブ・Ｍ</t>
  </si>
  <si>
    <t>株式会社　アライト</t>
  </si>
  <si>
    <t>特定非営利活動法人アルク</t>
  </si>
  <si>
    <t>特定非営利活動法人北海道生活困窮者支援センター</t>
  </si>
  <si>
    <t>合同会社ラ・ルーチェ</t>
  </si>
  <si>
    <t>株式会社　ときめきコーポレーション</t>
  </si>
  <si>
    <t>特定非営利活動法人　大志会</t>
  </si>
  <si>
    <t>株式会社　モナミコーポレーション</t>
  </si>
  <si>
    <t>株式会社　恵愛</t>
  </si>
  <si>
    <t>合同会社　愛輪</t>
  </si>
  <si>
    <t>株式会社アマルシア</t>
  </si>
  <si>
    <t>社会福祉法人　三草会</t>
  </si>
  <si>
    <t>株式会社　ＰｉＳＴＥＪＡＰＡＮ</t>
  </si>
  <si>
    <t>株式会社　元気な介護</t>
  </si>
  <si>
    <t>特定非営利活動法人札幌風雅舎</t>
  </si>
  <si>
    <t>株式会社　まいらいふ</t>
  </si>
  <si>
    <t>株式会社クラ・ゼミ</t>
  </si>
  <si>
    <t>株式会社ＢＥＡＴ</t>
  </si>
  <si>
    <t>合同会社けあらぼ</t>
  </si>
  <si>
    <t>株式会社　Ｋ.Ｂ.Ｂ</t>
  </si>
  <si>
    <t>合同会社アルカディア</t>
  </si>
  <si>
    <t>特定非営利活動法人　障害者支援センター北海道</t>
  </si>
  <si>
    <t>株式会社　未来創舎</t>
  </si>
  <si>
    <t>株式会社　こころｗｏｒｋ</t>
  </si>
  <si>
    <t>株式会社千手</t>
  </si>
  <si>
    <t>一般社団法人　ネクスマイル</t>
  </si>
  <si>
    <t>株式会社WiicdiQ</t>
  </si>
  <si>
    <t>株式会社Bondex</t>
  </si>
  <si>
    <t>合同会社　Ｆｉｅｒｔｅ</t>
  </si>
  <si>
    <t>株式会社　アイテラス</t>
  </si>
  <si>
    <t>一般社団法人　空と海</t>
  </si>
  <si>
    <t>特定非営利活動法人　はなうた</t>
  </si>
  <si>
    <t>合同会社リッチワンライフ</t>
  </si>
  <si>
    <t>株式会社　双葉</t>
  </si>
  <si>
    <t>合同会社愛逢</t>
  </si>
  <si>
    <t>株式会社よねたや</t>
  </si>
  <si>
    <t>合同会社リンクルーズ</t>
  </si>
  <si>
    <t>特定非営利活動法人　楽園プロジェクト</t>
  </si>
  <si>
    <t>株式会社ココピアワークス</t>
  </si>
  <si>
    <t>合同会社札幌M’zファクトリー</t>
  </si>
  <si>
    <t>社会医療法人社団　愛心館</t>
  </si>
  <si>
    <t>株式会社ＲＡＣ</t>
  </si>
  <si>
    <t>株式会社ＮＯＷＴ</t>
  </si>
  <si>
    <t>株式会社メディアソリューション</t>
  </si>
  <si>
    <t>合同会社ＮｅｗＢｅｌｌ</t>
  </si>
  <si>
    <t>合同会社TMS</t>
  </si>
  <si>
    <t>株式会社　Raru.</t>
  </si>
  <si>
    <t>合同会社　mecco</t>
  </si>
  <si>
    <t>合同会社あのん</t>
  </si>
  <si>
    <t>株式会社ぐぅ</t>
  </si>
  <si>
    <t>合同会社みじり</t>
  </si>
  <si>
    <t>株式会社　to.U</t>
  </si>
  <si>
    <t>株式会社つむぎ</t>
  </si>
  <si>
    <t>合同会社　藍</t>
  </si>
  <si>
    <t>合同会社　ふるーつMIX</t>
  </si>
  <si>
    <t>株式会社ＬＩＢＲＡ</t>
  </si>
  <si>
    <t>合同会社みんなの空間</t>
  </si>
  <si>
    <t>合同会社　東勝</t>
  </si>
  <si>
    <t>株式会社モナミ―コーポレーション</t>
  </si>
  <si>
    <t>株式会社　アクティックイメージング</t>
  </si>
  <si>
    <t>特定非営利活動法人ガイドポスト</t>
  </si>
  <si>
    <t>特定非営利活動法人　リカバリー</t>
  </si>
  <si>
    <t>ループ合同会社</t>
  </si>
  <si>
    <t>合同会社　ホワイト　キューブ</t>
  </si>
  <si>
    <t>特定非営利活動法人ＰＡＳＳＯ</t>
  </si>
  <si>
    <t>株式会社　エールアライブ</t>
  </si>
  <si>
    <t>特定非営利活動法人　共生舎</t>
  </si>
  <si>
    <t>株式会社　ヒューマン</t>
  </si>
  <si>
    <t>株式会社エスエーケー</t>
  </si>
  <si>
    <t>株式会社スタジオＧ</t>
  </si>
  <si>
    <t>特定非営利活動法人D.Nサポート</t>
  </si>
  <si>
    <t>一般社団法人　北海道障がい者就労支援スポーツ振興協会</t>
  </si>
  <si>
    <t>エール株式会社</t>
  </si>
  <si>
    <t>一般社団法人　けさらん</t>
  </si>
  <si>
    <t>株式会社　大蔵商事</t>
  </si>
  <si>
    <t>西川不動産　株式会社</t>
  </si>
  <si>
    <t>株式会社　こころ</t>
  </si>
  <si>
    <t>特定非営利活動法人にじの夢</t>
  </si>
  <si>
    <t>株式会社ギャラコシー</t>
  </si>
  <si>
    <t>株式会社ＢＯＡ　ＳＯＲＴＥ</t>
  </si>
  <si>
    <t>合同会社FSS</t>
  </si>
  <si>
    <t>株式会社　郷和</t>
  </si>
  <si>
    <t>株式会社ハッピーライフプランナー</t>
  </si>
  <si>
    <t>特定非営利活動法人　在宅介護サービス　いきいき東</t>
  </si>
  <si>
    <t>合同会社いーらいふ</t>
  </si>
  <si>
    <t>株式会社　絆メディカルグループ</t>
  </si>
  <si>
    <t>社会福祉法人　勤医協福祉会</t>
  </si>
  <si>
    <t>株式会社ｍａｓｔｅｒｐｉｅｃｅ</t>
  </si>
  <si>
    <t>特定非営利活動法人ニルスの会</t>
  </si>
  <si>
    <t>株式会社特需プロジェクト</t>
  </si>
  <si>
    <t>合同会社五月会</t>
  </si>
  <si>
    <t>合同会社Ｓプランニング</t>
  </si>
  <si>
    <t>株式会社　ヤマコウ工業</t>
  </si>
  <si>
    <t>合同会社ミオルーメ</t>
  </si>
  <si>
    <t>合同会社ダブルコンセプト</t>
  </si>
  <si>
    <t>有限会社　アンジュ企画</t>
  </si>
  <si>
    <t>睡蓮商事株式会社</t>
  </si>
  <si>
    <t>合同会社　ＮｏｒｔｈＧａｒｄｅｎ</t>
  </si>
  <si>
    <t>合同会社C’est la vie</t>
  </si>
  <si>
    <t>株式会社Cookingロマンス</t>
  </si>
  <si>
    <t>株式会社ソーシャルサポートダイアナ</t>
  </si>
  <si>
    <t>株式会社テムズ</t>
  </si>
  <si>
    <t>合同会社ＱＯＬ.</t>
  </si>
  <si>
    <t>株式会社U-BASE</t>
  </si>
  <si>
    <t>合同会社　エール</t>
  </si>
  <si>
    <t>株式会社アマタイブ</t>
  </si>
  <si>
    <t>社会福祉法人とらくろ</t>
  </si>
  <si>
    <t>株式会社ライフケアプラン</t>
  </si>
  <si>
    <t>株式会社Ｇ－ｌｏｔｕｓ</t>
  </si>
  <si>
    <t>合同会社　ライフ企画</t>
  </si>
  <si>
    <t>特定非営利活動法人　北海道ダルク</t>
  </si>
  <si>
    <t>合同会社ヤマドリ</t>
  </si>
  <si>
    <t>株式会社Career Ways</t>
  </si>
  <si>
    <t>合同会社ＳＡＳＵＫＥ　ＮＥＸＴ</t>
  </si>
  <si>
    <t>JUST DO IT 合同会社</t>
  </si>
  <si>
    <t>ワンダーストレージクリエイション株式会社</t>
  </si>
  <si>
    <t>株式会社バーニーズ</t>
  </si>
  <si>
    <t>特定非営利活動法人　しろくま</t>
  </si>
  <si>
    <t>合同会社 ｍ’ｓワークス　</t>
  </si>
  <si>
    <t>社会福祉法人　ともに福祉会</t>
  </si>
  <si>
    <t>社会福祉法人　北海道光生舎</t>
  </si>
  <si>
    <t>社会福祉法人　札幌育成園</t>
  </si>
  <si>
    <t>社会福祉法人　札幌緑花会</t>
  </si>
  <si>
    <t>特定非営利活動法人　札幌障害者活動支援センターライフ</t>
  </si>
  <si>
    <t>特定非営利活動法人　精神障害者を支援する会</t>
  </si>
  <si>
    <t>社会福祉法人　アンビシャス</t>
  </si>
  <si>
    <t>社会福祉法人　さくら協働福祉会</t>
  </si>
  <si>
    <t>社会福祉法人　明日佳</t>
  </si>
  <si>
    <t>社会福祉法人　札幌この実会</t>
  </si>
  <si>
    <t>特定非営利活動法人　青眼</t>
  </si>
  <si>
    <t>医療法人　耕仁会</t>
  </si>
  <si>
    <t>社会福祉法人　小樽高島福祉会</t>
  </si>
  <si>
    <t>社会福祉法人　愛敬園</t>
  </si>
  <si>
    <t>社会福祉法人　共友会</t>
  </si>
  <si>
    <t>特定非営利活動法人　はるな会障害者サポート</t>
  </si>
  <si>
    <t>特定非営利活動法人　生活相談サポートセンター</t>
  </si>
  <si>
    <t>特定非営利活動法人　知的障害者在宅支援・りぼん</t>
  </si>
  <si>
    <t>一般社団法人オフィスサプライ</t>
  </si>
  <si>
    <t>社会福祉法人　札幌三和福祉会</t>
  </si>
  <si>
    <t>株式会社　イーユー</t>
  </si>
  <si>
    <t>株式会社　ユメトキボウ</t>
  </si>
  <si>
    <t>特定非営利活動法人　ピースマイル</t>
  </si>
  <si>
    <t>特定非営利活動法人　ふれあい</t>
  </si>
  <si>
    <t>特定非営利活動法人　きなはれ</t>
  </si>
  <si>
    <t>株式会社　エフリング</t>
  </si>
  <si>
    <t>特定非営利活動法人　しあわせ健康会</t>
  </si>
  <si>
    <t>特定非営利活動法人　オペア</t>
  </si>
  <si>
    <t>公益財団法人北海道精神保健推進協会</t>
  </si>
  <si>
    <t>株式会社　ラダーサポート</t>
  </si>
  <si>
    <t>株式会社　ネオアドバンス</t>
  </si>
  <si>
    <t>合同会社　ヒューマンパワー</t>
  </si>
  <si>
    <t>株式会社　ジョブタス</t>
  </si>
  <si>
    <t>一般社団法人　北海道ピアサポート協会</t>
  </si>
  <si>
    <t>株式会社　シーケンス</t>
  </si>
  <si>
    <t>合同会社　結</t>
  </si>
  <si>
    <t>株式会社アルド</t>
  </si>
  <si>
    <t>有限会社　赤いとうがらし</t>
  </si>
  <si>
    <t>合同会社　輝来鈴</t>
  </si>
  <si>
    <t>株式会社　ビーグル</t>
  </si>
  <si>
    <t>合同会社　第一Web</t>
  </si>
  <si>
    <t>株式会社　クレオ</t>
  </si>
  <si>
    <t>一般社団法人　北葉福祉推進機構</t>
  </si>
  <si>
    <t>株式会社　ラピティ</t>
  </si>
  <si>
    <t>株式会社みちくさ</t>
  </si>
  <si>
    <t>合同会社ビーズ</t>
  </si>
  <si>
    <t>株式会社タイガー</t>
  </si>
  <si>
    <t>株式会社令和サービス</t>
  </si>
  <si>
    <t>合同会社アルコバレーノ</t>
  </si>
  <si>
    <t>北海ケアサービス株式会社</t>
  </si>
  <si>
    <t>株式会社　おかげや</t>
  </si>
  <si>
    <t>株式会社オフィスルル</t>
  </si>
  <si>
    <t>株式会社ｒｅｖｏｓ</t>
  </si>
  <si>
    <t>サポートワーク株式会社</t>
  </si>
  <si>
    <t>一般社団法人ＮＦＣ札幌</t>
  </si>
  <si>
    <t>特定非営利活動法人　ら・し・く</t>
  </si>
  <si>
    <t>公益社団法人　札幌聴覚障害者協会</t>
  </si>
  <si>
    <t>合同会社ＳｏｕＷａ</t>
  </si>
  <si>
    <t>合同会社　チアーズ</t>
  </si>
  <si>
    <t>株式会社　エスライン</t>
  </si>
  <si>
    <t>株式会社 LIBERAS</t>
  </si>
  <si>
    <t>株式会社ＳＨＩＮＣＡ</t>
  </si>
  <si>
    <t>株式会社ふぁすふぁらす</t>
  </si>
  <si>
    <t>株式会社　ＧＵＩＬＤ　ＷＯＲＫＳ</t>
  </si>
  <si>
    <t>合同会社きゃんびーの</t>
  </si>
  <si>
    <t>有限会社マネジメントコンサルタント</t>
  </si>
  <si>
    <t>株式会社ＰＬＯＷ</t>
  </si>
  <si>
    <t>株式会社ロール</t>
  </si>
  <si>
    <t>ライフデザインクラブ合同会社</t>
  </si>
  <si>
    <t>株式会社シンシアサポート</t>
  </si>
  <si>
    <t>株式会社　G　WORLD</t>
  </si>
  <si>
    <t>社会福祉法人　美松善隣会</t>
  </si>
  <si>
    <t>株式会社　アドレ</t>
  </si>
  <si>
    <t>特定非営利活動法人ココロネ</t>
  </si>
  <si>
    <t>合同会社フォーリーフ</t>
  </si>
  <si>
    <t>合同会社中和福祉協議会</t>
  </si>
  <si>
    <t>合同会社　パステルトーン</t>
  </si>
  <si>
    <t>合同会社　笑来</t>
  </si>
  <si>
    <t>株式会社C&amp;Cウェルフェア</t>
  </si>
  <si>
    <t>株式会社ＬＩＦＥ ＰＲＯＯＦ</t>
  </si>
  <si>
    <t>合同会社ＭＡＬＩＶ</t>
  </si>
  <si>
    <t>株式会社アルティス</t>
  </si>
  <si>
    <t>株式会社ＮＥＥＤ</t>
  </si>
  <si>
    <t>株式会社アイ支援センター</t>
  </si>
  <si>
    <t>株式会社ＧＵＩＬＤ　ｌｉｅｎ</t>
  </si>
  <si>
    <t>株式会社ＳＢＳ</t>
  </si>
  <si>
    <t>株式会社ＣＯＭＰＡＳＳ</t>
  </si>
  <si>
    <t>合同会社ＥＮＪＯＹ　ＩＴ</t>
  </si>
  <si>
    <t>合同会社まうむ</t>
  </si>
  <si>
    <t>株式会社ゼンドーアシストマネジメント</t>
  </si>
  <si>
    <t>株式会社オプテック北海道</t>
  </si>
  <si>
    <t>社会福祉法人汰功樹会</t>
  </si>
  <si>
    <t>一般社団法人能美会</t>
  </si>
  <si>
    <t>株式会社　にこいろ</t>
  </si>
  <si>
    <t>合同会社Ｐｌａｔｅａｕ</t>
  </si>
  <si>
    <t>株式会社ヒューマインド</t>
  </si>
  <si>
    <t>一般社団法人　札幌市居場所・活動支援センター</t>
  </si>
  <si>
    <t>合同会社　フォノ</t>
  </si>
  <si>
    <t>合同会社エクシード</t>
  </si>
  <si>
    <t>株式会社Crea</t>
  </si>
  <si>
    <t>合同会社ＮＥＸＴ ＯＮＥ</t>
  </si>
  <si>
    <t>特定医療法人　さっぽろ悠心の郷</t>
  </si>
  <si>
    <t>社会福祉法人　札幌石山福祉会</t>
  </si>
  <si>
    <t>社会福祉法人　豊寿会</t>
  </si>
  <si>
    <t>特定非営利活動法人　陽だまり</t>
  </si>
  <si>
    <t>社会福祉法人　鶴翔福祉会</t>
  </si>
  <si>
    <t>社会福祉法人　札肢会</t>
  </si>
  <si>
    <t>社会福祉法人　北海道ハピニス</t>
  </si>
  <si>
    <t>社会福祉法人　北海道リハビリー</t>
  </si>
  <si>
    <t>社会福祉法人　楡の会</t>
  </si>
  <si>
    <t>有限会社　ユアホームサービス</t>
  </si>
  <si>
    <t>社会福祉法人　義弘会</t>
  </si>
  <si>
    <t>社会福祉法人　聖静学園</t>
  </si>
  <si>
    <t>特定非営利活動法人　ライズ</t>
  </si>
  <si>
    <t>社会福祉法人　札幌療育会</t>
  </si>
  <si>
    <t>社会福祉法人　栗山ゆりの会</t>
  </si>
  <si>
    <t>特定非営利活動法人　オーク会</t>
  </si>
  <si>
    <t>特定非営利活動法人　地域生活きたのセンター　ぱお</t>
  </si>
  <si>
    <t>特定非営利活動法人　ひまわり会</t>
  </si>
  <si>
    <t>社会福祉法人　みなみ会</t>
  </si>
  <si>
    <t>社会福祉法人　わらしべ会</t>
  </si>
  <si>
    <t>特定非営利活動法人　コロポックルさっぽろ</t>
  </si>
  <si>
    <t>特定非営利活動法人　Re～らぶ</t>
  </si>
  <si>
    <t>特定非営利活動法人　ステップバイステップ</t>
  </si>
  <si>
    <t>社会福祉法人　桂和会</t>
  </si>
  <si>
    <t>社会福祉法人　青十字サマリヤ会</t>
  </si>
  <si>
    <t>特定非営利活動法人　共生の森</t>
  </si>
  <si>
    <t>有限会社　拓真ワークス</t>
  </si>
  <si>
    <t>株式会社　コンパス</t>
  </si>
  <si>
    <t>特定非営利活動法人　らむ</t>
  </si>
  <si>
    <t>特定非営利活動法人　スプラ</t>
  </si>
  <si>
    <t>特定非営利活動法人　アサンテ</t>
  </si>
  <si>
    <t>特定非営利活動法人　わーかーびぃー</t>
  </si>
  <si>
    <t>医療法人社団　五風会</t>
  </si>
  <si>
    <t>特定非営利活動法人　みつばち</t>
  </si>
  <si>
    <t>特定非営利活動法人　のほほん</t>
  </si>
  <si>
    <t>特定非営利活動法人　エルフィン</t>
  </si>
  <si>
    <t>特定非営利活動法人クロト</t>
  </si>
  <si>
    <t>一般社団法人　にじいろ福祉会</t>
  </si>
  <si>
    <t>特定非営利活動法人　札幌陽風会</t>
  </si>
  <si>
    <t>特定非営利活動法人　アフタースクール運営会</t>
  </si>
  <si>
    <t>社会医療法人　共栄会</t>
  </si>
  <si>
    <t>株式会社　ＫａｎｄＯ</t>
  </si>
  <si>
    <t>医療法人　しもでメンタルクリニック</t>
  </si>
  <si>
    <t>特定非営利活動法人　幹の会</t>
  </si>
  <si>
    <t>株式会社キープアップ</t>
  </si>
  <si>
    <t>合同会社ＭＩＳ平岸</t>
  </si>
  <si>
    <t>株式会社　イクスクルー</t>
  </si>
  <si>
    <t>株式会社　KDFカンパニー</t>
  </si>
  <si>
    <t>医療法人社団　新木会</t>
  </si>
  <si>
    <t>株式会社　アリアラポール</t>
  </si>
  <si>
    <t>株式会社　シーアップル</t>
  </si>
  <si>
    <t>株式会社　ストリーゴ</t>
  </si>
  <si>
    <t>株式会社　アクセント</t>
  </si>
  <si>
    <t>株式会社帆の風</t>
  </si>
  <si>
    <t>合同会社　ＴＨＥ　ＳＴＡＧＥ</t>
  </si>
  <si>
    <t>一般社団法人Ｔｏ　ｂｅ</t>
  </si>
  <si>
    <t>株式会社　ジープランニング</t>
  </si>
  <si>
    <t>株式会社　オールケアサポート</t>
  </si>
  <si>
    <t>一般社団法人　和心</t>
  </si>
  <si>
    <t>合同会社　メディケアイズム</t>
  </si>
  <si>
    <t>特定非営利活動法人　札幌Ｇランド</t>
  </si>
  <si>
    <t>有限会社　むつみ恒産</t>
  </si>
  <si>
    <t>株式会社　トーコーケア</t>
  </si>
  <si>
    <t>社会福祉法人　常徳会</t>
  </si>
  <si>
    <t>社会福祉法人　緑友会</t>
  </si>
  <si>
    <t>特定非営利活動法人　手と手</t>
  </si>
  <si>
    <t>ゆにばーさる株式会社</t>
  </si>
  <si>
    <t>株式会社ネクストベース</t>
  </si>
  <si>
    <t>株式会社ライズ</t>
  </si>
  <si>
    <t>株式会社ＴＣＳ　international</t>
  </si>
  <si>
    <t>特定非営利活動法人　あしの会</t>
  </si>
  <si>
    <t>合同会社オリナス</t>
  </si>
  <si>
    <t>札幌福祉コンサル株式会社</t>
  </si>
  <si>
    <t>株式会社ＭＡＲ</t>
  </si>
  <si>
    <t>一般社団法人　m4Lab</t>
  </si>
  <si>
    <t>株式会社 TSUBASA</t>
  </si>
  <si>
    <t>株式会社ＡｃｔｉｖｅＡｒｋ</t>
  </si>
  <si>
    <t>合同会社りふぉらす</t>
  </si>
  <si>
    <t>株式会社アースワン</t>
  </si>
  <si>
    <t>合同会社　きらり</t>
  </si>
  <si>
    <t>特定非営利活動法人　なごみ</t>
  </si>
  <si>
    <t>合同会社　オフィス・エルモ</t>
  </si>
  <si>
    <t>株式会社ＬＵＩ</t>
  </si>
  <si>
    <t>株式会社ＹＵＫＩ</t>
  </si>
  <si>
    <t>特定非営利活動法人　ぬくもりの介護</t>
  </si>
  <si>
    <t>株式会社　Domino Plus.inc</t>
  </si>
  <si>
    <t>合同会社ＳＦＩＤＡ</t>
  </si>
  <si>
    <t>株式会社ＢＬＯＣＫ</t>
  </si>
  <si>
    <t>株式会社アンカー</t>
  </si>
  <si>
    <t>株式会社Ｓ＆Ｃ</t>
  </si>
  <si>
    <t>一般社団法人　ＣＲＯＳＳ</t>
  </si>
  <si>
    <t>株式会社　ノセユ</t>
  </si>
  <si>
    <t>合同会社五紬六起</t>
  </si>
  <si>
    <t>株式会社高橋企画</t>
  </si>
  <si>
    <t>株式会社Ｈ．Ｅウェルネス</t>
  </si>
  <si>
    <t>株式会社プレジール</t>
  </si>
  <si>
    <t>株式会社　クローバーズ</t>
  </si>
  <si>
    <t>株式会社　サポート枝</t>
  </si>
  <si>
    <t>合同会社　なごみ</t>
  </si>
  <si>
    <t>特定非営利活動法人　エイ・ケイ</t>
  </si>
  <si>
    <t>社会福祉法人　藻岩この実会</t>
  </si>
  <si>
    <t>特定非営利活動法人　南区在宅福祉支援システム</t>
  </si>
  <si>
    <t>株式会社　ＮＴアシスト</t>
  </si>
  <si>
    <t>特定非営利活動法人　スミールヒュース</t>
  </si>
  <si>
    <t>特定非営利活動法人　つながる</t>
  </si>
  <si>
    <t>株式会社ひらいてつくる</t>
  </si>
  <si>
    <t>株式会社こすもす</t>
  </si>
  <si>
    <t>有限会社大裕</t>
  </si>
  <si>
    <t>株式会社　つのじ屋</t>
  </si>
  <si>
    <t>株式会社フォーチューン</t>
  </si>
  <si>
    <t>株式会社ＯＮＥ</t>
  </si>
  <si>
    <t>株式会社　Millekey</t>
  </si>
  <si>
    <t>株式会社ウィズリンク</t>
  </si>
  <si>
    <t>株式会社ＡＫ＆Ｔ</t>
  </si>
  <si>
    <t>株式会社ＡＷＡＮＡ</t>
  </si>
  <si>
    <t>合同会社こもれび</t>
  </si>
  <si>
    <t>合同会社ＨＯＳ</t>
  </si>
  <si>
    <t>株式会社ＲｅＬＩＦＥ</t>
  </si>
  <si>
    <t>特定非営利活動法人　夢家会</t>
  </si>
  <si>
    <t>特定非営利活動法人　福祉事業団ひかりの家</t>
  </si>
  <si>
    <t>特定非営利活動法人きぼうの森</t>
  </si>
  <si>
    <t>株式会社　北海道ケア・サポート</t>
  </si>
  <si>
    <t>株式会社　りんけい</t>
  </si>
  <si>
    <t>フルサポート　合同会社</t>
  </si>
  <si>
    <t>特定非営利活動法人　ゆいまーる</t>
  </si>
  <si>
    <t>一般社団法人みらいかない</t>
  </si>
  <si>
    <t>一般社団法人　ワンド</t>
  </si>
  <si>
    <t>株式会社Ｓｅｅｄ</t>
  </si>
  <si>
    <t>rapports　株式会社</t>
  </si>
  <si>
    <t>特定非営利活動法人　ボヌール</t>
  </si>
  <si>
    <t>株式会社　活健</t>
  </si>
  <si>
    <t>一般社団法人　スポットウォーキングさっぽろ</t>
  </si>
  <si>
    <t>合同会社クオレ</t>
  </si>
  <si>
    <t>株式会社　Ｃｏ-ｈａｎａ</t>
  </si>
  <si>
    <t>シージーネクスト株式会社</t>
  </si>
  <si>
    <t>合同会社椿会</t>
  </si>
  <si>
    <t>合同会社 Nudge</t>
  </si>
  <si>
    <t>株式会社　ユーファースト</t>
  </si>
  <si>
    <t>株式会社ワークロード</t>
  </si>
  <si>
    <t>株式会社クリエイプルケア</t>
  </si>
  <si>
    <t>一般社団法人　空</t>
  </si>
  <si>
    <t>株式会社　戊</t>
  </si>
  <si>
    <t>株式会社ヒューマニティープラットフォーム</t>
  </si>
  <si>
    <t>株式会社　さくらＳｍｉｌｅ</t>
  </si>
  <si>
    <t>株式会社トイシス</t>
  </si>
  <si>
    <t>株式会社　ライトン</t>
  </si>
  <si>
    <t>一般社団法人　相互理解・支援ネットワーク</t>
  </si>
  <si>
    <t>ａｓ－ｍｅ　合同会社</t>
  </si>
  <si>
    <t>株式会社そらいろ</t>
  </si>
  <si>
    <t>株式会社珈房サッポロ珈琲館</t>
  </si>
  <si>
    <t>株式会社Ｂｒｉｌｌａｎｔｅ　Ｓｔｅｌｌａ</t>
  </si>
  <si>
    <t>株式会社アクアウェルフェア</t>
  </si>
  <si>
    <t>合同会社いきいき物語</t>
  </si>
  <si>
    <t>株式会社DREAM</t>
  </si>
  <si>
    <t>株式会社さちなび</t>
  </si>
  <si>
    <t>株式会社　フレックスジャパン</t>
  </si>
  <si>
    <t>株式会社　マルヤマ</t>
  </si>
  <si>
    <t>一般社団法人　めぐみの樹</t>
  </si>
  <si>
    <t>特定非営利活動法人　作業所創</t>
  </si>
  <si>
    <t>株式会社　ハッピーデイズ</t>
  </si>
  <si>
    <t>医療法人重仁会</t>
  </si>
  <si>
    <t>特定非営利活動法人ＳＰＥＳ</t>
  </si>
  <si>
    <t>株式会社リレーションパートナー</t>
  </si>
  <si>
    <t>株式会社えたーなる</t>
  </si>
  <si>
    <t>特定非営利活動法人　すぷらうと</t>
  </si>
  <si>
    <t>特定非営利活動法人　ここの家</t>
  </si>
  <si>
    <t>一般社団法人　えにし</t>
  </si>
  <si>
    <t>合同会社　サクランボ</t>
  </si>
  <si>
    <t>株式会社リーベ</t>
  </si>
  <si>
    <t>ノーザリーライフケア株式会社</t>
  </si>
  <si>
    <t>合同会社　ホクノー福祉サービス</t>
  </si>
  <si>
    <t>合同会社 TIAM</t>
  </si>
  <si>
    <t>株式会社アクアンシェルサポート</t>
  </si>
  <si>
    <t>株式会社　ライクアバード</t>
  </si>
  <si>
    <t>株式会社ｓｈｉｎ．ワールド</t>
  </si>
  <si>
    <t>株式会社ｇｒｏｗ</t>
  </si>
  <si>
    <t>株式会社er</t>
  </si>
  <si>
    <t>株式会社ベストン</t>
  </si>
  <si>
    <t>株式会社　戸田</t>
  </si>
  <si>
    <t>合同会社Ｍ＆Ｈ北海道</t>
  </si>
  <si>
    <t>株式会社リピートケア</t>
  </si>
  <si>
    <t>株式会社マジカルケア</t>
  </si>
  <si>
    <t>株式会社ライフマーカー</t>
  </si>
  <si>
    <t>株式会社　SASUKE　HOLDINGS</t>
  </si>
  <si>
    <t>合同会社ランスルー</t>
  </si>
  <si>
    <t>合同会社ブリッジ</t>
  </si>
  <si>
    <t>株式会社　プラスサイン</t>
  </si>
  <si>
    <t>特定非営利活動法人　希望</t>
  </si>
  <si>
    <t>株式会社　北海道あすなろ会</t>
  </si>
  <si>
    <t>株式会社　COLORS</t>
  </si>
  <si>
    <t>社会福祉法人　ノテ福祉会</t>
  </si>
  <si>
    <t>株式会社　稲心会</t>
  </si>
  <si>
    <t>一般社団法人　ラポール</t>
  </si>
  <si>
    <t>株式会社　ＨＹＫ</t>
  </si>
  <si>
    <t>特定非営利活動法人　うれしぱ</t>
  </si>
  <si>
    <t>特定非営利活動法人　言の葉みどり</t>
  </si>
  <si>
    <t>有限会社　むつみケアサービスステーション</t>
  </si>
  <si>
    <t>一般社団法人　ハーベスト</t>
  </si>
  <si>
    <t>株式会社みやびサポート</t>
  </si>
  <si>
    <t>ＤｉＧｉＹａ合同会社</t>
  </si>
  <si>
    <t>一般社団法人　あんさんぶる</t>
  </si>
  <si>
    <t>株式会社　ワークアース</t>
  </si>
  <si>
    <t>秀欧会福祉サービス株式会社</t>
  </si>
  <si>
    <t>一般社団法人　あしすと</t>
  </si>
  <si>
    <t>社会福祉法人　大藤福祉会</t>
  </si>
  <si>
    <t>特定非営利活動法人　ＱＯＬ</t>
  </si>
  <si>
    <t>株式会社パステルサポート</t>
  </si>
  <si>
    <t>株式会社ファーストマインド</t>
  </si>
  <si>
    <t>特定非営利活動法人みのりて</t>
  </si>
  <si>
    <t>合同会社　ＳＤ</t>
  </si>
  <si>
    <t>株式会社　ミライリス</t>
  </si>
  <si>
    <t>合同会社アンサンブル</t>
  </si>
  <si>
    <t>株式会社リベルテ</t>
  </si>
  <si>
    <t>特定非営利活動法人あい</t>
  </si>
  <si>
    <t>株式会社　Ｅ－ＳＵＰＰＯＲＴ</t>
  </si>
  <si>
    <t>合同会社　さくら</t>
  </si>
  <si>
    <t>特定非営利活動法人ファミリーユ</t>
  </si>
  <si>
    <t>北海道農福株式会社</t>
  </si>
  <si>
    <t>株式会社Ａｍｍｉ’ｓ</t>
  </si>
  <si>
    <t>株式会社　Ａｏｒｕ’ｈｏｐｅ</t>
  </si>
  <si>
    <t>株式会社ＣＬＯＣＫ</t>
  </si>
  <si>
    <t>ＲＯＬ株式会社</t>
  </si>
  <si>
    <t>社会福祉法人志成会</t>
  </si>
  <si>
    <t>ジャッジメント合同会社</t>
  </si>
  <si>
    <t>合同会社　のびのび本舗</t>
  </si>
  <si>
    <t>合同会社　あやめ</t>
  </si>
  <si>
    <t>サッポロパッグ合同会社</t>
  </si>
  <si>
    <t>株式会社キッズプロジェクト</t>
  </si>
  <si>
    <t>法人住所</t>
    <rPh sb="0" eb="2">
      <t>ホウジン</t>
    </rPh>
    <rPh sb="2" eb="4">
      <t>ジュウショ</t>
    </rPh>
    <phoneticPr fontId="2"/>
  </si>
  <si>
    <t>北海道札幌市中央区南１９条西８丁目６０７－７</t>
  </si>
  <si>
    <t>北海道札幌市北区新川７１５番地２</t>
  </si>
  <si>
    <t>北海道札幌市豊平区平岸３条１３丁目１－２ＡＭＳ３１３ １Ｆ</t>
  </si>
  <si>
    <t>北海道苫小牧市表町１丁目３番４号大東ビル３階</t>
  </si>
  <si>
    <t>北海道札幌市中央区南６条西１０丁目１０２５番地１７</t>
  </si>
  <si>
    <t>北海道札幌市中央区大通西１５丁目１番地１１</t>
  </si>
  <si>
    <t>北海道札幌市中央区南１７条西８丁目２－１１</t>
  </si>
  <si>
    <t>北海道札幌市中央区南１８条西１２丁目１－５</t>
  </si>
  <si>
    <t>北海道札幌市中央区南１条西５丁目１６番地プレジデント松井ビル１００</t>
  </si>
  <si>
    <t>北海道札幌市西区二十四軒１条４丁目２-３５アリコンビル２Ｆ</t>
  </si>
  <si>
    <t>北海道札幌市中央区北８条西２３丁目２－２２</t>
  </si>
  <si>
    <t>東京都目黒区上目黒２丁目１番１号</t>
  </si>
  <si>
    <t>北海道札幌市南区藤野３条４丁目５番１０号</t>
  </si>
  <si>
    <t>北海道札幌市中央区南６条西１８丁目２－１９</t>
  </si>
  <si>
    <t>北海道札幌市中央区南３条西４丁目１６番地２３．４キノシタビル３階</t>
  </si>
  <si>
    <t>北海道札幌市中央区南１条東２丁目３－２マツヒロビル４Ｆ</t>
  </si>
  <si>
    <t>北海道札幌市中央区南１１条西１２丁目２番２５号</t>
  </si>
  <si>
    <t>北海道札幌市中央区南８条西４丁目４２２グランドパークビル８階</t>
  </si>
  <si>
    <t>北海道札幌市中央区南五条西８丁目７番６号アーバンビル２階</t>
  </si>
  <si>
    <t>北海道札幌市東区北２０条東１丁目１番１号Ａ１１３号</t>
  </si>
  <si>
    <t>北海道札幌市中央区大通西１５丁目１－１３ニューライフ大通公園５０６</t>
  </si>
  <si>
    <t>北海道札幌市中央区北１２条西１５丁目１番３０号</t>
  </si>
  <si>
    <t>北海道札幌市中央区北４条東２丁目７番地１シャルム北４条１階Ｆ－１０６号</t>
  </si>
  <si>
    <t>北海道札幌市中央区北５条西１７丁目４番地３ライオンズマンション北５条９０３号</t>
  </si>
  <si>
    <t>北海道札幌市中央区南１４条西１４丁目１番２１号</t>
  </si>
  <si>
    <t>北海道札幌市中央区南５条西１４丁目４－２０ひふみビル１階さわやか整骨院</t>
  </si>
  <si>
    <t>北海道札幌市中央区南１０条西８丁目２－３６</t>
  </si>
  <si>
    <t>北海道札幌市中央区大通東２丁目８番地５プレジデント札幌２階</t>
  </si>
  <si>
    <t>北海道札幌市中央区南１条西１３丁目４－２Ｆ</t>
  </si>
  <si>
    <t>北海道札幌市中央区南六条西１６丁目２－２７</t>
  </si>
  <si>
    <t>北海道札幌市中央区南１条西６丁目２０番ＫＹビル４階</t>
  </si>
  <si>
    <t>東京都中央区銀座２丁目３番６号</t>
  </si>
  <si>
    <t>北海道札幌市白石区本通１７丁目南２－３６カーサ四ノ宮４０６号室</t>
  </si>
  <si>
    <t>大阪府堺市堺区市之町東６丁２番１６号堺東ＥＨ第二ビル２階</t>
  </si>
  <si>
    <t>北海道札幌市中央区南十条西１丁目１－１全国ビルニューオリンピア２階</t>
  </si>
  <si>
    <t>北海道札幌市中央区南二条東１丁目１番１３号南２条ビル２階</t>
  </si>
  <si>
    <t>北海道札幌市中央区大通西１７丁目１－５ノワム大通５F</t>
  </si>
  <si>
    <t>北海道札幌市北区北二十一条西５丁目１－８－１０３</t>
  </si>
  <si>
    <t>埼玉県春日部市中央１丁目５７番地１２号</t>
  </si>
  <si>
    <t>北海道札幌市中央区北２条東３丁目２番地２</t>
  </si>
  <si>
    <t>北海道札幌市中央区南６条西１１丁目１２８５番共済ハウス２４２</t>
  </si>
  <si>
    <t>北海道札幌市中央区南十一条西13丁目1番32号</t>
  </si>
  <si>
    <t>北海道札幌市豊平区西岡1条10丁目21-12</t>
  </si>
  <si>
    <t>北海道札幌市中央区南一条西２丁目５番地南１条Ｋビル８階</t>
  </si>
  <si>
    <t>北海道札幌市中央区北４条西６丁目１番地</t>
  </si>
  <si>
    <t>北海道札幌市中央区南一条西１１丁目３２７－４</t>
  </si>
  <si>
    <t>北海道札幌市中央区北五条西９丁目１１番地シャトーブラン５９　２階</t>
  </si>
  <si>
    <t>北海道札幌市白石区南郷通７丁目北２番１３号</t>
  </si>
  <si>
    <t>北海道札幌市北区北９条西３丁目１番地１パワービル札幌駅前</t>
  </si>
  <si>
    <t>北海道札幌市中央区南二十二条西９丁目１－３６クリエイトビル２Ｆ</t>
  </si>
  <si>
    <t>東京都中央区新川１丁目６番１２号</t>
  </si>
  <si>
    <t>北海道札幌市中央区南一条西１１丁目３２７番４－５０３</t>
  </si>
  <si>
    <t>北海道札幌市豊平区美園３条２丁目２番６号１階アトリエＹ＆Ｋ内</t>
  </si>
  <si>
    <t>北海道札幌市中央区南１条西２１丁目１番１０号</t>
  </si>
  <si>
    <t>北海道札幌市中央区北１条西２３丁目１－１５</t>
  </si>
  <si>
    <t>北海道札幌市中央区北十条西１９丁目１－１越後屋ビル</t>
  </si>
  <si>
    <t>北海道札幌市中央区北二条西９丁目４番地１</t>
  </si>
  <si>
    <t>東京都渋谷区恵比寿１丁目１５－１ＴＡＭＡ　ＷＯＯＤＹ　ＧＡＴＥ　ＥＢＩＳＵ　３階</t>
  </si>
  <si>
    <t>北海道札幌市白石区東札幌５条５丁目１１番１１号</t>
  </si>
  <si>
    <t>北海道札幌市中央区南６条西１５丁目２-２０-６０５号</t>
  </si>
  <si>
    <t>北海道札幌市中央区南５条西１４丁目４番２０号ひふみビル１階さわやか整骨院</t>
  </si>
  <si>
    <t>北海道札幌市中央区南二条西２０丁目２９１番地</t>
  </si>
  <si>
    <t>東京都港区麻布十番２丁目５番１１号麻布メゾンＢ１０１</t>
  </si>
  <si>
    <t>北海道札幌市中央区南十条西１丁目１－６５</t>
  </si>
  <si>
    <t>北海道札幌市中央区南３条西５丁目２１クリオ札幌大通１５０４</t>
  </si>
  <si>
    <t>北海道札幌市中央区南１５条西１６丁目１番６８号</t>
  </si>
  <si>
    <t>北海道札幌市中央区南５条西９丁目１０１４番１号１階</t>
  </si>
  <si>
    <t>北海道札幌市中央区南１条西５丁目８番地愛生舘ビル３階</t>
  </si>
  <si>
    <t>北海道帯広市西四条南２８丁目２－４</t>
  </si>
  <si>
    <t>北海道札幌市中央区大通西１７丁目２－３１アルファ大通西１７ビル３０１号</t>
  </si>
  <si>
    <t>北海道札幌市中央区南二十二条西１１丁目１－４８メディカル山鼻２階</t>
  </si>
  <si>
    <t>北海道札幌市中央区南２条西２４丁目２－１７</t>
  </si>
  <si>
    <t>東京都豊島区東池袋１－４４－３池袋ＩＳＰタマビル</t>
  </si>
  <si>
    <t>北海道札幌市中央区南一条西６丁目４－１９旭川信金ビル５階</t>
  </si>
  <si>
    <t>東京都中央区京橋２丁目２－１京橋エドグラン２６階</t>
  </si>
  <si>
    <t>北海道札幌市北区麻生町３丁目１０番１２号</t>
  </si>
  <si>
    <t>北海道札幌市中央区南十四条西１８丁目７－１２伏見ビル１階</t>
  </si>
  <si>
    <t>北海道札幌市中央区南４条東４丁目１－７２－１００１</t>
  </si>
  <si>
    <t>神奈川県相模原市中央区千代田四丁目１２番６</t>
  </si>
  <si>
    <t>北海道札幌市東区北十九条東２２丁目１－１５－５１１</t>
  </si>
  <si>
    <t>北海道札幌市中央区北四条西１３丁目１番８４号</t>
  </si>
  <si>
    <t>北海道札幌市豊平区豊平三条２丁目２－７プレジデント豊平４０５</t>
  </si>
  <si>
    <t>北海道札幌市白石区本通１５丁目南２－７</t>
  </si>
  <si>
    <t>北海道札幌市北区麻生町７丁目５－２０ＨＯＳＢＬＤ４階</t>
  </si>
  <si>
    <t>北海道札幌市豊平区月寒東２条７丁目２番１４号</t>
  </si>
  <si>
    <t>北海道札幌市中央区北５条西６丁目１ー２３北海道通信ビル９階</t>
  </si>
  <si>
    <t>福岡県直方市頓野１９２１－１フォレスタけやき１０８</t>
  </si>
  <si>
    <t>北海道札幌市西区琴似３条3丁目４番４０号</t>
  </si>
  <si>
    <t>北海道札幌市豊平区平岸二条３丁目４番１－１０７号</t>
  </si>
  <si>
    <t>北海道札幌市南区真駒内緑町３丁目２五輪団地M５号棟２０４号</t>
  </si>
  <si>
    <t>北海道札幌市中央区大通西１５丁目３番２７</t>
  </si>
  <si>
    <t>北海道札幌市東区北十条東６丁目１－１６－９０４</t>
  </si>
  <si>
    <t>北海道札幌市白石区菊水三条２丁目１-１０リネット丸友２Ｆ</t>
  </si>
  <si>
    <t>北海道札幌市中央区南二条西２０丁目２番３号ロータリー２０ビル６Ｆ</t>
  </si>
  <si>
    <t>東京都大田区仲六郷４丁目６番１５号</t>
  </si>
  <si>
    <t>北海道札幌市中央区南１条西７丁目１２番６号</t>
  </si>
  <si>
    <t>北海道札幌市中央区南三条西９丁目９９９－７－２A</t>
  </si>
  <si>
    <t>北海道札幌市西区宮の沢三条５丁目２４番２２－１０５</t>
  </si>
  <si>
    <t>北海道札幌市白石区南郷通７丁目南５番８号南郷７丁目駅前ビルⅡ　３階</t>
  </si>
  <si>
    <t>北海道江別市東光町７－６</t>
  </si>
  <si>
    <t>北海道札幌市西区発寒１２条３丁目８番１２号</t>
  </si>
  <si>
    <t>北海道札幌市中央区南四条西９丁目１００６番地１２</t>
  </si>
  <si>
    <t>北海道札幌市東区北３６条東１丁目７番６号</t>
  </si>
  <si>
    <t>広島県広島市南区松原町２番６２号</t>
  </si>
  <si>
    <t>福岡県福岡市中央区天神３－４－２シエルブルー天神３F</t>
  </si>
  <si>
    <t>北海道札幌市中央区北１条西２丁目</t>
  </si>
  <si>
    <t>北海道札幌市北区あいの里１条６丁目１番２号</t>
  </si>
  <si>
    <t>北海道札幌市東区北３６条東９丁目２－２８</t>
  </si>
  <si>
    <t>北海道札幌市東区北１４条東１４丁目２番５号</t>
  </si>
  <si>
    <t>北海道札幌市東区北３５条東５丁目１－７－１０２号</t>
  </si>
  <si>
    <t>北海道札幌市西区琴似２条２丁目３番１２号琴似二条館１０７号室</t>
  </si>
  <si>
    <t>北海道札幌市北区北８条西３丁目３２番地</t>
  </si>
  <si>
    <t>北海道札幌市東区北３３条東１４丁目４８３番地</t>
  </si>
  <si>
    <t>北海道札幌市北区北三十三条西１０丁目３－１</t>
  </si>
  <si>
    <t>北海道札幌市白石区菊水一条４丁目５番１号</t>
  </si>
  <si>
    <t>北海道札幌市東区北１４条東１４丁目２番５号光星ビル</t>
  </si>
  <si>
    <t>北海道石狩市花川北１条５丁目１７１番地</t>
  </si>
  <si>
    <t>北海道札幌市北区新琴似２条１０丁目４－１８</t>
  </si>
  <si>
    <t>北海道札幌市北区太平２条５丁目１番５</t>
  </si>
  <si>
    <t>北海道札幌市北区北２６条西４丁目２２番</t>
  </si>
  <si>
    <t>北海道札幌市東区北１６条東１２丁目３番２８号</t>
  </si>
  <si>
    <t>北海道札幌市西区発寒六条８丁目７－１</t>
  </si>
  <si>
    <t>北海道札幌市中央区大通西５丁目１１番地大五ビル６階</t>
  </si>
  <si>
    <t>北海道札幌市北区北四十条西４丁目２番５号</t>
  </si>
  <si>
    <t>北海道札幌市東区北２５条東２０丁目３－２１</t>
  </si>
  <si>
    <t>北海道札幌市北区北１７条西４丁目１番３号</t>
  </si>
  <si>
    <t>北海道札幌市厚別区厚別南２丁目６番２８－８０２号</t>
  </si>
  <si>
    <t>北海道札幌市北区北３９条西６丁目１番２９号</t>
  </si>
  <si>
    <t>北海道札幌市北区太平１２条４丁目３番３号</t>
  </si>
  <si>
    <t>北海道札幌市北区新川３条１４丁目１－１３</t>
  </si>
  <si>
    <t>北海道札幌市北区北30条西6丁目2番11号</t>
  </si>
  <si>
    <t>北海道札幌市北区北三十一条西２丁目１番２０号北３１宮田ビル２Ｆ</t>
  </si>
  <si>
    <t>北海道札幌市西区八軒６条西９丁目１番３７号</t>
  </si>
  <si>
    <t>北海道札幌市北区新琴似8条13丁目4-20</t>
  </si>
  <si>
    <t>北海道札幌市北区屯田５条１丁目５番４号</t>
  </si>
  <si>
    <t>北海道札幌市白石区本郷通１３丁目南１－２２ＮＹビル２Ｆ</t>
  </si>
  <si>
    <t>北海道札幌市北区北２３条西５丁目１番１８号ＤＩＯビル４Ｆ</t>
  </si>
  <si>
    <t>北海道札幌市東区北四十一条東６丁目２番７号</t>
  </si>
  <si>
    <t>北海道札幌市白石区東札幌五条４丁目３－１７</t>
  </si>
  <si>
    <t>北海道札幌市北区北３７条西５丁目１番８号</t>
  </si>
  <si>
    <t>北海道札幌市北区屯田七条３丁目５-２６</t>
  </si>
  <si>
    <t>北海道札幌市東区本町２条５丁目７番１０号</t>
  </si>
  <si>
    <t>北海道札幌市北区北二十四条西１４丁目４番１８号</t>
  </si>
  <si>
    <t>北海道札幌市北区北２０条西４丁目２番１５号</t>
  </si>
  <si>
    <t>北海道札幌市北区太平五条５丁目４－１</t>
  </si>
  <si>
    <t>北海道札幌市北区あいの里２条２丁目８番５号</t>
  </si>
  <si>
    <t>静岡県浜松市中区田町２３０－１５</t>
  </si>
  <si>
    <t>北海道札幌市豊平区豊平８条１１丁目２番２１－３０５号</t>
  </si>
  <si>
    <t>東京都千代田区麹町３丁目２番地１３－１６０１号</t>
  </si>
  <si>
    <t>北海道札幌市西区福井５丁目１８番２号</t>
  </si>
  <si>
    <t>北海道札幌市白石区菊水元町１条４丁目４番５－３０２号</t>
  </si>
  <si>
    <t>北海道石狩市花川南８条１丁目８３番地</t>
  </si>
  <si>
    <t>北海道札幌市北区北１８条西５丁目２－１SERAMBED北大通り２階</t>
  </si>
  <si>
    <t>神奈川県横浜市港北区新横浜２丁目２番地１５号パレアナビル８０７</t>
  </si>
  <si>
    <t>北海道札幌市北区北二十四条西４丁目３－６シェーベル２４　２Ｆ－Ｃ</t>
  </si>
  <si>
    <t>北海道札幌市北区北９条西４丁目１番地</t>
  </si>
  <si>
    <t>北海道札幌市北区新琴似８条１３丁目２番９号</t>
  </si>
  <si>
    <t>北海道札幌市西区発寒九条１１丁目５－１５－６０５</t>
  </si>
  <si>
    <t>北海道札幌市白石区東札幌２条６丁目１番１１号</t>
  </si>
  <si>
    <t>北海道札幌市白石区東札幌５条３丁目２－２０－１０２</t>
  </si>
  <si>
    <t>北海道札幌市豊平区福住二条１０丁目３－８</t>
  </si>
  <si>
    <t>北海道札幌市北区屯田七条１１丁目１２－３</t>
  </si>
  <si>
    <t>北海道札幌市北区南あいの里３丁目１１番１７号</t>
  </si>
  <si>
    <t>北海道札幌市北区篠路９条４丁目３番２５号</t>
  </si>
  <si>
    <t>北海道札幌市北区拓北六条２丁目７番１４号</t>
  </si>
  <si>
    <t>北海道札幌市北区北七条西５丁目６－１ストークマンション札幌２０８</t>
  </si>
  <si>
    <t>北海道札幌市白石区栄通１１丁目１番３３号</t>
  </si>
  <si>
    <t>北海道札幌市北区北十八条西４丁目１－１４１８ＨＴビル５Ｆ</t>
  </si>
  <si>
    <t>北海道札幌市東区北２７条東１丁目１－１５</t>
  </si>
  <si>
    <t>兵庫県神戸市北区星和台６丁目７番１３号</t>
  </si>
  <si>
    <t>大阪府大阪市東淀川区東中島１－１９－４－１１階</t>
  </si>
  <si>
    <t>北海道札幌市東区東苗穂十四条１丁目２番５号</t>
  </si>
  <si>
    <t>北海道札幌市北区北三十二条西４丁目２番１５－２０３号</t>
  </si>
  <si>
    <t>北海道札幌市白石区東札幌２条３丁目８－１０キャニオンビル２階</t>
  </si>
  <si>
    <t>北海道札幌市東区北四十二条東１７－１－１－２０１</t>
  </si>
  <si>
    <t>北海道札幌市北区屯田二条４丁目３－１０</t>
  </si>
  <si>
    <t>北海道札幌市東区北十五条東１４丁目３－１３－１０６</t>
  </si>
  <si>
    <t>北海道札幌市東区北三十四条東９丁目３－１２</t>
  </si>
  <si>
    <t>北海道札幌市手稲区新発寒六条９丁目５番３－２０１号</t>
  </si>
  <si>
    <t>北海道札幌市東区東苗穂七条１丁目１－５５</t>
  </si>
  <si>
    <t>北海道札幌市北区北三十七条西３７条西５丁目１番８号</t>
  </si>
  <si>
    <t>北海道札幌市西区琴似四条１丁目１番１号</t>
  </si>
  <si>
    <t>北海道札幌市東区北３３条東１５丁目１－１エクセレムビル４階</t>
  </si>
  <si>
    <t>北海道札幌市東区東苗穂５条３丁目３－３２</t>
  </si>
  <si>
    <t>北海道札幌市東区伏古１２条２丁目６番７号</t>
  </si>
  <si>
    <t>北海道札幌市東区北１３条東５丁目３－８</t>
  </si>
  <si>
    <t>北海道札幌市東区北２１条東１丁目２－２５</t>
  </si>
  <si>
    <t>北海道札幌市東区北７条東１３丁目２－１４</t>
  </si>
  <si>
    <t>北海道札幌市東区北二十三条東２２丁目６番１３号</t>
  </si>
  <si>
    <t>神奈川県横浜市西区楠町１－３</t>
  </si>
  <si>
    <t>北海道札幌市東区北二十四条東１６丁目１－１</t>
  </si>
  <si>
    <t>北海道札幌市東区北２５条東９丁目２－１０本間ビル</t>
  </si>
  <si>
    <t>北海道札幌市東区北３５条東２６丁目２番３号</t>
  </si>
  <si>
    <t>北海道札幌市東区北２８条東２丁目２－２０</t>
  </si>
  <si>
    <t>北海道岩見沢市３条西８丁目１０－２</t>
  </si>
  <si>
    <t>北海道札幌市東区北十七条東１５丁目４番２０号</t>
  </si>
  <si>
    <t>北海道札幌市東区北二十六条東16丁目1番46ー1102号</t>
  </si>
  <si>
    <t>北海道札幌市東区北四十条東８丁目３－８</t>
  </si>
  <si>
    <t>北海道札幌市東区北４１条東８丁目２番２号</t>
  </si>
  <si>
    <t>北海道札幌市東区東苗穂１５条３丁目６番１８号</t>
  </si>
  <si>
    <t>北海道札幌市東区北四十三条東３丁目１－１</t>
  </si>
  <si>
    <t>北海道札幌市東区北２７条東２２丁目３番１６号</t>
  </si>
  <si>
    <t>北海道札幌市東区北１８条東８丁目１番２５号</t>
  </si>
  <si>
    <t>北海道函館市鍛治２丁目３５－１９</t>
  </si>
  <si>
    <t>北海道札幌市白石区菊水４条１丁目８番６号</t>
  </si>
  <si>
    <t>北海道札幌市白石区栄通８丁目６番２号</t>
  </si>
  <si>
    <t>北海道札幌市東区東苗穂九条３丁目１－３３</t>
  </si>
  <si>
    <t>北海道札幌市東区北２２条東１５丁目４番２２号</t>
  </si>
  <si>
    <t>北海道札幌市東区北二十八条東１６丁目４番１７号コーポラスもとまち</t>
  </si>
  <si>
    <t>北海道札幌市豊平区西岡五条１１丁目２７番２号</t>
  </si>
  <si>
    <t>北海道北広島市中央２丁目１番地２</t>
  </si>
  <si>
    <t>北海道札幌市東区北三十条東５丁目１番１９号Ｖｅｓｔ　Ｌｉｆｅ　ＨＯＫＵＥＩ　４０３号室</t>
  </si>
  <si>
    <t>北海道札幌市東区北八条東１９丁目１番１１号</t>
  </si>
  <si>
    <t>北海道札幌市東区北１０条東９丁目３番５号興栄ビル２Ｆ</t>
  </si>
  <si>
    <t>北海道札幌市北区新川西四条３丁目２－５</t>
  </si>
  <si>
    <t>北海道札幌市東区北二十四条東１５丁目４－１０第二日弘ビル５階</t>
  </si>
  <si>
    <t>北海道札幌市東区北２７条東９丁目２番１９号</t>
  </si>
  <si>
    <t>北海道江別市文京台６２－２</t>
  </si>
  <si>
    <t>北海道札幌市中央区円山西町３丁目４番１６号</t>
  </si>
  <si>
    <t>北海道札幌市東区北五十一条東１４丁目１－８</t>
  </si>
  <si>
    <t>北海道札幌市白石区菊水元町９条２丁目２番１号</t>
  </si>
  <si>
    <t>北海道札幌市白石区菊水一条４丁目１番１２号</t>
  </si>
  <si>
    <t>北海道札幌市東区北三十八条東８丁目１番６号</t>
  </si>
  <si>
    <t>北海道札幌市西区平和１条２丁目４－３３</t>
  </si>
  <si>
    <t>北海道札幌市東区東苗穂六条１丁目７－９</t>
  </si>
  <si>
    <t>北海道札幌市中央区北三条東１３丁目９９－６ステーションプラザ３階　F1号室</t>
  </si>
  <si>
    <t>北海道札幌市東区北三十六条東１７丁目１－１６－１０７号</t>
  </si>
  <si>
    <t>北海道札幌市北区太平三条１丁目２番２２号</t>
  </si>
  <si>
    <t>北海道岩見沢市幌向南一条１丁目１３－１</t>
  </si>
  <si>
    <t>北海道札幌市豊平区月寒中央通７丁目２-１０-１３０２号</t>
  </si>
  <si>
    <t>北海道札幌市白石区南郷通１丁目北１番１９号Ｔｈｉｓ－１ビル４階Ｃ号室</t>
  </si>
  <si>
    <t>北海道札幌市豊平区中の島二条４丁目４－１０中の島コンパウンド９０２号室</t>
  </si>
  <si>
    <t>北海道札幌市北区北２７条西１２丁目４番１２号</t>
  </si>
  <si>
    <t>北海道赤平市錦町２丁目６番地</t>
  </si>
  <si>
    <t>北海道札幌市西区山の手四条１丁目１－１マックスビル４階</t>
  </si>
  <si>
    <t>北海道札幌市西区西町南３丁目１－７</t>
  </si>
  <si>
    <t>北海道札幌市西区山の手５条５丁目１番１号</t>
  </si>
  <si>
    <t>北海道小樽市手宮１丁目５番２８号</t>
  </si>
  <si>
    <t>北海道札幌市西区西町南１３丁目３番１号</t>
  </si>
  <si>
    <t>北海道札幌市手稲区曙四条２丁目８－２５</t>
  </si>
  <si>
    <t>北海道札幌市西区山の手４条１丁目１番２８号</t>
  </si>
  <si>
    <t>北海道札幌市西区西町北１１丁目１番２４号ウエスト２１ビル３０５号</t>
  </si>
  <si>
    <t>東京都荒川区西尾久５丁目２０－１８</t>
  </si>
  <si>
    <t>東京都荒川区荒川６丁目２番８－９０４号</t>
  </si>
  <si>
    <t>北海道札幌市白石区東札幌二条5丁目8-13-2Ｆ</t>
  </si>
  <si>
    <t>北海道札幌市白石区南郷通１２丁目南６－２０サンケンビル南郷２０３号</t>
  </si>
  <si>
    <t>北海道札幌市白石区平和通１７丁目北１－１３</t>
  </si>
  <si>
    <t>北海道札幌市白石区本郷通３丁目南４番１１号</t>
  </si>
  <si>
    <t>北海道札幌市白石区米里３条１丁目１１－２８</t>
  </si>
  <si>
    <t>北海道札幌市東区北十条東１２丁目２－１１</t>
  </si>
  <si>
    <t>北海道札幌市白石区菊水３条２丁目１－１０リネット丸友２Ｆ</t>
  </si>
  <si>
    <t>北海道札幌市白石区本郷通１２丁目南４番１５号</t>
  </si>
  <si>
    <t>北海道札幌市北区北十六条西５丁目１－２２</t>
  </si>
  <si>
    <t>北海道札幌市白石区東札幌６条６丁目３番１－５０４号</t>
  </si>
  <si>
    <t>北海道札幌市白石区東札幌二条５丁目３番１５号ドルチェ富士１Ｆ－Ｂ</t>
  </si>
  <si>
    <t>北海道札幌市白石区南郷通６丁目北３番２７号</t>
  </si>
  <si>
    <t>北海道札幌市白石区本郷通１2丁目南１番10号</t>
  </si>
  <si>
    <t>北海道札幌市白石区南郷通１８丁目北１－２９</t>
  </si>
  <si>
    <t>北海道札幌市白石区菊水１条１丁目３番１５号</t>
  </si>
  <si>
    <t>北海道札幌市白石区本通４丁目北２－８</t>
  </si>
  <si>
    <t>北海道札幌市白石区北郷７条３丁目８－１５</t>
  </si>
  <si>
    <t>北海道夕張郡栗山町松風３丁目２９９番地</t>
  </si>
  <si>
    <t>北海道札幌市北区新琴似４条２丁目６番１９号</t>
  </si>
  <si>
    <t>北海道札幌市白石区川下５条１丁目１番２８号</t>
  </si>
  <si>
    <t>北海道札幌市白石区本郷通１２丁目南３番２２号</t>
  </si>
  <si>
    <t>北海道札幌市中央区大通西１９丁目１－３５８札幌市視聴覚障がい者情報センター</t>
  </si>
  <si>
    <t>北海道札幌市豊平区西岡５条３丁目３番２７－１号</t>
  </si>
  <si>
    <t>北海道札幌市白石区川下五条４丁目４－３２川下マンション１０１</t>
  </si>
  <si>
    <t>北海道札幌市白石区菊水３条３丁目１番３１号</t>
  </si>
  <si>
    <t>北海道札幌市北区屯田五条１２丁目９番１５号</t>
  </si>
  <si>
    <t>北海道札幌市清田区北野４条１丁目２番９号</t>
  </si>
  <si>
    <t>北海道札幌市白石区本通八丁目南２－５</t>
  </si>
  <si>
    <t>北海道札幌市白石区本通４丁目北６－１五光ビル１Ｆ</t>
  </si>
  <si>
    <t>北海道札幌市清田区北野４条４丁目２５－１０</t>
  </si>
  <si>
    <t>神奈川県横浜市戸塚区川上町９１－１ＢＥＬＩＳＴＡタワー東戸塚２４０９</t>
  </si>
  <si>
    <t>北海道札幌市中央区大通西２丁目５番地陶芸ビル５階</t>
  </si>
  <si>
    <t>北海道札幌市豊平区月寒東３条１９丁目１１番１１号</t>
  </si>
  <si>
    <t>北海道札幌市豊平区月寒東四条８丁目４-１０</t>
  </si>
  <si>
    <t>北海道赤平市共和町２３０番地５０</t>
  </si>
  <si>
    <t>北海道札幌市白石区栄通二丁目１番３０－１０２号</t>
  </si>
  <si>
    <t>北海道札幌市白石区本通１６丁目北４－３０</t>
  </si>
  <si>
    <t>北海道札幌市白石区東札幌三条４丁目５－１１</t>
  </si>
  <si>
    <t>北海道札幌市白石区東札幌二条６丁目７－１４－４０５</t>
  </si>
  <si>
    <t>北海道札幌市厚別区厚別西三条１丁目４番５号</t>
  </si>
  <si>
    <t>北海道札幌市白石区南郷通１丁目北９番１６－４０２号</t>
  </si>
  <si>
    <t>北海道江別市豊幌はみんぐ町３番地４</t>
  </si>
  <si>
    <t>北海道札幌市厚別区厚別北四条５丁目４－８</t>
  </si>
  <si>
    <t>神奈川県横浜市青葉区荏子田２丁目２番地３</t>
  </si>
  <si>
    <t>北海道札幌市豊平区平岸５条１２丁目２－８</t>
  </si>
  <si>
    <t>北海道札幌市白石区本通三丁目南２－２５</t>
  </si>
  <si>
    <t>北海道札幌市中央区北一条西１９丁目２－１緒方ビル６階</t>
  </si>
  <si>
    <t>東京都千代田区神田神保町３－１１－１</t>
  </si>
  <si>
    <t>北海道札幌市手稲区稲穂一条１丁目１２－５ペルル稲穂８０１号</t>
  </si>
  <si>
    <t>北海道札幌市豊平区平岸一条８丁目４番８号</t>
  </si>
  <si>
    <t>東京都台東区東上野１丁目２０番６号</t>
  </si>
  <si>
    <t>北海道札幌市厚別区厚別西二条３丁目７－１５</t>
  </si>
  <si>
    <t>鹿児島県鹿児島市紫原３丁目４１番２５号</t>
  </si>
  <si>
    <t>北海道札幌市白石区菊水元町六条４丁目２番８号</t>
  </si>
  <si>
    <t>北海道札幌市南区真駒内本町７丁目７－５－１０１</t>
  </si>
  <si>
    <t>北海道札幌市豊平区月寒東４条７丁目３－２２プリモ月寒１０５号</t>
  </si>
  <si>
    <t>北海道札幌市豊平区豊平２条１０丁目１番１１号</t>
  </si>
  <si>
    <t>北海道札幌市中央区南６条西１８丁目３番２３－１１０２</t>
  </si>
  <si>
    <t>北海道札幌市東区北二十二条東３丁目１番３５号</t>
  </si>
  <si>
    <t>北海道札幌市清田区里塚緑ケ丘１２丁目３－２</t>
  </si>
  <si>
    <t>北海道札幌市東区東雁来九条１丁目５－１３</t>
  </si>
  <si>
    <t>北海道札幌市白石区菊水９条３丁目４－１３</t>
  </si>
  <si>
    <t>北海道北広島市西の里５０７番地１</t>
  </si>
  <si>
    <t>北海道札幌市豊平区月寒東１条１９丁目１番１６号</t>
  </si>
  <si>
    <t>北海道札幌市清田区真栄４８３番地４</t>
  </si>
  <si>
    <t>北海道夕張郡栗山町字大井分１０８番地６</t>
  </si>
  <si>
    <t>北海道札幌市豊平区中の島２条１丁目２番２６号ハウスオブリザ中の島Ⅱ</t>
  </si>
  <si>
    <t>北海道札幌市東区本町２条６丁目４－１</t>
  </si>
  <si>
    <t>北海道札幌市豊平区月寒東１条１７丁目５－３９</t>
  </si>
  <si>
    <t>北海道札幌市豊平区豊平１条１３丁目１番１２号</t>
  </si>
  <si>
    <t>北海道札幌市南区藤野４条３丁目８－１８</t>
  </si>
  <si>
    <t>北海道札幌市清田区里塚緑ヶ丘１０丁目１１番３号</t>
  </si>
  <si>
    <t>北海道札幌市白石区川北２条１丁目２２－２７</t>
  </si>
  <si>
    <t>北海道札幌市白石区東札幌２条１丁目３－１９第１斉藤ビル１Ｆ</t>
  </si>
  <si>
    <t>北海道札幌市厚別区青葉町９丁目３番３５号</t>
  </si>
  <si>
    <t>北海道札幌市清田区真栄３１９番地</t>
  </si>
  <si>
    <t>北海道札幌市北区拓北５条４丁目６番１０号</t>
  </si>
  <si>
    <t>北海道札幌市豊平区中の島１条６丁目７番２３号北海ビル２Ｆ</t>
  </si>
  <si>
    <t>北海道札幌市白石区東札幌二条５丁目６番９号</t>
  </si>
  <si>
    <t>北海道札幌市南区川沿四条３丁目５番３０－１０７号</t>
  </si>
  <si>
    <t>北海道札幌市豊平区平岸１条１５丁目３－２３</t>
  </si>
  <si>
    <t>北海道札幌市南区石山一条３丁目２－１</t>
  </si>
  <si>
    <t>北海道札幌市白石区川下５７７番地８</t>
  </si>
  <si>
    <t>北海道札幌市中央区南１３条西６丁目６番３号</t>
  </si>
  <si>
    <t>北海道札幌市豊平区中の島２条１丁目３番２５号カムオンビル２階</t>
  </si>
  <si>
    <t>北海道札幌市豊平区月寒東３条１８丁目１５番２２号</t>
  </si>
  <si>
    <t>北海道札幌市豊平区平岸三条１２丁目１－３３－２Ｆ</t>
  </si>
  <si>
    <t>北海道札幌市中央区南３条西５丁目１－１ノルベサ４Ｆ</t>
  </si>
  <si>
    <t>北海道札幌市豊平区平岸４条７丁目１３番８</t>
  </si>
  <si>
    <t>北海道札幌市豊平区平岸２条７丁目４番１３号平岸前田ビル１階</t>
  </si>
  <si>
    <t>北海道札幌市豊平区福住3条1丁目2-18</t>
  </si>
  <si>
    <t>北海道札幌市豊平区豊平１条１０丁目３－１</t>
  </si>
  <si>
    <t>北海道札幌市清田区清田６条２丁目１６番１２号</t>
  </si>
  <si>
    <t>北海道札幌市豊平区平岸四条７丁目２－３平岸マンション３号室</t>
  </si>
  <si>
    <t>北海道札幌市豊平区美園五条３丁目３－１</t>
  </si>
  <si>
    <t>北海道札幌市豊平区美園３条８丁目４－１サエグサ第２ビル　３０６号</t>
  </si>
  <si>
    <t>北海道札幌市豊平区月寒東三条19丁目1番50号</t>
  </si>
  <si>
    <t>北海道札幌市豊平区水車町７丁目８番２４号</t>
  </si>
  <si>
    <t>北海道札幌市豊平区平岸３条７丁目６番１号マイハイム平岸１０３</t>
  </si>
  <si>
    <t>北海道札幌市清田区平岡１０条１丁目８－２２</t>
  </si>
  <si>
    <t>北海道札幌市中央区北２条東７丁目８２番地ラポール永山公園</t>
  </si>
  <si>
    <t>北海道札幌市北区新琴似4条9丁目1番1号</t>
  </si>
  <si>
    <t>北海道札幌市豊平区豊平７条８丁目１番１７号</t>
  </si>
  <si>
    <t>北海道札幌市北区北二十条西２丁目１-３２ＥＵビル</t>
  </si>
  <si>
    <t>北海道函館市新川町１７番７号</t>
  </si>
  <si>
    <t>北海道札幌市清田区北野７条４丁目３番１８号ノースウィング１０２号</t>
  </si>
  <si>
    <t>北海道札幌市豊平区月寒中央通７丁目６番２０号ＪＡ月寒中央ビル２Ｆ</t>
  </si>
  <si>
    <t>北海道札幌市豊平区平岸三条１３丁目１－３３</t>
  </si>
  <si>
    <t>北海道札幌市中央区北２条東８丁目９０番地２２</t>
  </si>
  <si>
    <t>北海道札幌市中央区南９条西１丁目１番１号２０７号室</t>
  </si>
  <si>
    <t>北海道札幌市豊平区中の島一条11丁目4番11号102</t>
  </si>
  <si>
    <t>北海道札幌市中央区北１条西１８丁目１番４１号</t>
  </si>
  <si>
    <t>北海道札幌市豊平区中の島１条９丁目８番４号</t>
  </si>
  <si>
    <t>北海道札幌市豊平区月寒中央通８丁目４－２８月寒ＦＪビル４０１号室</t>
  </si>
  <si>
    <t>北海道札幌市豊平区平岸三条８丁目９－２３ニューライフ平岸２１０号</t>
  </si>
  <si>
    <t>北海道札幌市豊平区月寒東五条９丁目４－３ホットワークス５９</t>
  </si>
  <si>
    <t>北海道札幌市南区川沿１条２丁目１番１６号</t>
  </si>
  <si>
    <t>北海道札幌市豊平区平岸三条７丁目６-２２</t>
  </si>
  <si>
    <t>北海道札幌市豊平区美園九条１丁目３－５</t>
  </si>
  <si>
    <t>北海道札幌市中央区北三条西７丁目１－１－８０１</t>
  </si>
  <si>
    <t>北海道札幌市豊平区美園１２条７丁目１番１５号</t>
  </si>
  <si>
    <t>北海道札幌市豊平区美園７条２丁目１番５号</t>
  </si>
  <si>
    <t>北海道札幌市白石区平和通６丁目南３番４号</t>
  </si>
  <si>
    <t>北海道旭川市一条通１８丁目５２－４８ロジェ・エスト１F</t>
  </si>
  <si>
    <t>北海道札幌市中央区南七条西１丁目１３番第２弘安ビル４階</t>
  </si>
  <si>
    <t>北海道札幌市南区澄川４条２丁目４番１２号澄川８８ビル２階</t>
  </si>
  <si>
    <t>北海道札幌市南区真駒内３３２番地５１９</t>
  </si>
  <si>
    <t>北海道札幌市豊平区平岸３条９丁目１０番１号第一恵信ビル１階</t>
  </si>
  <si>
    <t>北海道札幌市豊平区月寒東３条９丁目７番１－４０５号</t>
  </si>
  <si>
    <t>北海道札幌市南区藤野三条４丁目５－１９</t>
  </si>
  <si>
    <t>北海道札幌市南区藤野４条５丁目５番２２号</t>
  </si>
  <si>
    <t>北海道札幌市南区澄川４条４丁目１０－３３</t>
  </si>
  <si>
    <t>北海道札幌市南区澄川５条３丁目１０番１－３１１号</t>
  </si>
  <si>
    <t>北海道札幌市南区簾舞３条６丁目９－７</t>
  </si>
  <si>
    <t>青森県青森市富田１丁目１７番６号</t>
  </si>
  <si>
    <t>北海道札幌市中央区南六条西１７丁目２番６号</t>
  </si>
  <si>
    <t>北海道札幌市南区南三十二条西１０丁目３-１モイワハイツ１階</t>
  </si>
  <si>
    <t>北海道札幌市南区南沢６条３丁目４番３号</t>
  </si>
  <si>
    <t>北海道札幌市豊平区美園３条６丁目１－７ベルドゥエープス美園２０５号</t>
  </si>
  <si>
    <t>山梨県南都留郡富士河口湖町小立４５３８－１</t>
  </si>
  <si>
    <t>神奈川県厚木市旭町１丁目１５－８県央ビル２Ｆ</t>
  </si>
  <si>
    <t>北海道札幌市北区麻生町７丁目５－２０ＨＯＳＢＬＤ　４Ｆ</t>
  </si>
  <si>
    <t>北海道釧路市緑ケ岡２丁目４１－１７</t>
  </si>
  <si>
    <t>北海道札幌市西区琴似４条２丁目６－１１－１０１号</t>
  </si>
  <si>
    <t>北海道札幌市西区二十四軒３条２丁目５－２６パールビル</t>
  </si>
  <si>
    <t>北海道札幌市西区西野１条５丁目２－２</t>
  </si>
  <si>
    <t>北海道札幌市西区山の手三条１丁目２番３０－１３０１号</t>
  </si>
  <si>
    <t>北海道札幌市西区二十四軒１条４丁目６番３号</t>
  </si>
  <si>
    <t>北海道札幌市西区宮の沢２条４丁目１－１２</t>
  </si>
  <si>
    <t>北海道札幌市西区西野１０条８丁目１２－１２</t>
  </si>
  <si>
    <t>北海道札幌市中央区南１条西２０丁目１－３ＭＫビル１Ｆ</t>
  </si>
  <si>
    <t>北海道札幌市西区西町北6丁目1番6号西町富士ビル　202号室</t>
  </si>
  <si>
    <t>北海道札幌市東区北７条東８丁目２番１２－５０１</t>
  </si>
  <si>
    <t>北海道札幌市西区二十四軒２条５丁目４番１号２階</t>
  </si>
  <si>
    <t>北海道札幌市東区北２３条東１３丁目１－３２－６０１</t>
  </si>
  <si>
    <t>北海道札幌市西区山の手４条４丁目１番１９－２号</t>
  </si>
  <si>
    <t>北海道札幌市西区山の手３条１丁目２番３０－１３０１</t>
  </si>
  <si>
    <t>北海道札幌市北区北２７条西１６丁目２番１６号</t>
  </si>
  <si>
    <t>大阪府大阪市生野区巽中２丁目１７－６</t>
  </si>
  <si>
    <t>北海道石狩市花川南２条３丁目９１番地２</t>
  </si>
  <si>
    <t>北海道小樽市見晴町６番２６号</t>
  </si>
  <si>
    <t>北海道札幌市中央区北１条西２６丁目５番８－８０１号</t>
  </si>
  <si>
    <t>北海道札幌市白石区東札幌１条４丁目２番１－３０７号</t>
  </si>
  <si>
    <t>北海道札幌市西区山の手７条８丁目６－３Ｍ１６ビル</t>
  </si>
  <si>
    <t>北海道札幌市中央区北６条西１９丁目２３番８</t>
  </si>
  <si>
    <t>北海道札幌市手稲区星置２条５丁目１３番３０号</t>
  </si>
  <si>
    <t>北海道札幌市中央区北八条西２０丁目２－１８</t>
  </si>
  <si>
    <t>北海道札幌市南区真駒内南町４丁目１番２号</t>
  </si>
  <si>
    <t>北海道江別市文京台緑町５６１番２</t>
  </si>
  <si>
    <t>北海道札幌市北区屯田七条12丁目９番11号</t>
  </si>
  <si>
    <t>北海道札幌市手稲区稲穂一条１丁目１２－５－８０１</t>
  </si>
  <si>
    <t>北海道沙流郡日高町門別本町４６－１</t>
  </si>
  <si>
    <t>北海道札幌市中央区北一条西３丁目３番地MNビル</t>
  </si>
  <si>
    <t>北海道札幌市厚別区大谷地東２丁目６番１号</t>
  </si>
  <si>
    <t>北海道札幌市厚別区厚別南１丁目９番１－３０６号</t>
  </si>
  <si>
    <t>北海道札幌市厚別区厚別中央２条１丁目２－８</t>
  </si>
  <si>
    <t>北海道札幌市厚別区大谷地東５丁目７番１０号</t>
  </si>
  <si>
    <t>東京都渋谷区千駄ヶ谷１丁目３３－５</t>
  </si>
  <si>
    <t>北海道札幌市厚別区厚別西２条１丁目４番１３号</t>
  </si>
  <si>
    <t>北海道札幌市豊平区月寒東五条１５丁目４－１７</t>
  </si>
  <si>
    <t>北海道札幌市厚別区厚別中央１条６丁目３－１ホクノー新札幌ビル</t>
  </si>
  <si>
    <t>北海道札幌市厚別区大谷地東４丁目２番１５号西村ビル１Ｆ</t>
  </si>
  <si>
    <t>北海道札幌市厚別区上野幌二条３丁目１３－２９</t>
  </si>
  <si>
    <t>北海道札幌市白石区北郷三条４丁目６－２７</t>
  </si>
  <si>
    <t>北海道恵庭市駒場町３丁目１番地１５号</t>
  </si>
  <si>
    <t>北海道札幌市中央区北２条西１３丁目１番地</t>
  </si>
  <si>
    <t>北海道札幌市東区東苗穂四条１丁目９番１１号</t>
  </si>
  <si>
    <t>北海道札幌市中央区南五条西８丁目６－２ウィンダムヒル南５条</t>
  </si>
  <si>
    <t>北海道札幌市手稲区新発寒２条３丁目１番５号２階</t>
  </si>
  <si>
    <t>北海道岩見沢市幌向南１条１丁目１３－２</t>
  </si>
  <si>
    <t>北海道千歳市幸町１５番地２</t>
  </si>
  <si>
    <t>北海道札幌市白石区中央二条７丁目１番２６号</t>
  </si>
  <si>
    <t>北海道札幌市中央区南一条東４丁目７－４－３０２</t>
  </si>
  <si>
    <t>北海道札幌市清田区真栄４３４番地６</t>
  </si>
  <si>
    <t>北海道札幌市手稲区新発寒７条１０丁目３－１３</t>
  </si>
  <si>
    <t>北海道札幌市清田区美しが丘３条５丁目８番４－１０３号</t>
  </si>
  <si>
    <t>北海道札幌市清田区清田２条１丁目１５番１１号</t>
  </si>
  <si>
    <t>北海道札幌市手稲区富丘６条４丁目９番１６号</t>
  </si>
  <si>
    <t>北海道札幌市豊平区福住２条４丁目２番１１号</t>
  </si>
  <si>
    <t>北海道帯広市西８条南４丁目７番地</t>
  </si>
  <si>
    <t>北海道札幌市中央区南３条西１０丁目Ｓ３１０ビル</t>
  </si>
  <si>
    <t>北海道札幌市清田区清田１条４丁目１－５５</t>
  </si>
  <si>
    <t>北海道札幌市白石区南郷通18丁目北４３番</t>
  </si>
  <si>
    <t>北海道札幌市清田区北野６条１丁目４番３６号</t>
  </si>
  <si>
    <t>北海道札幌市手稲区西宮の沢２条３丁目１２番２３号</t>
  </si>
  <si>
    <t>北海道札幌市中央区南１４条西１８丁目１－５</t>
  </si>
  <si>
    <t>北海道札幌市北区新川８条１７丁目７６９番地７</t>
  </si>
  <si>
    <t>北海道札幌市西区西野６条２丁目４番２３号</t>
  </si>
  <si>
    <t>北海道札幌市西区二十四軒３条６丁目５－１４　１階</t>
  </si>
  <si>
    <t>北海道北広島市希望ヶ丘２丁目３－５８</t>
  </si>
  <si>
    <t>北海道札幌市豊平区平岸６条１６丁目２番５５－１１０３号</t>
  </si>
  <si>
    <t>北海道札幌市西区琴似一条３丁目２番１－４１２号</t>
  </si>
  <si>
    <t>北海道札幌市豊平区平岸七条１６丁目１－１５</t>
  </si>
  <si>
    <t>北海道札幌市中央区南十二条西６丁目１－２０</t>
  </si>
  <si>
    <t>北海道札幌市清田区清田三条１丁目９番２８号</t>
  </si>
  <si>
    <t>北海道小樽市朝里川温泉１丁目２２７番地</t>
  </si>
  <si>
    <t>北海道札幌市手稲区手稲前田６１３－４１</t>
  </si>
  <si>
    <t>北海道札幌市厚別区厚別西二条５丁目５－１８メゾネットツインズＢ</t>
  </si>
  <si>
    <t>北海道札幌市豊平区平岸二条６丁目２－１８－１階</t>
  </si>
  <si>
    <t>代表者</t>
    <rPh sb="0" eb="3">
      <t>ダイヒョウシャ</t>
    </rPh>
    <phoneticPr fontId="2"/>
  </si>
  <si>
    <t>理事長　加納　尚明</t>
  </si>
  <si>
    <t>理事長　岩間　安泰</t>
  </si>
  <si>
    <t>理事長　宮坂　勝文</t>
  </si>
  <si>
    <t>代表理事　武田　伸哉</t>
  </si>
  <si>
    <t>理事長　手塚　玄</t>
  </si>
  <si>
    <t>代表取締役　渡邊　典子</t>
  </si>
  <si>
    <t>代表取締役　小森　健一</t>
  </si>
  <si>
    <t>理事長　伊藤　建雄</t>
  </si>
  <si>
    <t>理事長　前崎　庄治</t>
  </si>
  <si>
    <t>理事長　松川　敏道</t>
  </si>
  <si>
    <t>理事長　村木　靖雄</t>
  </si>
  <si>
    <t>理事長　伊藤　勝子</t>
  </si>
  <si>
    <t>代表理事　安田　諭</t>
  </si>
  <si>
    <t>代表理事　宮内　義富</t>
  </si>
  <si>
    <t>代表社員　片岡　愛子</t>
  </si>
  <si>
    <t>理事長　池島　修二</t>
  </si>
  <si>
    <t>代表理事　佐々木　渉</t>
  </si>
  <si>
    <t>理事長　山田　智紀</t>
  </si>
  <si>
    <t>理事長　中谷　宇一郎</t>
  </si>
  <si>
    <t>理事長　山内　まゆみ</t>
  </si>
  <si>
    <t>代表取締役　深澤　厚太</t>
  </si>
  <si>
    <t>理事長　大杉　祐二</t>
  </si>
  <si>
    <t>理事長　井上　茂男</t>
  </si>
  <si>
    <t>代表取締役　吉田　拓</t>
  </si>
  <si>
    <t>代表取締役　中野　孝康</t>
  </si>
  <si>
    <t>理事長　　下地　善久</t>
  </si>
  <si>
    <t>会長　齊藤　壽子</t>
  </si>
  <si>
    <t>理事長　則近　渉</t>
  </si>
  <si>
    <t>代表取締役　三上　智史</t>
  </si>
  <si>
    <t>理事長　菱谷　久美子</t>
  </si>
  <si>
    <t>理事長　大場　信一</t>
  </si>
  <si>
    <t>代表　田川　ひさよ</t>
  </si>
  <si>
    <t>代表取締役　田嶋　祐介</t>
  </si>
  <si>
    <t>理事長　後藤　祐太</t>
  </si>
  <si>
    <t>代表取締役　橋本　信子</t>
  </si>
  <si>
    <t>理事長　木村　忠吉</t>
  </si>
  <si>
    <t>代表取締役　伊藤　俊幸</t>
  </si>
  <si>
    <t>代表取締役　山﨑　亜紀子</t>
  </si>
  <si>
    <t>代表取締役　渡邊　隆史</t>
  </si>
  <si>
    <t>理事長　富樫　芳</t>
  </si>
  <si>
    <t>代表取締役　岡本　賢治</t>
  </si>
  <si>
    <t>理事長　大上　牧浩</t>
  </si>
  <si>
    <t>代表理事　日田　美江子</t>
  </si>
  <si>
    <t>代表社員　金井　なをみ</t>
  </si>
  <si>
    <t>理事長　中野　育子</t>
  </si>
  <si>
    <t>理事長　後澤　龍彦</t>
  </si>
  <si>
    <t>代表取締役　髙畠　裕介</t>
  </si>
  <si>
    <t>理事長　野々垣　瑞枝</t>
  </si>
  <si>
    <t>理事長　阿部　政登</t>
  </si>
  <si>
    <t>代表理事　阿部　智江</t>
  </si>
  <si>
    <t>理事長　實吉　孝太</t>
  </si>
  <si>
    <t>代表社員　所司　有右</t>
  </si>
  <si>
    <t>代表取締役　片岡　広大</t>
  </si>
  <si>
    <t>代表取締役　大田　誠</t>
  </si>
  <si>
    <t>理事長　山田　仁実</t>
  </si>
  <si>
    <t>代表取締役　佐藤　由美</t>
  </si>
  <si>
    <t>代表社員　鮒田　新世</t>
  </si>
  <si>
    <t>代表取締役　橋本　真紀子</t>
  </si>
  <si>
    <t>理事長　村田　英男</t>
  </si>
  <si>
    <t>理事長　濱田　和秀</t>
  </si>
  <si>
    <t>代表取締役　渋井　憲一</t>
  </si>
  <si>
    <t>理事長　野呂　哲也</t>
  </si>
  <si>
    <t>理事　髙橋　哲也</t>
  </si>
  <si>
    <t>理事長　藤根　美紀子</t>
  </si>
  <si>
    <t>代表取締役　倉持　太輔</t>
  </si>
  <si>
    <t>代表取締役　加納　崇行</t>
  </si>
  <si>
    <t>代表取締役　井上　文喜</t>
  </si>
  <si>
    <t>代表取締役　李　東賢</t>
  </si>
  <si>
    <t>代表社員　井上　隆史</t>
  </si>
  <si>
    <t>代表理事　小野塚　舞</t>
  </si>
  <si>
    <t>代表理事　西尾　將興</t>
  </si>
  <si>
    <t>代表社員　塚野　歩</t>
  </si>
  <si>
    <t>代表取締役　増本　和也</t>
  </si>
  <si>
    <t>代表取締役　荒川　誠一</t>
  </si>
  <si>
    <t>代表社員　山上　千花江</t>
  </si>
  <si>
    <t>代表取締役　佐藤　玲子</t>
  </si>
  <si>
    <t>代表取締役　釜澤　剛璽</t>
  </si>
  <si>
    <t>代表取締役　大上　牧浩</t>
  </si>
  <si>
    <t>代表取締役　郷頭　隼人</t>
  </si>
  <si>
    <t>代表理事　窪田　克彦</t>
  </si>
  <si>
    <t>代表取締役　渡部　裕史</t>
  </si>
  <si>
    <t>代表取締役　杉本　武司</t>
  </si>
  <si>
    <t>理事長　五十嵐　敏明</t>
  </si>
  <si>
    <t>代表取締役　佐藤　啓</t>
  </si>
  <si>
    <t>代表社員　森田　英朗</t>
  </si>
  <si>
    <t>代表取締役　橋本　俊輔</t>
  </si>
  <si>
    <t>代表社員　山田　由香</t>
  </si>
  <si>
    <t>代表取締役　在原　佐登子</t>
  </si>
  <si>
    <t>代表理事　下斗米　寛奏</t>
  </si>
  <si>
    <t>代表理事　運上　佳江</t>
  </si>
  <si>
    <t>代表取締役　平澤　真理奈</t>
  </si>
  <si>
    <t>代表取締役　田村　一将</t>
  </si>
  <si>
    <t>代表取締役　佐久間　佳織</t>
  </si>
  <si>
    <t>代表取締役　岩本　明子</t>
  </si>
  <si>
    <t>代表取締役　高畠　裕介</t>
  </si>
  <si>
    <t>代表取締役　金子　洋文</t>
  </si>
  <si>
    <t>代表取締役　安田　善之</t>
  </si>
  <si>
    <t>代表取締役　鯉沼　弘樹</t>
  </si>
  <si>
    <t>代表社員　佐藤　祐二</t>
  </si>
  <si>
    <t>代表取締役　杉澤　廣子</t>
  </si>
  <si>
    <t>代表社員　門脇　俊克</t>
  </si>
  <si>
    <t>代表取締役　酒井　俊樹</t>
  </si>
  <si>
    <t>代表取締役　酒井　タツ子</t>
  </si>
  <si>
    <t>代表取締役　小堀　文宏</t>
  </si>
  <si>
    <t>代表取締役　徳永　次朗</t>
  </si>
  <si>
    <t>代表取締役社長　村上　一平</t>
  </si>
  <si>
    <t>代表社員　石川　功恵</t>
  </si>
  <si>
    <t>代表取締役　新宮　賢治</t>
  </si>
  <si>
    <t>代表理事　平本　哲男</t>
  </si>
  <si>
    <t>代表取締役　三井　迅</t>
  </si>
  <si>
    <t>代表取締役　馬場　正孝</t>
  </si>
  <si>
    <t>代表理事　中野　育子</t>
  </si>
  <si>
    <t>代表社員　武部　亮</t>
  </si>
  <si>
    <t>代表取締役　泉　勝史</t>
  </si>
  <si>
    <t>代表取締役　佐藤　慎太郎</t>
  </si>
  <si>
    <t>代表社員　木川　真喜子</t>
  </si>
  <si>
    <t>代表取締役　阿部　大秀</t>
  </si>
  <si>
    <t>代表取締役　吉村　美和子</t>
  </si>
  <si>
    <t>代表取締役　斎藤　祐太</t>
  </si>
  <si>
    <t>代表取締役　佐藤　陽</t>
  </si>
  <si>
    <t>代表取締役　伊與部　晃</t>
  </si>
  <si>
    <t>代表社員　布施　二佐枝</t>
  </si>
  <si>
    <t>代表社員　工藤　元紀</t>
  </si>
  <si>
    <t>理事長　中野　恵美佳</t>
  </si>
  <si>
    <t>代表取締役　髙橋　昭美</t>
  </si>
  <si>
    <t>代表取締役　野嵜　雅人</t>
  </si>
  <si>
    <t>代表社員　齊藤　珠子</t>
  </si>
  <si>
    <t>代表取締役　上村　礼子</t>
  </si>
  <si>
    <t>代表取締役　鈴木　隆一</t>
  </si>
  <si>
    <t>代表取締役　岩田　直也</t>
  </si>
  <si>
    <t>代表社員　横山　妃美子</t>
  </si>
  <si>
    <t>代表取締役　進藤　珠生</t>
  </si>
  <si>
    <t>代表取締役　岸下　孝一</t>
  </si>
  <si>
    <t>代表取締役　中野　佑哉</t>
  </si>
  <si>
    <t>代表取締役　山田　昌敬</t>
  </si>
  <si>
    <t>代表取締役　北川　幹也</t>
  </si>
  <si>
    <t>代表取締役　松崎　剛</t>
  </si>
  <si>
    <t>代表取締役　數馬　尚見</t>
  </si>
  <si>
    <t>業務執行者　岩崎　恭成</t>
  </si>
  <si>
    <t>理事長　天野　佐智子</t>
  </si>
  <si>
    <t>代表社員　田中　さゆり</t>
  </si>
  <si>
    <t>代表社員　今井　貴子</t>
  </si>
  <si>
    <t>代表取締役　髙﨑　慎也</t>
  </si>
  <si>
    <t>代表取締役　藤田　龍之介</t>
  </si>
  <si>
    <t>代表社員　立石　要</t>
  </si>
  <si>
    <t>代表社員　大崎　博</t>
  </si>
  <si>
    <t>代表取締役　山田　康輔</t>
  </si>
  <si>
    <t>代表社員　田口　賀達</t>
  </si>
  <si>
    <t>理事長　小林　洋文</t>
  </si>
  <si>
    <t>理事長　山田　晋子</t>
  </si>
  <si>
    <t>市長　秋元　克広</t>
  </si>
  <si>
    <t>理事長　池田　亮</t>
  </si>
  <si>
    <t>理事長　北川　聡子</t>
  </si>
  <si>
    <t>理事長　竹田　保</t>
  </si>
  <si>
    <t>理事長　澗口　良一</t>
  </si>
  <si>
    <t>理事長　山川　　武</t>
  </si>
  <si>
    <t>理事長　松橋　祐美</t>
  </si>
  <si>
    <t>理事長　齊藤　和夫</t>
  </si>
  <si>
    <t>理事長　林　恭裕</t>
  </si>
  <si>
    <t>理事長　佐々木　敏明</t>
  </si>
  <si>
    <t>理事長　中村　末太郎</t>
  </si>
  <si>
    <t>代表取締役　石井　利美</t>
  </si>
  <si>
    <t>理事長　清水　雅</t>
  </si>
  <si>
    <t>理事長　久保田　千晶</t>
  </si>
  <si>
    <t>理事長　中原　明</t>
  </si>
  <si>
    <t>代表理事　竹田　保</t>
  </si>
  <si>
    <t>理事長　木村　昭一</t>
  </si>
  <si>
    <t>代表社員　舘　浩勝</t>
  </si>
  <si>
    <t>理事長　岡本　武光</t>
  </si>
  <si>
    <t>理事長　山本　創</t>
  </si>
  <si>
    <t>理事長　徳田　禎久</t>
  </si>
  <si>
    <t>代表社員　舘山　ゆかり</t>
  </si>
  <si>
    <t>理事長　金城　朝子</t>
  </si>
  <si>
    <t>代表取締役　佐藤　進一</t>
  </si>
  <si>
    <t>取締役　佐藤　忠峰</t>
  </si>
  <si>
    <t>代表取締役　髙田　元気</t>
  </si>
  <si>
    <t>理事長　内海　敏江</t>
  </si>
  <si>
    <t>理事長　横井　和徳</t>
  </si>
  <si>
    <t>理事長　平田　眞弓</t>
  </si>
  <si>
    <t>代表社員　山下　妙子</t>
  </si>
  <si>
    <t>代表理事　佐藤　昇</t>
  </si>
  <si>
    <t>代表取締役　松尾　大</t>
  </si>
  <si>
    <t>理事長　加藤　宏昭</t>
  </si>
  <si>
    <t>理事長　対馬　敏明</t>
  </si>
  <si>
    <t>理事長　田口　謙</t>
  </si>
  <si>
    <t>代表社員　小林　寿晴</t>
  </si>
  <si>
    <t>代表取締役　原田　徳</t>
  </si>
  <si>
    <t>代表取締役　森　　麻奈美</t>
  </si>
  <si>
    <t>代表理事　佐野　ゆか</t>
  </si>
  <si>
    <t>代表取締役　杉淵　美芳</t>
  </si>
  <si>
    <t>理事長　齋藤　政美</t>
  </si>
  <si>
    <t>代表社員　佐藤　恵乃</t>
  </si>
  <si>
    <t>代表取締役　山田　雄一郎</t>
  </si>
  <si>
    <t>代表取締役　町田　知尚</t>
  </si>
  <si>
    <t>理事長　岩橋　智子</t>
  </si>
  <si>
    <t>代表取締役　菊池　恵</t>
  </si>
  <si>
    <t>代表取締役　白鳥　弥生</t>
  </si>
  <si>
    <t>代表取締役　伊上　英修</t>
  </si>
  <si>
    <t>理事長　川合　久美子</t>
  </si>
  <si>
    <t>理事長　齋藤　真行</t>
  </si>
  <si>
    <t>代表社員　河上　道子</t>
  </si>
  <si>
    <t>代表取締役　小島　隆義</t>
  </si>
  <si>
    <t>理事長　向田　幸正</t>
  </si>
  <si>
    <t>代表取締役　米谷　貢太</t>
  </si>
  <si>
    <t>代表取締役　木村　碩斗</t>
  </si>
  <si>
    <t>代表社員　田中　明希</t>
  </si>
  <si>
    <t>代表取締役　畔木　宰武</t>
  </si>
  <si>
    <t>理事長　木村　敏信</t>
  </si>
  <si>
    <t>代表取締役　木村　貴之</t>
  </si>
  <si>
    <t>代表取締役　池田　元気</t>
  </si>
  <si>
    <t>理事長　佐藤　純也</t>
  </si>
  <si>
    <t>代表取締役　岩﨑　真弓</t>
  </si>
  <si>
    <t>代表取締役　倉橋　義郎</t>
  </si>
  <si>
    <t>代表取締役　金田　悟</t>
  </si>
  <si>
    <t>代表社員　松田　正良</t>
  </si>
  <si>
    <t>代表取締役　矢口　恭子</t>
  </si>
  <si>
    <t>代表社員　牧野　忠之</t>
  </si>
  <si>
    <t>理事長　畔木　宰武</t>
  </si>
  <si>
    <t>代表社員　笹浪　麗子</t>
  </si>
  <si>
    <t>代表取締役　花田　学</t>
  </si>
  <si>
    <t>代表取締役　長谷川　賢治</t>
  </si>
  <si>
    <t>代表理事　河上　真典</t>
  </si>
  <si>
    <t>代表取締役　佐々木　卓人</t>
  </si>
  <si>
    <t>代表取締役　西崎　聖矢</t>
  </si>
  <si>
    <t>代表理事　柴田　進</t>
  </si>
  <si>
    <t>代表社員　綱木　義光</t>
  </si>
  <si>
    <t>代表取締役　川村　淳</t>
  </si>
  <si>
    <t>代表理事　岩村　やよい</t>
  </si>
  <si>
    <t>理事長　鷲尾　和巳</t>
  </si>
  <si>
    <t>代表社員　渡邊　芳行</t>
  </si>
  <si>
    <t>代表取締役　廣瀬　慎一</t>
  </si>
  <si>
    <t>代表社員　門馬　明</t>
  </si>
  <si>
    <t>代表取締役　米田　靖英</t>
  </si>
  <si>
    <t>代表社員　佐藤　大輔</t>
  </si>
  <si>
    <t>理事　鈴木　玲</t>
  </si>
  <si>
    <t>代表取締役　森島　聖</t>
  </si>
  <si>
    <t>代表社員　宮川　岳久</t>
  </si>
  <si>
    <t>理事長　岡本　洋</t>
  </si>
  <si>
    <t>代表取締役　小滝　亮平</t>
  </si>
  <si>
    <t>代表取締役　岡　純子</t>
  </si>
  <si>
    <t>代表取締役　太田　智</t>
  </si>
  <si>
    <t>代表社員　新堂　仁</t>
  </si>
  <si>
    <t>代表社員　阿部　龍征</t>
  </si>
  <si>
    <t>代表取締役　古俣　悟史</t>
  </si>
  <si>
    <t>代表社員　佐藤　良憲</t>
  </si>
  <si>
    <t>代表社員　吉田　友美</t>
  </si>
  <si>
    <t>代表取締役　宮本　将希</t>
  </si>
  <si>
    <t>代表社員　桑本　佐代子</t>
  </si>
  <si>
    <t>代表取締役　笹浪　晃</t>
  </si>
  <si>
    <t>代表取締役　落合　聖己</t>
  </si>
  <si>
    <t>代表社員　大崎　圭司</t>
  </si>
  <si>
    <t>代表社員　八木　裕美</t>
  </si>
  <si>
    <t>代表取締役　鎌倉　優司</t>
  </si>
  <si>
    <t>代表社員　内藤　貴之</t>
  </si>
  <si>
    <t>代表社員　濵江　文子</t>
  </si>
  <si>
    <t>代表取締役　木戸　省吾</t>
  </si>
  <si>
    <t>理事長　上田　明</t>
  </si>
  <si>
    <t>代表理事　山道　裕樹</t>
  </si>
  <si>
    <t>理事長　大嶋　栄子</t>
  </si>
  <si>
    <t>代表社員　山近　哲也</t>
  </si>
  <si>
    <t>代表社員　竹下　朝己</t>
  </si>
  <si>
    <t>理事長　池島　昌美</t>
  </si>
  <si>
    <t>代表取締役　近藤　健志</t>
  </si>
  <si>
    <t>理事長　岩渕　真知子</t>
  </si>
  <si>
    <t>代表取締役　大野　仁宏</t>
  </si>
  <si>
    <t>代表取締役　大川　健司</t>
  </si>
  <si>
    <t>理事長　笠原　邦昭</t>
  </si>
  <si>
    <t>代表理事　小野寺　和彦</t>
  </si>
  <si>
    <t>代表取締役　本間　聡</t>
  </si>
  <si>
    <t>代表理事　三浦　裕美子</t>
  </si>
  <si>
    <t>代表取締役　藤田　昌人</t>
  </si>
  <si>
    <t>代表取締役　西川　邦二</t>
  </si>
  <si>
    <t>代表社員　長谷川　桂子</t>
  </si>
  <si>
    <t>理事長　山下　妙子</t>
  </si>
  <si>
    <t>代表取締役　越崎　悟</t>
  </si>
  <si>
    <t>代表取締役　藤肥　佑大</t>
  </si>
  <si>
    <t>代表社員　濵野　真悟</t>
  </si>
  <si>
    <t>代表取締役社長　定村　凌</t>
  </si>
  <si>
    <t>代表取締役　松田　裕一</t>
  </si>
  <si>
    <t>理事長　日沼　明美</t>
  </si>
  <si>
    <t>代表社員　守谷　典明</t>
  </si>
  <si>
    <t>代表取締役　堀　大輔</t>
  </si>
  <si>
    <t>理事長　太田　眞智子</t>
  </si>
  <si>
    <t>代表取締役　髙橋　泰樹</t>
  </si>
  <si>
    <t>理事長　小林　誠</t>
  </si>
  <si>
    <t>代表取締役　松浦　鉄也</t>
  </si>
  <si>
    <t>代表社員　石田　徹</t>
  </si>
  <si>
    <t>代表社員　天井　洋平</t>
  </si>
  <si>
    <t>代表取締役　林　孝俊</t>
  </si>
  <si>
    <t>代表社員　新野　佑弥</t>
  </si>
  <si>
    <t>代表社員　本多　裕</t>
  </si>
  <si>
    <t>代表取締役　狭戸　美里</t>
  </si>
  <si>
    <t>代表取締役　寺岡　浩二</t>
  </si>
  <si>
    <t>代表社員　種市　匠悟</t>
  </si>
  <si>
    <t>代表社員　森山　正明</t>
  </si>
  <si>
    <t>代表社員　小関　章子</t>
  </si>
  <si>
    <t>代表取締役　芳川　貴行</t>
  </si>
  <si>
    <t>代表取締役　宮田　輝延</t>
  </si>
  <si>
    <t>代表社員　中村　肇</t>
  </si>
  <si>
    <t>代表取締役　後藤　英樹</t>
  </si>
  <si>
    <t>代表社員　金子　敬介</t>
  </si>
  <si>
    <t>代表取締役　氣田　晋一</t>
  </si>
  <si>
    <t>理事長　竹内　可枝</t>
  </si>
  <si>
    <t>代表取締役　田中　亮祐</t>
  </si>
  <si>
    <t>代表取締役　工藤　元紀</t>
  </si>
  <si>
    <t>代表取締役　髙谷　佳克</t>
  </si>
  <si>
    <t>理事長　芦沢　　健</t>
  </si>
  <si>
    <t>代表社員　宮嶋　正寛</t>
  </si>
  <si>
    <t>代表取締役　工藤　雅之</t>
  </si>
  <si>
    <t>有限責任社員　藤沼　麻衣</t>
  </si>
  <si>
    <t>代表社員　今井　健二</t>
  </si>
  <si>
    <t>代表取締役　佐藤　恵輔</t>
  </si>
  <si>
    <t>代表取締役　岡崎　健吾</t>
  </si>
  <si>
    <t>代表理事　金子　晶紀</t>
  </si>
  <si>
    <t>代表社員　佐々木　雅之</t>
  </si>
  <si>
    <t>理事長　池田　啓子</t>
  </si>
  <si>
    <t>理事長　高江　智和理</t>
  </si>
  <si>
    <t>理事長　　曽我　知夫</t>
  </si>
  <si>
    <t>理事長　出店　正隆</t>
  </si>
  <si>
    <t>理事長　佐々木　泰彦</t>
  </si>
  <si>
    <t>理事長　三浦　誠一</t>
  </si>
  <si>
    <t>理事長　小澤　忠優</t>
  </si>
  <si>
    <t>理事長　白井　浩二</t>
  </si>
  <si>
    <t>理事長　小野寺　眞悟</t>
  </si>
  <si>
    <t>理事長　福田　正人</t>
  </si>
  <si>
    <t>理事長　高尾　綱木</t>
  </si>
  <si>
    <t>理事長　太田　健介</t>
  </si>
  <si>
    <t>理事長　森谷　英昭</t>
  </si>
  <si>
    <t>理事長　和田　敬友</t>
  </si>
  <si>
    <t>理事長　　高木　孝使</t>
  </si>
  <si>
    <t>理事長　高橋　ミチ子</t>
  </si>
  <si>
    <t>理事長　斎藤　博之</t>
  </si>
  <si>
    <t>理事長　藤垣　良太</t>
  </si>
  <si>
    <t>代表理事　釜石　和幸</t>
  </si>
  <si>
    <t>理事長　谷口　晃</t>
  </si>
  <si>
    <t>代表取締役　江藤　大</t>
  </si>
  <si>
    <t>代表取締役　久保　舟始</t>
  </si>
  <si>
    <t>理事長　植村　雅樹</t>
  </si>
  <si>
    <t>理事長　高橋　みゆき</t>
  </si>
  <si>
    <t>理事長　廣田　英夫</t>
  </si>
  <si>
    <t>代表取締役　新井　誠志</t>
  </si>
  <si>
    <t>理事長　高橋　博志</t>
  </si>
  <si>
    <t>理事長　堅田　裕一</t>
  </si>
  <si>
    <t>理事長　阿部　幸弘</t>
  </si>
  <si>
    <t>代表取締役　斎藤　規和</t>
  </si>
  <si>
    <t>代表取締役　加藤　美佳</t>
  </si>
  <si>
    <t>代表社員　泉　秀行</t>
  </si>
  <si>
    <t>代表取締役　渡邊　和巳</t>
  </si>
  <si>
    <t>代表理事　矢部　滋也</t>
  </si>
  <si>
    <t>代表取締役　髙山　真也</t>
  </si>
  <si>
    <t>代表取締役　山形　宗夫</t>
  </si>
  <si>
    <t>代表社員　藤田　大輔</t>
  </si>
  <si>
    <t>取締役　渡邊　義章</t>
  </si>
  <si>
    <t>代表社員　國島　百絵</t>
  </si>
  <si>
    <t>代表取締役　本多　郁隆</t>
  </si>
  <si>
    <t>代表社員　加藤　洋輝</t>
  </si>
  <si>
    <t>代表取締役　前川　幸子</t>
  </si>
  <si>
    <t>代表理事　佐藤　大輔</t>
  </si>
  <si>
    <t>代表取締役　住江　佳子</t>
  </si>
  <si>
    <t>代表取締役　内藤　貴志</t>
  </si>
  <si>
    <t>代表社員　志摩　嘉之</t>
  </si>
  <si>
    <t>代表取締役　守谷　典明</t>
  </si>
  <si>
    <t>代表取締役　瀬戸　貴寛</t>
  </si>
  <si>
    <t>代表社員　鈴木　康平</t>
  </si>
  <si>
    <t>代表取締役　上戸　陽一</t>
  </si>
  <si>
    <t>代表取締役　木藤　慎一</t>
  </si>
  <si>
    <t>代表取締役　柿沼　智徳</t>
  </si>
  <si>
    <t>代表取締役　竹谷　茂</t>
  </si>
  <si>
    <t>理事長　秋川　浩</t>
  </si>
  <si>
    <t>理事長　大久保　朋子</t>
  </si>
  <si>
    <t>代表理事　渋谷　雄幸</t>
  </si>
  <si>
    <t>代表社員　坂田　千秋</t>
  </si>
  <si>
    <t>代表社員　中嶋　佳子</t>
  </si>
  <si>
    <t>代表取締役　島田　晃</t>
  </si>
  <si>
    <t>代表取締役　早坂　英央</t>
  </si>
  <si>
    <t>代表取締役　野崎　真司</t>
  </si>
  <si>
    <t>代表取締役　新井　ひろみ</t>
  </si>
  <si>
    <t>代表取締役　馬場　竜介</t>
  </si>
  <si>
    <t>代表社員　西野　幸之助</t>
  </si>
  <si>
    <t>代表取締役　梅原　三輝</t>
  </si>
  <si>
    <t>代表取締役　岡崎　弘典</t>
  </si>
  <si>
    <t>代表取締役　櫻間　千恵</t>
  </si>
  <si>
    <t>代表社員　逸見　和紀</t>
  </si>
  <si>
    <t>代表取締役　佐々木　理</t>
  </si>
  <si>
    <t>代表取締役　牧口　大輔</t>
  </si>
  <si>
    <t>理事長　澤口　勝彦</t>
  </si>
  <si>
    <t>代表取締役　村重　欣延</t>
  </si>
  <si>
    <t>代表　尾崎　治美</t>
  </si>
  <si>
    <t>代表社員　佐藤　恵子</t>
  </si>
  <si>
    <t>代表社員　杉澤　正通</t>
  </si>
  <si>
    <t>代表社員　大渕　富美子</t>
  </si>
  <si>
    <t>代表社員　バーグ　和代</t>
  </si>
  <si>
    <t>代表取締役　横堀　大</t>
  </si>
  <si>
    <t>代表取締役　小野　裕司</t>
  </si>
  <si>
    <t>代表社員　天満谷　敏文</t>
  </si>
  <si>
    <t>代表取締役　高梨　力</t>
  </si>
  <si>
    <t>代表取締役　松澤　紀彦</t>
  </si>
  <si>
    <t>代表取締役　長谷川　瑠璃子</t>
  </si>
  <si>
    <t>代表取締役　三木　麻子</t>
  </si>
  <si>
    <t>代表取締役　伊藤　馨</t>
  </si>
  <si>
    <t>代表取締役　田川　緑梨</t>
  </si>
  <si>
    <t>代表社員　池上　博子</t>
  </si>
  <si>
    <t>代表社員　須藤　麻矢</t>
  </si>
  <si>
    <t>代表取締役　山浦　恭稔</t>
  </si>
  <si>
    <t>代表取締役　佐藤　行介</t>
  </si>
  <si>
    <t>理事長　古薗　春則</t>
  </si>
  <si>
    <t>代表理事　能美　涼平</t>
  </si>
  <si>
    <t>代表取締役　大沼　英徳</t>
  </si>
  <si>
    <t>代表社員　澁谷　光希</t>
  </si>
  <si>
    <t>代表取締役　元木　芳美</t>
  </si>
  <si>
    <t>代表理事　谷澤　俊一</t>
  </si>
  <si>
    <t>代表社員　出島　宏佑</t>
  </si>
  <si>
    <t>代表社員　大西　広記</t>
  </si>
  <si>
    <t>代表取締役　細川　竜也</t>
  </si>
  <si>
    <t>代表社員　高山　剛寛</t>
  </si>
  <si>
    <t>代表取締役　瀬山　和子</t>
  </si>
  <si>
    <t>理事長　館農　勝</t>
  </si>
  <si>
    <t>理事長　北村　眞理子</t>
  </si>
  <si>
    <t>理事長　蓑島　重朗</t>
  </si>
  <si>
    <t>理事長　武藤　光恵</t>
  </si>
  <si>
    <t>理事長　大船　正博</t>
  </si>
  <si>
    <t>理事長　萬田　直紀</t>
  </si>
  <si>
    <t>理事長　太田　三夫</t>
  </si>
  <si>
    <t>理事長　石崎　岳</t>
  </si>
  <si>
    <t>理事長　三宅　誼</t>
  </si>
  <si>
    <t>代表取締役　鈴木　令子</t>
  </si>
  <si>
    <t>理事長　藤戸　純子</t>
  </si>
  <si>
    <t>理事長　芝木　厚子</t>
  </si>
  <si>
    <t>理事長　橋本　晃一</t>
  </si>
  <si>
    <t>理事長　藤本　茂夫</t>
  </si>
  <si>
    <t>理事長　橘　一也</t>
  </si>
  <si>
    <t>理事長　谷地田　眞紀</t>
  </si>
  <si>
    <t>代表　荒野　耕司</t>
  </si>
  <si>
    <t>理事　丹羽　裕而</t>
  </si>
  <si>
    <t>理事長　下出　道弘</t>
  </si>
  <si>
    <t>理事長　瀬山　和子</t>
  </si>
  <si>
    <t>理事長　川本　明良</t>
  </si>
  <si>
    <t>代表理事　中野　匡子</t>
  </si>
  <si>
    <t>理事長　東藤　れいこ</t>
  </si>
  <si>
    <t>理事長　萩原　康大</t>
  </si>
  <si>
    <t>理事長　西澤　和佳乃</t>
  </si>
  <si>
    <t>理事長　富田　政義</t>
  </si>
  <si>
    <t>理事長　斉藤　晴代</t>
  </si>
  <si>
    <t>代表取締役　澗口　良一</t>
  </si>
  <si>
    <t>代表取締役　荒野　耕司</t>
  </si>
  <si>
    <t>理事長　佐藤　裕子</t>
  </si>
  <si>
    <t>代表　永原　正徳</t>
  </si>
  <si>
    <t>理事長　太田　巖</t>
  </si>
  <si>
    <t>理事長　熊井　ゆかり</t>
  </si>
  <si>
    <t>理事長　森　一也</t>
  </si>
  <si>
    <t>理事長　菅原　博美</t>
  </si>
  <si>
    <t>理事長　宍戸　元一</t>
  </si>
  <si>
    <t>理事長　山本　美代子</t>
  </si>
  <si>
    <t>理事長　澤田　敬右</t>
  </si>
  <si>
    <t>代表理事　三好　雅樹</t>
  </si>
  <si>
    <t>理事長　西尾　彦一</t>
  </si>
  <si>
    <t>理事長　矢野　潤</t>
  </si>
  <si>
    <t>理事長　有田　矩明</t>
  </si>
  <si>
    <t>代表取締役　小笠原　一郎</t>
  </si>
  <si>
    <t>理事長　糸岡　伸浩</t>
  </si>
  <si>
    <t>代表取締役　出口　透</t>
  </si>
  <si>
    <t>代表社員　千葉　範人</t>
  </si>
  <si>
    <t>代表取締役　山本　壮一</t>
  </si>
  <si>
    <t>代表取締役　後藤　大</t>
  </si>
  <si>
    <t>理事長　新田　活子</t>
  </si>
  <si>
    <t>代表取締役　團　智加子</t>
  </si>
  <si>
    <t>代表取締役　神　広樹</t>
  </si>
  <si>
    <t>代表取締役　齊藤　博美</t>
  </si>
  <si>
    <t>代表取締役　蝦名　浩一</t>
  </si>
  <si>
    <t>代表取締役　能登　彰子</t>
  </si>
  <si>
    <t>代表社員　土生　聖志</t>
  </si>
  <si>
    <t>代表理事　山本　大輔</t>
  </si>
  <si>
    <t>代表取締役　金森　利美</t>
  </si>
  <si>
    <t>代表取締役　小野寺　宏一</t>
  </si>
  <si>
    <t>代表理事　三澤　拓也</t>
  </si>
  <si>
    <t>代表社員　浅野　和哉</t>
  </si>
  <si>
    <t>代表理事　鈴木　みどり</t>
  </si>
  <si>
    <t>代表取締役　村川　富美</t>
  </si>
  <si>
    <t>代表取締役　横田　美香</t>
  </si>
  <si>
    <t>理事長　秦　直樹</t>
  </si>
  <si>
    <t>代表理事　淺野目（井上）　祥子</t>
  </si>
  <si>
    <t>代表取締役　伊藤　直樹</t>
  </si>
  <si>
    <t>代表取締役　後藤　洋之</t>
  </si>
  <si>
    <t>代表取締役　佐々木　伸悟</t>
  </si>
  <si>
    <t>代表取締役　福光　悠介</t>
  </si>
  <si>
    <t>理事長　佐々木　智賀</t>
  </si>
  <si>
    <t>代表社員　伊藤　和美</t>
  </si>
  <si>
    <t>代表取締役　前田　恭佑</t>
  </si>
  <si>
    <t>代表取締役　渡部　美夏</t>
  </si>
  <si>
    <t>代表理事　中居　美和</t>
  </si>
  <si>
    <t>代表取締役　早坂　和則</t>
  </si>
  <si>
    <t>代表取締役　櫻井　幸彦</t>
  </si>
  <si>
    <t>代表社員　小林　款</t>
  </si>
  <si>
    <t>代表取締役　小玉　大地</t>
  </si>
  <si>
    <t>代表社員　石黒　惠子</t>
  </si>
  <si>
    <t>理事長　牧野　和恵</t>
  </si>
  <si>
    <t>代表役員　奥田　浩</t>
  </si>
  <si>
    <t>代表取締役　横山　竜司</t>
  </si>
  <si>
    <t>代表取締役　中村　勇輝</t>
  </si>
  <si>
    <t>理事長　谷口　弘樹</t>
  </si>
  <si>
    <t>代表取締役　杉本　よしみ</t>
  </si>
  <si>
    <t>代表社員　小林　諒平</t>
  </si>
  <si>
    <t>代表取締役　佐藤　保</t>
  </si>
  <si>
    <t>代表取締役　佐々木　美津子</t>
  </si>
  <si>
    <t>代表取締役　中井　一欣</t>
  </si>
  <si>
    <t>代表理事　吉川　勉</t>
  </si>
  <si>
    <t>代表取締役　原田　裕司</t>
  </si>
  <si>
    <t>代表社員　高木　靖英</t>
  </si>
  <si>
    <t>代表取締役　高橋　智宏</t>
  </si>
  <si>
    <t>代表取締役　瀬尾　浩史</t>
  </si>
  <si>
    <t>代表取締役　嶋田　喜彦</t>
  </si>
  <si>
    <t>代表取締役　菊地　卓哉</t>
  </si>
  <si>
    <t>代表取締役　大山　まり</t>
  </si>
  <si>
    <t>代表社員　山口　和子</t>
  </si>
  <si>
    <t>理事　淺木　大祐</t>
  </si>
  <si>
    <t>理事長　松井　英樹</t>
  </si>
  <si>
    <t>理事長　甲斐　基男</t>
  </si>
  <si>
    <t>理事長　山田　清光</t>
  </si>
  <si>
    <t>理事長　鈴木　登史子</t>
  </si>
  <si>
    <t>代表取締役　深澤　梨恵</t>
  </si>
  <si>
    <t>代表取締役　合田　千鶴</t>
  </si>
  <si>
    <t>代表取締役　奈良岡　大輔</t>
  </si>
  <si>
    <t>代表取締役　小島　舞弥</t>
  </si>
  <si>
    <t>代表取締役　佐藤　竜太郎</t>
  </si>
  <si>
    <t>代表取締役　小川　雅弘</t>
  </si>
  <si>
    <t>代表社員　森　茂</t>
  </si>
  <si>
    <t>代表取締役　河阪　多恵</t>
  </si>
  <si>
    <t>代表取締役　堂野　晶敬</t>
  </si>
  <si>
    <t>代表社員　星野　和生</t>
  </si>
  <si>
    <t>代表取締役　早川　高広</t>
  </si>
  <si>
    <t>理事長　忠村　秋一</t>
  </si>
  <si>
    <t>理事長　下出　元子</t>
  </si>
  <si>
    <t>代表理事　小川　寿夫</t>
  </si>
  <si>
    <t>代表取締役　古野　利明</t>
  </si>
  <si>
    <t>代表取締役　小林　泰巳</t>
  </si>
  <si>
    <t>理事　前川　裕子</t>
  </si>
  <si>
    <t>代表社員　大高　功也</t>
  </si>
  <si>
    <t>理事長　富田　千穂子</t>
  </si>
  <si>
    <t>代表理事　青山　俊介</t>
  </si>
  <si>
    <t>代表理事　間瀬　和彦</t>
  </si>
  <si>
    <t>代表取締役　羽田　真紀子</t>
  </si>
  <si>
    <t>代表取締役　曽根　将路</t>
  </si>
  <si>
    <t>理事長　酒井　和成</t>
  </si>
  <si>
    <t>代表取締役　波田野　孝明</t>
  </si>
  <si>
    <t>代表理事　平間　栄一</t>
  </si>
  <si>
    <t>理事長　小林　正人</t>
  </si>
  <si>
    <t>代表社員　西村　奈美</t>
  </si>
  <si>
    <t>代表取締役　古野　忍</t>
  </si>
  <si>
    <t>代表社員　若林　一成</t>
  </si>
  <si>
    <t>代表社員　戸佐　正幸</t>
  </si>
  <si>
    <t>代表取締役　吉岡　俊史</t>
  </si>
  <si>
    <t>代表取締役　前田　安隆</t>
  </si>
  <si>
    <t>代表取締役　佐賀　史明</t>
  </si>
  <si>
    <t>代表理事　野作　弘人</t>
  </si>
  <si>
    <t>代表取締役　小貫　高寛</t>
  </si>
  <si>
    <t>代表取締役　古木　隼太朗</t>
  </si>
  <si>
    <t>代表取締役　菅澤　朋弘</t>
  </si>
  <si>
    <t>代表取締役　後藤　一也</t>
  </si>
  <si>
    <t>代表取締役　竹内　康</t>
  </si>
  <si>
    <t>代表理事　奥塚　哲朗</t>
  </si>
  <si>
    <t>代表社員　中川　徹</t>
  </si>
  <si>
    <t>代表取締役　髙桑　健太</t>
  </si>
  <si>
    <t>代表取締役　伊藤　仁</t>
  </si>
  <si>
    <t>代表取締役　藤田　奈実</t>
  </si>
  <si>
    <t>代表取締役　中村　健太郎</t>
  </si>
  <si>
    <t>代表取締役　松下　幸司</t>
  </si>
  <si>
    <t>代表取締役　吉田　翔一</t>
  </si>
  <si>
    <t>代表取締役　大塚　裕造</t>
  </si>
  <si>
    <t>代表取締役　山田　純一</t>
  </si>
  <si>
    <t>代表理事　佐藤　めぐみ</t>
  </si>
  <si>
    <t>理事長　小川　正雄</t>
  </si>
  <si>
    <t>代表取締役　山本　ゆかり</t>
  </si>
  <si>
    <t>理事長　田尾　大樹</t>
  </si>
  <si>
    <t>理事長　伊藤　博美</t>
  </si>
  <si>
    <t>代表取締役　佐藤　國雄</t>
  </si>
  <si>
    <t>代表取締役　佐藤　護</t>
  </si>
  <si>
    <t>理事長　田中　亜沙美</t>
  </si>
  <si>
    <t>理事長　八木　洋子</t>
  </si>
  <si>
    <t>代表理事　奥山　雅子</t>
  </si>
  <si>
    <t>代表社員　山本　ゆかり</t>
  </si>
  <si>
    <t>代表取締役　村山　勇樹</t>
  </si>
  <si>
    <t>代表取締役　小林　英一</t>
  </si>
  <si>
    <t>代表社員　野地　秀一</t>
  </si>
  <si>
    <t>代表社員　水上　篤志</t>
  </si>
  <si>
    <t>代表取締役　谷口　賢治</t>
  </si>
  <si>
    <t>代表取締役　菅原　忍</t>
  </si>
  <si>
    <t>代表取締役　音喜多　孝</t>
  </si>
  <si>
    <t>代表取締役　佐々木　亮太郎</t>
  </si>
  <si>
    <t>代表取締役　瀬戸口　暦</t>
  </si>
  <si>
    <t>代表取締役　坂口　登洋</t>
  </si>
  <si>
    <t>代表取締役　戸田　圭亮</t>
  </si>
  <si>
    <t>代表取締役　椎谷　照雄</t>
  </si>
  <si>
    <t>代表取締役　山口　敦司</t>
  </si>
  <si>
    <t>代表取締役　藤沼　透</t>
  </si>
  <si>
    <t>代表社員　和智　国明</t>
  </si>
  <si>
    <t>代表社員　渡邊　和巳</t>
  </si>
  <si>
    <t>代表取締役　大井　祐弥</t>
  </si>
  <si>
    <t>理事長　小貫　里美</t>
  </si>
  <si>
    <t>代表取締役　清信　緑</t>
  </si>
  <si>
    <t>代表取締役　土場　広隆</t>
  </si>
  <si>
    <t>理事長　対馬　徳昭</t>
  </si>
  <si>
    <t>代表取締役　大波　義司</t>
  </si>
  <si>
    <t>代表理事　山田　裕貴子</t>
  </si>
  <si>
    <t>代表取締役　上保木　聡志</t>
  </si>
  <si>
    <t>理事長　村山　園人</t>
  </si>
  <si>
    <t>理事長　吉川　亜季</t>
  </si>
  <si>
    <t>理事長　堂浦　和恵</t>
  </si>
  <si>
    <t>代表取締役　鈴木　睦代</t>
  </si>
  <si>
    <t>代表理事　加藤　冬樹</t>
  </si>
  <si>
    <t>代表取締役　佐藤　雅彦</t>
  </si>
  <si>
    <t>代表社員　高桑　宣人</t>
  </si>
  <si>
    <t>代表理事　高橋　優子</t>
  </si>
  <si>
    <t>代表取締役　小森　大地</t>
  </si>
  <si>
    <t>代表取締役　對馬　靖和</t>
  </si>
  <si>
    <t>代表理事　田中　敏樹</t>
  </si>
  <si>
    <t>理事長　大谷　和彦</t>
  </si>
  <si>
    <t>理事長　遠間　忠夫</t>
  </si>
  <si>
    <t>代表取締役　上出　健二</t>
  </si>
  <si>
    <t>代表取締役　杉山　俊征</t>
  </si>
  <si>
    <t>理事　竹内　今日児</t>
  </si>
  <si>
    <t>代表社員　高野　考一</t>
  </si>
  <si>
    <t>代表取締役　湯原　透</t>
  </si>
  <si>
    <t>代表社員　佐藤　孝幸</t>
  </si>
  <si>
    <t>代表取締役　小澤　あすか</t>
  </si>
  <si>
    <t>理事長　吉川　淳也</t>
  </si>
  <si>
    <t>代表取締役　林　浩二</t>
  </si>
  <si>
    <t>代表社員　北川　智朗</t>
  </si>
  <si>
    <t>理事　渡部　耕平</t>
  </si>
  <si>
    <t>代表取締役　横山　真也</t>
  </si>
  <si>
    <t>代表取締役　武田　あゆみ</t>
  </si>
  <si>
    <t>代表取締役　石倉　亜紀子</t>
  </si>
  <si>
    <t>代表取締役　中谷　龍一</t>
  </si>
  <si>
    <t>代表取締役　境田　圭祐</t>
  </si>
  <si>
    <t>理事長　佐藤　嘉晃</t>
  </si>
  <si>
    <t>代表社員　沼田　誠司</t>
  </si>
  <si>
    <t>代表社員　黒田　宏輝</t>
  </si>
  <si>
    <t>代表社員　栗田　太郎</t>
  </si>
  <si>
    <t>代表取締役　後藤　佳奈子</t>
  </si>
  <si>
    <t>就労移行支援</t>
  </si>
  <si>
    <t>生活介護</t>
  </si>
  <si>
    <t>就労継続支援(Ａ型)</t>
  </si>
  <si>
    <t>就労継続支援(Ｂ型)</t>
  </si>
  <si>
    <t>自立訓練(生活訓練)</t>
  </si>
  <si>
    <t>自立訓練(機能訓練)</t>
  </si>
  <si>
    <t>事業所種別</t>
    <rPh sb="0" eb="3">
      <t>ジギョウショ</t>
    </rPh>
    <rPh sb="3" eb="5">
      <t>シュベツ</t>
    </rPh>
    <phoneticPr fontId="2"/>
  </si>
  <si>
    <t>事業所情報</t>
    <rPh sb="0" eb="3">
      <t>ジギョウショ</t>
    </rPh>
    <rPh sb="3" eb="5">
      <t>ジョウホウ</t>
    </rPh>
    <phoneticPr fontId="2"/>
  </si>
  <si>
    <t>対象者情報</t>
    <rPh sb="0" eb="3">
      <t>タイショウシャ</t>
    </rPh>
    <rPh sb="3" eb="5">
      <t>ジョウホウ</t>
    </rPh>
    <phoneticPr fontId="2"/>
  </si>
  <si>
    <t>対象者
No</t>
    <rPh sb="0" eb="3">
      <t>タイショウシャ</t>
    </rPh>
    <phoneticPr fontId="2"/>
  </si>
  <si>
    <t>有効期限</t>
    <rPh sb="0" eb="4">
      <t>ユウコウキゲン</t>
    </rPh>
    <phoneticPr fontId="2"/>
  </si>
  <si>
    <t>車</t>
    <rPh sb="0" eb="1">
      <t>クルマ</t>
    </rPh>
    <phoneticPr fontId="2"/>
  </si>
  <si>
    <t>変更内容</t>
    <rPh sb="0" eb="2">
      <t>ヘンコウ</t>
    </rPh>
    <rPh sb="2" eb="4">
      <t>ナイヨウ</t>
    </rPh>
    <phoneticPr fontId="2"/>
  </si>
  <si>
    <t>適用年月日</t>
    <rPh sb="0" eb="5">
      <t>テキヨウネンガッピ</t>
    </rPh>
    <phoneticPr fontId="2"/>
  </si>
  <si>
    <t>対象者情報　入力シート</t>
    <rPh sb="0" eb="3">
      <t>タイショウシャ</t>
    </rPh>
    <rPh sb="3" eb="5">
      <t>ジョウホウ</t>
    </rPh>
    <rPh sb="6" eb="8">
      <t>ニュウリョク</t>
    </rPh>
    <phoneticPr fontId="2"/>
  </si>
  <si>
    <t>事業所番号</t>
    <rPh sb="0" eb="5">
      <t>ジギョウショバンゴウ</t>
    </rPh>
    <phoneticPr fontId="2"/>
  </si>
  <si>
    <t>法人代表者肩書･氏名</t>
    <rPh sb="0" eb="2">
      <t>ホウジン</t>
    </rPh>
    <rPh sb="2" eb="5">
      <t>ダイヒョウシャ</t>
    </rPh>
    <rPh sb="5" eb="7">
      <t>カタガキ</t>
    </rPh>
    <rPh sb="8" eb="10">
      <t>シメイ</t>
    </rPh>
    <phoneticPr fontId="2"/>
  </si>
  <si>
    <t>法人住所</t>
    <rPh sb="0" eb="4">
      <t>ホウジンジュウショ</t>
    </rPh>
    <phoneticPr fontId="2"/>
  </si>
  <si>
    <t>障害福祉サービス事業所(札幌市内)</t>
    <rPh sb="0" eb="4">
      <t>ショウガイフクシ</t>
    </rPh>
    <rPh sb="8" eb="11">
      <t>ジギョウショ</t>
    </rPh>
    <rPh sb="12" eb="14">
      <t>サッポロ</t>
    </rPh>
    <rPh sb="14" eb="16">
      <t>シナイ</t>
    </rPh>
    <phoneticPr fontId="2"/>
  </si>
  <si>
    <t>障害福祉サービス事業所(札幌市外)</t>
    <rPh sb="0" eb="4">
      <t>ショウガイフクシ</t>
    </rPh>
    <rPh sb="8" eb="11">
      <t>ジギョウショ</t>
    </rPh>
    <rPh sb="12" eb="14">
      <t>サッポロ</t>
    </rPh>
    <rPh sb="14" eb="16">
      <t>シガイ</t>
    </rPh>
    <phoneticPr fontId="2"/>
  </si>
  <si>
    <t>地域活動支援センター自立塾</t>
    <rPh sb="0" eb="2">
      <t>チイキ</t>
    </rPh>
    <rPh sb="2" eb="4">
      <t>カツドウ</t>
    </rPh>
    <rPh sb="4" eb="6">
      <t>シエン</t>
    </rPh>
    <rPh sb="10" eb="12">
      <t>ジリツ</t>
    </rPh>
    <rPh sb="12" eb="13">
      <t>ジュク</t>
    </rPh>
    <phoneticPr fontId="2"/>
  </si>
  <si>
    <t>地域活動支援センターあ・ぐら</t>
    <rPh sb="0" eb="2">
      <t>チイキ</t>
    </rPh>
    <rPh sb="2" eb="4">
      <t>カツドウ</t>
    </rPh>
    <rPh sb="4" eb="6">
      <t>シエン</t>
    </rPh>
    <phoneticPr fontId="2"/>
  </si>
  <si>
    <t>地域活動支援センターホウメイ</t>
    <rPh sb="0" eb="2">
      <t>チイキ</t>
    </rPh>
    <rPh sb="2" eb="4">
      <t>カツドウ</t>
    </rPh>
    <rPh sb="4" eb="6">
      <t>シエン</t>
    </rPh>
    <phoneticPr fontId="2"/>
  </si>
  <si>
    <t>地域活動支援センター北のスモーク</t>
    <rPh sb="0" eb="10">
      <t>チイキ</t>
    </rPh>
    <rPh sb="10" eb="11">
      <t>キタ</t>
    </rPh>
    <phoneticPr fontId="2"/>
  </si>
  <si>
    <t>地域活動支援センターエポック</t>
    <rPh sb="0" eb="2">
      <t>チイキ</t>
    </rPh>
    <rPh sb="2" eb="4">
      <t>カツドウ</t>
    </rPh>
    <rPh sb="4" eb="6">
      <t>シエン</t>
    </rPh>
    <phoneticPr fontId="2"/>
  </si>
  <si>
    <t>地域活動支援センターポプラ</t>
    <rPh sb="0" eb="2">
      <t>チイキ</t>
    </rPh>
    <rPh sb="2" eb="4">
      <t>カツドウ</t>
    </rPh>
    <rPh sb="4" eb="6">
      <t>シエン</t>
    </rPh>
    <phoneticPr fontId="2"/>
  </si>
  <si>
    <t>地域活動支援センター工房ウッディートイズ</t>
    <rPh sb="0" eb="2">
      <t>チイキ</t>
    </rPh>
    <rPh sb="2" eb="4">
      <t>カツドウ</t>
    </rPh>
    <rPh sb="4" eb="6">
      <t>シエン</t>
    </rPh>
    <rPh sb="10" eb="12">
      <t>コウボウ</t>
    </rPh>
    <phoneticPr fontId="2"/>
  </si>
  <si>
    <t>地域活動支援センターにじのいろ</t>
    <rPh sb="0" eb="2">
      <t>チイキ</t>
    </rPh>
    <rPh sb="2" eb="4">
      <t>カツドウ</t>
    </rPh>
    <rPh sb="4" eb="6">
      <t>シエン</t>
    </rPh>
    <phoneticPr fontId="2"/>
  </si>
  <si>
    <t>工房　クローバー</t>
    <rPh sb="0" eb="2">
      <t>コウボウ</t>
    </rPh>
    <phoneticPr fontId="2"/>
  </si>
  <si>
    <t>地域活動支援センターすみれ第一</t>
    <rPh sb="0" eb="2">
      <t>チイキ</t>
    </rPh>
    <rPh sb="2" eb="4">
      <t>カツドウ</t>
    </rPh>
    <rPh sb="4" eb="6">
      <t>シエン</t>
    </rPh>
    <rPh sb="13" eb="15">
      <t>ダイイチ</t>
    </rPh>
    <phoneticPr fontId="2"/>
  </si>
  <si>
    <t>つばき共同作業所</t>
    <rPh sb="3" eb="8">
      <t>キョウドウ</t>
    </rPh>
    <phoneticPr fontId="2"/>
  </si>
  <si>
    <t>地域活動支援センターすみれ第二</t>
    <rPh sb="0" eb="2">
      <t>チイキ</t>
    </rPh>
    <rPh sb="2" eb="4">
      <t>カツドウ</t>
    </rPh>
    <rPh sb="4" eb="6">
      <t>シエン</t>
    </rPh>
    <rPh sb="13" eb="15">
      <t>ダイニ</t>
    </rPh>
    <phoneticPr fontId="2"/>
  </si>
  <si>
    <t>地域活動支援センター札幌マック</t>
    <rPh sb="0" eb="2">
      <t>チイキ</t>
    </rPh>
    <rPh sb="2" eb="4">
      <t>カツドウ</t>
    </rPh>
    <rPh sb="4" eb="6">
      <t>シエン</t>
    </rPh>
    <rPh sb="10" eb="12">
      <t>サッポロ</t>
    </rPh>
    <phoneticPr fontId="2"/>
  </si>
  <si>
    <t>地域活動支援センターサンライズ</t>
    <rPh sb="0" eb="2">
      <t>チイキ</t>
    </rPh>
    <rPh sb="2" eb="4">
      <t>カツドウ</t>
    </rPh>
    <rPh sb="4" eb="6">
      <t>シエン</t>
    </rPh>
    <phoneticPr fontId="2"/>
  </si>
  <si>
    <t>地域活動支援センター　ＰＣＮＥＴ</t>
    <rPh sb="0" eb="2">
      <t>チイキ</t>
    </rPh>
    <rPh sb="2" eb="4">
      <t>カツドウ</t>
    </rPh>
    <rPh sb="4" eb="6">
      <t>シエン</t>
    </rPh>
    <phoneticPr fontId="2"/>
  </si>
  <si>
    <t>ダリアの郷支援センター</t>
    <rPh sb="4" eb="5">
      <t>ゴウ</t>
    </rPh>
    <rPh sb="5" eb="7">
      <t>シエン</t>
    </rPh>
    <phoneticPr fontId="2"/>
  </si>
  <si>
    <t>札幌麻生コスモス作業所</t>
    <rPh sb="0" eb="2">
      <t>サッポロ</t>
    </rPh>
    <rPh sb="2" eb="4">
      <t>アサブ</t>
    </rPh>
    <rPh sb="8" eb="10">
      <t>サギョウ</t>
    </rPh>
    <rPh sb="10" eb="11">
      <t>ショ</t>
    </rPh>
    <phoneticPr fontId="2"/>
  </si>
  <si>
    <t>特定非営利活動法人　羽原コレクション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ハネ</t>
    </rPh>
    <rPh sb="11" eb="12">
      <t>ハラ</t>
    </rPh>
    <phoneticPr fontId="2"/>
  </si>
  <si>
    <t>聴覚障害者支援センターほほえみ西</t>
    <rPh sb="0" eb="2">
      <t>チョウカク</t>
    </rPh>
    <rPh sb="2" eb="5">
      <t>ショウガイシャ</t>
    </rPh>
    <rPh sb="5" eb="7">
      <t>シエン</t>
    </rPh>
    <rPh sb="15" eb="16">
      <t>ニシ</t>
    </rPh>
    <phoneticPr fontId="2"/>
  </si>
  <si>
    <t>地域活動支援センターコロポックルレディース</t>
    <rPh sb="0" eb="10">
      <t>チカツ</t>
    </rPh>
    <phoneticPr fontId="2"/>
  </si>
  <si>
    <t>昴地域活動支援センター</t>
    <rPh sb="0" eb="1">
      <t>スバル</t>
    </rPh>
    <rPh sb="1" eb="11">
      <t>チカツ</t>
    </rPh>
    <phoneticPr fontId="2"/>
  </si>
  <si>
    <t>地域活動センター栄通プラザ</t>
    <rPh sb="0" eb="2">
      <t>チイキ</t>
    </rPh>
    <rPh sb="2" eb="4">
      <t>カツドウ</t>
    </rPh>
    <rPh sb="8" eb="9">
      <t>サカエ</t>
    </rPh>
    <rPh sb="9" eb="10">
      <t>ドオ</t>
    </rPh>
    <phoneticPr fontId="2"/>
  </si>
  <si>
    <t>特定非営利活動法人　アトリエアール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</si>
  <si>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地域活動支援センターなごみの里此処から</t>
    <rPh sb="0" eb="2">
      <t>チイキ</t>
    </rPh>
    <rPh sb="2" eb="4">
      <t>カツドウ</t>
    </rPh>
    <rPh sb="4" eb="6">
      <t>シエン</t>
    </rPh>
    <rPh sb="14" eb="15">
      <t>サト</t>
    </rPh>
    <rPh sb="15" eb="17">
      <t>ココ</t>
    </rPh>
    <phoneticPr fontId="2"/>
  </si>
  <si>
    <t>地域活動支援センター一歩本舗</t>
  </si>
  <si>
    <t>地域活動支援センターコミュニティハウス</t>
  </si>
  <si>
    <t>きずな地域活動支援センター</t>
    <rPh sb="3" eb="5">
      <t>チイキ</t>
    </rPh>
    <rPh sb="5" eb="7">
      <t>カツドウ</t>
    </rPh>
    <rPh sb="7" eb="9">
      <t>シエン</t>
    </rPh>
    <phoneticPr fontId="2"/>
  </si>
  <si>
    <t>地域活動支援センター　舞夢</t>
    <rPh sb="0" eb="2">
      <t>チイキ</t>
    </rPh>
    <rPh sb="2" eb="4">
      <t>カツドウ</t>
    </rPh>
    <rPh sb="4" eb="6">
      <t>シエン</t>
    </rPh>
    <rPh sb="11" eb="12">
      <t>マイ</t>
    </rPh>
    <rPh sb="12" eb="13">
      <t>ム</t>
    </rPh>
    <phoneticPr fontId="2"/>
  </si>
  <si>
    <t>地域活動支援センター　どれみ♪</t>
    <rPh sb="0" eb="2">
      <t>チイキ</t>
    </rPh>
    <rPh sb="2" eb="4">
      <t>カツドウ</t>
    </rPh>
    <rPh sb="4" eb="6">
      <t>シエン</t>
    </rPh>
    <phoneticPr fontId="2"/>
  </si>
  <si>
    <t>地域活動支援センターひまわり</t>
    <rPh sb="0" eb="10">
      <t>チカツ</t>
    </rPh>
    <phoneticPr fontId="2"/>
  </si>
  <si>
    <t>地域活動支援センターまる商なはは</t>
  </si>
  <si>
    <t>地域活動支援センター　BASE24</t>
    <rPh sb="0" eb="6">
      <t>チイキカツドウシエン</t>
    </rPh>
    <phoneticPr fontId="2"/>
  </si>
  <si>
    <t>札幌市北区北23条西5丁目2番39号N23ビル4階</t>
  </si>
  <si>
    <t>特定非営利活動法人　自立塾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ジリツ</t>
    </rPh>
    <rPh sb="12" eb="13">
      <t>ジュク</t>
    </rPh>
    <phoneticPr fontId="2"/>
  </si>
  <si>
    <t>社会福祉法人　草の実会</t>
    <rPh sb="0" eb="2">
      <t>シャカイ</t>
    </rPh>
    <rPh sb="2" eb="4">
      <t>フクシ</t>
    </rPh>
    <rPh sb="4" eb="6">
      <t>ホウジン</t>
    </rPh>
    <rPh sb="7" eb="8">
      <t>クサ</t>
    </rPh>
    <rPh sb="9" eb="10">
      <t>ミ</t>
    </rPh>
    <rPh sb="10" eb="11">
      <t>カイ</t>
    </rPh>
    <phoneticPr fontId="2"/>
  </si>
  <si>
    <t>特定非営利活動法人　ホウメイ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</si>
  <si>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　支援センター北のスモーク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シエン</t>
    </rPh>
    <rPh sb="16" eb="17">
      <t>キタ</t>
    </rPh>
    <phoneticPr fontId="2"/>
  </si>
  <si>
    <t>特定非営利活動法人　エポック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</si>
  <si>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特定非営利活動法人ふらっと</t>
    <rPh sb="0" eb="1">
      <t>トク</t>
    </rPh>
    <rPh sb="1" eb="2">
      <t>サダム</t>
    </rPh>
    <rPh sb="2" eb="5">
      <t>ヒエイリ</t>
    </rPh>
    <rPh sb="5" eb="7">
      <t>カツドウ</t>
    </rPh>
    <rPh sb="7" eb="9">
      <t>ホウジン</t>
    </rPh>
    <phoneticPr fontId="2"/>
  </si>
  <si>
    <t>特定非営利活動法人　地域障害活動工房ウッディートイズ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チイキ</t>
    </rPh>
    <rPh sb="12" eb="14">
      <t>ショウガイ</t>
    </rPh>
    <rPh sb="14" eb="16">
      <t>カツドウ</t>
    </rPh>
    <rPh sb="16" eb="18">
      <t>コウボウ</t>
    </rPh>
    <phoneticPr fontId="2"/>
  </si>
  <si>
    <t>特定非営利活動法人　あしの会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カイ</t>
    </rPh>
    <phoneticPr fontId="2"/>
  </si>
  <si>
    <t>特定非営利活動法人　もえれ福祉会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5">
      <t>フクシ</t>
    </rPh>
    <rPh sb="15" eb="16">
      <t>カイ</t>
    </rPh>
    <phoneticPr fontId="2"/>
  </si>
  <si>
    <t>特定非営利活動法人　札幌クローバー会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サッポロ</t>
    </rPh>
    <rPh sb="17" eb="18">
      <t>カイ</t>
    </rPh>
    <phoneticPr fontId="2"/>
  </si>
  <si>
    <t>特定非営利活動法人　精神障害者回復者クラブすみれ会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セイシン</t>
    </rPh>
    <rPh sb="12" eb="15">
      <t>ショウガイシャ</t>
    </rPh>
    <rPh sb="15" eb="17">
      <t>カイフク</t>
    </rPh>
    <rPh sb="17" eb="18">
      <t>シャ</t>
    </rPh>
    <rPh sb="24" eb="25">
      <t>カイ</t>
    </rPh>
    <phoneticPr fontId="2"/>
  </si>
  <si>
    <t>特定非営利活動法人　つばき会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カイ</t>
    </rPh>
    <phoneticPr fontId="2"/>
  </si>
  <si>
    <t>特定非営利活動法人　札幌マック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サッポロ</t>
    </rPh>
    <phoneticPr fontId="2"/>
  </si>
  <si>
    <t>特定非営利活動法人　サンライズ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</si>
  <si>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　ＰＣＮＥＴ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</si>
  <si>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　精神障害者を支援する会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セイシン</t>
    </rPh>
    <rPh sb="12" eb="15">
      <t>ショウガイシャ</t>
    </rPh>
    <rPh sb="16" eb="18">
      <t>シエン</t>
    </rPh>
    <rPh sb="20" eb="21">
      <t>カイ</t>
    </rPh>
    <phoneticPr fontId="2"/>
  </si>
  <si>
    <t>特定非営利活動法人　麻生コスモス福祉会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アサブ</t>
    </rPh>
    <rPh sb="16" eb="18">
      <t>フクシ</t>
    </rPh>
    <rPh sb="18" eb="19">
      <t>カイ</t>
    </rPh>
    <phoneticPr fontId="2"/>
  </si>
  <si>
    <t>特定非営利活動法人　羽原コレクション</t>
    <rPh sb="0" eb="1">
      <t>トク</t>
    </rPh>
    <rPh sb="1" eb="2">
      <t>サダム</t>
    </rPh>
    <rPh sb="2" eb="5">
      <t>ヒエイリ</t>
    </rPh>
    <rPh sb="5" eb="7">
      <t>カツドウ</t>
    </rPh>
    <rPh sb="7" eb="9">
      <t>ホウジン</t>
    </rPh>
    <rPh sb="10" eb="12">
      <t>ハネハラ</t>
    </rPh>
    <phoneticPr fontId="2"/>
  </si>
  <si>
    <t>公益社団法人　札幌聴覚障害者協会</t>
    <rPh sb="0" eb="2">
      <t>コウエキ</t>
    </rPh>
    <rPh sb="2" eb="4">
      <t>シャダン</t>
    </rPh>
    <rPh sb="4" eb="6">
      <t>ホウジン</t>
    </rPh>
    <rPh sb="7" eb="9">
      <t>サッポロ</t>
    </rPh>
    <rPh sb="9" eb="11">
      <t>チョウカク</t>
    </rPh>
    <rPh sb="11" eb="14">
      <t>ショウガイシャ</t>
    </rPh>
    <rPh sb="14" eb="16">
      <t>キョウカイ</t>
    </rPh>
    <phoneticPr fontId="2"/>
  </si>
  <si>
    <t>特定非営利活動法人　コロポックルさっぽろ</t>
    <rPh sb="0" eb="9">
      <t>トクヒ</t>
    </rPh>
    <phoneticPr fontId="2"/>
  </si>
  <si>
    <t>特定非営利活動法人　みんなの広場</t>
    <rPh sb="0" eb="9">
      <t>トクヒ</t>
    </rPh>
    <rPh sb="14" eb="16">
      <t>ヒロバ</t>
    </rPh>
    <phoneticPr fontId="2"/>
  </si>
  <si>
    <t>特定非営利活動法人　地域生活きたのセンターぱお</t>
    <rPh sb="0" eb="9">
      <t>トクヒ</t>
    </rPh>
    <rPh sb="10" eb="12">
      <t>チイキ</t>
    </rPh>
    <rPh sb="12" eb="14">
      <t>セイカツ</t>
    </rPh>
    <phoneticPr fontId="2"/>
  </si>
  <si>
    <t>株式会社　ネオアドバンス</t>
    <rPh sb="0" eb="4">
      <t>カブシキガイシャ</t>
    </rPh>
    <phoneticPr fontId="2"/>
  </si>
  <si>
    <t>特定非営利活動法人　札幌市福祉生活支援センター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サッポロシ</t>
    </rPh>
    <rPh sb="13" eb="15">
      <t>フクシ</t>
    </rPh>
    <rPh sb="15" eb="17">
      <t>セイカツ</t>
    </rPh>
    <rPh sb="17" eb="19">
      <t>シエン</t>
    </rPh>
    <phoneticPr fontId="2"/>
  </si>
  <si>
    <t>特定非営利活動法人　オーク会</t>
    <rPh sb="13" eb="14">
      <t>カイ</t>
    </rPh>
    <phoneticPr fontId="2"/>
  </si>
  <si>
    <t>特定非営利活動法人　ＫＩＺＵＮＡ</t>
  </si>
  <si>
    <t>特定非営利活動法人　夢家会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ユメ</t>
    </rPh>
    <rPh sb="11" eb="12">
      <t>イエ</t>
    </rPh>
    <rPh sb="12" eb="13">
      <t>カイ</t>
    </rPh>
    <phoneticPr fontId="2"/>
  </si>
  <si>
    <t>特定非営利活動法人　札幌Ｇランド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サッポロ</t>
    </rPh>
    <phoneticPr fontId="2"/>
  </si>
  <si>
    <t>特定非営利活動法人　北海道こどものこころと発達支援センター</t>
    <rPh sb="0" eb="9">
      <t>トクヒ</t>
    </rPh>
    <rPh sb="10" eb="13">
      <t>ホッカイドウ</t>
    </rPh>
    <rPh sb="21" eb="23">
      <t>ハッタツ</t>
    </rPh>
    <rPh sb="23" eb="25">
      <t>シエン</t>
    </rPh>
    <phoneticPr fontId="2"/>
  </si>
  <si>
    <t>特定非営利活動法人あずまし家</t>
  </si>
  <si>
    <t>株式会社　north-ACT</t>
    <rPh sb="0" eb="4">
      <t>カブシキガイシャ</t>
    </rPh>
    <phoneticPr fontId="2"/>
  </si>
  <si>
    <t>理事長　谷　祐助</t>
    <rPh sb="0" eb="3">
      <t>リジチョウ</t>
    </rPh>
    <rPh sb="4" eb="5">
      <t>タニ</t>
    </rPh>
    <rPh sb="6" eb="8">
      <t>ユウスケ</t>
    </rPh>
    <phoneticPr fontId="2"/>
  </si>
  <si>
    <t>理事長　手塚　玄</t>
    <rPh sb="0" eb="3">
      <t>リジチョウ</t>
    </rPh>
    <rPh sb="4" eb="6">
      <t>テヅカ</t>
    </rPh>
    <rPh sb="7" eb="8">
      <t>ゲン</t>
    </rPh>
    <phoneticPr fontId="2"/>
  </si>
  <si>
    <t>理事長　熊坂　広一</t>
    <rPh sb="0" eb="3">
      <t>リジチョウ</t>
    </rPh>
    <rPh sb="4" eb="6">
      <t>クマサカ</t>
    </rPh>
    <rPh sb="7" eb="8">
      <t>ヒロシ</t>
    </rPh>
    <rPh sb="8" eb="9">
      <t>イチ</t>
    </rPh>
    <phoneticPr fontId="2"/>
  </si>
  <si>
    <t>理事長　中村　秀之　</t>
    <rPh sb="0" eb="3">
      <t>リジチョウ</t>
    </rPh>
    <rPh sb="4" eb="6">
      <t>ナカムラ</t>
    </rPh>
    <rPh sb="7" eb="9">
      <t>ヒデユキ</t>
    </rPh>
    <phoneticPr fontId="2"/>
  </si>
  <si>
    <t>理事長　五十嵐　利治</t>
    <rPh sb="0" eb="3">
      <t>リジチョウ</t>
    </rPh>
    <rPh sb="4" eb="7">
      <t>イガラシ</t>
    </rPh>
    <rPh sb="8" eb="10">
      <t>トシハル</t>
    </rPh>
    <phoneticPr fontId="2"/>
  </si>
  <si>
    <t>理事長　青田　道保</t>
    <rPh sb="0" eb="2">
      <t>リジ</t>
    </rPh>
    <rPh sb="2" eb="3">
      <t>オサ</t>
    </rPh>
    <rPh sb="4" eb="6">
      <t>アオタ</t>
    </rPh>
    <rPh sb="7" eb="8">
      <t>ミチ</t>
    </rPh>
    <rPh sb="8" eb="9">
      <t>タモツ</t>
    </rPh>
    <phoneticPr fontId="2"/>
  </si>
  <si>
    <t>理事長　長谷川　直実</t>
    <rPh sb="0" eb="2">
      <t>リジ</t>
    </rPh>
    <rPh sb="2" eb="3">
      <t>チョウ</t>
    </rPh>
    <rPh sb="4" eb="7">
      <t>ハセガワ</t>
    </rPh>
    <rPh sb="8" eb="10">
      <t>ナオミ</t>
    </rPh>
    <phoneticPr fontId="2"/>
  </si>
  <si>
    <t>理事長　佐々木　智賀</t>
    <rPh sb="0" eb="3">
      <t>リジチョウ</t>
    </rPh>
    <rPh sb="4" eb="7">
      <t>ササキ</t>
    </rPh>
    <rPh sb="8" eb="9">
      <t>チ</t>
    </rPh>
    <rPh sb="9" eb="10">
      <t>ガ</t>
    </rPh>
    <phoneticPr fontId="2"/>
  </si>
  <si>
    <t>理事長　岡田　智美</t>
    <rPh sb="0" eb="3">
      <t>リジチョウ</t>
    </rPh>
    <rPh sb="4" eb="6">
      <t>オカダ</t>
    </rPh>
    <rPh sb="7" eb="9">
      <t>サトミ</t>
    </rPh>
    <phoneticPr fontId="2"/>
  </si>
  <si>
    <t>理事長　赤坂　真一郎</t>
    <rPh sb="0" eb="3">
      <t>リジチョウ</t>
    </rPh>
    <rPh sb="4" eb="6">
      <t>アカサカ</t>
    </rPh>
    <rPh sb="7" eb="10">
      <t>シンイチロウ</t>
    </rPh>
    <phoneticPr fontId="2"/>
  </si>
  <si>
    <t>理事長　宮岸　真澄</t>
    <rPh sb="0" eb="3">
      <t>リジチョウ</t>
    </rPh>
    <rPh sb="4" eb="6">
      <t>ミヤギシ</t>
    </rPh>
    <rPh sb="7" eb="9">
      <t>マスミ</t>
    </rPh>
    <phoneticPr fontId="2"/>
  </si>
  <si>
    <t>理事長　太田　健介</t>
    <rPh sb="0" eb="3">
      <t>リジチョウ</t>
    </rPh>
    <rPh sb="4" eb="6">
      <t>オオタ</t>
    </rPh>
    <rPh sb="7" eb="9">
      <t>ケンスケ</t>
    </rPh>
    <phoneticPr fontId="2"/>
  </si>
  <si>
    <t>理事長　松村　繁彦</t>
    <rPh sb="0" eb="3">
      <t>リジチョウ</t>
    </rPh>
    <rPh sb="4" eb="6">
      <t>マツムラ</t>
    </rPh>
    <rPh sb="7" eb="8">
      <t>シゲ</t>
    </rPh>
    <rPh sb="8" eb="9">
      <t>ヒコ</t>
    </rPh>
    <phoneticPr fontId="2"/>
  </si>
  <si>
    <t>理事長　林　雅実</t>
    <rPh sb="0" eb="3">
      <t>リジチョウ</t>
    </rPh>
    <rPh sb="4" eb="5">
      <t>ハヤシ</t>
    </rPh>
    <rPh sb="6" eb="8">
      <t>マサミ</t>
    </rPh>
    <phoneticPr fontId="2"/>
  </si>
  <si>
    <t>理事長　村木　靖雄</t>
    <rPh sb="0" eb="3">
      <t>リジチョウ</t>
    </rPh>
    <phoneticPr fontId="2"/>
  </si>
  <si>
    <t>理事長　三浦　誠一</t>
    <rPh sb="0" eb="3">
      <t>リジチョウ</t>
    </rPh>
    <rPh sb="4" eb="6">
      <t>ミウラ</t>
    </rPh>
    <rPh sb="7" eb="8">
      <t>マコト</t>
    </rPh>
    <rPh sb="8" eb="9">
      <t>イチ</t>
    </rPh>
    <phoneticPr fontId="2"/>
  </si>
  <si>
    <t>理事長　林　光路</t>
    <rPh sb="0" eb="3">
      <t>リジチョウ</t>
    </rPh>
    <rPh sb="4" eb="5">
      <t>ハヤシ</t>
    </rPh>
    <rPh sb="6" eb="7">
      <t>ヒカリ</t>
    </rPh>
    <rPh sb="7" eb="8">
      <t>ロ</t>
    </rPh>
    <phoneticPr fontId="2"/>
  </si>
  <si>
    <t>理事長　羽原　章子</t>
    <rPh sb="0" eb="3">
      <t>リジチョウ</t>
    </rPh>
    <rPh sb="4" eb="6">
      <t>ハバラ</t>
    </rPh>
    <rPh sb="7" eb="9">
      <t>アキコ</t>
    </rPh>
    <phoneticPr fontId="2"/>
  </si>
  <si>
    <t>理事長　渋谷　雄幸</t>
    <rPh sb="0" eb="3">
      <t>リジチョウ</t>
    </rPh>
    <rPh sb="4" eb="6">
      <t>シブヤ</t>
    </rPh>
    <rPh sb="7" eb="8">
      <t>ユウ</t>
    </rPh>
    <rPh sb="8" eb="9">
      <t>サチ</t>
    </rPh>
    <phoneticPr fontId="2"/>
  </si>
  <si>
    <t>代表理事　内田　由貴子</t>
    <rPh sb="0" eb="2">
      <t>ダイヒョウ</t>
    </rPh>
    <rPh sb="2" eb="4">
      <t>リジ</t>
    </rPh>
    <rPh sb="5" eb="7">
      <t>ウチダ</t>
    </rPh>
    <rPh sb="8" eb="11">
      <t>ユキコ</t>
    </rPh>
    <phoneticPr fontId="2"/>
  </si>
  <si>
    <t>理事長　對馬　敏明</t>
    <rPh sb="0" eb="3">
      <t>リジチョウ</t>
    </rPh>
    <rPh sb="4" eb="6">
      <t>ツシマ</t>
    </rPh>
    <rPh sb="7" eb="9">
      <t>トシアキ</t>
    </rPh>
    <phoneticPr fontId="2"/>
  </si>
  <si>
    <t>代表　荒野　耕司</t>
    <rPh sb="0" eb="2">
      <t>ダイヒョウ</t>
    </rPh>
    <rPh sb="3" eb="5">
      <t>アラノ</t>
    </rPh>
    <rPh sb="6" eb="7">
      <t>タガヤ</t>
    </rPh>
    <rPh sb="7" eb="8">
      <t>ツカサ</t>
    </rPh>
    <phoneticPr fontId="2"/>
  </si>
  <si>
    <t>理事長　田邉　隆吉</t>
    <rPh sb="0" eb="3">
      <t>リジチョウ</t>
    </rPh>
    <rPh sb="4" eb="6">
      <t>タナベ</t>
    </rPh>
    <rPh sb="7" eb="9">
      <t>タカヨシ</t>
    </rPh>
    <phoneticPr fontId="2"/>
  </si>
  <si>
    <t>代表取締役　加藤　美佳</t>
    <rPh sb="0" eb="2">
      <t>ダイヒョウ</t>
    </rPh>
    <rPh sb="2" eb="5">
      <t>トリシマリヤク</t>
    </rPh>
    <rPh sb="6" eb="8">
      <t>カトウ</t>
    </rPh>
    <rPh sb="9" eb="11">
      <t>ミカ</t>
    </rPh>
    <phoneticPr fontId="2"/>
  </si>
  <si>
    <t>代表理事　米倉　美津穂</t>
    <rPh sb="0" eb="2">
      <t>ダイヒョウ</t>
    </rPh>
    <rPh sb="2" eb="4">
      <t>リジ</t>
    </rPh>
    <rPh sb="5" eb="7">
      <t>ヨネクラ</t>
    </rPh>
    <rPh sb="8" eb="9">
      <t>ミ</t>
    </rPh>
    <rPh sb="9" eb="10">
      <t>ツ</t>
    </rPh>
    <rPh sb="10" eb="11">
      <t>ホ</t>
    </rPh>
    <phoneticPr fontId="2"/>
  </si>
  <si>
    <t>理事長　谷地田　真紀</t>
    <rPh sb="4" eb="7">
      <t>ヤチダ</t>
    </rPh>
    <rPh sb="8" eb="10">
      <t>マキ</t>
    </rPh>
    <phoneticPr fontId="2"/>
  </si>
  <si>
    <t>代表理事 清水　明廣</t>
    <rPh sb="0" eb="2">
      <t>ダイヒョウ</t>
    </rPh>
    <rPh sb="2" eb="4">
      <t>リジ</t>
    </rPh>
    <rPh sb="5" eb="7">
      <t>シミズ</t>
    </rPh>
    <rPh sb="8" eb="9">
      <t>アカ</t>
    </rPh>
    <rPh sb="9" eb="10">
      <t>ヒロ</t>
    </rPh>
    <phoneticPr fontId="2"/>
  </si>
  <si>
    <t>理事長　忠村　秋一</t>
    <rPh sb="0" eb="3">
      <t>リジチョウ</t>
    </rPh>
    <rPh sb="4" eb="6">
      <t>タダムラ</t>
    </rPh>
    <rPh sb="7" eb="8">
      <t>アキ</t>
    </rPh>
    <rPh sb="8" eb="9">
      <t>イチ</t>
    </rPh>
    <phoneticPr fontId="2"/>
  </si>
  <si>
    <t>代表理事　鈴木　みどり</t>
    <rPh sb="0" eb="2">
      <t>ダイヒョウ</t>
    </rPh>
    <rPh sb="2" eb="4">
      <t>リジ</t>
    </rPh>
    <rPh sb="5" eb="7">
      <t>スズキ</t>
    </rPh>
    <phoneticPr fontId="2"/>
  </si>
  <si>
    <t>理事長　氏家　武</t>
    <rPh sb="0" eb="3">
      <t>リジチョウ</t>
    </rPh>
    <rPh sb="4" eb="6">
      <t>ウジイエ</t>
    </rPh>
    <rPh sb="7" eb="8">
      <t>タケシ</t>
    </rPh>
    <phoneticPr fontId="2"/>
  </si>
  <si>
    <t>代表取締役　中村　慎一</t>
    <rPh sb="0" eb="2">
      <t>ダイヒョウ</t>
    </rPh>
    <rPh sb="2" eb="5">
      <t>トリシマリヤク</t>
    </rPh>
    <rPh sb="6" eb="8">
      <t>ナカムラ</t>
    </rPh>
    <rPh sb="9" eb="11">
      <t>シンイチ</t>
    </rPh>
    <phoneticPr fontId="2"/>
  </si>
  <si>
    <t>地域活動支援センターふっとわーく</t>
    <rPh sb="0" eb="2">
      <t>チイキ</t>
    </rPh>
    <rPh sb="2" eb="4">
      <t>カツドウ</t>
    </rPh>
    <rPh sb="4" eb="6">
      <t>シエン</t>
    </rPh>
    <phoneticPr fontId="2"/>
  </si>
  <si>
    <t>代表理事　越田　伸哉</t>
    <rPh sb="5" eb="7">
      <t>コシダ</t>
    </rPh>
    <phoneticPr fontId="2"/>
  </si>
  <si>
    <t>札幌市豊平区平岸3条13丁目1-2AMS313-202号室</t>
    <phoneticPr fontId="2"/>
  </si>
  <si>
    <t>札幌市豊平区平岸３条５丁目7-20りんご公園ハウス107</t>
  </si>
  <si>
    <t>札幌市豊平区平岸３条10丁目１-1第52松井ビル３Ｆ</t>
  </si>
  <si>
    <t>札幌市白石区菊水３条３丁目1-47</t>
  </si>
  <si>
    <t>札幌市清田区里塚緑ヶ丘１２丁目3-22</t>
  </si>
  <si>
    <t>札幌市北区北１３条西１丁目1-5</t>
  </si>
  <si>
    <t>札幌市白石区東札幌２条５丁目9-15-104</t>
  </si>
  <si>
    <t>札幌市東区本町１条２丁目6-6-3</t>
  </si>
  <si>
    <t>札幌市豊平区豊平３条１２丁目1-23</t>
  </si>
  <si>
    <t>札幌市東区中沼西１条２丁目2-10ﾋﾞﾚｯｼﾞ中沼Ⅱ</t>
  </si>
  <si>
    <t>札幌市南区真駒内143-9</t>
  </si>
  <si>
    <t>札幌市中央区北２２条西１５丁目2-6</t>
  </si>
  <si>
    <t>札幌市西区山の手３条３丁目3-7</t>
  </si>
  <si>
    <t>札幌市白石区東札幌２条５丁目1-21</t>
  </si>
  <si>
    <t>札幌市東区北１０条東２丁目3-26</t>
  </si>
  <si>
    <t>札幌市中央区南１条東２丁目3-2マツヒロビル４階B室</t>
  </si>
  <si>
    <t>札幌市西区八軒８条東５丁目4-18</t>
  </si>
  <si>
    <t>札幌市北区新琴似１０条１丁目7-17</t>
  </si>
  <si>
    <t>札幌市南区簾舞３条６丁目8-20</t>
  </si>
  <si>
    <t>札幌市西区二十四軒1条5丁目3-12</t>
  </si>
  <si>
    <t>札幌市白石区東札幌３条２丁目1-57東札幌ハイツ８１２号室</t>
  </si>
  <si>
    <t>札幌市北区新琴似５条１丁目3-3マンション直美　203号室</t>
  </si>
  <si>
    <t>札幌市白石区本通17丁目南6番7号</t>
  </si>
  <si>
    <t>札幌市中央区北５条西１１丁目16-1ライズ北５条ビル　４Ｆ</t>
  </si>
  <si>
    <t>札幌市白石区米里３条１丁目11-28</t>
  </si>
  <si>
    <t>札幌市北区北２１条西３丁目1-12ＫＯＰＯ21</t>
  </si>
  <si>
    <t>札幌市白石区南郷通20丁目南1-2</t>
  </si>
  <si>
    <t>札幌市東区北30条東9丁目1-23アートハイツ102</t>
  </si>
  <si>
    <t>札幌市西区琴似３条４丁目４－２７</t>
  </si>
  <si>
    <t>札幌市豊平区平岸3条7丁目6-1マイハイム平岸103</t>
  </si>
  <si>
    <t>札幌市中央区大通東３丁目1-1トルチュビル４階</t>
  </si>
  <si>
    <t>≪地域活動支援センター≫</t>
    <rPh sb="1" eb="5">
      <t>チイキカツドウ</t>
    </rPh>
    <rPh sb="5" eb="7">
      <t>シエン</t>
    </rPh>
    <phoneticPr fontId="2"/>
  </si>
  <si>
    <t>特定非営利活動法人　つむぎ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3"/>
  </si>
  <si>
    <t>特定非営利活動法人サポートハウスみやび</t>
    <rPh sb="0" eb="2">
      <t>トクテイ</t>
    </rPh>
    <rPh sb="2" eb="5">
      <t>ヒエイリ</t>
    </rPh>
    <rPh sb="5" eb="7">
      <t>カツドウ</t>
    </rPh>
    <rPh sb="7" eb="9">
      <t>ホウジン</t>
    </rPh>
    <phoneticPr fontId="23"/>
  </si>
  <si>
    <t>特定非営利活動法人　手の話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テ</t>
    </rPh>
    <rPh sb="12" eb="13">
      <t>ハナシ</t>
    </rPh>
    <phoneticPr fontId="23"/>
  </si>
  <si>
    <t>特定非営利活動法人　幹の会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ミキ</t>
    </rPh>
    <rPh sb="12" eb="13">
      <t>カイ</t>
    </rPh>
    <phoneticPr fontId="23"/>
  </si>
  <si>
    <t>理事長　香西　拓也</t>
    <rPh sb="0" eb="3">
      <t>リジチョウ</t>
    </rPh>
    <rPh sb="4" eb="6">
      <t>コウサイ</t>
    </rPh>
    <rPh sb="7" eb="8">
      <t>タク</t>
    </rPh>
    <rPh sb="8" eb="9">
      <t>ヤ</t>
    </rPh>
    <phoneticPr fontId="2"/>
  </si>
  <si>
    <t>理事長　木村　美代子</t>
    <rPh sb="0" eb="3">
      <t>リジチョウ</t>
    </rPh>
    <rPh sb="4" eb="6">
      <t>キムラ</t>
    </rPh>
    <rPh sb="7" eb="10">
      <t>ミヨコ</t>
    </rPh>
    <phoneticPr fontId="2"/>
  </si>
  <si>
    <t>理事長　森川　佳秀</t>
    <phoneticPr fontId="2"/>
  </si>
  <si>
    <t>理事長　糸岡　伸浩</t>
    <rPh sb="0" eb="2">
      <t>リジ</t>
    </rPh>
    <rPh sb="1" eb="2">
      <t>ダイリ</t>
    </rPh>
    <rPh sb="2" eb="3">
      <t>オサ</t>
    </rPh>
    <rPh sb="4" eb="5">
      <t>イト</t>
    </rPh>
    <rPh sb="5" eb="6">
      <t>オカ</t>
    </rPh>
    <rPh sb="7" eb="8">
      <t>ノブ</t>
    </rPh>
    <rPh sb="8" eb="9">
      <t>ヒロシ</t>
    </rPh>
    <phoneticPr fontId="2"/>
  </si>
  <si>
    <t>特定非営利活動法人つむぎ</t>
    <rPh sb="0" eb="2">
      <t>トクテイ</t>
    </rPh>
    <rPh sb="2" eb="5">
      <t>ヒエイリ</t>
    </rPh>
    <rPh sb="5" eb="7">
      <t>カツドウ</t>
    </rPh>
    <rPh sb="7" eb="9">
      <t>ホウジン</t>
    </rPh>
    <phoneticPr fontId="23"/>
  </si>
  <si>
    <t>特定非営利活動法人　サポートハウスみやび</t>
    <rPh sb="0" eb="9">
      <t>トクヒ</t>
    </rPh>
    <phoneticPr fontId="23"/>
  </si>
  <si>
    <t>特定非営利活動法人　手の話</t>
    <rPh sb="0" eb="9">
      <t>トクヒ</t>
    </rPh>
    <rPh sb="10" eb="11">
      <t>テ</t>
    </rPh>
    <rPh sb="12" eb="13">
      <t>ハナシ</t>
    </rPh>
    <phoneticPr fontId="23"/>
  </si>
  <si>
    <t>地域共同作業所　ウッドフレンズ</t>
    <rPh sb="0" eb="7">
      <t>サギョウ</t>
    </rPh>
    <phoneticPr fontId="23"/>
  </si>
  <si>
    <t>札幌市南区澄川1条1丁目3－34コーポ大慶101</t>
  </si>
  <si>
    <t>札幌市清田区北野７条１丁目１１－８</t>
  </si>
  <si>
    <t>札幌市東区北32条東13丁目1-29</t>
  </si>
  <si>
    <t>札幌市豊平区平岸6条13丁目3-30平岸パールハイムビルC</t>
  </si>
  <si>
    <t>地域活動支援センター</t>
    <rPh sb="0" eb="4">
      <t>チイキカツドウ</t>
    </rPh>
    <rPh sb="4" eb="6">
      <t>シエン</t>
    </rPh>
    <phoneticPr fontId="2"/>
  </si>
  <si>
    <t>地域共同作業所</t>
    <rPh sb="0" eb="2">
      <t>チイキ</t>
    </rPh>
    <rPh sb="2" eb="4">
      <t>キョウドウ</t>
    </rPh>
    <rPh sb="4" eb="6">
      <t>サギョウ</t>
    </rPh>
    <rPh sb="6" eb="7">
      <t>ジョ</t>
    </rPh>
    <phoneticPr fontId="2"/>
  </si>
  <si>
    <t>事業所名</t>
    <rPh sb="0" eb="4">
      <t>ジギョウショメイ</t>
    </rPh>
    <phoneticPr fontId="2"/>
  </si>
  <si>
    <t>住所</t>
    <rPh sb="0" eb="2">
      <t>ジュウショ</t>
    </rPh>
    <phoneticPr fontId="2"/>
  </si>
  <si>
    <t>種別</t>
    <rPh sb="0" eb="2">
      <t>シュベツ</t>
    </rPh>
    <phoneticPr fontId="2"/>
  </si>
  <si>
    <t>地域活動支援センター</t>
    <rPh sb="0" eb="4">
      <t>チイキカツドウ</t>
    </rPh>
    <rPh sb="4" eb="6">
      <t>シエン</t>
    </rPh>
    <phoneticPr fontId="2"/>
  </si>
  <si>
    <t>地域共同作業所</t>
    <rPh sb="0" eb="2">
      <t>チイキ</t>
    </rPh>
    <rPh sb="2" eb="7">
      <t>キョウドウサギョウジョ</t>
    </rPh>
    <phoneticPr fontId="2"/>
  </si>
  <si>
    <t>法人名</t>
    <rPh sb="0" eb="3">
      <t>ホウジンメイ</t>
    </rPh>
    <phoneticPr fontId="2"/>
  </si>
  <si>
    <t>法人住所</t>
    <rPh sb="0" eb="4">
      <t>ホウジンジュウショ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</si>
  <si>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</si>
  <si>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事業所番号</t>
    <rPh sb="0" eb="5">
      <t>ジギョウショバンゴウ</t>
    </rPh>
    <phoneticPr fontId="2"/>
  </si>
  <si>
    <t>事業所情報</t>
    <rPh sb="0" eb="5">
      <t>ジギョウショジョウホウ</t>
    </rPh>
    <phoneticPr fontId="2"/>
  </si>
  <si>
    <t>登録者数</t>
    <rPh sb="0" eb="2">
      <t>トウロク</t>
    </rPh>
    <rPh sb="2" eb="3">
      <t>シャ</t>
    </rPh>
    <rPh sb="3" eb="4">
      <t>スウ</t>
    </rPh>
    <phoneticPr fontId="2"/>
  </si>
  <si>
    <t>助成者数</t>
    <rPh sb="0" eb="2">
      <t>ジョセイ</t>
    </rPh>
    <rPh sb="2" eb="3">
      <t>シャ</t>
    </rPh>
    <rPh sb="3" eb="4">
      <t>スウ</t>
    </rPh>
    <phoneticPr fontId="2"/>
  </si>
  <si>
    <t>助成額</t>
    <rPh sb="0" eb="3">
      <t>ジョセイガク</t>
    </rPh>
    <phoneticPr fontId="2"/>
  </si>
  <si>
    <t>0111000113</t>
  </si>
  <si>
    <t>0111000220</t>
  </si>
  <si>
    <t>0111000238</t>
  </si>
  <si>
    <t>0111000428</t>
  </si>
  <si>
    <t>0111000436</t>
  </si>
  <si>
    <t>0111000501</t>
  </si>
  <si>
    <t>0111000519</t>
  </si>
  <si>
    <t>0111000527</t>
  </si>
  <si>
    <t>0111000535</t>
  </si>
  <si>
    <t>0111000634</t>
  </si>
  <si>
    <t>0111000642</t>
  </si>
  <si>
    <t>0111000659</t>
  </si>
  <si>
    <t>0111000675</t>
  </si>
  <si>
    <t>0111000691</t>
  </si>
  <si>
    <t>0111000741</t>
  </si>
  <si>
    <t>0111000774</t>
  </si>
  <si>
    <t>0111000790</t>
  </si>
  <si>
    <t>0111000832</t>
  </si>
  <si>
    <t>0111000873</t>
  </si>
  <si>
    <t>0111000949</t>
  </si>
  <si>
    <t>0111000980</t>
  </si>
  <si>
    <t>0111000998</t>
  </si>
  <si>
    <t>0111001079</t>
  </si>
  <si>
    <t>0111001178</t>
  </si>
  <si>
    <t>0111001194</t>
  </si>
  <si>
    <t>0111001244</t>
  </si>
  <si>
    <t>0111001269</t>
  </si>
  <si>
    <t>0111001277</t>
  </si>
  <si>
    <t>0111001285</t>
  </si>
  <si>
    <t>0111001301</t>
  </si>
  <si>
    <t>0111001384</t>
  </si>
  <si>
    <t>0111001392</t>
  </si>
  <si>
    <t>0111001418</t>
  </si>
  <si>
    <t>0111001426</t>
  </si>
  <si>
    <t>0111001442</t>
  </si>
  <si>
    <t>0111001459</t>
  </si>
  <si>
    <t>0111001475</t>
  </si>
  <si>
    <t>0111001509</t>
  </si>
  <si>
    <t>0111001533</t>
  </si>
  <si>
    <t>0111001541</t>
  </si>
  <si>
    <t>0111001558</t>
  </si>
  <si>
    <t>0111001566</t>
  </si>
  <si>
    <t>0111001574</t>
  </si>
  <si>
    <t>0111001582</t>
  </si>
  <si>
    <t>0111001616</t>
  </si>
  <si>
    <t>0111001624</t>
  </si>
  <si>
    <t>0111001731</t>
  </si>
  <si>
    <t>0111001756</t>
  </si>
  <si>
    <t>0111001764</t>
  </si>
  <si>
    <t>0111001772</t>
  </si>
  <si>
    <t>0111001780</t>
  </si>
  <si>
    <t>0111001798</t>
  </si>
  <si>
    <t>0111001848</t>
  </si>
  <si>
    <t>0111001855</t>
  </si>
  <si>
    <t>0111001863</t>
  </si>
  <si>
    <t>0111100012</t>
  </si>
  <si>
    <t>0111100103</t>
  </si>
  <si>
    <t>0111100202</t>
  </si>
  <si>
    <t>0111100236</t>
  </si>
  <si>
    <t>0111100269</t>
  </si>
  <si>
    <t>0111100277</t>
  </si>
  <si>
    <t>0111100301</t>
  </si>
  <si>
    <t>0111100319</t>
  </si>
  <si>
    <t>0111100327</t>
  </si>
  <si>
    <t>0111100343</t>
  </si>
  <si>
    <t>0111100384</t>
  </si>
  <si>
    <t>0111100418</t>
  </si>
  <si>
    <t>0111100491</t>
  </si>
  <si>
    <t>0111100533</t>
  </si>
  <si>
    <t>0111100541</t>
  </si>
  <si>
    <t>0111100574</t>
  </si>
  <si>
    <t>0111100590</t>
  </si>
  <si>
    <t>0111100624</t>
  </si>
  <si>
    <t>0111100657</t>
  </si>
  <si>
    <t>0111100665</t>
  </si>
  <si>
    <t>0111100715</t>
  </si>
  <si>
    <t>0111100723</t>
  </si>
  <si>
    <t>0111100756</t>
  </si>
  <si>
    <t>0111100780</t>
  </si>
  <si>
    <t>0111100806</t>
  </si>
  <si>
    <t>0111100822</t>
  </si>
  <si>
    <t>0111100889</t>
  </si>
  <si>
    <t>0111100905</t>
  </si>
  <si>
    <t>0111100913</t>
  </si>
  <si>
    <t>0111100921</t>
  </si>
  <si>
    <t>0111100962</t>
  </si>
  <si>
    <t>0111100970</t>
  </si>
  <si>
    <t>0111100988</t>
  </si>
  <si>
    <t>0111100996</t>
  </si>
  <si>
    <t>0111101002</t>
  </si>
  <si>
    <t>0111101010</t>
  </si>
  <si>
    <t>0111200085</t>
  </si>
  <si>
    <t>0111200143</t>
  </si>
  <si>
    <t>0111200168</t>
  </si>
  <si>
    <t>0111200259</t>
  </si>
  <si>
    <t>0111200291</t>
  </si>
  <si>
    <t>0111200325</t>
  </si>
  <si>
    <t>0111200366</t>
  </si>
  <si>
    <t>0111200374</t>
  </si>
  <si>
    <t>0111200457</t>
  </si>
  <si>
    <t>0111200465</t>
  </si>
  <si>
    <t>0111200481</t>
  </si>
  <si>
    <t>0111200531</t>
  </si>
  <si>
    <t>0111200549</t>
  </si>
  <si>
    <t>0111200564</t>
  </si>
  <si>
    <t>0111200598</t>
  </si>
  <si>
    <t>0111200614</t>
  </si>
  <si>
    <t>0111200622</t>
  </si>
  <si>
    <t>0111200630</t>
  </si>
  <si>
    <t>0111200648</t>
  </si>
  <si>
    <t>0111300059</t>
  </si>
  <si>
    <t>0111300067</t>
  </si>
  <si>
    <t>0111300141</t>
  </si>
  <si>
    <t>0111300166</t>
  </si>
  <si>
    <t>0111300208</t>
  </si>
  <si>
    <t>0111300224</t>
  </si>
  <si>
    <t>0111300315</t>
  </si>
  <si>
    <t>0111300323</t>
  </si>
  <si>
    <t>0111300349</t>
  </si>
  <si>
    <t>0111300356</t>
  </si>
  <si>
    <t>0111300380</t>
  </si>
  <si>
    <t>0111300471</t>
  </si>
  <si>
    <t>0111300547</t>
  </si>
  <si>
    <t>0111300588</t>
  </si>
  <si>
    <t>0111300612</t>
  </si>
  <si>
    <t>0111300638</t>
  </si>
  <si>
    <t>0111300687</t>
  </si>
  <si>
    <t>0111300703</t>
  </si>
  <si>
    <t>0111300711</t>
  </si>
  <si>
    <t>0111300778</t>
  </si>
  <si>
    <t>0111300802</t>
  </si>
  <si>
    <t>0111300836</t>
  </si>
  <si>
    <t>0111300844</t>
  </si>
  <si>
    <t>0111300851</t>
  </si>
  <si>
    <t>0111400321</t>
  </si>
  <si>
    <t>0111400347</t>
  </si>
  <si>
    <t>0111400354</t>
  </si>
  <si>
    <t>0111400388</t>
  </si>
  <si>
    <t>0111400511</t>
  </si>
  <si>
    <t>0111400529</t>
  </si>
  <si>
    <t>0111400552</t>
  </si>
  <si>
    <t>0111400560</t>
  </si>
  <si>
    <t>0111400578</t>
  </si>
  <si>
    <t>0111400594</t>
  </si>
  <si>
    <t>0111400693</t>
  </si>
  <si>
    <t>0111400701</t>
  </si>
  <si>
    <t>0111400727</t>
  </si>
  <si>
    <t>0111400735</t>
  </si>
  <si>
    <t>0111400743</t>
  </si>
  <si>
    <t>0111400958</t>
  </si>
  <si>
    <t>0111400990</t>
  </si>
  <si>
    <t>0111401014</t>
  </si>
  <si>
    <t>0111401147</t>
  </si>
  <si>
    <t>0111401170</t>
  </si>
  <si>
    <t>0111401238</t>
  </si>
  <si>
    <t>0111401246</t>
  </si>
  <si>
    <t>0111401253</t>
  </si>
  <si>
    <t>0111401279</t>
  </si>
  <si>
    <t>0111401295</t>
  </si>
  <si>
    <t>0111401352</t>
  </si>
  <si>
    <t>0111401360</t>
  </si>
  <si>
    <t>0111401493</t>
  </si>
  <si>
    <t>0111401642</t>
  </si>
  <si>
    <t>0111401683</t>
  </si>
  <si>
    <t>0111401709</t>
  </si>
  <si>
    <t>0111401741</t>
  </si>
  <si>
    <t>0111401758</t>
  </si>
  <si>
    <t>0111401766</t>
  </si>
  <si>
    <t>0111401816</t>
  </si>
  <si>
    <t>0111401824</t>
  </si>
  <si>
    <t>0111401832</t>
  </si>
  <si>
    <t>0111401873</t>
  </si>
  <si>
    <t>0111401881</t>
  </si>
  <si>
    <t>0111401907</t>
  </si>
  <si>
    <t>0111401980</t>
  </si>
  <si>
    <t>0111401998</t>
  </si>
  <si>
    <t>0111402004</t>
  </si>
  <si>
    <t>0111402046</t>
  </si>
  <si>
    <t>0111402053</t>
  </si>
  <si>
    <t>0111402103</t>
  </si>
  <si>
    <t>0111402111</t>
  </si>
  <si>
    <t>0111402129</t>
  </si>
  <si>
    <t>0111402277</t>
  </si>
  <si>
    <t>0111402285</t>
  </si>
  <si>
    <t>0111402293</t>
  </si>
  <si>
    <t>0111402301</t>
  </si>
  <si>
    <t>0111402319</t>
  </si>
  <si>
    <t>0111402327</t>
  </si>
  <si>
    <t>0111402384</t>
  </si>
  <si>
    <t>0111402392</t>
  </si>
  <si>
    <t>0111402400</t>
  </si>
  <si>
    <t>0111402418</t>
  </si>
  <si>
    <t>0111402467</t>
  </si>
  <si>
    <t>0111402491</t>
  </si>
  <si>
    <t>0111402517</t>
  </si>
  <si>
    <t>0111402533</t>
  </si>
  <si>
    <t>0111402582</t>
  </si>
  <si>
    <t>0111402632</t>
  </si>
  <si>
    <t>0111402673</t>
  </si>
  <si>
    <t>0111402681</t>
  </si>
  <si>
    <t>0111402699</t>
  </si>
  <si>
    <t>0111402723</t>
  </si>
  <si>
    <t>0111402756</t>
  </si>
  <si>
    <t>0111402764</t>
  </si>
  <si>
    <t>0111500161</t>
  </si>
  <si>
    <t>0111500393</t>
  </si>
  <si>
    <t>0111500401</t>
  </si>
  <si>
    <t>0111500419</t>
  </si>
  <si>
    <t>0111500427</t>
  </si>
  <si>
    <t>0111500435</t>
  </si>
  <si>
    <t>0111500484</t>
  </si>
  <si>
    <t>0111500492</t>
  </si>
  <si>
    <t>0111500518</t>
  </si>
  <si>
    <t>0111500559</t>
  </si>
  <si>
    <t>0111500567</t>
  </si>
  <si>
    <t>0111500591</t>
  </si>
  <si>
    <t>0111500690</t>
  </si>
  <si>
    <t>0111500757</t>
  </si>
  <si>
    <t>0111500807</t>
  </si>
  <si>
    <t>0111500856</t>
  </si>
  <si>
    <t>0111500864</t>
  </si>
  <si>
    <t>0111500880</t>
  </si>
  <si>
    <t>0111500914</t>
  </si>
  <si>
    <t>0111500997</t>
  </si>
  <si>
    <t>0111501003</t>
  </si>
  <si>
    <t>0111501102</t>
  </si>
  <si>
    <t>0111501128</t>
  </si>
  <si>
    <t>0111501169</t>
  </si>
  <si>
    <t>0111501383</t>
  </si>
  <si>
    <t>0111501425</t>
  </si>
  <si>
    <t>0111501433</t>
  </si>
  <si>
    <t>0111501441</t>
  </si>
  <si>
    <t>0111501466</t>
  </si>
  <si>
    <t>0111501482</t>
  </si>
  <si>
    <t>0111501516</t>
  </si>
  <si>
    <t>0111501524</t>
  </si>
  <si>
    <t>0111501532</t>
  </si>
  <si>
    <t>0111501540</t>
  </si>
  <si>
    <t>0111501573</t>
  </si>
  <si>
    <t>0111501581</t>
  </si>
  <si>
    <t>0111501607</t>
  </si>
  <si>
    <t>0111501615</t>
  </si>
  <si>
    <t>0111501623</t>
  </si>
  <si>
    <t>0111501631</t>
  </si>
  <si>
    <t>0111501649</t>
  </si>
  <si>
    <t>0111600193</t>
  </si>
  <si>
    <t>0111600201</t>
  </si>
  <si>
    <t>0111600219</t>
  </si>
  <si>
    <t>0111600292</t>
  </si>
  <si>
    <t>0111600300</t>
  </si>
  <si>
    <t>0111600318</t>
  </si>
  <si>
    <t>0111600342</t>
  </si>
  <si>
    <t>0111600359</t>
  </si>
  <si>
    <t>0111600441</t>
  </si>
  <si>
    <t>0111600458</t>
  </si>
  <si>
    <t>0111600482</t>
  </si>
  <si>
    <t>0111600490</t>
  </si>
  <si>
    <t>0111700233</t>
  </si>
  <si>
    <t>0111700241</t>
  </si>
  <si>
    <t>0111700258</t>
  </si>
  <si>
    <t>0111700381</t>
  </si>
  <si>
    <t>0112000013</t>
  </si>
  <si>
    <t>0112000021</t>
  </si>
  <si>
    <t>0112000062</t>
  </si>
  <si>
    <t>0112000070</t>
  </si>
  <si>
    <t>0112000237</t>
  </si>
  <si>
    <t>0112000252</t>
  </si>
  <si>
    <t>0112000260</t>
  </si>
  <si>
    <t>0112000278</t>
  </si>
  <si>
    <t>0112000294</t>
  </si>
  <si>
    <t>0112000302</t>
  </si>
  <si>
    <t>0112000336</t>
  </si>
  <si>
    <t>0112000344</t>
  </si>
  <si>
    <t>0112000351</t>
  </si>
  <si>
    <t>0112000393</t>
  </si>
  <si>
    <t>0112000435</t>
  </si>
  <si>
    <t>0112000450</t>
  </si>
  <si>
    <t>0112000526</t>
  </si>
  <si>
    <t>0112000617</t>
  </si>
  <si>
    <t>0112000641</t>
  </si>
  <si>
    <t>0112000666</t>
  </si>
  <si>
    <t>0112000682</t>
  </si>
  <si>
    <t>0112000716</t>
  </si>
  <si>
    <t>0112000732</t>
  </si>
  <si>
    <t>0112000914</t>
  </si>
  <si>
    <t>0112001052</t>
  </si>
  <si>
    <t>0112001086</t>
  </si>
  <si>
    <t>0112001136</t>
  </si>
  <si>
    <t>0112001177</t>
  </si>
  <si>
    <t>0112001276</t>
  </si>
  <si>
    <t>0112001284</t>
  </si>
  <si>
    <t>0112001292</t>
  </si>
  <si>
    <t>0112001334</t>
  </si>
  <si>
    <t>0112001359</t>
  </si>
  <si>
    <t>0112001367</t>
  </si>
  <si>
    <t>0112001375</t>
  </si>
  <si>
    <t>0112001417</t>
  </si>
  <si>
    <t>0112001425</t>
  </si>
  <si>
    <t>0112001441</t>
  </si>
  <si>
    <t>0112001458</t>
  </si>
  <si>
    <t>0112001466</t>
  </si>
  <si>
    <t>0112001474</t>
  </si>
  <si>
    <t>0112001482</t>
  </si>
  <si>
    <t>0112100011</t>
  </si>
  <si>
    <t>0112100037</t>
  </si>
  <si>
    <t>0112100052</t>
  </si>
  <si>
    <t>0112100078</t>
  </si>
  <si>
    <t>0112100086</t>
  </si>
  <si>
    <t>0112100128</t>
  </si>
  <si>
    <t>0112100136</t>
  </si>
  <si>
    <t>0112100177</t>
  </si>
  <si>
    <t>0112100185</t>
  </si>
  <si>
    <t>0112100235</t>
  </si>
  <si>
    <t>0112200019</t>
  </si>
  <si>
    <t>0112200118</t>
  </si>
  <si>
    <t>0112200167</t>
  </si>
  <si>
    <t>0112200183</t>
  </si>
  <si>
    <t>0112200225</t>
  </si>
  <si>
    <t>0112300033</t>
  </si>
  <si>
    <t>0112300041</t>
  </si>
  <si>
    <t>0112300074</t>
  </si>
  <si>
    <t>0112300124</t>
  </si>
  <si>
    <t>0112500012</t>
  </si>
  <si>
    <t>0112500020</t>
  </si>
  <si>
    <t>0112500137</t>
  </si>
  <si>
    <t>0112500145</t>
  </si>
  <si>
    <t>0112500152</t>
  </si>
  <si>
    <t>0112500160</t>
  </si>
  <si>
    <t>0112500350</t>
  </si>
  <si>
    <t>0112500368</t>
  </si>
  <si>
    <t>0112500384</t>
  </si>
  <si>
    <t>0112500392</t>
  </si>
  <si>
    <t>0112500400</t>
  </si>
  <si>
    <t>0112500418</t>
  </si>
  <si>
    <t>0112500426</t>
  </si>
  <si>
    <t>0112500525</t>
  </si>
  <si>
    <t>0112500558</t>
  </si>
  <si>
    <t>0112500590</t>
  </si>
  <si>
    <t>0112500624</t>
  </si>
  <si>
    <t>0112500632</t>
  </si>
  <si>
    <t>0112900055</t>
  </si>
  <si>
    <t>0112900097</t>
  </si>
  <si>
    <t>0112900139</t>
  </si>
  <si>
    <t>0112900147</t>
  </si>
  <si>
    <t>0112900154</t>
  </si>
  <si>
    <t>0112900535</t>
  </si>
  <si>
    <t>0112901087</t>
  </si>
  <si>
    <t>0112901319</t>
  </si>
  <si>
    <t>0112901327</t>
  </si>
  <si>
    <t>0112901335</t>
  </si>
  <si>
    <t>0112901343</t>
  </si>
  <si>
    <t>0112901376</t>
  </si>
  <si>
    <t>0112901384</t>
  </si>
  <si>
    <t>0112901392</t>
  </si>
  <si>
    <t>0112901517</t>
  </si>
  <si>
    <t>0112905880</t>
  </si>
  <si>
    <t>0112905922</t>
  </si>
  <si>
    <t>0112905963</t>
  </si>
  <si>
    <t>0112905997</t>
  </si>
  <si>
    <t>0112906078</t>
  </si>
  <si>
    <t>0112906128</t>
  </si>
  <si>
    <t>0112906136</t>
  </si>
  <si>
    <t>0112906144</t>
  </si>
  <si>
    <t>0112906151</t>
  </si>
  <si>
    <t>0112906169</t>
  </si>
  <si>
    <t>0112906185</t>
  </si>
  <si>
    <t>0112906243</t>
  </si>
  <si>
    <t>0112906268</t>
  </si>
  <si>
    <t>0112906409</t>
  </si>
  <si>
    <t>0112906441</t>
  </si>
  <si>
    <t>0112906466</t>
  </si>
  <si>
    <t>0112906516</t>
  </si>
  <si>
    <t>0112906631</t>
  </si>
  <si>
    <t>0112906953</t>
  </si>
  <si>
    <t>0112907019</t>
  </si>
  <si>
    <t>0112907035</t>
  </si>
  <si>
    <t>0112907118</t>
  </si>
  <si>
    <t>0112907126</t>
  </si>
  <si>
    <t>0112907159</t>
  </si>
  <si>
    <t>0112907167</t>
  </si>
  <si>
    <t>0112907175</t>
  </si>
  <si>
    <t>0112907183</t>
  </si>
  <si>
    <t>0112907217</t>
  </si>
  <si>
    <t>0112907225</t>
  </si>
  <si>
    <t>0112907233</t>
  </si>
  <si>
    <t>0112907241</t>
  </si>
  <si>
    <t>0112907258</t>
  </si>
  <si>
    <t>0112907266</t>
  </si>
  <si>
    <t>0112907282</t>
  </si>
  <si>
    <t>0112907290</t>
  </si>
  <si>
    <t>0112907340</t>
  </si>
  <si>
    <t>0112907365</t>
  </si>
  <si>
    <t>0112907373</t>
  </si>
  <si>
    <t>0112907381</t>
  </si>
  <si>
    <t>0112907399</t>
  </si>
  <si>
    <t>0112907431</t>
  </si>
  <si>
    <t>0112907449</t>
  </si>
  <si>
    <t>0112907464</t>
  </si>
  <si>
    <t>0112907480</t>
  </si>
  <si>
    <t>0112907613</t>
  </si>
  <si>
    <t>0112907621</t>
  </si>
  <si>
    <t>0112907670</t>
  </si>
  <si>
    <t>0112907886</t>
  </si>
  <si>
    <t>0112907985</t>
  </si>
  <si>
    <t>0112907993</t>
  </si>
  <si>
    <t>0112908025</t>
  </si>
  <si>
    <t>0112908066</t>
  </si>
  <si>
    <t>0112908074</t>
  </si>
  <si>
    <t>0112908124</t>
  </si>
  <si>
    <t>0112908298</t>
  </si>
  <si>
    <t>0112908348</t>
  </si>
  <si>
    <t>0112908355</t>
  </si>
  <si>
    <t>0112908405</t>
  </si>
  <si>
    <t>0112908447</t>
  </si>
  <si>
    <t>0112908454</t>
  </si>
  <si>
    <t>0112908520</t>
  </si>
  <si>
    <t>0112908538</t>
  </si>
  <si>
    <t>0112908546</t>
  </si>
  <si>
    <t>0112908561</t>
  </si>
  <si>
    <t>0112908629</t>
  </si>
  <si>
    <t>0112908652</t>
  </si>
  <si>
    <t>0112908769</t>
  </si>
  <si>
    <t>0112908777</t>
  </si>
  <si>
    <t>0112908835</t>
  </si>
  <si>
    <t>0112908843</t>
  </si>
  <si>
    <t>0112908900</t>
  </si>
  <si>
    <t>0112909171</t>
  </si>
  <si>
    <t>0112909239</t>
  </si>
  <si>
    <t>0112909247</t>
  </si>
  <si>
    <t>0112909262</t>
  </si>
  <si>
    <t>0112909288</t>
  </si>
  <si>
    <t>0112909312</t>
  </si>
  <si>
    <t>0112909346</t>
  </si>
  <si>
    <t>0112909437</t>
  </si>
  <si>
    <t>0112909452</t>
  </si>
  <si>
    <t>0112909460</t>
  </si>
  <si>
    <t>0112909478</t>
  </si>
  <si>
    <t>0112909494</t>
  </si>
  <si>
    <t>0112909502</t>
  </si>
  <si>
    <t>0112909536</t>
  </si>
  <si>
    <t>0112909569</t>
  </si>
  <si>
    <t>0112909577</t>
  </si>
  <si>
    <t>0112909585</t>
  </si>
  <si>
    <t>0112909593</t>
  </si>
  <si>
    <t>0112909601</t>
  </si>
  <si>
    <t>0112909619</t>
  </si>
  <si>
    <t>0112909627</t>
  </si>
  <si>
    <t>0112909635</t>
  </si>
  <si>
    <t>0113000012</t>
  </si>
  <si>
    <t>0113000111</t>
  </si>
  <si>
    <t>0113000293</t>
  </si>
  <si>
    <t>0113000301</t>
  </si>
  <si>
    <t>0113000343</t>
  </si>
  <si>
    <t>0113000442</t>
  </si>
  <si>
    <t>0113000459</t>
  </si>
  <si>
    <t>0113000467</t>
  </si>
  <si>
    <t>0113000483</t>
  </si>
  <si>
    <t>0113000491</t>
  </si>
  <si>
    <t>0113000574</t>
  </si>
  <si>
    <t>0113000608</t>
  </si>
  <si>
    <t>0113000632</t>
  </si>
  <si>
    <t>0113000640</t>
  </si>
  <si>
    <t>0113000665</t>
  </si>
  <si>
    <t>0113100010</t>
  </si>
  <si>
    <t>0113100028</t>
  </si>
  <si>
    <t>0113100176</t>
  </si>
  <si>
    <t>0113100259</t>
  </si>
  <si>
    <t>0113100333</t>
  </si>
  <si>
    <t>0113100341</t>
  </si>
  <si>
    <t>0113100408</t>
  </si>
  <si>
    <t>0113100416</t>
  </si>
  <si>
    <t>0113100432</t>
  </si>
  <si>
    <t>0113100531</t>
  </si>
  <si>
    <t>0113100549</t>
  </si>
  <si>
    <t>0113100598</t>
  </si>
  <si>
    <t>0113100630</t>
  </si>
  <si>
    <t>0113100713</t>
  </si>
  <si>
    <t>0113100754</t>
  </si>
  <si>
    <t>0113100770</t>
  </si>
  <si>
    <t>0113100788</t>
  </si>
  <si>
    <t>0113100796</t>
  </si>
  <si>
    <t>0113100804</t>
  </si>
  <si>
    <t>0113100820</t>
  </si>
  <si>
    <t>0113100846</t>
  </si>
  <si>
    <t>0113100853</t>
  </si>
  <si>
    <t>0113200216</t>
  </si>
  <si>
    <t>0113200349</t>
  </si>
  <si>
    <t>0113200521</t>
  </si>
  <si>
    <t>0113200539</t>
  </si>
  <si>
    <t>0113200554</t>
  </si>
  <si>
    <t>0113200620</t>
  </si>
  <si>
    <t>0113200695</t>
  </si>
  <si>
    <t>0113200729</t>
  </si>
  <si>
    <t>0113200745</t>
  </si>
  <si>
    <t>0113200760</t>
  </si>
  <si>
    <t>0113200778</t>
  </si>
  <si>
    <t>0113200786</t>
  </si>
  <si>
    <t>0113200794</t>
  </si>
  <si>
    <t>0113200810</t>
  </si>
  <si>
    <t>0113200893</t>
  </si>
  <si>
    <t>0113200984</t>
  </si>
  <si>
    <t>0113200992</t>
  </si>
  <si>
    <t>0113201040</t>
  </si>
  <si>
    <t>0113201081</t>
  </si>
  <si>
    <t>0113201099</t>
  </si>
  <si>
    <t>0113201115</t>
  </si>
  <si>
    <t>0113500045</t>
  </si>
  <si>
    <t>0113500185</t>
  </si>
  <si>
    <t>0113500284</t>
  </si>
  <si>
    <t>0113500375</t>
  </si>
  <si>
    <t>0113500409</t>
  </si>
  <si>
    <t>0113500482</t>
  </si>
  <si>
    <t>0113500581</t>
  </si>
  <si>
    <t>0113500623</t>
  </si>
  <si>
    <t>0113500631</t>
  </si>
  <si>
    <t>0113500656</t>
  </si>
  <si>
    <t>0113500680</t>
  </si>
  <si>
    <t>0113500722</t>
  </si>
  <si>
    <t>0113500755</t>
  </si>
  <si>
    <t>0113500763</t>
  </si>
  <si>
    <t>0113500771</t>
  </si>
  <si>
    <t>0113500813</t>
  </si>
  <si>
    <t>0113500839</t>
  </si>
  <si>
    <t>0113500854</t>
  </si>
  <si>
    <t>0113500870</t>
  </si>
  <si>
    <t>0113500888</t>
  </si>
  <si>
    <t>0113500896</t>
  </si>
  <si>
    <t>0113500904</t>
  </si>
  <si>
    <t>0113500938</t>
  </si>
  <si>
    <t>0113600027</t>
  </si>
  <si>
    <t>0113600043</t>
  </si>
  <si>
    <t>0113600118</t>
  </si>
  <si>
    <t>0113600126</t>
  </si>
  <si>
    <t>0113600209</t>
  </si>
  <si>
    <t>0113600233</t>
  </si>
  <si>
    <t>0113600241</t>
  </si>
  <si>
    <t>0113600274</t>
  </si>
  <si>
    <t>0113600282</t>
  </si>
  <si>
    <t>0113600308</t>
  </si>
  <si>
    <t>0113600340</t>
  </si>
  <si>
    <t>0113600373</t>
  </si>
  <si>
    <t>0113600399</t>
  </si>
  <si>
    <t>0113600407</t>
  </si>
  <si>
    <t>0113600415</t>
  </si>
  <si>
    <t>0113600498</t>
  </si>
  <si>
    <t>0113600522</t>
  </si>
  <si>
    <t>0113601033</t>
  </si>
  <si>
    <t>0113601041</t>
  </si>
  <si>
    <t>0113601066</t>
  </si>
  <si>
    <t>0113601173</t>
  </si>
  <si>
    <t>0113601231</t>
  </si>
  <si>
    <t>0113601256</t>
  </si>
  <si>
    <t>0113601280</t>
  </si>
  <si>
    <t>0113601298</t>
  </si>
  <si>
    <t>0113601306</t>
  </si>
  <si>
    <t>0113601389</t>
  </si>
  <si>
    <t>0113601447</t>
  </si>
  <si>
    <t>0113601454</t>
  </si>
  <si>
    <t>0113601462</t>
  </si>
  <si>
    <t>0113601488</t>
  </si>
  <si>
    <t>0113601520</t>
  </si>
  <si>
    <t>0113601637</t>
  </si>
  <si>
    <t>0113601645</t>
  </si>
  <si>
    <t>0113601751</t>
  </si>
  <si>
    <t>0113601777</t>
  </si>
  <si>
    <t>0113601785</t>
  </si>
  <si>
    <t>0113601819</t>
  </si>
  <si>
    <t>0113601827</t>
  </si>
  <si>
    <t>0113601876</t>
  </si>
  <si>
    <t>0113601942</t>
  </si>
  <si>
    <t>0113602031</t>
  </si>
  <si>
    <t>0113602155</t>
  </si>
  <si>
    <t>0113602247</t>
  </si>
  <si>
    <t>0113602288</t>
  </si>
  <si>
    <t>0113602395</t>
  </si>
  <si>
    <t>0113602429</t>
  </si>
  <si>
    <t>0113602452</t>
  </si>
  <si>
    <t>0113602460</t>
  </si>
  <si>
    <t>0113602486</t>
  </si>
  <si>
    <t>0113602494</t>
  </si>
  <si>
    <t>0113602502</t>
  </si>
  <si>
    <t>0113602510</t>
  </si>
  <si>
    <t>0113602528</t>
  </si>
  <si>
    <t>0113602536</t>
  </si>
  <si>
    <t>0113602544</t>
  </si>
  <si>
    <t>0113602569</t>
  </si>
  <si>
    <t>0113602601</t>
  </si>
  <si>
    <t>0113602619</t>
  </si>
  <si>
    <t>0113602635</t>
  </si>
  <si>
    <t>0113700017</t>
  </si>
  <si>
    <t>0113700025</t>
  </si>
  <si>
    <t>0113700066</t>
  </si>
  <si>
    <t>0113700074</t>
  </si>
  <si>
    <t>0113700082</t>
  </si>
  <si>
    <t>0113700116</t>
  </si>
  <si>
    <t>0113700157</t>
  </si>
  <si>
    <t>0113700165</t>
  </si>
  <si>
    <t>0113700199</t>
  </si>
  <si>
    <t>0113700520</t>
  </si>
  <si>
    <t>0113700561</t>
  </si>
  <si>
    <t>0113700587</t>
  </si>
  <si>
    <t>0113700595</t>
  </si>
  <si>
    <t>0113700603</t>
  </si>
  <si>
    <t>0113700611</t>
  </si>
  <si>
    <t>0113700629</t>
  </si>
  <si>
    <t>0113700652</t>
  </si>
  <si>
    <t>0113700660</t>
  </si>
  <si>
    <t>0113700686</t>
  </si>
  <si>
    <t>0113700702</t>
  </si>
  <si>
    <t>0113700843</t>
  </si>
  <si>
    <t>0113700850</t>
  </si>
  <si>
    <t>0113700876</t>
  </si>
  <si>
    <t>0113700892</t>
  </si>
  <si>
    <t>0113700959</t>
  </si>
  <si>
    <t>0113700967</t>
  </si>
  <si>
    <t>0113700991</t>
  </si>
  <si>
    <t>0113800171</t>
  </si>
  <si>
    <t>0113800189</t>
  </si>
  <si>
    <t>0113800254</t>
  </si>
  <si>
    <t>0113800312</t>
  </si>
  <si>
    <t>0113800361</t>
  </si>
  <si>
    <t>0113800395</t>
  </si>
  <si>
    <t>0113800411</t>
  </si>
  <si>
    <t>0113800429</t>
  </si>
  <si>
    <t>0113800437</t>
  </si>
  <si>
    <t>0113800452</t>
  </si>
  <si>
    <t>0113800460</t>
  </si>
  <si>
    <t>0113800486</t>
  </si>
  <si>
    <t>0113800502</t>
  </si>
  <si>
    <t>0113800528</t>
  </si>
  <si>
    <t>0113800551</t>
  </si>
  <si>
    <t>0113800569</t>
  </si>
  <si>
    <t>0113800619</t>
  </si>
  <si>
    <t>0113800627</t>
  </si>
  <si>
    <t>0113800635</t>
  </si>
  <si>
    <t>0113800643</t>
  </si>
  <si>
    <t>0113800650</t>
  </si>
  <si>
    <t>0113800692</t>
  </si>
  <si>
    <t>0113800700</t>
  </si>
  <si>
    <t>0113800734</t>
  </si>
  <si>
    <t>0113800767</t>
  </si>
  <si>
    <t>0113800775</t>
  </si>
  <si>
    <t>0113800833</t>
  </si>
  <si>
    <t>0113800858</t>
  </si>
  <si>
    <t>0113800874</t>
  </si>
  <si>
    <t>0114100019</t>
  </si>
  <si>
    <t>0114100100</t>
  </si>
  <si>
    <t>0114100126</t>
  </si>
  <si>
    <t>0114100159</t>
  </si>
  <si>
    <t>0114100316</t>
  </si>
  <si>
    <t>0114100324</t>
  </si>
  <si>
    <t>0114100480</t>
  </si>
  <si>
    <t>0114100506</t>
  </si>
  <si>
    <t>0114100605</t>
  </si>
  <si>
    <t>0114100613</t>
  </si>
  <si>
    <t>0114100712</t>
  </si>
  <si>
    <t>0114100738</t>
  </si>
  <si>
    <t>0114100787</t>
  </si>
  <si>
    <t>0114100803</t>
  </si>
  <si>
    <t>0114100837</t>
  </si>
  <si>
    <t>0114100845</t>
  </si>
  <si>
    <t>0114100852</t>
  </si>
  <si>
    <t>0114100860</t>
  </si>
  <si>
    <t>0114100878</t>
  </si>
  <si>
    <t>0114100886</t>
  </si>
  <si>
    <t>0114100894</t>
  </si>
  <si>
    <t>0114100902</t>
  </si>
  <si>
    <t>0114100993</t>
  </si>
  <si>
    <t>0114101017</t>
  </si>
  <si>
    <t>0114101025</t>
  </si>
  <si>
    <t>0114101058</t>
  </si>
  <si>
    <t>0114101066</t>
  </si>
  <si>
    <t>0114101074</t>
  </si>
  <si>
    <t>0114101082</t>
  </si>
  <si>
    <t>0114101108</t>
  </si>
  <si>
    <t>0114101140</t>
  </si>
  <si>
    <t>0114101173</t>
  </si>
  <si>
    <t>0114101215</t>
  </si>
  <si>
    <t>0114101223</t>
  </si>
  <si>
    <t>0114101306</t>
  </si>
  <si>
    <t>0114101322</t>
  </si>
  <si>
    <t>0114101348</t>
  </si>
  <si>
    <t>0114101462</t>
  </si>
  <si>
    <t>0114101538</t>
  </si>
  <si>
    <t>0114101553</t>
  </si>
  <si>
    <t>0114101561</t>
  </si>
  <si>
    <t>0114101579</t>
  </si>
  <si>
    <t>0114101587</t>
  </si>
  <si>
    <t>0114101611</t>
  </si>
  <si>
    <t>0114101629</t>
  </si>
  <si>
    <t>0114101645</t>
  </si>
  <si>
    <t>0114101652</t>
  </si>
  <si>
    <t>0114101660</t>
  </si>
  <si>
    <t>0114101678</t>
  </si>
  <si>
    <t>0114101702</t>
  </si>
  <si>
    <t>0114101751</t>
  </si>
  <si>
    <t>0114101777</t>
  </si>
  <si>
    <t>0114101819</t>
  </si>
  <si>
    <t>0114101835</t>
  </si>
  <si>
    <t>0114101918</t>
  </si>
  <si>
    <t>0114101942</t>
  </si>
  <si>
    <t>0114101959</t>
  </si>
  <si>
    <t>0114102023</t>
  </si>
  <si>
    <t>0114102049</t>
  </si>
  <si>
    <t>0114102056</t>
  </si>
  <si>
    <t>0114102064</t>
  </si>
  <si>
    <t>0114102072</t>
  </si>
  <si>
    <t>0114102080</t>
  </si>
  <si>
    <t>0114102114</t>
  </si>
  <si>
    <t>0114102148</t>
  </si>
  <si>
    <t>0114102189</t>
  </si>
  <si>
    <t>0114102197</t>
  </si>
  <si>
    <t>0114102213</t>
  </si>
  <si>
    <t>0114102239</t>
  </si>
  <si>
    <t>0114102247</t>
  </si>
  <si>
    <t>0114102254</t>
  </si>
  <si>
    <t>0114102262</t>
  </si>
  <si>
    <t>0114102288</t>
  </si>
  <si>
    <t>0114102296</t>
  </si>
  <si>
    <t>0114102304</t>
  </si>
  <si>
    <t>0114102338</t>
  </si>
  <si>
    <t>0114102353</t>
  </si>
  <si>
    <t>0114102361</t>
  </si>
  <si>
    <t>0114102387</t>
  </si>
  <si>
    <t>0114102403</t>
  </si>
  <si>
    <t>0114102411</t>
  </si>
  <si>
    <t>0114102429</t>
  </si>
  <si>
    <t>0114102486</t>
  </si>
  <si>
    <t>0114102494</t>
  </si>
  <si>
    <t>0114102502</t>
  </si>
  <si>
    <t>0114102510</t>
  </si>
  <si>
    <t>0114102528</t>
  </si>
  <si>
    <t>0114200082</t>
  </si>
  <si>
    <t>0114200132</t>
  </si>
  <si>
    <t>0114200199</t>
  </si>
  <si>
    <t>0114200256</t>
  </si>
  <si>
    <t>0114200264</t>
  </si>
  <si>
    <t>0114200306</t>
  </si>
  <si>
    <t>0114200355</t>
  </si>
  <si>
    <t>0114200371</t>
  </si>
  <si>
    <t>0114200397</t>
  </si>
  <si>
    <t>0114200413</t>
  </si>
  <si>
    <t>0114200421</t>
  </si>
  <si>
    <t>0114200447</t>
  </si>
  <si>
    <t>0114200454</t>
  </si>
  <si>
    <t>0114200496</t>
  </si>
  <si>
    <t>0114200504</t>
  </si>
  <si>
    <t>0114300064</t>
  </si>
  <si>
    <t>0114300072</t>
  </si>
  <si>
    <t>0114300114</t>
  </si>
  <si>
    <t>0114300304</t>
  </si>
  <si>
    <t>0114300320</t>
  </si>
  <si>
    <t>0114300346</t>
  </si>
  <si>
    <t>0114300387</t>
  </si>
  <si>
    <t>0114300411</t>
  </si>
  <si>
    <t>0114300437</t>
  </si>
  <si>
    <t>0114300478</t>
  </si>
  <si>
    <t>0114300528</t>
  </si>
  <si>
    <t>0114300577</t>
  </si>
  <si>
    <t>0114300593</t>
  </si>
  <si>
    <t>0114300627</t>
  </si>
  <si>
    <t>0114300700</t>
  </si>
  <si>
    <t>0114300718</t>
  </si>
  <si>
    <t>0114300767</t>
  </si>
  <si>
    <t>0114300775</t>
  </si>
  <si>
    <t>0114300791</t>
  </si>
  <si>
    <t>0114300809</t>
  </si>
  <si>
    <t>0114300817</t>
  </si>
  <si>
    <t>0114300833</t>
  </si>
  <si>
    <t>0114600455</t>
  </si>
  <si>
    <t>0114600463</t>
  </si>
  <si>
    <t>0114600570</t>
  </si>
  <si>
    <t>0114600596</t>
  </si>
  <si>
    <t>0114600737</t>
  </si>
  <si>
    <t>0114600869</t>
  </si>
  <si>
    <t>0114600877</t>
  </si>
  <si>
    <t>0114600901</t>
  </si>
  <si>
    <t>0114600968</t>
  </si>
  <si>
    <t>0114600976</t>
  </si>
  <si>
    <t>0114600984</t>
  </si>
  <si>
    <t>0114601008</t>
  </si>
  <si>
    <t>0114601032</t>
  </si>
  <si>
    <t>0114601115</t>
  </si>
  <si>
    <t>0114601180</t>
  </si>
  <si>
    <t>0114601206</t>
  </si>
  <si>
    <t>0114601222</t>
  </si>
  <si>
    <t>0114601255</t>
  </si>
  <si>
    <t>0114601297</t>
  </si>
  <si>
    <t>0114601305</t>
  </si>
  <si>
    <t>0114601321</t>
  </si>
  <si>
    <t>0114601339</t>
  </si>
  <si>
    <t>0114601354</t>
  </si>
  <si>
    <t>0114601362</t>
  </si>
  <si>
    <t>0114601370</t>
  </si>
  <si>
    <t>0114601404</t>
  </si>
  <si>
    <t>0114601412</t>
  </si>
  <si>
    <t>0114601420</t>
  </si>
  <si>
    <t>0114601438</t>
  </si>
  <si>
    <t>0114601446</t>
  </si>
  <si>
    <t>0114601453</t>
  </si>
  <si>
    <t>0114601487</t>
  </si>
  <si>
    <t>0114601602</t>
  </si>
  <si>
    <t>0114601628</t>
  </si>
  <si>
    <t>0114601693</t>
  </si>
  <si>
    <t>0114601743</t>
  </si>
  <si>
    <t>0114601768</t>
  </si>
  <si>
    <t>0114601776</t>
  </si>
  <si>
    <t>0114601784</t>
  </si>
  <si>
    <t>0114601909</t>
  </si>
  <si>
    <t>0114601925</t>
  </si>
  <si>
    <t>0114601933</t>
  </si>
  <si>
    <t>0114601941</t>
  </si>
  <si>
    <t>0114601982</t>
  </si>
  <si>
    <t>0114602006</t>
  </si>
  <si>
    <t>0114602014</t>
  </si>
  <si>
    <t>0114602071</t>
  </si>
  <si>
    <t>0114602105</t>
  </si>
  <si>
    <t>0114602121</t>
  </si>
  <si>
    <t>0114602139</t>
  </si>
  <si>
    <t>0114602196</t>
  </si>
  <si>
    <t>0114602204</t>
  </si>
  <si>
    <t>0114602253</t>
  </si>
  <si>
    <t>0114602261</t>
  </si>
  <si>
    <t>0114602279</t>
  </si>
  <si>
    <t>0114602295</t>
  </si>
  <si>
    <t>0114602303</t>
  </si>
  <si>
    <t>0114602311</t>
  </si>
  <si>
    <t>0114602329</t>
  </si>
  <si>
    <t>0114602337</t>
  </si>
  <si>
    <t>0114602345</t>
  </si>
  <si>
    <t>0114602352</t>
  </si>
  <si>
    <t>0114602428</t>
  </si>
  <si>
    <t>0114602451</t>
  </si>
  <si>
    <t>0114602469</t>
  </si>
  <si>
    <t>0114602477</t>
  </si>
  <si>
    <t>0114602493</t>
  </si>
  <si>
    <t>0114602501</t>
  </si>
  <si>
    <t>0114602535</t>
  </si>
  <si>
    <t>0114602543</t>
  </si>
  <si>
    <t>0114602592</t>
  </si>
  <si>
    <t>0114602600</t>
  </si>
  <si>
    <t>0114700651</t>
  </si>
  <si>
    <t>0114700669</t>
  </si>
  <si>
    <t>0114700693</t>
  </si>
  <si>
    <t>0114700727</t>
  </si>
  <si>
    <t>0114700925</t>
  </si>
  <si>
    <t>0114700958</t>
  </si>
  <si>
    <t>0114700966</t>
  </si>
  <si>
    <t>0114700974</t>
  </si>
  <si>
    <t>0114700982</t>
  </si>
  <si>
    <t>0114701022</t>
  </si>
  <si>
    <t>0114701055</t>
  </si>
  <si>
    <t>0114701063</t>
  </si>
  <si>
    <t>0114701162</t>
  </si>
  <si>
    <t>0114701196</t>
  </si>
  <si>
    <t>0114701204</t>
  </si>
  <si>
    <t>0114701246</t>
  </si>
  <si>
    <t>0114701295</t>
  </si>
  <si>
    <t>0114701303</t>
  </si>
  <si>
    <t>0114701329</t>
  </si>
  <si>
    <t>0114701337</t>
  </si>
  <si>
    <t>0114701345</t>
  </si>
  <si>
    <t>0114701352</t>
  </si>
  <si>
    <t>0114701378</t>
  </si>
  <si>
    <t>0114701386</t>
  </si>
  <si>
    <t>0114701394</t>
  </si>
  <si>
    <t>0114701428</t>
  </si>
  <si>
    <t>0114701519</t>
  </si>
  <si>
    <t>0114701576</t>
  </si>
  <si>
    <t>0114701584</t>
  </si>
  <si>
    <t>0114701600</t>
  </si>
  <si>
    <t>0114701733</t>
  </si>
  <si>
    <t>0114701774</t>
  </si>
  <si>
    <t>0114701840</t>
  </si>
  <si>
    <t>0114701923</t>
  </si>
  <si>
    <t>0114701949</t>
  </si>
  <si>
    <t>0114701980</t>
  </si>
  <si>
    <t>0114702020</t>
  </si>
  <si>
    <t>0114702046</t>
  </si>
  <si>
    <t>0114702053</t>
  </si>
  <si>
    <t>0114702061</t>
  </si>
  <si>
    <t>0114702095</t>
  </si>
  <si>
    <t>0114702137</t>
  </si>
  <si>
    <t>0114702178</t>
  </si>
  <si>
    <t>0114702186</t>
  </si>
  <si>
    <t>0114702293</t>
  </si>
  <si>
    <t>0114702301</t>
  </si>
  <si>
    <t>0114702319</t>
  </si>
  <si>
    <t>0114702343</t>
  </si>
  <si>
    <t>0114702350</t>
  </si>
  <si>
    <t>0114702368</t>
  </si>
  <si>
    <t>0114702400</t>
  </si>
  <si>
    <t>0114702418</t>
  </si>
  <si>
    <t>0114702434</t>
  </si>
  <si>
    <t>0114702459</t>
  </si>
  <si>
    <t>0114702475</t>
  </si>
  <si>
    <t>0115000291</t>
  </si>
  <si>
    <t>0115000309</t>
  </si>
  <si>
    <t>0115000333</t>
  </si>
  <si>
    <t>0115000341</t>
  </si>
  <si>
    <t>0115000622</t>
  </si>
  <si>
    <t>0115000655</t>
  </si>
  <si>
    <t>0115000663</t>
  </si>
  <si>
    <t>0115000762</t>
  </si>
  <si>
    <t>0115000788</t>
  </si>
  <si>
    <t>0115000796</t>
  </si>
  <si>
    <t>0115000853</t>
  </si>
  <si>
    <t>0115000861</t>
  </si>
  <si>
    <t>0115000879</t>
  </si>
  <si>
    <t>0115000887</t>
  </si>
  <si>
    <t>0115000895</t>
  </si>
  <si>
    <t>0115000903</t>
  </si>
  <si>
    <t>0115000937</t>
  </si>
  <si>
    <t>0115000945</t>
  </si>
  <si>
    <t>0115000952</t>
  </si>
  <si>
    <t>0115001034</t>
  </si>
  <si>
    <t>0115001059</t>
  </si>
  <si>
    <t>0115001067</t>
  </si>
  <si>
    <t>0115001117</t>
  </si>
  <si>
    <t>0115001174</t>
  </si>
  <si>
    <t>0115001224</t>
  </si>
  <si>
    <t>0115001281</t>
  </si>
  <si>
    <t>0115001331</t>
  </si>
  <si>
    <t>0115001364</t>
  </si>
  <si>
    <t>0115001380</t>
  </si>
  <si>
    <t>0115001406</t>
  </si>
  <si>
    <t>0115001414</t>
  </si>
  <si>
    <t>0115001497</t>
  </si>
  <si>
    <t>0115001562</t>
  </si>
  <si>
    <t>0115001570</t>
  </si>
  <si>
    <t>0115001612</t>
  </si>
  <si>
    <t>0115001638</t>
  </si>
  <si>
    <t>0115001653</t>
  </si>
  <si>
    <t>0115001661</t>
  </si>
  <si>
    <t>0115001679</t>
  </si>
  <si>
    <t>0115001711</t>
  </si>
  <si>
    <t>0115001729</t>
  </si>
  <si>
    <t>0115001737</t>
  </si>
  <si>
    <t>0115001745</t>
  </si>
  <si>
    <t>0115001752</t>
  </si>
  <si>
    <t>0115001778</t>
  </si>
  <si>
    <t>0115001786</t>
  </si>
  <si>
    <t>0115001794</t>
  </si>
  <si>
    <t>0115001802</t>
  </si>
  <si>
    <t>0115001810</t>
  </si>
  <si>
    <t>0115001836</t>
  </si>
  <si>
    <t>0115100257</t>
  </si>
  <si>
    <t>0115100273</t>
  </si>
  <si>
    <t>0115100281</t>
  </si>
  <si>
    <t>0115100299</t>
  </si>
  <si>
    <t>0115100331</t>
  </si>
  <si>
    <t>0115100356</t>
  </si>
  <si>
    <t>0115100364</t>
  </si>
  <si>
    <t>0115100422</t>
  </si>
  <si>
    <t>0115100430</t>
  </si>
  <si>
    <t>0115100448</t>
  </si>
  <si>
    <t>0115200099</t>
  </si>
  <si>
    <t>0115200214</t>
  </si>
  <si>
    <t>0115200271</t>
  </si>
  <si>
    <t>0115200297</t>
  </si>
  <si>
    <t>0115200347</t>
  </si>
  <si>
    <t>0115200354</t>
  </si>
  <si>
    <t>0115300105</t>
  </si>
  <si>
    <t>0115300238</t>
  </si>
  <si>
    <t>0115300295</t>
  </si>
  <si>
    <t>0115300311</t>
  </si>
  <si>
    <t>0115300329</t>
  </si>
  <si>
    <t>0115300352</t>
  </si>
  <si>
    <t>0115300360</t>
  </si>
  <si>
    <t>0115300444</t>
  </si>
  <si>
    <t>0115300535</t>
  </si>
  <si>
    <t>0115300568</t>
  </si>
  <si>
    <t>0115300618</t>
  </si>
  <si>
    <t>0115300626</t>
  </si>
  <si>
    <t>0115300634</t>
  </si>
  <si>
    <t>0115300659</t>
  </si>
  <si>
    <t>0115300683</t>
  </si>
  <si>
    <t>0115300709</t>
  </si>
  <si>
    <t>0115400129</t>
  </si>
  <si>
    <t>0115400137</t>
  </si>
  <si>
    <t>0115400178</t>
  </si>
  <si>
    <t>0115400244</t>
  </si>
  <si>
    <t>0115400293</t>
  </si>
  <si>
    <t>0115400400</t>
  </si>
  <si>
    <t>0115700015</t>
  </si>
  <si>
    <t>0115700072</t>
  </si>
  <si>
    <t>0115700098</t>
  </si>
  <si>
    <t>0115700114</t>
  </si>
  <si>
    <t>0115700288</t>
  </si>
  <si>
    <t>0115700304</t>
  </si>
  <si>
    <t>0115700387</t>
  </si>
  <si>
    <t>0115700395</t>
  </si>
  <si>
    <t>0115700429</t>
  </si>
  <si>
    <t>0115700445</t>
  </si>
  <si>
    <t>0115700569</t>
  </si>
  <si>
    <t>0115700577</t>
  </si>
  <si>
    <t>0115700593</t>
  </si>
  <si>
    <t>0115700601</t>
  </si>
  <si>
    <t>0115700718</t>
  </si>
  <si>
    <t>0115700775</t>
  </si>
  <si>
    <t>0115700817</t>
  </si>
  <si>
    <t>0115700908</t>
  </si>
  <si>
    <t>0115700957</t>
  </si>
  <si>
    <t>0115700965</t>
  </si>
  <si>
    <t>0115700973</t>
  </si>
  <si>
    <t>0115701005</t>
  </si>
  <si>
    <t>0115701013</t>
  </si>
  <si>
    <t>0115701021</t>
  </si>
  <si>
    <t>0115701062</t>
  </si>
  <si>
    <t>0115701070</t>
  </si>
  <si>
    <t>0115701104</t>
  </si>
  <si>
    <t>0115701146</t>
  </si>
  <si>
    <t>0115701153</t>
  </si>
  <si>
    <t>0115701161</t>
  </si>
  <si>
    <t>0115701179</t>
  </si>
  <si>
    <t>0115701195</t>
  </si>
  <si>
    <t>0115800203</t>
  </si>
  <si>
    <t>0115800278</t>
  </si>
  <si>
    <t>0115800286</t>
  </si>
  <si>
    <t>0115800328</t>
  </si>
  <si>
    <t>0115800377</t>
  </si>
  <si>
    <t>0115800393</t>
  </si>
  <si>
    <t>0115800419</t>
  </si>
  <si>
    <t>0115800450</t>
  </si>
  <si>
    <t>0115800492</t>
  </si>
  <si>
    <t>0115800526</t>
  </si>
  <si>
    <t>0115800542</t>
  </si>
  <si>
    <t>0115800575</t>
  </si>
  <si>
    <t>0115800583</t>
  </si>
  <si>
    <t>0115800591</t>
  </si>
  <si>
    <t>0115800609</t>
  </si>
  <si>
    <t>0115800625</t>
  </si>
  <si>
    <t>0115800633</t>
  </si>
  <si>
    <t>0115900169</t>
  </si>
  <si>
    <t>0115900177</t>
  </si>
  <si>
    <t>0115900185</t>
  </si>
  <si>
    <t>0115900193</t>
  </si>
  <si>
    <t>0115900219</t>
  </si>
  <si>
    <t>0115900227</t>
  </si>
  <si>
    <t>0115900235</t>
  </si>
  <si>
    <t>0116000043</t>
  </si>
  <si>
    <t>0116000050</t>
  </si>
  <si>
    <t>0116000068</t>
  </si>
  <si>
    <t>0116100140</t>
  </si>
  <si>
    <t>0116100157</t>
  </si>
  <si>
    <t>0116100264</t>
  </si>
  <si>
    <t>0116100330</t>
  </si>
  <si>
    <t>0116100348</t>
  </si>
  <si>
    <t>0116100355</t>
  </si>
  <si>
    <t>0116100363</t>
  </si>
  <si>
    <t>0116100397</t>
  </si>
  <si>
    <t>0116100405</t>
  </si>
  <si>
    <t>0116100454</t>
  </si>
  <si>
    <t>0116100496</t>
  </si>
  <si>
    <t>0116100504</t>
  </si>
  <si>
    <t>0116100520</t>
  </si>
  <si>
    <t>0116100538</t>
  </si>
  <si>
    <t>0116400029</t>
  </si>
  <si>
    <t>0116400227</t>
  </si>
  <si>
    <t>0116400243</t>
  </si>
  <si>
    <t>0116400250</t>
  </si>
  <si>
    <t>0116400268</t>
  </si>
  <si>
    <t>0116400276</t>
  </si>
  <si>
    <t>0116400334</t>
  </si>
  <si>
    <t>0116400342</t>
  </si>
  <si>
    <t>0116400359</t>
  </si>
  <si>
    <t>0116400417</t>
  </si>
  <si>
    <t>0116400441</t>
  </si>
  <si>
    <t>0116400458</t>
  </si>
  <si>
    <t>0116700220</t>
  </si>
  <si>
    <t>0116700428</t>
  </si>
  <si>
    <t>0116700451</t>
  </si>
  <si>
    <t>0116700501</t>
  </si>
  <si>
    <t>0116700535</t>
  </si>
  <si>
    <t>0116700550</t>
  </si>
  <si>
    <t>0116700568</t>
  </si>
  <si>
    <t>0116700584</t>
  </si>
  <si>
    <t>0116700592</t>
  </si>
  <si>
    <t>0116700618</t>
  </si>
  <si>
    <t>0116700626</t>
  </si>
  <si>
    <t>0116700667</t>
  </si>
  <si>
    <t>0116700717</t>
  </si>
  <si>
    <t>0116700832</t>
  </si>
  <si>
    <t>0116700840</t>
  </si>
  <si>
    <t>0117100214</t>
  </si>
  <si>
    <t>0117100313</t>
  </si>
  <si>
    <t>0117100354</t>
  </si>
  <si>
    <t>0117100412</t>
  </si>
  <si>
    <t>0117100420</t>
  </si>
  <si>
    <t>0117100446</t>
  </si>
  <si>
    <t>0117100453</t>
  </si>
  <si>
    <t>0117100461</t>
  </si>
  <si>
    <t>0117100487</t>
  </si>
  <si>
    <t>0117100495</t>
  </si>
  <si>
    <t>0117100537</t>
  </si>
  <si>
    <t>0117100545</t>
  </si>
  <si>
    <t>0117100552</t>
  </si>
  <si>
    <t>0117100560</t>
  </si>
  <si>
    <t>0117100586</t>
  </si>
  <si>
    <t>0117100628</t>
  </si>
  <si>
    <t>0117100644</t>
  </si>
  <si>
    <t>0117100651</t>
  </si>
  <si>
    <t>0117100677</t>
  </si>
  <si>
    <t>0117100735</t>
  </si>
  <si>
    <t>0117100743</t>
  </si>
  <si>
    <t>0117100768</t>
  </si>
  <si>
    <t>0117100776</t>
  </si>
  <si>
    <t>0117100792</t>
  </si>
  <si>
    <t>0117200022</t>
  </si>
  <si>
    <t>0117200030</t>
  </si>
  <si>
    <t>0117200113</t>
  </si>
  <si>
    <t>0117200170</t>
  </si>
  <si>
    <t>0117200204</t>
  </si>
  <si>
    <t>0117200212</t>
  </si>
  <si>
    <t>0117200220</t>
  </si>
  <si>
    <t>0117200238</t>
  </si>
  <si>
    <t>0117200253</t>
  </si>
  <si>
    <t>0117200261</t>
  </si>
  <si>
    <t>0117300129</t>
  </si>
  <si>
    <t>0117300137</t>
  </si>
  <si>
    <t>0117400176</t>
  </si>
  <si>
    <t>0117400267</t>
  </si>
  <si>
    <t>0117400275</t>
  </si>
  <si>
    <t>0117400325</t>
  </si>
  <si>
    <t>0117400382</t>
  </si>
  <si>
    <t>0117400424</t>
  </si>
  <si>
    <t>0117400473</t>
  </si>
  <si>
    <t>0117400499</t>
  </si>
  <si>
    <t>0117500140</t>
  </si>
  <si>
    <t>0117500157</t>
  </si>
  <si>
    <t>0117500199</t>
  </si>
  <si>
    <t>0117500264</t>
  </si>
  <si>
    <t>0117500298</t>
  </si>
  <si>
    <t>0117500314</t>
  </si>
  <si>
    <t>0117500322</t>
  </si>
  <si>
    <t>0117500371</t>
  </si>
  <si>
    <t>0117500389</t>
  </si>
  <si>
    <t>0117500397</t>
  </si>
  <si>
    <t>0117500413</t>
  </si>
  <si>
    <t>0117500421</t>
  </si>
  <si>
    <t>0117500462</t>
  </si>
  <si>
    <t>0117500488</t>
  </si>
  <si>
    <t>0117600049</t>
  </si>
  <si>
    <t>0117600130</t>
  </si>
  <si>
    <t>0117600148</t>
  </si>
  <si>
    <t>0117600171</t>
  </si>
  <si>
    <t>0117600189</t>
  </si>
  <si>
    <t>0117600197</t>
  </si>
  <si>
    <t>0117600288</t>
  </si>
  <si>
    <t>0117600353</t>
  </si>
  <si>
    <t>0117600387</t>
  </si>
  <si>
    <t>0117600395</t>
  </si>
  <si>
    <t>0117600403</t>
  </si>
  <si>
    <t>0117600445</t>
  </si>
  <si>
    <t>0117600460</t>
  </si>
  <si>
    <t>0117600510</t>
  </si>
  <si>
    <t>0117600528</t>
  </si>
  <si>
    <t>0117600577</t>
  </si>
  <si>
    <t>0117600700</t>
  </si>
  <si>
    <t>0117600718</t>
  </si>
  <si>
    <t>0117600767</t>
  </si>
  <si>
    <t>0117600783</t>
  </si>
  <si>
    <t>0117600817</t>
  </si>
  <si>
    <t>特定非営利活動法人　江別あすか福祉会</t>
  </si>
  <si>
    <t>社会福祉法人　新篠津福祉会</t>
  </si>
  <si>
    <t>社会福祉法人　長井学園</t>
  </si>
  <si>
    <t>特定非営利活動法人　地域で楽しく暮らすネットワーク</t>
  </si>
  <si>
    <t>社会福祉法人　えべつ幸誠会</t>
  </si>
  <si>
    <t>社会福祉法人　北叡会</t>
  </si>
  <si>
    <t>株式会社　シナジーワークス</t>
  </si>
  <si>
    <t>社会福祉法人　ゆうゆう</t>
  </si>
  <si>
    <t>株式会社シナジーワークス</t>
  </si>
  <si>
    <t>医療法人カタツムリ</t>
  </si>
  <si>
    <t>特定非営利活動法人にわとりブラザーズ</t>
  </si>
  <si>
    <t>株式会社C＆Cウェルフェア</t>
  </si>
  <si>
    <t>一般社団法人　Agricola</t>
  </si>
  <si>
    <t>株式会社フォレ</t>
  </si>
  <si>
    <t>株式会社ＮＯＷ</t>
  </si>
  <si>
    <t>合同会社ネクストラスト</t>
  </si>
  <si>
    <t>株式会社メリーワールド</t>
  </si>
  <si>
    <t>特定非営利活動法人ワラウキ</t>
  </si>
  <si>
    <t>株式会社三樹</t>
  </si>
  <si>
    <t>社会福祉法人北叡会</t>
  </si>
  <si>
    <t>一般社団法人ＴＯＮ</t>
  </si>
  <si>
    <t>合同会社きずな</t>
  </si>
  <si>
    <t>株式会社Seed</t>
  </si>
  <si>
    <t>株式会社ライズリング</t>
  </si>
  <si>
    <t>合同会社ＪＡＰＡＮＩＣＡＲＥ</t>
  </si>
  <si>
    <t>参育株式会社</t>
  </si>
  <si>
    <t>社会福祉法人　日本介護事業団</t>
  </si>
  <si>
    <t>特定非営利活動法人　ユージュアル</t>
  </si>
  <si>
    <t>株式会社ライズリング　</t>
  </si>
  <si>
    <t>株式会社リライフ・サポート</t>
  </si>
  <si>
    <t>株式会社アトムｓ</t>
  </si>
  <si>
    <t>株式会社P.A.W</t>
  </si>
  <si>
    <t>株式会社ゼンシン</t>
  </si>
  <si>
    <t>株式会社　阿蘓産業</t>
  </si>
  <si>
    <t>社会福祉法人　千歳いずみ学園</t>
  </si>
  <si>
    <t>医療法人　資生会</t>
  </si>
  <si>
    <t>株式会社１１９INTERNATIONAL</t>
  </si>
  <si>
    <t>有限会社　優美</t>
  </si>
  <si>
    <t>株式会社　メビウス</t>
  </si>
  <si>
    <t>特定非営利活動法人　アシストセンターちえりす</t>
  </si>
  <si>
    <t>特定非営利活動法人　千歳めいぷるの会</t>
  </si>
  <si>
    <t>社会福祉法人　せらぴ</t>
  </si>
  <si>
    <t>マルハチ急行株式会社</t>
  </si>
  <si>
    <t>株式会社　ひまわりの会</t>
  </si>
  <si>
    <t>株式会社ワークセンターピアハーブ</t>
  </si>
  <si>
    <t>株式会社ウィンドバレー</t>
  </si>
  <si>
    <t>社会福祉法人　晃裕会</t>
  </si>
  <si>
    <t>株式会社リート</t>
  </si>
  <si>
    <t>一般社団法人りらサポ</t>
  </si>
  <si>
    <t>特定非営利活動法人ハートフルネットワークほほえみ</t>
  </si>
  <si>
    <t>一般社団法人ＬＯＫＯ</t>
  </si>
  <si>
    <t>合同会社ハレルモ</t>
  </si>
  <si>
    <t>株式会社　ミナモト</t>
  </si>
  <si>
    <t>一般社団法人といろ</t>
  </si>
  <si>
    <t>特定非営利活動法人ビューティフルライフ・サポート</t>
  </si>
  <si>
    <t>特定非営利活動法人　ほっとらんど</t>
  </si>
  <si>
    <t>株式会社マグナクルー</t>
  </si>
  <si>
    <t>株式会社MCL</t>
  </si>
  <si>
    <t>合同会社久不動産</t>
  </si>
  <si>
    <t>株式会社せんさい樹</t>
  </si>
  <si>
    <t>株式会社ミナモト　</t>
  </si>
  <si>
    <t>合同会社　collabowork</t>
  </si>
  <si>
    <t>株式会社ＴＣＳ　international　</t>
  </si>
  <si>
    <t>株式会社Ｃａｒｅｅｒ　Ｗａｙｓ</t>
  </si>
  <si>
    <t>社会福祉法人　恵庭光風会</t>
  </si>
  <si>
    <t>特定非営利活動法人　恵庭市手をつなぐ育成会</t>
  </si>
  <si>
    <t>社会福祉法人　恵正会</t>
  </si>
  <si>
    <t>株式会社　テイクワン</t>
  </si>
  <si>
    <t>有限会社　寿</t>
  </si>
  <si>
    <t>株式会社　はやて</t>
  </si>
  <si>
    <t>特定非営利活動法人つなぐ</t>
  </si>
  <si>
    <t>労働者協同組合ワーカーズコープ・センター事業団</t>
  </si>
  <si>
    <t>株式会社　Lily Garden</t>
  </si>
  <si>
    <t>合同会社LivLa</t>
  </si>
  <si>
    <t>特定非営利活動法人陽だまりの家</t>
  </si>
  <si>
    <t>株式会社てトテ・ルネッサンス</t>
  </si>
  <si>
    <t>株式会社TCS　international</t>
  </si>
  <si>
    <t>株式会社ＮＧＫ</t>
  </si>
  <si>
    <t>一般社団法人　Fun Zone Project</t>
  </si>
  <si>
    <t>社会福祉法人　北ひろしま福祉会</t>
  </si>
  <si>
    <t>社会福祉法人　北海長正会</t>
  </si>
  <si>
    <t>社会福祉法人北ひろしま福祉会</t>
  </si>
  <si>
    <t>社会福祉法人　えぽっく　</t>
  </si>
  <si>
    <t>特定非営利活動法人　わたげ</t>
  </si>
  <si>
    <t>株式会社　ノースウィンド</t>
  </si>
  <si>
    <t>一般社団法人木まぐれ研究所</t>
  </si>
  <si>
    <t>一般社団法人とーもす</t>
  </si>
  <si>
    <t>株式会社コープ・パートナーズ</t>
  </si>
  <si>
    <t>株式会社ヤマコウ工業</t>
  </si>
  <si>
    <t>株式会社　松文</t>
  </si>
  <si>
    <t>株式会社sol</t>
  </si>
  <si>
    <t>合同会社　楽楽物語</t>
  </si>
  <si>
    <t>株式会社カリプ</t>
  </si>
  <si>
    <t>社会福祉法人　かいせい</t>
  </si>
  <si>
    <t>厚生労働省</t>
  </si>
  <si>
    <t>社会福祉法人　育栄会</t>
  </si>
  <si>
    <t>社会福祉法人　函館恭北会</t>
  </si>
  <si>
    <t>社会福祉法人　侑愛会</t>
  </si>
  <si>
    <t>函館市</t>
  </si>
  <si>
    <t>特定非営利活動法人　自立支援センター翔栄</t>
  </si>
  <si>
    <t>特定非営利活動法人　軽食喫茶ピュア</t>
  </si>
  <si>
    <t>特定非営利活動法人　工房・虹と夢</t>
  </si>
  <si>
    <t>社会福祉法人　函館一条</t>
  </si>
  <si>
    <t>特定非営利活動法人　日本障害者・高齢者生活支援機構</t>
  </si>
  <si>
    <t>特定非営利活動法人ひまわり</t>
  </si>
  <si>
    <t>特定非営利活動法人脳外傷友の会コロポックル道南支部</t>
  </si>
  <si>
    <t>社会福祉法人　函館仁愛会</t>
  </si>
  <si>
    <t>特定非営利活動法人つむぎ</t>
  </si>
  <si>
    <t>株式会社エム・クリエイティブ</t>
  </si>
  <si>
    <t>社会福祉法人函館緑風会</t>
  </si>
  <si>
    <t>シゴトシンク北海道</t>
  </si>
  <si>
    <t>社会福祉法人　函館恵愛会</t>
  </si>
  <si>
    <t>合同会社　しずく</t>
  </si>
  <si>
    <t>特定非営利活動法人自立相互扶助ネットワーク</t>
  </si>
  <si>
    <t>株式会社絆メディカルグループ</t>
  </si>
  <si>
    <t>特定非営利活動法人　夕陽が丘</t>
  </si>
  <si>
    <t>特定非営利活動法人　千蛍社</t>
  </si>
  <si>
    <t>特定非営利活動法人みんなのさぽーたーわっとな</t>
  </si>
  <si>
    <t>株式会社　キープライズ</t>
  </si>
  <si>
    <t>理想福祉株式会社</t>
  </si>
  <si>
    <t>合同会社ジョブサポート</t>
  </si>
  <si>
    <t>特定非営利活動法人　函館手をつなぐ親の会</t>
  </si>
  <si>
    <t>株式会社　ＧＵＲＯＲＩＡＳＵ</t>
  </si>
  <si>
    <t>株式会社　かがやき</t>
  </si>
  <si>
    <t>合同会社　大空</t>
  </si>
  <si>
    <t>一般社団法人　コミュニティほっかいどう</t>
  </si>
  <si>
    <t>有限会社　時館</t>
  </si>
  <si>
    <t>有限会社　更科</t>
  </si>
  <si>
    <t>株式会社エンパワー</t>
  </si>
  <si>
    <t>合同会社　ほっぷ</t>
  </si>
  <si>
    <t>株式会社　ポラリスモア</t>
  </si>
  <si>
    <t>函館就労支援株式会社</t>
  </si>
  <si>
    <t>株式会社　スマイルキッズクラブ</t>
  </si>
  <si>
    <t>株式会社　みらいハウス</t>
  </si>
  <si>
    <t>株式会社　3eee</t>
  </si>
  <si>
    <t>社会福祉法人　七飯有隣会</t>
  </si>
  <si>
    <t>株式会社　サンアップ</t>
  </si>
  <si>
    <t>ＬＩＢｓ　Ｃｏｎｎｅｃｔ株式会社</t>
  </si>
  <si>
    <t>株式会社ＭＩＬＩＥＲ　ＣＡＲＥ</t>
  </si>
  <si>
    <t>株式会社ＳＵＮ‐ＭＯＯＮ</t>
  </si>
  <si>
    <t>社会福祉法人　函館緑花会</t>
  </si>
  <si>
    <t>社会福祉法人　渡島福祉会</t>
  </si>
  <si>
    <t>社会福祉法人　道南福祉ねっと</t>
  </si>
  <si>
    <t>特定非営利活動法人やくも元気村</t>
  </si>
  <si>
    <t>特定非営利活動法人はあと</t>
  </si>
  <si>
    <t>七飯町</t>
  </si>
  <si>
    <t>株式会社北海道あすなろ会</t>
  </si>
  <si>
    <t>社会福祉法人きずな会</t>
  </si>
  <si>
    <t>NPO法人エンジョイライフ</t>
  </si>
  <si>
    <t>合同会社ディーオーシー</t>
  </si>
  <si>
    <t>特定非営利活動法人かがりの杜</t>
  </si>
  <si>
    <t>社会福祉法人　あすなろ福祉会</t>
  </si>
  <si>
    <t>社会福祉法人　雄心会</t>
  </si>
  <si>
    <t>合同会社　EMK</t>
  </si>
  <si>
    <t>駒ヶ岳ファーム株式会社</t>
  </si>
  <si>
    <t>株式会社夢工房</t>
  </si>
  <si>
    <t>TRUE COLORS 株式会社</t>
  </si>
  <si>
    <t>社会福祉法人あすなろ福祉会</t>
  </si>
  <si>
    <t>合同会社ソーシャルサポート</t>
  </si>
  <si>
    <t>社会福祉法人　聖樹の杜</t>
  </si>
  <si>
    <t>一般社団法人ココホル</t>
  </si>
  <si>
    <t>J1合同会社</t>
  </si>
  <si>
    <t>マークプラス株式会社</t>
  </si>
  <si>
    <t>株式会社マックスコーポレーション</t>
  </si>
  <si>
    <t>特定非営利活動法人　ひまわり</t>
  </si>
  <si>
    <t>一般社団法人コミュニティほっかいどう</t>
  </si>
  <si>
    <t>株式会社クリエイト北海道</t>
  </si>
  <si>
    <t>特定非営利活動法人　せたな共同作業所ふれんど</t>
  </si>
  <si>
    <t>社会福祉法人　光の里</t>
  </si>
  <si>
    <t>株式会社　TAISHI</t>
  </si>
  <si>
    <t>社会福祉法人　後志報恩会</t>
  </si>
  <si>
    <t>社会福祉法人北海道宏栄社</t>
  </si>
  <si>
    <t>社会福祉法人　小樽四ツ葉学園</t>
  </si>
  <si>
    <t>特定非営利活動法人　陽</t>
  </si>
  <si>
    <t>社会福祉法人　塩谷福祉会</t>
  </si>
  <si>
    <t>社会福祉法人　志成会</t>
  </si>
  <si>
    <t>マルヨ栄愛株式会社</t>
  </si>
  <si>
    <t>特定非営利活動法人　おたるＡtoＺ</t>
  </si>
  <si>
    <t>株式会社ケアサポート笑こころ</t>
  </si>
  <si>
    <t>特定非営利活動法人　小規模授産施設　音幸舎</t>
  </si>
  <si>
    <t>株式会社　モリカ</t>
  </si>
  <si>
    <t>株式会社イーゼル</t>
  </si>
  <si>
    <t>一般社団法人ウェルフェアサポート</t>
  </si>
  <si>
    <t>合同会社ｃｌｏｖｅｒ</t>
  </si>
  <si>
    <t>特定非営利活動法人エンパワメントステーション　かむかむ</t>
  </si>
  <si>
    <t>一般社団法人　北海道介護サービス支援協会</t>
  </si>
  <si>
    <t>合同会社マーベリック</t>
  </si>
  <si>
    <t>社会福祉法人恩賜財団済生会支部北海道済生会</t>
  </si>
  <si>
    <t>株式会社　トゥー・トゥー</t>
  </si>
  <si>
    <t>株式会社しき</t>
  </si>
  <si>
    <t>合同会社マーベリックプラス</t>
  </si>
  <si>
    <t>株式会社maiハーモニー</t>
  </si>
  <si>
    <t>合同会社Fierement</t>
  </si>
  <si>
    <t>カブシキガイシャ　ダズリングプラス</t>
  </si>
  <si>
    <t>社会福祉法人　黒松内つくし園</t>
  </si>
  <si>
    <t>社会福祉法人　徳美会</t>
  </si>
  <si>
    <t>特定非営利活動法人ともに</t>
  </si>
  <si>
    <t>ＮＰ０法人倶知安町手をつなぐ親の会</t>
  </si>
  <si>
    <t>社会福祉法人あけぼの福祉会</t>
  </si>
  <si>
    <t>合資会社　ケア･サービスぐりっぷ</t>
  </si>
  <si>
    <t>特定非営利活動法人アンジェラ</t>
  </si>
  <si>
    <t>社会福祉法人古平福祉会</t>
  </si>
  <si>
    <t>特定非営利活動法人　しりべし地域サポートセンター</t>
  </si>
  <si>
    <t>特定非営利活動法人　余市はまなす</t>
  </si>
  <si>
    <t>特定非営利活動法人　銀山さわやか福祉NPO</t>
  </si>
  <si>
    <t>社会福祉法人恵盛会希望の家</t>
  </si>
  <si>
    <t>社会福祉法人　古平福祉会</t>
  </si>
  <si>
    <t>合同会社　新星</t>
  </si>
  <si>
    <t>株式会社CONNECT</t>
  </si>
  <si>
    <t>社会福祉法人いちもく会</t>
  </si>
  <si>
    <t>社会福祉法人旭川共生会</t>
  </si>
  <si>
    <t>特定非営利活動法人ゆい・ゆい</t>
  </si>
  <si>
    <t>社会福祉法人旭川育成会</t>
  </si>
  <si>
    <t>社会福祉法人旭川ねむのき会</t>
  </si>
  <si>
    <t>社会福祉法人あかしあ労働福祉センター</t>
  </si>
  <si>
    <t>特定非営利活動法人恵生会ワークハウスひまわり</t>
  </si>
  <si>
    <t>特定非営利活動法人ほっとスペースこすもす</t>
  </si>
  <si>
    <t>特定非営利活動法人福祉旭川共有会</t>
  </si>
  <si>
    <t>社会福祉法人鷹栖共生会</t>
  </si>
  <si>
    <t>有限会社マーブリンク</t>
  </si>
  <si>
    <t>特定非営利活動法人赤い実の会</t>
  </si>
  <si>
    <t>株式会社カシュナ</t>
  </si>
  <si>
    <t>特定非営利活動法人旭川ひだまりの会</t>
  </si>
  <si>
    <t>特定非営利活動法人旭川しらかば共同作業所</t>
  </si>
  <si>
    <t>特定非営利活動法人きらら福祉会</t>
  </si>
  <si>
    <t>特定非営利活動法人りんどうの里</t>
  </si>
  <si>
    <t>一般社団法人旭川手をつなぐ育成会</t>
  </si>
  <si>
    <t>特定非営利活動法人サポートＷＡＹＷＡＹすていしょん</t>
  </si>
  <si>
    <t>社会福祉法人旭川健育会</t>
  </si>
  <si>
    <t>特定非営利活動法人ベネッセレ</t>
  </si>
  <si>
    <t>特定非営利活動法人ニムビン</t>
  </si>
  <si>
    <t>社会福祉法人旭川春光会</t>
  </si>
  <si>
    <t>株式会社トウマ生活向上企画</t>
  </si>
  <si>
    <t>特定非営利活動法人ハーモニー</t>
  </si>
  <si>
    <t>特定非営利活動法人双葉福祉会</t>
  </si>
  <si>
    <t>特定非営利活動法人ＣＯＬＯＲ ＰＩＥＣＥ</t>
  </si>
  <si>
    <t>特定非営利活動法人とんとん</t>
  </si>
  <si>
    <t>社会福祉法人エクゥエート富良野</t>
  </si>
  <si>
    <t>特定非営利活動法人ハートフル２１</t>
  </si>
  <si>
    <t>特定非営利活動法人ライフサポート絆</t>
  </si>
  <si>
    <t>社会福祉法人敬生会</t>
  </si>
  <si>
    <t>社会福祉法人旭川旭親会</t>
  </si>
  <si>
    <t>合同会社Ｓｔｅｐ</t>
  </si>
  <si>
    <t>社会福祉法人新生会</t>
  </si>
  <si>
    <t>社会福祉法人北海道療育園</t>
  </si>
  <si>
    <t>特定非営利活動法人あさひかわＱＯＬサポートねっと</t>
  </si>
  <si>
    <t>社会福祉法人旭聖会</t>
  </si>
  <si>
    <t>株式会社アイ・コム</t>
  </si>
  <si>
    <t>有限会社つるや</t>
  </si>
  <si>
    <t>有限会社みのり</t>
  </si>
  <si>
    <t>特定非営利活動法人カムイ大雪バリアフリー研究所</t>
  </si>
  <si>
    <t>特定非営利活動法人地域生活支援ネットワークきらり</t>
  </si>
  <si>
    <t>栗の杜合同会社</t>
  </si>
  <si>
    <t>特定非営利活動法人オリーブの樹</t>
  </si>
  <si>
    <t>特定非営利活動法人キャリアエスコート</t>
  </si>
  <si>
    <t>株式会社HSS</t>
  </si>
  <si>
    <t>アイ・サポート株式会社</t>
  </si>
  <si>
    <t>特定非営利活動法人あーち</t>
  </si>
  <si>
    <t>株式会社インフォームアイ</t>
  </si>
  <si>
    <t>株式会社フレアシステム</t>
  </si>
  <si>
    <t>合同会社beam's</t>
  </si>
  <si>
    <t>スマイルプラネット企業組合</t>
  </si>
  <si>
    <t>株式会社だいち</t>
  </si>
  <si>
    <t>特定非営利活動法人うらら</t>
  </si>
  <si>
    <t>株式会社いちふく</t>
  </si>
  <si>
    <t>特定非営利活動法人煌</t>
  </si>
  <si>
    <t>株式会社ナチュラル</t>
  </si>
  <si>
    <t>特定非営利活動法人ピーシーズ</t>
  </si>
  <si>
    <t>株式会社なごみケア</t>
  </si>
  <si>
    <t>社会福祉法人旭川光風会</t>
  </si>
  <si>
    <t>株式会社ドーム</t>
  </si>
  <si>
    <t>合同会社アイランド</t>
  </si>
  <si>
    <t>株式会社パンプキン</t>
  </si>
  <si>
    <t>株式会社むつみ</t>
  </si>
  <si>
    <t>特定非営利活動法人あいず</t>
  </si>
  <si>
    <t>株式会社あおいＳＯＲＡ</t>
  </si>
  <si>
    <t>株式会社ピッチ＆パッチ</t>
  </si>
  <si>
    <t>株式会社クリーンスター</t>
  </si>
  <si>
    <t>株式会社ちから</t>
  </si>
  <si>
    <t>特定非営利活動法人ワーカーズコープあさひかわ</t>
  </si>
  <si>
    <t>合同会社とびら</t>
  </si>
  <si>
    <t>株式会社和ごころ</t>
  </si>
  <si>
    <t>株式会社Ｆｒｕｏｒ</t>
  </si>
  <si>
    <t>株式会社はんど</t>
  </si>
  <si>
    <t>一般社団法人ＮＯＲＴＨ　ＢＲＩＧＨＴ</t>
  </si>
  <si>
    <t>ＮＰＯ法人asatanサポート</t>
  </si>
  <si>
    <t>株式会社スピリッツスタイル</t>
  </si>
  <si>
    <t>株式会社ＫＥＴ</t>
  </si>
  <si>
    <t>特定非営利活動法人ひととまち工房</t>
  </si>
  <si>
    <t>株式会社エコアース</t>
  </si>
  <si>
    <t>有限会社One hundred</t>
  </si>
  <si>
    <t>株式会社でこぼこ</t>
  </si>
  <si>
    <t>株式会社ネクストワン</t>
  </si>
  <si>
    <t>社会福祉法人　エクゥエート富良野</t>
  </si>
  <si>
    <t>社会福祉法人　富良野あさひ郷</t>
  </si>
  <si>
    <t>社会福祉法人　南富良野大乗会</t>
  </si>
  <si>
    <t>一般社団法人　ゆうのひ</t>
  </si>
  <si>
    <t>特定非営利活動法人　なないろニカラ</t>
  </si>
  <si>
    <t>ヒューマンインターフェイス株式会社</t>
  </si>
  <si>
    <t>一般社団法人freesia</t>
  </si>
  <si>
    <t>合同会社　Lead</t>
  </si>
  <si>
    <t>合同会社Startup Furano</t>
  </si>
  <si>
    <t>社会福祉法人　鷹栖共生会</t>
  </si>
  <si>
    <t>特定非営利活動法人　のどか</t>
  </si>
  <si>
    <t>社会福祉法人　当麻かたるべの森</t>
  </si>
  <si>
    <t>特定非営利活動法人　まこと</t>
  </si>
  <si>
    <t>社会福祉法人　ゴーシュの櫓</t>
  </si>
  <si>
    <t>特定非営利活動法人　フレンズ</t>
  </si>
  <si>
    <t>社会福祉法人　新生会</t>
  </si>
  <si>
    <t>特定非営利活動法人　あいねっと</t>
  </si>
  <si>
    <t>株式会社　ＣＬＯＶＥＲ</t>
  </si>
  <si>
    <t>株式会社　すばる</t>
  </si>
  <si>
    <t>合同会社まっかなタイヨウ</t>
  </si>
  <si>
    <t>一般社団法人　満天の丘びばうし</t>
  </si>
  <si>
    <t>特定非営利活動法人　サークルエイト</t>
  </si>
  <si>
    <t>株式会社　ＢＡＳＥ</t>
  </si>
  <si>
    <t>合同会社　カラフル</t>
  </si>
  <si>
    <t>合同会社　エイト</t>
  </si>
  <si>
    <t>合同会社わくらば</t>
  </si>
  <si>
    <t>合同会社すたーと</t>
  </si>
  <si>
    <t>株式会社パザパ</t>
  </si>
  <si>
    <t>社会福祉法人　しべつ福祉会</t>
  </si>
  <si>
    <t>社会福祉法人　名寄みどりの郷</t>
  </si>
  <si>
    <t>社会福祉法人　美深福祉会</t>
  </si>
  <si>
    <t>社会福祉法人　士別愛成会</t>
  </si>
  <si>
    <t>株式会社　Faro</t>
  </si>
  <si>
    <t>社会福祉法人　道北センター福祉会</t>
  </si>
  <si>
    <t>株式会社　Ｇｉｇｇｌｅｓ</t>
  </si>
  <si>
    <t>下川町</t>
  </si>
  <si>
    <t>社会福祉法人　剣渕北斗会</t>
  </si>
  <si>
    <t>社会福祉法人　なよろ陽だまりの会</t>
  </si>
  <si>
    <t>ノースリーフ合同会社</t>
  </si>
  <si>
    <t>株式会社　北星ＦＰＣ</t>
  </si>
  <si>
    <t>株式会社　Ｃ・サポート・アース</t>
  </si>
  <si>
    <t>株式会社川島総合サービス</t>
  </si>
  <si>
    <t>特定非営利活動法人　室蘭市手をつなぐ育成会</t>
  </si>
  <si>
    <t>社会福祉法人　室蘭言泉学園</t>
  </si>
  <si>
    <t>社会福祉法人　登別さいわい福祉会</t>
  </si>
  <si>
    <t>医療法人社団　千寿会</t>
  </si>
  <si>
    <t>特定非営利活動法人　ひだまりの森</t>
  </si>
  <si>
    <t>特定非営利活動法人蒼空</t>
  </si>
  <si>
    <t>特定非営利活動法人　ハッピーワーク室蘭</t>
  </si>
  <si>
    <t>社会福祉法人　ホープ</t>
  </si>
  <si>
    <t>株式会社　ネットワーク</t>
  </si>
  <si>
    <t>株式会社　ケアサポート</t>
  </si>
  <si>
    <t>株式会社　キャリアライン</t>
  </si>
  <si>
    <t>株式会社　ＴＭ</t>
  </si>
  <si>
    <t>特定非営利活動法人　エスポワール</t>
  </si>
  <si>
    <t>社会福祉法人　えぽっく</t>
  </si>
  <si>
    <t>株式会社福祉サポート登別</t>
  </si>
  <si>
    <t>株式会社　由希</t>
  </si>
  <si>
    <t>合同会社バッカス</t>
  </si>
  <si>
    <t>特定非営利活動法人　くるくるネット</t>
  </si>
  <si>
    <t>社会福祉法人　苫小牧慈光会</t>
  </si>
  <si>
    <t>社会福祉法人　美々川福祉会</t>
  </si>
  <si>
    <t>社会福祉法人　希望の里</t>
  </si>
  <si>
    <t>社会福祉法人　緑星の里</t>
  </si>
  <si>
    <t>社会福祉法人　ビバランド</t>
  </si>
  <si>
    <t>特定非営利活動法人　苫小牧市手をつなぐ育成会</t>
  </si>
  <si>
    <t>社会福祉法人　愛誠会</t>
  </si>
  <si>
    <t>社会福祉法人　富門華会</t>
  </si>
  <si>
    <t>社会福祉法人　天寿会</t>
  </si>
  <si>
    <t>ＮＰＯ法人もなみ会</t>
  </si>
  <si>
    <t>社会福祉法人　白老宏友会</t>
  </si>
  <si>
    <t>医療法人社団　玄洋会</t>
  </si>
  <si>
    <t>特定非営利活動法人　紙風船・とまこまい</t>
  </si>
  <si>
    <t>社会福祉法人　北海道厚真福祉会</t>
  </si>
  <si>
    <t>株式会社　北海道きのこファーム</t>
  </si>
  <si>
    <t>株式会社　健康会</t>
  </si>
  <si>
    <t>有限会社アクティブサポート</t>
  </si>
  <si>
    <t>南空知リサイクルパーク株式会社</t>
  </si>
  <si>
    <t>株式会社　スタークリーニングウェルフェア</t>
  </si>
  <si>
    <t>株式会社　Konfidence</t>
  </si>
  <si>
    <t>有限会社　大有</t>
  </si>
  <si>
    <t>株式会社Worker tribe</t>
  </si>
  <si>
    <t>株式会社クローバーリング</t>
  </si>
  <si>
    <t>株式会社　クーバル</t>
  </si>
  <si>
    <t>合同会社　未来のトビラ</t>
  </si>
  <si>
    <t>有限会社ＥＺＯコーポレーション</t>
  </si>
  <si>
    <t>株式会社　ウェイブアイ</t>
  </si>
  <si>
    <t>特定非営利活動法人　テレサの丘</t>
  </si>
  <si>
    <t>株式会社おもつな</t>
  </si>
  <si>
    <t>一般社団法人北海道障がい者共生協会</t>
  </si>
  <si>
    <t>社会福祉法人　陵雲厚生会</t>
  </si>
  <si>
    <t>社会福祉法人　豊浦豊和会</t>
  </si>
  <si>
    <t>特定非営利活動法人伊達市手をつなぐ育成会</t>
  </si>
  <si>
    <t>社会福祉法人　伊達コスモス２１</t>
  </si>
  <si>
    <t>社会福祉法人　タラプ</t>
  </si>
  <si>
    <t>社会福祉法人　あぶた福祉会</t>
  </si>
  <si>
    <t>合同会社農場たつかーむ</t>
  </si>
  <si>
    <t>特定非営利活動法人さらら壮瞥</t>
  </si>
  <si>
    <t>合同会社　自然農業社</t>
  </si>
  <si>
    <t>特定非営利活動法人　ふれんず</t>
  </si>
  <si>
    <t>一般社団法人伊達の風</t>
  </si>
  <si>
    <t>合同会社彩羽</t>
  </si>
  <si>
    <t>社会福祉法人　静内ペテカリ</t>
  </si>
  <si>
    <t>社会福祉法人平取福祉会</t>
  </si>
  <si>
    <t>特定非営利活動法人　木の実福祉会</t>
  </si>
  <si>
    <t>社会福祉法人　浦河べてるの家</t>
  </si>
  <si>
    <t>社会福祉法人　浦河向陽会</t>
  </si>
  <si>
    <t>特定非営利活動法人　コミュニティハウスしずない</t>
  </si>
  <si>
    <t>社会福祉法人新冠ほくと園</t>
  </si>
  <si>
    <t>社会福祉法人　愛光会</t>
  </si>
  <si>
    <t>株式会社　きむらクリーニング</t>
  </si>
  <si>
    <t>特定非営利活動法人　静内耕生舎</t>
  </si>
  <si>
    <t>特定非営利活動法人みんなの家ひだまり</t>
  </si>
  <si>
    <t>特定非営利活動法人　HF association</t>
  </si>
  <si>
    <t>社会福祉法人釧路のぞみ協会</t>
  </si>
  <si>
    <t>特定非営利活動法人釧路手をつなぐ育成会</t>
  </si>
  <si>
    <t>社会福祉法人釧路愛育協会</t>
  </si>
  <si>
    <t>特定非営利活動法人　ふわり</t>
  </si>
  <si>
    <t>企業組合ウェルフェアグループ</t>
  </si>
  <si>
    <t>特定非営利活動法人おおぞらネットワーク</t>
  </si>
  <si>
    <t>特定非営利活動法人　地域生活支援ネットワークサロン</t>
  </si>
  <si>
    <t>社会福祉法人釧路恵愛協会</t>
  </si>
  <si>
    <t>株式会社　ピッチ＆パッチ</t>
  </si>
  <si>
    <t>特定非営利活動法人きらり</t>
  </si>
  <si>
    <t>特定非営利活動法人　くしろ・ぴーぷる</t>
  </si>
  <si>
    <t>特定非営利活動法人　和</t>
  </si>
  <si>
    <t>社会福祉法人音別憩いの郷</t>
  </si>
  <si>
    <t>特定非営利活動法人　すてっぷ</t>
  </si>
  <si>
    <t>特定非営利活動法人　こぶし作業所</t>
  </si>
  <si>
    <t>社会福祉法人　アシリカ</t>
  </si>
  <si>
    <t>一般社団法人　さわやか釧路</t>
  </si>
  <si>
    <t>株式会社　いっ歩</t>
  </si>
  <si>
    <t>一般社団法人　北海道地域福祉コンサル</t>
  </si>
  <si>
    <t>特定非営利活動法人　さはみす</t>
  </si>
  <si>
    <t>社会福祉法人釧路丹頂協会</t>
  </si>
  <si>
    <t>一般社団法人立支舎</t>
  </si>
  <si>
    <t>株式会社　ｍａｉハーモニー</t>
  </si>
  <si>
    <t>一般社団法人　あいけあ</t>
  </si>
  <si>
    <t>北海道あくありあ株式会社</t>
  </si>
  <si>
    <t>株式会社　うぃず</t>
  </si>
  <si>
    <t>一般社団法人　きらく</t>
  </si>
  <si>
    <t>一般社団法人　釧路聴力障害者協会</t>
  </si>
  <si>
    <t>合同会社　こぱん</t>
  </si>
  <si>
    <t>一般社団法人　せんしんサポート</t>
  </si>
  <si>
    <t>釧路農業福祉合同会社</t>
  </si>
  <si>
    <t>社会福祉法人　釧路のぞみ協会</t>
  </si>
  <si>
    <t>合同会社NEXT BEAT</t>
  </si>
  <si>
    <t>一般社団法人　HAGU.net</t>
  </si>
  <si>
    <t>株式会社　咲楽</t>
  </si>
  <si>
    <t>株式会社ReLIFE</t>
  </si>
  <si>
    <t>株式会社　PUG</t>
  </si>
  <si>
    <t>社会福祉法人 釧路創生会</t>
  </si>
  <si>
    <t>合同会社　りーる</t>
  </si>
  <si>
    <t>一般社団法人　ココロミクラフティ</t>
  </si>
  <si>
    <t>合同会社　SIENS</t>
  </si>
  <si>
    <t>株式会社　やまと</t>
  </si>
  <si>
    <t>特定非営利活動法人　東北海道スポーツコミッション</t>
  </si>
  <si>
    <t>株式会社　優輪</t>
  </si>
  <si>
    <t>合同会社おとひまＬｉｆｅ</t>
  </si>
  <si>
    <t>合同会社グラン・ジュテ</t>
  </si>
  <si>
    <t>株式会社ｍａｒｂｌｅ</t>
  </si>
  <si>
    <t>株式会社HWマネジメント</t>
  </si>
  <si>
    <t>合同会社笑夢</t>
  </si>
  <si>
    <t>合同会社きさらぎ</t>
  </si>
  <si>
    <t>株式会社　Mirarch</t>
  </si>
  <si>
    <t>ＬｉｆｅＰｌｕｓ株式会社</t>
  </si>
  <si>
    <t>合同会社ともに釧路</t>
  </si>
  <si>
    <t>合同会社　Ｍｂｌａｎｃｈｅ</t>
  </si>
  <si>
    <t>合同会社　のんの</t>
  </si>
  <si>
    <t>株式会社シング</t>
  </si>
  <si>
    <t>合同会社　リコラ</t>
  </si>
  <si>
    <t>株式会社　リンツ</t>
  </si>
  <si>
    <t>合同会社アバンス</t>
  </si>
  <si>
    <t>特定非営利活動法人　スワンの家</t>
  </si>
  <si>
    <t>社会福祉法人　根室明郷会</t>
  </si>
  <si>
    <t>社会福祉法人　べつかい柏の実会</t>
  </si>
  <si>
    <t>特定非営利活動法人　手をつなぐ白かばの会</t>
  </si>
  <si>
    <t>社会福祉法人　希望の家</t>
  </si>
  <si>
    <t>特定非営利活動法人　森の家</t>
  </si>
  <si>
    <t>企業組合くれすとぱすてる</t>
  </si>
  <si>
    <t>特定非営利活動法人キラリ工房</t>
  </si>
  <si>
    <t>社会福祉法人　羅臼町社会福祉協議会</t>
  </si>
  <si>
    <t>一般社団法人　ワークセンターらーふ</t>
  </si>
  <si>
    <t>一般社団法人　中標津障がい者自立支援センター</t>
  </si>
  <si>
    <t>一般社団法人いーくつ</t>
  </si>
  <si>
    <t>株式会社ロールパル</t>
  </si>
  <si>
    <t>特定非営利活動法人クープア</t>
  </si>
  <si>
    <t>社会福祉法人てつなぎ</t>
  </si>
  <si>
    <t>特定非営利活動法人　のんき村</t>
  </si>
  <si>
    <t>特定非営利活動法人馬木葉クラブ</t>
  </si>
  <si>
    <t>社会福祉法人標茶町社会福祉協議会</t>
  </si>
  <si>
    <t>特定非営利活動法人　生活学舎のんき</t>
  </si>
  <si>
    <t>企業組合エーエスユー</t>
  </si>
  <si>
    <t>特定非営利活動法人　白糠町手をつなぐ育成会</t>
  </si>
  <si>
    <t>特定非営利活動法人　リフテ</t>
  </si>
  <si>
    <t>特定非営利活動法人卵らんハウス　</t>
  </si>
  <si>
    <t>一般社団法人　地域福祉未来創造社</t>
  </si>
  <si>
    <t>株式会社　プライス工房</t>
  </si>
  <si>
    <t>一般社団法人　ゆっくりん</t>
  </si>
  <si>
    <t>合同会社　武久</t>
  </si>
  <si>
    <t>合同会社　おうる</t>
  </si>
  <si>
    <t>特定非営利活動法人　みなみなプレイス</t>
  </si>
  <si>
    <t>株式会社　そよかぜ</t>
  </si>
  <si>
    <t>ぱる合同会社</t>
  </si>
  <si>
    <t>特定非営利活動法人　十勝障害者サポートネット</t>
  </si>
  <si>
    <t>社会福祉法人　慧誠会</t>
  </si>
  <si>
    <t>株式会社　十勝あすなろ会</t>
  </si>
  <si>
    <t>社会福祉法人　帯広福祉協会</t>
  </si>
  <si>
    <t>特定非営利活動法人　帯広市手をつなぐ育成会</t>
  </si>
  <si>
    <t>特定非営利活動法人　とかち共同作業所</t>
  </si>
  <si>
    <t>一般社団法人　ふれあいデジタル工房</t>
  </si>
  <si>
    <t>社会福祉法人　真宗協会</t>
  </si>
  <si>
    <t>社会福祉法人　帯広太陽福祉会</t>
  </si>
  <si>
    <t>株式会社　らいぱる</t>
  </si>
  <si>
    <t>一般社団法人　ヴィエント</t>
  </si>
  <si>
    <t>有限会社　アグリ・ファクトリー</t>
  </si>
  <si>
    <t>特定非営利活動法人　とかちダルク</t>
  </si>
  <si>
    <t>夢空　合同会社</t>
  </si>
  <si>
    <t>特定非営利活動法人　愛里の会</t>
  </si>
  <si>
    <t>一般社団法人　ゆうゆう学舎</t>
  </si>
  <si>
    <t>株式会社　しんかーず</t>
  </si>
  <si>
    <t>特定非営利活動法人　放課後生活支援センターわいわいクラブ</t>
  </si>
  <si>
    <t>株式会社　エクセルファクトリー</t>
  </si>
  <si>
    <t>株式会社　エースフロンティア</t>
  </si>
  <si>
    <t>株式会社　ちあふる</t>
  </si>
  <si>
    <t>株式会社　トリノ</t>
  </si>
  <si>
    <t>有限会社　川岸自動車</t>
  </si>
  <si>
    <t>株式会社　つながり</t>
  </si>
  <si>
    <t>株式会社　テヲトル十勝</t>
  </si>
  <si>
    <t>合同会社　リノケア</t>
  </si>
  <si>
    <t>株式会社　ＳＴＹＬＥ</t>
  </si>
  <si>
    <t>株式会社　大作</t>
  </si>
  <si>
    <t>株式会社　Ｍ’ｓ</t>
  </si>
  <si>
    <t>特定非営利活動法人　共生シンフォニー</t>
  </si>
  <si>
    <t>合同会社　アバンス</t>
  </si>
  <si>
    <t>有限会社　くさなぎ農園</t>
  </si>
  <si>
    <t>合同会社　虹</t>
  </si>
  <si>
    <t>合同会社　１５１枝</t>
  </si>
  <si>
    <t>一般社団法人　音楽セラピー樹音</t>
  </si>
  <si>
    <t>株式会社　一蕗芭</t>
  </si>
  <si>
    <t>帯広ライフケアサービス　株式会社</t>
  </si>
  <si>
    <t>株式会社　アイル</t>
  </si>
  <si>
    <t>株式会社　リーベ</t>
  </si>
  <si>
    <t>ここから未来合同会社</t>
  </si>
  <si>
    <t>朝日みらい警備事業団　株式会社</t>
  </si>
  <si>
    <t>夢音　合同会社</t>
  </si>
  <si>
    <t>株式会社　Ｌａｕｇｈ</t>
  </si>
  <si>
    <t>合同会社　オンニューノ</t>
  </si>
  <si>
    <t>特定非営利活動法人　エスペランサ</t>
  </si>
  <si>
    <t>合同会社Ｌ＆Ｓ</t>
  </si>
  <si>
    <t>ｋｉｎｄ合同会社</t>
  </si>
  <si>
    <t>合同会社まこと</t>
  </si>
  <si>
    <t>合同会社ヒナタエンタープライズ</t>
  </si>
  <si>
    <t>ヤスダリネンサプライ株式会社</t>
  </si>
  <si>
    <t>特定非営利活動法人Ｕ－ｍｉｔｔｅ</t>
  </si>
  <si>
    <t>一般社団法人ちっぷす</t>
  </si>
  <si>
    <t>とかちアークキッチン株式会社</t>
  </si>
  <si>
    <t>合同会社つなぐ</t>
  </si>
  <si>
    <t>株式会社ビッグアイ</t>
  </si>
  <si>
    <t>株式会社とかちサポーターズ</t>
  </si>
  <si>
    <t>社会福祉法人　更葉園</t>
  </si>
  <si>
    <t>社会福祉法人　厚生協会</t>
  </si>
  <si>
    <t>社会福祉法人　音更晩成園</t>
  </si>
  <si>
    <t>社会福祉法人　北勝光生会</t>
  </si>
  <si>
    <t>特定非営利活動法人　障がい児・者地域サポートふれあい</t>
  </si>
  <si>
    <t>社会福祉法人　柏の里めむろ</t>
  </si>
  <si>
    <t>特定非営利活動法人　ほんべつつつじの園</t>
  </si>
  <si>
    <t>社会福祉法人　清水旭山学園</t>
  </si>
  <si>
    <t>社会福祉法人　ポロシリ福祉会</t>
  </si>
  <si>
    <t>特定非営利活動法人士幌町障がい者支援の会　</t>
  </si>
  <si>
    <t>特定非営利活動法人　のーまひろお</t>
  </si>
  <si>
    <t>社会福祉法人　ひまわり</t>
  </si>
  <si>
    <t>株式会社　ベータプラン</t>
  </si>
  <si>
    <t>合同会社　祥</t>
  </si>
  <si>
    <t>株式会社　九神ファームめむろ</t>
  </si>
  <si>
    <t>株式会社　タッチあいあい</t>
  </si>
  <si>
    <t>特定非営利活動法人　クローバー共同作業所</t>
  </si>
  <si>
    <t>特定非営利活動法人　ほんべつフリーライフ</t>
  </si>
  <si>
    <t>特定非営利活動法人　どんぐりの家福祉会</t>
  </si>
  <si>
    <t>株式会社　ピークス</t>
  </si>
  <si>
    <t>特定非営利活動法人　サポートセンター白樺</t>
  </si>
  <si>
    <t>株式会社　ミラータイム</t>
  </si>
  <si>
    <t>社会福祉法人　地域で一緒に暮らそう会</t>
  </si>
  <si>
    <t>特定非営利活動法人　りくべつエヌピーオー優愛館</t>
  </si>
  <si>
    <t>株式会社　アースリンク</t>
  </si>
  <si>
    <t>特定非営利活動法人　地域共同作業所もみじ工房</t>
  </si>
  <si>
    <t>株式会社アスライト</t>
  </si>
  <si>
    <t>一般社団法人めぶきの森</t>
  </si>
  <si>
    <t>社会福祉法人　川東の里</t>
  </si>
  <si>
    <t>社会福祉法人　北の大地</t>
  </si>
  <si>
    <t>特定非営利活動法人　とむての森</t>
  </si>
  <si>
    <t>特定非営利活動法人　福祉サポートきらきら本舗</t>
  </si>
  <si>
    <t>社会福祉法人　北陽会</t>
  </si>
  <si>
    <t>社会福祉法人　萌木の会</t>
  </si>
  <si>
    <t>特定非営利活動法人サラン</t>
  </si>
  <si>
    <t>株式会社　そるーな</t>
  </si>
  <si>
    <t>有限会社　介護サービス恵和</t>
  </si>
  <si>
    <t>株式会社　ちから</t>
  </si>
  <si>
    <t>有限会社　アモールムツミ</t>
  </si>
  <si>
    <t>株式会社　クリーンリースウェルフェア</t>
  </si>
  <si>
    <t>特定非営利活動法人　こばと</t>
  </si>
  <si>
    <t>合同会社　北見ケアサポート幸陽</t>
  </si>
  <si>
    <t>特定非営利活動法人　エスポワール北見</t>
  </si>
  <si>
    <t>株式会社エムリンク夢ケア</t>
  </si>
  <si>
    <t>株式会社ときめきコーポレーション</t>
  </si>
  <si>
    <t>株式会社　テイ・アイ</t>
  </si>
  <si>
    <t>合同会社　力</t>
  </si>
  <si>
    <t>合同会社　ラフィー</t>
  </si>
  <si>
    <t>株式会社　Resta</t>
  </si>
  <si>
    <t>一般社団法人シャノワール</t>
  </si>
  <si>
    <t>株式会社なつ</t>
  </si>
  <si>
    <t>株式会社スマイルサポートゆたか</t>
  </si>
  <si>
    <t>有限会社 沢井商店</t>
  </si>
  <si>
    <t>株式会社あすなろ</t>
  </si>
  <si>
    <t>株式会社WithTechnology</t>
  </si>
  <si>
    <t>合同会社みんなのて</t>
  </si>
  <si>
    <t>社会福祉法人　にしおこっぺ福祉会</t>
  </si>
  <si>
    <t>社会福祉法人　紋別市百年記念福祉会</t>
  </si>
  <si>
    <t>社会福祉法人　滝上ハピニス</t>
  </si>
  <si>
    <t>特定非営利活動法人　みのり</t>
  </si>
  <si>
    <t>特定非営利活動法人　ねこやなぎ</t>
  </si>
  <si>
    <t>特定非営利活動法人　マリンネット</t>
  </si>
  <si>
    <t>株式会社　エムリンクオホーツク</t>
  </si>
  <si>
    <t>株式会社　かけはし</t>
  </si>
  <si>
    <t>特定非営利活動法人　美幌えくぼ福祉会</t>
  </si>
  <si>
    <t>社会福祉法人　北海道療育園</t>
  </si>
  <si>
    <t>特定非営利活動法人　マイスペース美幌</t>
  </si>
  <si>
    <t>特定非営利活動法人　津別町手をつなぐ育成会</t>
  </si>
  <si>
    <t>一般社団法人　ニングルの森</t>
  </si>
  <si>
    <t>特定非営利活動法人　オホーツクスポーツクラブ</t>
  </si>
  <si>
    <t>社会福祉法人　網走桂福祉会</t>
  </si>
  <si>
    <t>特定非営利活動法人　夢の樹オホーツク</t>
  </si>
  <si>
    <t>社会福祉法人　斜里福祉会</t>
  </si>
  <si>
    <t>特定非営利活動法人　知床みさきの風</t>
  </si>
  <si>
    <t>特定非営利活動法人　あばしりスポーツクラブ</t>
  </si>
  <si>
    <t>特定非営利活動法人ひどり窓</t>
  </si>
  <si>
    <t>合同会社　ウイングキヤッツ</t>
  </si>
  <si>
    <t>株式会社　リーチアウト</t>
  </si>
  <si>
    <t>社会福祉法人　操愛会</t>
  </si>
  <si>
    <t>社会福祉法人小清水町社会福祉協議会</t>
  </si>
  <si>
    <t>株式会社Heartbeat</t>
  </si>
  <si>
    <t>社会福祉法人　北光福祉会</t>
  </si>
  <si>
    <t>一般社団法人パレット</t>
  </si>
  <si>
    <t>特定非営利活動法人　さわやか</t>
  </si>
  <si>
    <t>社会福祉法人　岩見沢光明舎</t>
  </si>
  <si>
    <t>社会福祉法人　岩見沢清丘園</t>
  </si>
  <si>
    <t>社会福祉法人　クピド・フェア</t>
  </si>
  <si>
    <t>社会福祉法人　こくわ福祉会</t>
  </si>
  <si>
    <t>特定非営利活動法人　ミナミナの会</t>
  </si>
  <si>
    <t>特定非営利活動法人　麦の芽会</t>
  </si>
  <si>
    <t>社会福祉法人北海道社会福祉事業団</t>
  </si>
  <si>
    <t>社会福祉法人　ゆあみ会</t>
  </si>
  <si>
    <t>社会福祉法人　空知の風</t>
  </si>
  <si>
    <t>社会福祉法人　いわみざわ清澄会</t>
  </si>
  <si>
    <t>合同会社太陽技研サービス</t>
  </si>
  <si>
    <t>株式会社ジューヴル</t>
  </si>
  <si>
    <t>有限会社　岩見沢在宅福祉サービス</t>
  </si>
  <si>
    <t>特定非営利活動法人　岩見沢あかり家</t>
  </si>
  <si>
    <t>社会福祉法人空知の風</t>
  </si>
  <si>
    <t>株式会社ディーノ</t>
  </si>
  <si>
    <t>合同会社聖</t>
  </si>
  <si>
    <t>一般社団法人　Ｗｉｔｈ</t>
  </si>
  <si>
    <t>株式会社タメニ</t>
  </si>
  <si>
    <t>株式会社輝総業</t>
  </si>
  <si>
    <t>株式会社Rei　CORPORATION</t>
  </si>
  <si>
    <t>合同会社TSSS</t>
  </si>
  <si>
    <t>特定非営利活動法人　栗山町手をつなぐ育成会</t>
  </si>
  <si>
    <t>社会福祉法人　長沼陽風会</t>
  </si>
  <si>
    <t>社会福祉法人　南幌苑</t>
  </si>
  <si>
    <t>Field　株式会社</t>
  </si>
  <si>
    <t>社会福祉法人　愛篤福祉会</t>
  </si>
  <si>
    <t>有限会社　北海道ウォール</t>
  </si>
  <si>
    <t>アバンティ株式会社</t>
  </si>
  <si>
    <t>特定非営利活動法人　ハッピータウン</t>
  </si>
  <si>
    <t>合同会社デルタプラス</t>
  </si>
  <si>
    <t>株式会社　ワンアンドオール</t>
  </si>
  <si>
    <t>社会福祉法人　雪の聖母園</t>
  </si>
  <si>
    <t>社会福祉法人　北海道博愛舎</t>
  </si>
  <si>
    <t>一般社団法人 ぱれっとふぁーむ</t>
  </si>
  <si>
    <t>一般社団法人　らぷらす</t>
  </si>
  <si>
    <t>一般社団法人らぷらす</t>
  </si>
  <si>
    <t>株式会社コンたくと</t>
  </si>
  <si>
    <t>株式会社iーTAK</t>
  </si>
  <si>
    <t>社会福祉法人北海道光生会</t>
  </si>
  <si>
    <t>特定非営利活動法人　美唄のぞみ会</t>
  </si>
  <si>
    <t>社会福祉法人　北海道光生会</t>
  </si>
  <si>
    <t>特定非営利活動法人サトニクラス</t>
  </si>
  <si>
    <t>特定非営利活動法人美唄大地の種</t>
  </si>
  <si>
    <t>株式会社ジェニアルカンパニー</t>
  </si>
  <si>
    <t>株式会社アクシズ</t>
  </si>
  <si>
    <t>特定非営利活動法人　留萌ふれあいの家</t>
  </si>
  <si>
    <t>特定非営利活動法人　サポートハウスちゃお</t>
  </si>
  <si>
    <t>株式会社らいおんハート留萌</t>
  </si>
  <si>
    <t>特定非営利活動法人　ホープ共同作業所</t>
  </si>
  <si>
    <t>特定非営利活動法人　ほっとすぺーすHUG</t>
  </si>
  <si>
    <t>一般社団法人　北海道福祉支援会</t>
  </si>
  <si>
    <t>クレール合同会社</t>
  </si>
  <si>
    <t>一般社団法人　スマイル</t>
  </si>
  <si>
    <t>社会福祉法人サロベツ福祉会</t>
  </si>
  <si>
    <t>社会福祉法人　緑ヶ丘学園</t>
  </si>
  <si>
    <t>特定非営利活動法人　南宗谷ひだまりの会</t>
  </si>
  <si>
    <t>社会福祉法人　稚内木馬館</t>
  </si>
  <si>
    <t>社会福祉法人南宗谷福祉会</t>
  </si>
  <si>
    <t>幌延町</t>
  </si>
  <si>
    <t>特定非営利活動法人ノース工房運営委員会</t>
  </si>
  <si>
    <t>社会福祉法人　稚内市社会福祉事業団</t>
  </si>
  <si>
    <t>社会福祉法人　南宗谷福祉会</t>
  </si>
  <si>
    <t>株式会社ほわいえ</t>
  </si>
  <si>
    <t>社会福祉法人　くるみ会</t>
  </si>
  <si>
    <t>特定非営利活動法人　砂川つばさ</t>
  </si>
  <si>
    <t>特定非営利活動法人　つむぎの家</t>
  </si>
  <si>
    <t>社会福祉法人　ないえ福祉会</t>
  </si>
  <si>
    <t>社会福祉法人　北海道拓明興社</t>
  </si>
  <si>
    <t>社会福祉法人　明和会</t>
  </si>
  <si>
    <t>株式会社　笑飛巣</t>
  </si>
  <si>
    <t>一般社団法人　相夢社</t>
  </si>
  <si>
    <t>株式会社　Ｏｎｅ’ｓ　Ｌｉｆｅ</t>
  </si>
  <si>
    <t>特定非営利活動法人　一心会</t>
  </si>
  <si>
    <t>特定非営利活動法人新十津川ぴあネットワーク</t>
  </si>
  <si>
    <t>株式会社育つ心</t>
  </si>
  <si>
    <t>社会福祉法人明和会</t>
  </si>
  <si>
    <t>社会福祉法人日本介護事業団</t>
  </si>
  <si>
    <t>株式会社パズルリンクス</t>
  </si>
  <si>
    <t>特定非営利活動法人　ラポラポ</t>
  </si>
  <si>
    <t>社会福祉法人北海道光生舎</t>
  </si>
  <si>
    <t>特定非営利活動法人　芦別あゆみ会</t>
  </si>
  <si>
    <t>特定非営利活動法人　深川市手をつなぐ育成会</t>
  </si>
  <si>
    <t>社会福祉法人　雨竜園</t>
  </si>
  <si>
    <t>社会福祉法人　揺籃会</t>
  </si>
  <si>
    <t>特定非営利活動法人　みらいのそら</t>
  </si>
  <si>
    <t>一般社団法人きたそらちウェルフェアリンク</t>
  </si>
  <si>
    <t>株式会社グリーンコネクト件</t>
  </si>
  <si>
    <t>特定非営利活動法人若草友の会共同作業所</t>
  </si>
  <si>
    <t>社会福祉法人　滝川ほほえみ会</t>
  </si>
  <si>
    <t>一般社団法人はるか</t>
  </si>
  <si>
    <t>特定非営利活動法人　凪汐</t>
  </si>
  <si>
    <t>社会福祉法人　滝川市社会福祉事業団</t>
  </si>
  <si>
    <t>株式会社ＣＯＮＮＥＣＴ</t>
  </si>
  <si>
    <t>特定非営利活動法人　サポートセンターアウンクル</t>
  </si>
  <si>
    <t>株式会社　hiilani</t>
  </si>
  <si>
    <t>合同会社青空</t>
  </si>
  <si>
    <t>一般社団法人ゆいと</t>
  </si>
  <si>
    <t>社会福祉法人　生振の里</t>
  </si>
  <si>
    <t>社会福祉法人　タンポポのはら</t>
  </si>
  <si>
    <t>社会福祉法人はるにれの里</t>
  </si>
  <si>
    <t>特定非営利活動法人サムリブ</t>
  </si>
  <si>
    <t>株式会社　コムズファーム</t>
  </si>
  <si>
    <t>特定非営利活動法人ツリーフィールド</t>
  </si>
  <si>
    <t>一般社団法人　石狩あすなろ会</t>
  </si>
  <si>
    <t>特定非営利活動法人イコロン村</t>
  </si>
  <si>
    <t>合同会社クオリティ</t>
  </si>
  <si>
    <t>特定非営利活動法人　ふれあい広場タンポポのはら</t>
  </si>
  <si>
    <t>株式会社　昭和陶業</t>
  </si>
  <si>
    <t>株式会社一元</t>
  </si>
  <si>
    <t>就労継続支援事業所あすか</t>
  </si>
  <si>
    <t>当別高岡アクティビティーセンター</t>
  </si>
  <si>
    <t>新しのつ幸生園</t>
  </si>
  <si>
    <t>ふれあいの苑</t>
  </si>
  <si>
    <t>みのりの苑</t>
  </si>
  <si>
    <t>ハビタットのっぽろ</t>
  </si>
  <si>
    <t>えべつデイサポートニルシ</t>
  </si>
  <si>
    <t>江別緑志苑</t>
  </si>
  <si>
    <t>錦町ワークサポート陽だまりの郷</t>
  </si>
  <si>
    <t>菓子工房　笑くぼ</t>
  </si>
  <si>
    <t>生活介護事業所　ななかまど</t>
  </si>
  <si>
    <t>生活介護事業所　なでしこ</t>
  </si>
  <si>
    <t>障害者支援施設　えべつ明友荘</t>
  </si>
  <si>
    <t>生活介護事業所　リオス</t>
  </si>
  <si>
    <t>ｅｃｏワークおおあさ</t>
  </si>
  <si>
    <t>はぴえこ新しのつ</t>
  </si>
  <si>
    <t>生活介護事業所　にょきにょき</t>
  </si>
  <si>
    <t>ｅｃｏワーク野幌</t>
  </si>
  <si>
    <t>ｅｃｏワーク代々木</t>
  </si>
  <si>
    <t>Ｕ－Ｇａｒｄｅｎ</t>
  </si>
  <si>
    <t>当別町共生型コミュニティー農園　ぺこぺこのはたけ</t>
  </si>
  <si>
    <t>ecoワーク野幌駅前</t>
  </si>
  <si>
    <t>就労継続支援Ａ型事業所ジョブクルー</t>
  </si>
  <si>
    <t>かたつむりの舎</t>
  </si>
  <si>
    <t>生活介護事業所　よるのにじ</t>
  </si>
  <si>
    <t>にわとりランド</t>
  </si>
  <si>
    <t>就労移行支援事業所　C＆C職業訓練センター</t>
  </si>
  <si>
    <t>就労継続支援A型事業所　はみんぐプラザ</t>
  </si>
  <si>
    <t>Farm　Agricola</t>
  </si>
  <si>
    <t>Largo</t>
  </si>
  <si>
    <t>就労支援事業所　エール</t>
  </si>
  <si>
    <t>アルブル江別</t>
  </si>
  <si>
    <t>ＮＯＷ</t>
  </si>
  <si>
    <t>就労継続支援事業所　りんご広場</t>
  </si>
  <si>
    <t>KOBO 笑陽</t>
  </si>
  <si>
    <t>デイサービスセンター楓</t>
  </si>
  <si>
    <t>就労継続支援Ｂ型事業所　すたーりす</t>
  </si>
  <si>
    <t>生活介護・就労継続支援B型事業所　わらいち</t>
  </si>
  <si>
    <t>スマイルミー＆葉にゃんこ</t>
  </si>
  <si>
    <t>就労継続支援Ｂ型事業所ジョブクルー</t>
  </si>
  <si>
    <t>ユニバーサルサポート豊幌</t>
  </si>
  <si>
    <t>就労継続支援Ｂ型　きずな</t>
  </si>
  <si>
    <t>就労継続支援多機能型事業所Seed</t>
  </si>
  <si>
    <t>あんずの華</t>
  </si>
  <si>
    <t>就労継続支援事業所　ジャパニケア江別</t>
  </si>
  <si>
    <t>サニースポット江別　就労継続支援Ｂ型事業所</t>
  </si>
  <si>
    <t>就労継続支援Ｂ型事業所　みらくるジャンプ</t>
  </si>
  <si>
    <t>就労継続支援A型事業所「なかま」江別</t>
  </si>
  <si>
    <t>さぽーとセンターこねくと</t>
  </si>
  <si>
    <t>多機能型重症児者デイサービス　かりんの華</t>
  </si>
  <si>
    <t>地域共生ホームてまりの華</t>
  </si>
  <si>
    <t>生活介護　日本介護江別</t>
  </si>
  <si>
    <t>リライフ・サポート</t>
  </si>
  <si>
    <t>就労継続支援B型　カムカム</t>
  </si>
  <si>
    <t>就労継続支援B型事業所　PAW ROOM</t>
  </si>
  <si>
    <t>テラグラッサ北海道えべつ</t>
  </si>
  <si>
    <t>ton ton</t>
  </si>
  <si>
    <t>就労継続支援Ｂ型事業所エンターテインメントアカデミーでじるみ江別</t>
  </si>
  <si>
    <t>いずみワークセンター</t>
  </si>
  <si>
    <t>障がい者支援施設　いずみ</t>
  </si>
  <si>
    <t>自立訓練施設　蓮げ荘</t>
  </si>
  <si>
    <t>就労継続支援事業所　エコ・ファクトリー</t>
  </si>
  <si>
    <t>千歳物流センター</t>
  </si>
  <si>
    <t>就労移行支援事業所　ゆうび</t>
  </si>
  <si>
    <t>就労継続支援事業所　ゆうび</t>
  </si>
  <si>
    <t>メビウス</t>
  </si>
  <si>
    <t>生活介護ステーション　ゆみな</t>
  </si>
  <si>
    <t>パン工房ゆみな</t>
  </si>
  <si>
    <t>めいぷるほっとい～よ</t>
  </si>
  <si>
    <t>就労支援センター　Om-net</t>
  </si>
  <si>
    <t>マルハチ急行株式会社　福祉事業部　サークルエイト</t>
  </si>
  <si>
    <t>障がい者支援センター　キラリ</t>
  </si>
  <si>
    <t>ひまわりの会</t>
  </si>
  <si>
    <t>株式会社帆の風　千歳事業所</t>
  </si>
  <si>
    <t>Ｌｉｆｅサポートピアハーブ</t>
  </si>
  <si>
    <t>ウィンドバレー</t>
  </si>
  <si>
    <t>青葉の杜</t>
  </si>
  <si>
    <t>就労継続支援Ｂ型事業所スリーピース</t>
  </si>
  <si>
    <t>サポートセンターユリーカ</t>
  </si>
  <si>
    <t>NPO法人ハートフルネットワークほほえみ</t>
  </si>
  <si>
    <t>うたしの会</t>
  </si>
  <si>
    <t>晴レルモキッチン</t>
  </si>
  <si>
    <t>ミナモト就労継続支援事業所</t>
  </si>
  <si>
    <t>ワンステップ</t>
  </si>
  <si>
    <t>小規模多機能型ホーム　くらしさ千歳</t>
  </si>
  <si>
    <t>ラポールハウスチトセ</t>
  </si>
  <si>
    <t>就労継続支援Ｂ型　グゥタッチ</t>
  </si>
  <si>
    <t>ジョブタス千歳勇舞事業所</t>
  </si>
  <si>
    <t>ナーシングビラ向陽台デイサービスセンター</t>
  </si>
  <si>
    <t>就労継続支援Ｂ型事業所　健心サポート</t>
  </si>
  <si>
    <t>勇舞デイサービスセンター　まごころの湯くれいん</t>
  </si>
  <si>
    <t>デイサービスゆう</t>
  </si>
  <si>
    <t>コラボワーク</t>
  </si>
  <si>
    <t>クレザ</t>
  </si>
  <si>
    <t>ブライトカレッジ千歳</t>
  </si>
  <si>
    <t>就労継続支援B型事業所　TeCREA千歳</t>
  </si>
  <si>
    <t>多機能型事業所　光と風の里　牧場</t>
  </si>
  <si>
    <t>障がい者支援施設　恵庭光と風の里</t>
  </si>
  <si>
    <t>やまびこ</t>
  </si>
  <si>
    <t>就労支援事業所恵庭</t>
  </si>
  <si>
    <t>ワークスタジオ恵庭</t>
  </si>
  <si>
    <t>ワーククラフト恵庭</t>
  </si>
  <si>
    <t>WORKPLACE TOMO</t>
  </si>
  <si>
    <t>指定生活介護事業所とらい</t>
  </si>
  <si>
    <t>指定就労継続支援Ｂ型事業所そだてらす</t>
  </si>
  <si>
    <t>NOVAS</t>
  </si>
  <si>
    <t>つなぐ</t>
  </si>
  <si>
    <t>ワーカーズコープ　恵庭地域福祉事業所　はっぴーjob</t>
  </si>
  <si>
    <t>ＥＮＹ－ＷＯＲＫ</t>
  </si>
  <si>
    <t>リハビリサロンりぶら</t>
  </si>
  <si>
    <t>陽だまりワークラボ</t>
  </si>
  <si>
    <t>就労継続支援B型事業所　スノーグ</t>
  </si>
  <si>
    <t>ブライトカレッジ恵庭</t>
  </si>
  <si>
    <t>ドリーム恵庭</t>
  </si>
  <si>
    <t>アップル</t>
  </si>
  <si>
    <t>多機能型事業所　Marble Village</t>
  </si>
  <si>
    <t>共栄</t>
  </si>
  <si>
    <t>とみがおか</t>
  </si>
  <si>
    <t>リハビリー・おおぞら</t>
  </si>
  <si>
    <t>北広島リハビリセンター療護部</t>
  </si>
  <si>
    <t>リハビリー・クリーナース</t>
  </si>
  <si>
    <t>リハビリー・エイト</t>
  </si>
  <si>
    <t>就労センター　ジョブ</t>
  </si>
  <si>
    <t>就労センタージョブ　ステップ</t>
  </si>
  <si>
    <t>就労センタージョブ</t>
  </si>
  <si>
    <t>北広島デイセンター</t>
  </si>
  <si>
    <t>トライ</t>
  </si>
  <si>
    <t>北広島セルプ</t>
  </si>
  <si>
    <t>ホホエム</t>
  </si>
  <si>
    <t>小春日工房</t>
  </si>
  <si>
    <t>障がい福祉サービス事業所みなみ</t>
  </si>
  <si>
    <t>ワークサポート　北の風</t>
  </si>
  <si>
    <t>木まぐれ研究所</t>
  </si>
  <si>
    <t>とーもす北広島</t>
  </si>
  <si>
    <t>小規模多機能型ホーム　くらしさ北広島</t>
  </si>
  <si>
    <t>コープ・パートナーズ</t>
  </si>
  <si>
    <t>就労支援センターべべるい</t>
  </si>
  <si>
    <t>北広島コラボ（いんくる）</t>
  </si>
  <si>
    <t>生活介護事業所　ＴＯＮＯ</t>
  </si>
  <si>
    <t>たいよう</t>
  </si>
  <si>
    <t>楽楽物語</t>
  </si>
  <si>
    <t>就労支援事業所キロル</t>
  </si>
  <si>
    <t>ふっと</t>
  </si>
  <si>
    <t>国立函館視力障害センター</t>
  </si>
  <si>
    <t>よつば学園</t>
  </si>
  <si>
    <t>トータスホーム</t>
  </si>
  <si>
    <t>函館青年寮</t>
  </si>
  <si>
    <t>侑ハウス</t>
  </si>
  <si>
    <t>はこだて療育・自立支援センター　ともえ</t>
  </si>
  <si>
    <t>はこだて療育・自立支援センター　あおやぎ</t>
  </si>
  <si>
    <t>ワークショップはこだて</t>
  </si>
  <si>
    <t>はこだて療育・自立支援センター　ライフあおば</t>
  </si>
  <si>
    <t>はこだて療育・自立支援センター　あおば</t>
  </si>
  <si>
    <t>自立支援センター翔栄</t>
  </si>
  <si>
    <t>軽食喫茶ピュア</t>
  </si>
  <si>
    <t>工房・虹と夢</t>
  </si>
  <si>
    <t>多機能型事業所ワークセンター一条</t>
  </si>
  <si>
    <t>多機能型事業所ワークス一条</t>
  </si>
  <si>
    <t>地域サービスセンター　はこだて</t>
  </si>
  <si>
    <t>多機能型障がい者福祉サービスふれあい</t>
  </si>
  <si>
    <t>ひまわり函館Ｂ－１</t>
  </si>
  <si>
    <t>コロポックルはこだて</t>
  </si>
  <si>
    <t>しまりすＢＳ函館駅前</t>
  </si>
  <si>
    <t>函館リハビリセンター</t>
  </si>
  <si>
    <t>函館青年寮通所部</t>
  </si>
  <si>
    <t>ラビットファーム</t>
  </si>
  <si>
    <t>かいせい東川</t>
  </si>
  <si>
    <t>ジョブサポートひびき</t>
  </si>
  <si>
    <t>就労継続支援Ｂ型事業所　あいりす</t>
  </si>
  <si>
    <t>希望ヶ丘学園</t>
  </si>
  <si>
    <t>シゴトベース</t>
  </si>
  <si>
    <t>松陰プラザ</t>
  </si>
  <si>
    <t>生活介護　しずく</t>
  </si>
  <si>
    <t>Ｐｏｎｔｅ</t>
  </si>
  <si>
    <t>しまりすＢＳ新川</t>
  </si>
  <si>
    <t>チョコはこだて</t>
  </si>
  <si>
    <t>ジョブハウス勇気</t>
  </si>
  <si>
    <t>夕陽が丘</t>
  </si>
  <si>
    <t>千蛍社</t>
  </si>
  <si>
    <t>生活介護事業所ぷれおプラス</t>
  </si>
  <si>
    <t>ワークスペースファイン</t>
  </si>
  <si>
    <t>多機能型事業所ａｓｕｒａｒａ〈あすらら〉</t>
  </si>
  <si>
    <t>ジョブシード</t>
  </si>
  <si>
    <t>Lifeみなと</t>
  </si>
  <si>
    <t>LIFEなかじま</t>
  </si>
  <si>
    <t>クレドホテル函館</t>
  </si>
  <si>
    <t>チョコゆのはま</t>
  </si>
  <si>
    <t>軽食喫茶たんぽぽ</t>
  </si>
  <si>
    <t>就労継続支援Ｂ型　グロリアス</t>
  </si>
  <si>
    <t>ファニー函館</t>
  </si>
  <si>
    <t>ワークコートかがやき</t>
  </si>
  <si>
    <t>就労継続支援Ｂ型事業所　e-project</t>
  </si>
  <si>
    <t>就労継続支援Ｂ型事業所　つばさ</t>
  </si>
  <si>
    <t>就労継続支援Ｂ型事業所　コミュニティはこだて</t>
  </si>
  <si>
    <t>共生型就労支援事業所　来夢の郷</t>
  </si>
  <si>
    <t>るるワークス</t>
  </si>
  <si>
    <t>わくわくワーク函館</t>
  </si>
  <si>
    <t>障害福祉サービス　ほっぷ</t>
  </si>
  <si>
    <t>ポラリスパス</t>
  </si>
  <si>
    <t>チョコかしわぎ</t>
  </si>
  <si>
    <t>ファニー　湯川</t>
  </si>
  <si>
    <t>ファニー湯川</t>
  </si>
  <si>
    <t>多機能型事業所　WiSh　ウイッシュ</t>
  </si>
  <si>
    <t>就労継続支援Ｂ型事業所　ジョブハウス未来</t>
  </si>
  <si>
    <t>クリン</t>
  </si>
  <si>
    <t>就労継続支援Ｂ型　るみえる</t>
  </si>
  <si>
    <t>障がい福祉サービスみらいサロン</t>
  </si>
  <si>
    <t>百年の森　函館</t>
  </si>
  <si>
    <t>障がい者生活介護事業所　ゆう</t>
  </si>
  <si>
    <t>サンアップ函館事業所</t>
  </si>
  <si>
    <t>就労継続支援Ｂ型事業所　ONE PIECE</t>
  </si>
  <si>
    <t>でじるみ函館吉川</t>
  </si>
  <si>
    <t>共生型デイサービス　プレイ＆コロコロ＠花園</t>
  </si>
  <si>
    <t>ＳＵＮ-ＭＯＯＮ新川</t>
  </si>
  <si>
    <t>ふじの学園</t>
  </si>
  <si>
    <t>明生園</t>
  </si>
  <si>
    <t>ワークショップまるやま荘</t>
  </si>
  <si>
    <t>星が丘寮</t>
  </si>
  <si>
    <t>侑愛荘</t>
  </si>
  <si>
    <t>新生園</t>
  </si>
  <si>
    <t>クッキーハウス</t>
  </si>
  <si>
    <t>おしま菌床きのこセンター</t>
  </si>
  <si>
    <t>渡島リハビリテーションセンター更生部</t>
  </si>
  <si>
    <t>渡島リハビリテーションセンター療護部</t>
  </si>
  <si>
    <t>ワークセンターほくと</t>
  </si>
  <si>
    <t>就労支援センター　ToMoハウス</t>
  </si>
  <si>
    <t>共生サロン「八雲シンフォニー」</t>
  </si>
  <si>
    <t>就労支援センター　WORKハウス</t>
  </si>
  <si>
    <t>はあと</t>
  </si>
  <si>
    <t>おしま屋</t>
  </si>
  <si>
    <t>ワークショップどり～夢</t>
  </si>
  <si>
    <t>七飯町精神障害者通所授産施設「ぽぽろ館」</t>
  </si>
  <si>
    <t>ねお・はろう</t>
  </si>
  <si>
    <t>生活介護センターえーる</t>
  </si>
  <si>
    <t>就労支援センターNEWハウス</t>
  </si>
  <si>
    <t>函館あすなろ会</t>
  </si>
  <si>
    <t>就労支援事業所きずなファーム</t>
  </si>
  <si>
    <t>就労継続支援B型　かつら共同作業所</t>
  </si>
  <si>
    <t>就労支援センターPORTハウス</t>
  </si>
  <si>
    <t>ら・ぱれっと</t>
  </si>
  <si>
    <t>就労継続支援B型　大地</t>
  </si>
  <si>
    <t>知内FDセンター</t>
  </si>
  <si>
    <t>共生型機能訓練センターいちほ</t>
  </si>
  <si>
    <t>ふくろう</t>
  </si>
  <si>
    <t>わかば</t>
  </si>
  <si>
    <t>なないろファクトリー</t>
  </si>
  <si>
    <t>就労継続支援B型事業所 BEBOP【ビバップ】</t>
  </si>
  <si>
    <t>中ノ川センター</t>
  </si>
  <si>
    <t>就労支援事業所うしお</t>
  </si>
  <si>
    <t>リバース</t>
  </si>
  <si>
    <t>多機能型事業所eワークフォレスト</t>
  </si>
  <si>
    <t>kaede</t>
  </si>
  <si>
    <t>就労継続支援事業アルほくと</t>
  </si>
  <si>
    <t>シードワークス</t>
  </si>
  <si>
    <t>サチエル・ロビンソン</t>
  </si>
  <si>
    <t>あすなろアクティビティセンター</t>
  </si>
  <si>
    <t>あすなろパン</t>
  </si>
  <si>
    <t>あすなろケータリングセンター</t>
  </si>
  <si>
    <t>あすなろ新地センター</t>
  </si>
  <si>
    <t>あすなろ地域交流センター</t>
  </si>
  <si>
    <t>ひまわり乙部Ｂ－１　</t>
  </si>
  <si>
    <t>あすなろ学園</t>
  </si>
  <si>
    <t>あすなろ日明センター</t>
  </si>
  <si>
    <t>あすなろＦＤセンター</t>
  </si>
  <si>
    <t>バリアフリーホテルあすなろ</t>
  </si>
  <si>
    <t>就労継続支援Ｂ型事業所　コミュニティおとべ</t>
  </si>
  <si>
    <t>ねむの木　えさし</t>
  </si>
  <si>
    <t>障がい者支援施設　ひかりの里</t>
  </si>
  <si>
    <t>多機能型事業所　ワークショップいまかね</t>
  </si>
  <si>
    <t>就労支援事業所　ワーク・ステージ</t>
  </si>
  <si>
    <t>ウエルサポート和光</t>
  </si>
  <si>
    <t>和光学園</t>
  </si>
  <si>
    <t>デイ松泉</t>
  </si>
  <si>
    <t>ワークステーション　シーウィンド</t>
  </si>
  <si>
    <t>北海道宏栄社</t>
  </si>
  <si>
    <t>Ｙｕｉ・たかしま</t>
  </si>
  <si>
    <t>ワークセンター・ひかり</t>
  </si>
  <si>
    <t>小樽四ツ葉学園</t>
  </si>
  <si>
    <t>よつば　ふれあい</t>
  </si>
  <si>
    <t>ステップアップおたる</t>
  </si>
  <si>
    <t>せせらぎ</t>
  </si>
  <si>
    <t>青葉</t>
  </si>
  <si>
    <t>シェアリング和光</t>
  </si>
  <si>
    <t>ウイリング和光</t>
  </si>
  <si>
    <t>障がい者支援施設　朝里ファミリア</t>
  </si>
  <si>
    <t>松泉学院</t>
  </si>
  <si>
    <t>宏栄セルプ</t>
  </si>
  <si>
    <t>マイウェイ</t>
  </si>
  <si>
    <t>ワークメイト</t>
  </si>
  <si>
    <t>エーアイワークス</t>
  </si>
  <si>
    <t>塩梅屋</t>
  </si>
  <si>
    <t>就労支援事業所　塩梅屋</t>
  </si>
  <si>
    <t>笑こころ</t>
  </si>
  <si>
    <t>よつば　さくら</t>
  </si>
  <si>
    <t>すまいる</t>
  </si>
  <si>
    <t>生活介護・児童発達支援一体型事業所　虹</t>
  </si>
  <si>
    <t>つぐっと・ひまわり</t>
  </si>
  <si>
    <t>ＮＰＯ法人　音幸舎</t>
  </si>
  <si>
    <t>ワークセンター・やまびこ</t>
  </si>
  <si>
    <t>就労継続支援Ｂ型事業所　そら</t>
  </si>
  <si>
    <t>自立サポート彩り舎</t>
  </si>
  <si>
    <t>ユートス</t>
  </si>
  <si>
    <t>アルバ小樽</t>
  </si>
  <si>
    <t>デイサービスセンター夢楽人　銭函店</t>
  </si>
  <si>
    <t>エンパワメントステーション　かむかむ</t>
  </si>
  <si>
    <t>なぎさデイサービス</t>
  </si>
  <si>
    <t>ﾋﾟｰｽﾜｰｸ小樽駅前</t>
  </si>
  <si>
    <t>就労継続支援事業所　ぷりもぱっそ</t>
  </si>
  <si>
    <t>小樽障害福祉事業所　らしくワーク</t>
  </si>
  <si>
    <t>就労継続支援事業所ＴＯＭＡＨＡＷＫＳ</t>
  </si>
  <si>
    <t>ピースワーク２ｎｄ</t>
  </si>
  <si>
    <t>ハーモニー小樽</t>
  </si>
  <si>
    <t>あいびー小樽</t>
  </si>
  <si>
    <t>ダズリングプラス</t>
  </si>
  <si>
    <t>しりべし学園成人寮</t>
  </si>
  <si>
    <t>後志リハビリセンター</t>
  </si>
  <si>
    <t>島牧柏光園</t>
  </si>
  <si>
    <t>寿都浄恩学園</t>
  </si>
  <si>
    <t>社会福祉法人徳美会　島牧慈光園</t>
  </si>
  <si>
    <t>歌棄慈光園</t>
  </si>
  <si>
    <t>ワークランド歌棄</t>
  </si>
  <si>
    <t>ひまわり黒松内Ｂ－１</t>
  </si>
  <si>
    <t>しりべしワークセンター　セオス</t>
  </si>
  <si>
    <t>寿都デイサービスセンター</t>
  </si>
  <si>
    <t>愛和の里きもべつ</t>
  </si>
  <si>
    <t>羊蹄セルプ</t>
  </si>
  <si>
    <t>人と人をつなぐ 陽だまり</t>
  </si>
  <si>
    <t>障がい者就労支援事業所　ワークショップようてい</t>
  </si>
  <si>
    <t>ワークステーション輝</t>
  </si>
  <si>
    <t>岩内あけぼの学園</t>
  </si>
  <si>
    <t>サンライズ</t>
  </si>
  <si>
    <t>そらあい</t>
  </si>
  <si>
    <t>アンジェラ</t>
  </si>
  <si>
    <t>銀山学園</t>
  </si>
  <si>
    <t>大江学園</t>
  </si>
  <si>
    <t>陽だまり</t>
  </si>
  <si>
    <t>共働の家</t>
  </si>
  <si>
    <t>きょうどう</t>
  </si>
  <si>
    <t>みっくすベジタ</t>
  </si>
  <si>
    <t>サポートセンターたね</t>
  </si>
  <si>
    <t>あんごの森 銀山</t>
  </si>
  <si>
    <t>こうずみ　</t>
  </si>
  <si>
    <t>こうずみ　とよおか</t>
  </si>
  <si>
    <t>余市幸住学園</t>
  </si>
  <si>
    <t>余市豊浜学園</t>
  </si>
  <si>
    <t>余市作業所</t>
  </si>
  <si>
    <t>セルフケア</t>
  </si>
  <si>
    <t>地域生活総合支援センター　いこいの家</t>
  </si>
  <si>
    <t>あおぞら</t>
  </si>
  <si>
    <t>就労継続支援A型事業所CONNECT YOICHI</t>
  </si>
  <si>
    <t>障害者多機能型施設カルミア</t>
  </si>
  <si>
    <t>障害者多機能型施設カルミア神居</t>
  </si>
  <si>
    <t>指定生活介護事業所　共生園</t>
  </si>
  <si>
    <t>ゆい・ゆい本舗</t>
  </si>
  <si>
    <t>指定障害者支援施設やすらぎ園</t>
  </si>
  <si>
    <t>旭川ねむのきの里</t>
  </si>
  <si>
    <t>旭川ねむのきの園</t>
  </si>
  <si>
    <t>ねむのき神居</t>
  </si>
  <si>
    <t>GENKIYA</t>
  </si>
  <si>
    <t>生活介護ひまわり</t>
  </si>
  <si>
    <t>あかしあ障害者総合相談支援センター</t>
  </si>
  <si>
    <t>ピア・こすもす</t>
  </si>
  <si>
    <t>バリアフリー</t>
  </si>
  <si>
    <t>旭川ヒューマンサービスセンター</t>
  </si>
  <si>
    <t>みらい（Mirai）</t>
  </si>
  <si>
    <t>旭川アルム</t>
  </si>
  <si>
    <t>創房　みな・みな</t>
  </si>
  <si>
    <t>ぴあふる　岩山</t>
  </si>
  <si>
    <t>わーく・エリア</t>
  </si>
  <si>
    <t>うらら</t>
  </si>
  <si>
    <t>しらかば</t>
  </si>
  <si>
    <t>就労継続支援センター　きらら</t>
  </si>
  <si>
    <t>就労継続支援（B型）事業所　りんどう</t>
  </si>
  <si>
    <t>ぽぷら事業所</t>
  </si>
  <si>
    <t>ＷＡＹＷＡＹすていしょん</t>
  </si>
  <si>
    <t>旭川美景園</t>
  </si>
  <si>
    <t>就労継続支援Ｂ型事業所ファブリカ</t>
  </si>
  <si>
    <t>ニムビン</t>
  </si>
  <si>
    <t>セルプ　豊里</t>
  </si>
  <si>
    <t>ワークサポートぽけっと</t>
  </si>
  <si>
    <t>就労継続支援事業所ハーモニー</t>
  </si>
  <si>
    <t>就労支援事業所　ふたば</t>
  </si>
  <si>
    <t>ＣＯＬＯＲ ＰＩＥＣＥ</t>
  </si>
  <si>
    <t>とんとん</t>
  </si>
  <si>
    <t>多機能型事業所　きずな</t>
  </si>
  <si>
    <t>就労継続支援Ｂ型事業所　きずな２</t>
  </si>
  <si>
    <t>らいらっく</t>
  </si>
  <si>
    <t>ワークエリア　ハートの森</t>
  </si>
  <si>
    <t>弁当工房　縁　事業所</t>
  </si>
  <si>
    <t>障害者支援施設　敬愛園</t>
  </si>
  <si>
    <t>セルプ　フロイデ</t>
  </si>
  <si>
    <t>セルプ　ノイエ</t>
  </si>
  <si>
    <t>旭川福祉園</t>
  </si>
  <si>
    <t>第二旭川福祉園</t>
  </si>
  <si>
    <t>あかしあ労働福祉センター第１作業所</t>
  </si>
  <si>
    <t>あかしあ労働福祉センター第２作業所</t>
  </si>
  <si>
    <t>あかしあ労働福祉センター第３作業所</t>
  </si>
  <si>
    <t>指定障害者支援施設　共生園</t>
  </si>
  <si>
    <t>指定障害者支援施設　共生園Ⅱ</t>
  </si>
  <si>
    <t>障害者就労支援事業Ｓｔｅｐ</t>
  </si>
  <si>
    <t>障がい者支援施設　第二希望学園</t>
  </si>
  <si>
    <t>ねむのきワークセンター</t>
  </si>
  <si>
    <t>障がい者支援施設　希望学園</t>
  </si>
  <si>
    <t>旭川通園事業所</t>
  </si>
  <si>
    <t>就労継続支援Ｂ型事業所　POKKAPOKA</t>
  </si>
  <si>
    <t>上川更生ハイム</t>
  </si>
  <si>
    <t>就労継続支援Ｂ型事業所　じょぶぷれいす桜</t>
  </si>
  <si>
    <t>希望の杜の会　就労移行支援事業所　なつみかん</t>
  </si>
  <si>
    <t>希望の杜の会　就労継続支援Ｂ型事業所　なつみかん</t>
  </si>
  <si>
    <t>生活介護事業所みのり</t>
  </si>
  <si>
    <t>チーム紅蓮A</t>
  </si>
  <si>
    <t>チーム紅蓮B</t>
  </si>
  <si>
    <t>栗の杜</t>
  </si>
  <si>
    <t>つつじの里</t>
  </si>
  <si>
    <t>就労継続支援Ｂ型事業所　オリーブの樹</t>
  </si>
  <si>
    <t>キャリアエスコート</t>
  </si>
  <si>
    <t>ねむのき福祉センター</t>
  </si>
  <si>
    <t>デイアクティビティセンターあかしあ</t>
  </si>
  <si>
    <t>株式会社ＨＳＳ　Ｂ型事業所</t>
  </si>
  <si>
    <t>サポートステーション愛</t>
  </si>
  <si>
    <t>就労継続支援Ｂ型事業所　あーち</t>
  </si>
  <si>
    <t>障がい者福祉サービス事業所　アクア・カルチャー</t>
  </si>
  <si>
    <t>多機能型就労支援センター「Ｃｈａ・Ｃｈａ・Ｃｈａ」</t>
  </si>
  <si>
    <t>障がい福祉サービス事業所　びーむ</t>
  </si>
  <si>
    <t>スマイルプラネット生活介護</t>
  </si>
  <si>
    <t>就労継続支援Ｂ型事業所　ていくるーと</t>
  </si>
  <si>
    <t>上川更生ハイム末広デイセンター</t>
  </si>
  <si>
    <t>ふぁいん</t>
  </si>
  <si>
    <t>みなぽろ</t>
  </si>
  <si>
    <t>きらめき</t>
  </si>
  <si>
    <t>福祉サービス事業所　リガール</t>
  </si>
  <si>
    <t>ピーシーズ</t>
  </si>
  <si>
    <t>みなみ風</t>
  </si>
  <si>
    <t>就労継続支援事業所　はばたき</t>
  </si>
  <si>
    <t>ドームファクトリー</t>
  </si>
  <si>
    <t>障がい者就労継続支援事業所ゆいまーる</t>
  </si>
  <si>
    <t>スリーエフ</t>
  </si>
  <si>
    <t>就労継続支援Ｂ型事業所アイランド</t>
  </si>
  <si>
    <t>就労支援事業所フィオーレ旭川</t>
  </si>
  <si>
    <t>ケアサポート　れん</t>
  </si>
  <si>
    <t>就労支援事業所むつみ</t>
  </si>
  <si>
    <t>多機能型事業所　あいず</t>
  </si>
  <si>
    <t>ジョブタス旭川６条通事業所</t>
  </si>
  <si>
    <t>生活介護事業所　じゃもん</t>
  </si>
  <si>
    <t>障がい者就労継続支援Ｂ型事業所リポ豊岡事業所</t>
  </si>
  <si>
    <t>カレーのちから　旭川豊岡店</t>
  </si>
  <si>
    <t>旭川就労継続支援Ｂ型事業所あーる</t>
  </si>
  <si>
    <t>生活介護事業所とびらのおうち</t>
  </si>
  <si>
    <t>生活介護Collage</t>
  </si>
  <si>
    <t>就労継続支援Ｂ型事業所　Ｆ</t>
  </si>
  <si>
    <t>はーべすと</t>
  </si>
  <si>
    <t>花笑みる</t>
  </si>
  <si>
    <t>就労継続支援Ｂ型事業所　小麦王国</t>
  </si>
  <si>
    <t>障がい福祉事業所　ていすと</t>
  </si>
  <si>
    <t>けっと</t>
  </si>
  <si>
    <t>小規模多機能型居宅介護事業所ここはな</t>
  </si>
  <si>
    <t>ぎるどアース</t>
  </si>
  <si>
    <t>就労継続支援Ｂ型事業所　エンターテインメントアカデミーでじるみ旭川</t>
  </si>
  <si>
    <t>就労継続支援Ｂ型事業所でこぼこＷ</t>
  </si>
  <si>
    <t>ネクストワン</t>
  </si>
  <si>
    <t>Mutual　Support　Centerラベンダーの郷</t>
  </si>
  <si>
    <t>北の峯学園</t>
  </si>
  <si>
    <t>サポートステーションすきっぷ</t>
  </si>
  <si>
    <t>障がい福祉サービス事業所　なんぷ～香房</t>
  </si>
  <si>
    <t>障害福祉サービス多機能型事業所　デイセンター芽ぐみ野</t>
  </si>
  <si>
    <t>障害者支援施設　南富良野からまつ園</t>
  </si>
  <si>
    <t>障害者支援施設　南富良野こざくら園</t>
  </si>
  <si>
    <t>ひのでより</t>
  </si>
  <si>
    <t>就労支援事業所「とむとむ」</t>
  </si>
  <si>
    <t>障害福祉サービス多機能型事業所　デイサポートかみふらの</t>
  </si>
  <si>
    <t>こもれびより</t>
  </si>
  <si>
    <t>freesia</t>
  </si>
  <si>
    <t>カナエル</t>
  </si>
  <si>
    <t>Libre</t>
  </si>
  <si>
    <t>柏の里デイセンター</t>
  </si>
  <si>
    <t>わーくさぽーと　のどか</t>
  </si>
  <si>
    <t>大雪の園</t>
  </si>
  <si>
    <t>かたるべの森</t>
  </si>
  <si>
    <t>ギャラリーかたるべプラス</t>
  </si>
  <si>
    <t>ケンセイシャレバレッジ</t>
  </si>
  <si>
    <t>アトリエ・トムテ</t>
  </si>
  <si>
    <t>ワークサポート　フレンズ</t>
  </si>
  <si>
    <t>障害福祉サービス事業所　美瑛ディセンター　すずらん</t>
  </si>
  <si>
    <t>障がい福祉サービス事業所　あいねっと</t>
  </si>
  <si>
    <t>とわ北斗</t>
  </si>
  <si>
    <t>はぴふる</t>
  </si>
  <si>
    <t>サンフレンズ旭川</t>
  </si>
  <si>
    <t>障がい福祉サービス事業所すばる</t>
  </si>
  <si>
    <t>ワークショップ　さんれっど</t>
  </si>
  <si>
    <t>満天の丘　輝星</t>
  </si>
  <si>
    <t>アトリエジョバンニ</t>
  </si>
  <si>
    <t>Ｂｉｅｉ－ＢＡＳＥ</t>
  </si>
  <si>
    <t>さぽーと　カラフル</t>
  </si>
  <si>
    <t>クリエイト</t>
  </si>
  <si>
    <t>グループホーム　わくらば</t>
  </si>
  <si>
    <t>東川リード</t>
  </si>
  <si>
    <t>就労継続支援事業所くろこ</t>
  </si>
  <si>
    <t>つくも園</t>
  </si>
  <si>
    <t>生活介護事業所　名寄丘の上学園</t>
  </si>
  <si>
    <t>就労継続支援事業所ハートフル・みらい</t>
  </si>
  <si>
    <t>きぼう</t>
  </si>
  <si>
    <t>のぞみ</t>
  </si>
  <si>
    <t>るんべる</t>
  </si>
  <si>
    <t>ワークセンター　きずな</t>
  </si>
  <si>
    <t>就労継続支援事業所マヤッカ</t>
  </si>
  <si>
    <t>就労支援事業所「道北ワークセンター」</t>
  </si>
  <si>
    <t>自立訓練（生活訓練）事業所　緑ヶ丘</t>
  </si>
  <si>
    <t>障害者支援施設　はれる</t>
  </si>
  <si>
    <t>Freiheit</t>
  </si>
  <si>
    <t>下川町立障害者支援施設　山びこ学園</t>
  </si>
  <si>
    <t>ワークショップ風</t>
  </si>
  <si>
    <t>剣渕北の杜舎</t>
  </si>
  <si>
    <t>剣渕西原学園</t>
  </si>
  <si>
    <t>就労支援事業所ノースリーフ</t>
  </si>
  <si>
    <t>就労継続支援Ａ型事業所　みなみな</t>
  </si>
  <si>
    <t>ジョブアカデミー名寄</t>
  </si>
  <si>
    <t>デイサービス　かどの福笑来</t>
  </si>
  <si>
    <t>就労支援事業所　TOMO</t>
  </si>
  <si>
    <t>びふか陽だまり</t>
  </si>
  <si>
    <t>むろらんワークセンター　岬</t>
  </si>
  <si>
    <t>日中活動センターげんせん</t>
  </si>
  <si>
    <t>就労継続支援施設月とらいおん</t>
  </si>
  <si>
    <t>就労支援センターピアチェーレ</t>
  </si>
  <si>
    <t>就労継続支援B型　来夢</t>
  </si>
  <si>
    <t>わく・ＷＯＲＫ　ランタナ</t>
  </si>
  <si>
    <t>ハッピーワーク室蘭</t>
  </si>
  <si>
    <t>フロンティア登別</t>
  </si>
  <si>
    <t>生活介護事業所　ひまわり</t>
  </si>
  <si>
    <t>就労支援センターJOBスタ</t>
  </si>
  <si>
    <t>サポートセンター心愛</t>
  </si>
  <si>
    <t>すずかけ</t>
  </si>
  <si>
    <t>活動支援施設　あけぼの</t>
  </si>
  <si>
    <t>花ファクトリーあけぼの</t>
  </si>
  <si>
    <t>障がい者自立支援事業所　エスポワール</t>
  </si>
  <si>
    <t>ろぐらん</t>
  </si>
  <si>
    <t>就労支援センタージョブテラス</t>
  </si>
  <si>
    <t>ゴチャマーゼ</t>
  </si>
  <si>
    <t>のぼりべつ東町ふれあいホーム</t>
  </si>
  <si>
    <t>サルファー登別</t>
  </si>
  <si>
    <t>就労支援事業所テオトル</t>
  </si>
  <si>
    <t>就労継続支援B型事業所クルハウス</t>
  </si>
  <si>
    <t>樽前かしわぎ園</t>
  </si>
  <si>
    <t>障がい者支援施設美々川福祉園</t>
  </si>
  <si>
    <t>障がい福祉サービス事業所美々川エコ</t>
  </si>
  <si>
    <t>障がい福祉サービス事業所美々川デイセンター</t>
  </si>
  <si>
    <t>社台やわらぎ園</t>
  </si>
  <si>
    <t>ライフウィング</t>
  </si>
  <si>
    <t>光陽荘</t>
  </si>
  <si>
    <t>青雲</t>
  </si>
  <si>
    <t>やまぶき</t>
  </si>
  <si>
    <t>永光</t>
  </si>
  <si>
    <t>ふれあいらんど</t>
  </si>
  <si>
    <t>ワークセンターるーぷ『ひので』</t>
  </si>
  <si>
    <t>フロンティア</t>
  </si>
  <si>
    <t>ほべつ誠和</t>
  </si>
  <si>
    <t>ほべつ誠光</t>
  </si>
  <si>
    <t>富門華</t>
  </si>
  <si>
    <t>北海道リハビリテーションセンター療護部</t>
  </si>
  <si>
    <t>ＣＡＲＥ ＣＥＮＴＥＲアルドール</t>
  </si>
  <si>
    <t>就労支援センターまろにえ</t>
  </si>
  <si>
    <t>ほべつ就労支援センター</t>
  </si>
  <si>
    <t>サポートセンターあそしえ</t>
  </si>
  <si>
    <t>ポプリ</t>
  </si>
  <si>
    <t>北海道リハビリテーションセンター</t>
  </si>
  <si>
    <t>マイランドリーⅠ</t>
  </si>
  <si>
    <t>「工房四季」</t>
  </si>
  <si>
    <t>就労サポートセンター紙風船</t>
  </si>
  <si>
    <t>就労支援センターＳｎｏｗｄｒｏｐ・Ｃｌｏｖｅｒ</t>
  </si>
  <si>
    <t>厚真リハビリセンター</t>
  </si>
  <si>
    <t>樽前希望学園</t>
  </si>
  <si>
    <t>社台福祉園</t>
  </si>
  <si>
    <t>ワークランドのぞみ</t>
  </si>
  <si>
    <t>愛らんど</t>
  </si>
  <si>
    <t>北海道きのこファーム</t>
  </si>
  <si>
    <t>愛泉園</t>
  </si>
  <si>
    <t>療養通所介護センターしらかば</t>
  </si>
  <si>
    <t>みらいえ</t>
  </si>
  <si>
    <t>むかわ夢風船</t>
  </si>
  <si>
    <t>ecoネット苫小牧</t>
  </si>
  <si>
    <t>綜合リサイクルパーク</t>
  </si>
  <si>
    <t>マイランドリー　Ⅱ</t>
  </si>
  <si>
    <t>玄</t>
  </si>
  <si>
    <t>ＰＯＰサポート苫小牧</t>
  </si>
  <si>
    <t>多機能型事業所　スタークリーニング新開事業所</t>
  </si>
  <si>
    <t>とまこまい地域福祉支援センター　多機能型事業所　ひなた</t>
  </si>
  <si>
    <t>らいふぁす</t>
  </si>
  <si>
    <t>サポートセンターぷるみえ</t>
  </si>
  <si>
    <t>ファミリーライフしらおい</t>
  </si>
  <si>
    <t>ワーカーズコープあいあい</t>
  </si>
  <si>
    <t>レラサポート</t>
  </si>
  <si>
    <t>就労継続支援Ｂ型事業所　みのり</t>
  </si>
  <si>
    <t>落葉樹色のジェラート　very motch</t>
  </si>
  <si>
    <t>大地のトビラ</t>
  </si>
  <si>
    <t>チョコとまこまい</t>
  </si>
  <si>
    <t>今々亭</t>
  </si>
  <si>
    <t>多機能型事業所　東開町２丁目</t>
  </si>
  <si>
    <t>ジョブタス青雲町事業所</t>
  </si>
  <si>
    <t>Smile ＆ Happy House きゃんばす</t>
  </si>
  <si>
    <t>つなぐプラス</t>
  </si>
  <si>
    <t>就労継続支援B型事業所　エンターテインメントアカデミー　でじるみ苫小牧事業所</t>
  </si>
  <si>
    <t>株式会社ウェイブアイ</t>
  </si>
  <si>
    <t>優徳荘</t>
  </si>
  <si>
    <t>大滝学園</t>
  </si>
  <si>
    <t>伊達リハビリセンター</t>
  </si>
  <si>
    <t>豊浦やまと光星園</t>
  </si>
  <si>
    <t>やまと郭公の里</t>
  </si>
  <si>
    <t>社会福祉法人　わらしべ会　大滝わらしべ園</t>
  </si>
  <si>
    <t>北海道社会福祉事業団太陽の園きぼう</t>
  </si>
  <si>
    <t>北海道社会福祉事業団太陽の園あおば</t>
  </si>
  <si>
    <t>ワークセンターえるむ</t>
  </si>
  <si>
    <t>ふみだす</t>
  </si>
  <si>
    <t>障害福祉サービス事業所　ⅰ・box</t>
  </si>
  <si>
    <t>太陽の園　生活介護事業所　ハーモニー</t>
  </si>
  <si>
    <t>清水友愛の里</t>
  </si>
  <si>
    <t>デイセンター　あすなろ</t>
  </si>
  <si>
    <t>デイセンター　いちばんぼし</t>
  </si>
  <si>
    <t>だて地域生活支援センター　まめた</t>
  </si>
  <si>
    <t>第２ふみだす</t>
  </si>
  <si>
    <t>ワークランドかっこう</t>
  </si>
  <si>
    <t>そよかぜ</t>
  </si>
  <si>
    <t>一般社団法人伊達の風　北風</t>
  </si>
  <si>
    <t>一般社団法人伊達の風　湘南の風</t>
  </si>
  <si>
    <t>就労継続支援Ｂ型事業所　湘南しいたけ</t>
  </si>
  <si>
    <t>ふれんず</t>
  </si>
  <si>
    <t>太陽の園　生活介護事業所　メロディー</t>
  </si>
  <si>
    <t>陽笑</t>
  </si>
  <si>
    <t>静内ペテカリの園</t>
  </si>
  <si>
    <t>静内桜風園</t>
  </si>
  <si>
    <t>浦河わらしべ園</t>
  </si>
  <si>
    <t>ワークセンター　みのり</t>
  </si>
  <si>
    <t>べてる就労サポートセンター　ベテスダ</t>
  </si>
  <si>
    <t>べテル就労サポートセンター　ベテスダ</t>
  </si>
  <si>
    <t>浦河向陽園</t>
  </si>
  <si>
    <t>青空</t>
  </si>
  <si>
    <t>ecoネット</t>
  </si>
  <si>
    <t>コミュニティハウスしずない</t>
  </si>
  <si>
    <t>クッキー工房　風</t>
  </si>
  <si>
    <t>ミルト</t>
  </si>
  <si>
    <t>デイセンター虹</t>
  </si>
  <si>
    <t>ｅｃｏネット浦河</t>
  </si>
  <si>
    <t>支援施設　節婦ほろしりの里</t>
  </si>
  <si>
    <t>サポートセンター「えましあ」</t>
  </si>
  <si>
    <t>ライフサポート</t>
  </si>
  <si>
    <t>さるがわ</t>
  </si>
  <si>
    <t>ホープフル・和</t>
  </si>
  <si>
    <t>門別愛光園</t>
  </si>
  <si>
    <t>なんでも屋　ＺＯＮＯ</t>
  </si>
  <si>
    <t>べてる就労サポートセンター　ミナ</t>
  </si>
  <si>
    <t>べてる就労サポートセンター　ノア</t>
  </si>
  <si>
    <t>就労支援事業所　ねくすと</t>
  </si>
  <si>
    <t>多機能型事業所　ぷりーと</t>
  </si>
  <si>
    <t>ＣｏＫｏＲｏ３５７</t>
  </si>
  <si>
    <t>就労支援事業所 cafeゆるり</t>
  </si>
  <si>
    <t>ぴーすふる</t>
  </si>
  <si>
    <t>多機能型事業所「もあ」</t>
  </si>
  <si>
    <t>障害者支援施設　ライフサポートさわらび</t>
  </si>
  <si>
    <t>サン・フラワー</t>
  </si>
  <si>
    <t>障がい者支援施設　鶴が丘学園</t>
  </si>
  <si>
    <t>デイハウス　ぽこ　あ　ぽこ</t>
  </si>
  <si>
    <t>くしろわんこ</t>
  </si>
  <si>
    <t>釧路リカバリーセンター</t>
  </si>
  <si>
    <t>就労継続支援事業所　ワークサロン</t>
  </si>
  <si>
    <t>多機能事業所　ぽれっと</t>
  </si>
  <si>
    <t>いずみの里</t>
  </si>
  <si>
    <t>くしろジョブトレーニングセンター「あらんじぇ」</t>
  </si>
  <si>
    <t>生活介護事業所　いっかい</t>
  </si>
  <si>
    <t>オフィス　きらり</t>
  </si>
  <si>
    <t>多機能型事業所　ひかり自立支援センター</t>
  </si>
  <si>
    <t>ワークサロン　ぴーぷる</t>
  </si>
  <si>
    <t>島屋ゴマサーカス</t>
  </si>
  <si>
    <t>アート工房　きらく</t>
  </si>
  <si>
    <t>障がい者支援施設　おんべつ学園</t>
  </si>
  <si>
    <t>就労継続支援Ｂ型事業所　ワークセンター音別</t>
  </si>
  <si>
    <t>多機能型事業所　大きな木</t>
  </si>
  <si>
    <t>はしどいライフラボ　ぶるうむ</t>
  </si>
  <si>
    <t>すてっぷ　とっとり</t>
  </si>
  <si>
    <t>こぶし作業所</t>
  </si>
  <si>
    <t>多機能型通所施設はばたき</t>
  </si>
  <si>
    <t>工房　かのん</t>
  </si>
  <si>
    <t>さわやか釧路</t>
  </si>
  <si>
    <t>代行サービス　いっ歩</t>
  </si>
  <si>
    <t>社会就労センターらびぃ</t>
  </si>
  <si>
    <t>くしろぱんや</t>
  </si>
  <si>
    <t>特定非営利活動法人おおぞらネットワーク　釧路リカバリーセンター鳥取北</t>
  </si>
  <si>
    <t>HAG emi</t>
  </si>
  <si>
    <t>さはみす</t>
  </si>
  <si>
    <t>障害者支援施設　丹頂の園</t>
  </si>
  <si>
    <t>生活介護事業所　レンリソウ</t>
  </si>
  <si>
    <t>ノーサイド</t>
  </si>
  <si>
    <t>シッポファーレ！</t>
  </si>
  <si>
    <t>くしろジョブリカバリーセンター　ぷろぐれ</t>
  </si>
  <si>
    <t>くしろジョブコミュニケーションセンター　れぽぜ</t>
  </si>
  <si>
    <t>生活介護いっ歩　フロー</t>
  </si>
  <si>
    <t>くしろ夕日カフェ</t>
  </si>
  <si>
    <t>めいく</t>
  </si>
  <si>
    <t>ハーモニー</t>
  </si>
  <si>
    <t>生活介護事業所　あゆみ</t>
  </si>
  <si>
    <t>ふぉると</t>
  </si>
  <si>
    <t>りあん</t>
  </si>
  <si>
    <t>あるま縁屋</t>
  </si>
  <si>
    <t>すまいる９４６</t>
  </si>
  <si>
    <t>障害者就労継続支援Ａ型施設　あかし</t>
  </si>
  <si>
    <t>生活介護いっ歩　フロー②</t>
  </si>
  <si>
    <t>生活介護事業所　イカサル</t>
  </si>
  <si>
    <t>就労継続支援Ａ型事業所ナポリの窯釧路店</t>
  </si>
  <si>
    <t>プリズム</t>
  </si>
  <si>
    <t>ビートルーム</t>
  </si>
  <si>
    <t>就労継続支援B型事業所「手と手」</t>
  </si>
  <si>
    <t>うるるあ</t>
  </si>
  <si>
    <t>せんしんサポート</t>
  </si>
  <si>
    <t>音羽協働センター</t>
  </si>
  <si>
    <t>はしどいワークラボ　りれいと</t>
  </si>
  <si>
    <t>くしろジョブトレーニングセンター あらんじぇⅡ</t>
  </si>
  <si>
    <t>就労継続支援B型事業所　NEXT SPACE</t>
  </si>
  <si>
    <t>CALUMA</t>
  </si>
  <si>
    <t>VIVIANA</t>
  </si>
  <si>
    <t>生活介護事業所　SAKURA</t>
  </si>
  <si>
    <t>それいゆ</t>
  </si>
  <si>
    <t>るーな</t>
  </si>
  <si>
    <t>就労支援施設　ReCare</t>
  </si>
  <si>
    <t>就労継続支援B型事業所　illumi</t>
  </si>
  <si>
    <t>おにぎり屋　ぱぐ</t>
  </si>
  <si>
    <t>釧路創生会就労継続支援A型事業所</t>
  </si>
  <si>
    <t>生活介護いっ歩フロー③</t>
  </si>
  <si>
    <t>生活介護事業所　えーる</t>
  </si>
  <si>
    <t>就労継続支援B型　きーる</t>
  </si>
  <si>
    <t>KCオールズ</t>
  </si>
  <si>
    <t>しえんす</t>
  </si>
  <si>
    <t>生活介護　山百合</t>
  </si>
  <si>
    <t>坂の上の木</t>
  </si>
  <si>
    <t>ななはち</t>
  </si>
  <si>
    <t>おとひまLife</t>
  </si>
  <si>
    <t>グラン・ジュテ</t>
  </si>
  <si>
    <t>就労継続支援B型　れーる</t>
  </si>
  <si>
    <t>就労継続支援B型　amber</t>
  </si>
  <si>
    <t>就労支援　おうか</t>
  </si>
  <si>
    <t>MUSK</t>
  </si>
  <si>
    <t>みらころ</t>
  </si>
  <si>
    <t>就労継続支援A型事業所　ふるる</t>
  </si>
  <si>
    <t>あるむ</t>
  </si>
  <si>
    <t>ライフプラス</t>
  </si>
  <si>
    <t>就労継続支援B型事業所　ともに</t>
  </si>
  <si>
    <t>Ａ－ｕｐ</t>
  </si>
  <si>
    <t>生活介護事業所　とっと</t>
  </si>
  <si>
    <t>就労継続支援B型事業所　たんた</t>
  </si>
  <si>
    <t>シング</t>
  </si>
  <si>
    <t>就労事業所シュウoak</t>
  </si>
  <si>
    <t>リンツガーデン</t>
  </si>
  <si>
    <t>就労支援事業所フィオーレ釧路</t>
  </si>
  <si>
    <t>就労継続支援B型事業所　でじるみ　釧路</t>
  </si>
  <si>
    <t>スワン工房</t>
  </si>
  <si>
    <t>障害者支援施設　根室すずらん学園</t>
  </si>
  <si>
    <t>生活支援事業所　ライフサポート・かしのみ</t>
  </si>
  <si>
    <t>就労支援センター　ワークス・オーク</t>
  </si>
  <si>
    <t>自立サポートセンター　工房うぃんくる</t>
  </si>
  <si>
    <t>障がい者デイサービスセンター　のびのび</t>
  </si>
  <si>
    <t>自立支援センター　ほのぼの</t>
  </si>
  <si>
    <t>就労継続支援事業所　森の家</t>
  </si>
  <si>
    <t>キッチンぱすてる</t>
  </si>
  <si>
    <t>とっどる</t>
  </si>
  <si>
    <t>就労継続支援A型　ウィルビー</t>
  </si>
  <si>
    <t>生活介護事業所いーくつ</t>
  </si>
  <si>
    <t>エースぱすてる</t>
  </si>
  <si>
    <t>のはな</t>
  </si>
  <si>
    <t>クープア</t>
  </si>
  <si>
    <t>てつなぎ工房</t>
  </si>
  <si>
    <t>のんき村</t>
  </si>
  <si>
    <t>特定非営利活動法人　馬木葉クラブ</t>
  </si>
  <si>
    <t>しべちゃコスモス</t>
  </si>
  <si>
    <t>のんき工房</t>
  </si>
  <si>
    <t>工房るうぷ</t>
  </si>
  <si>
    <t>太陽の家</t>
  </si>
  <si>
    <t>職業指導センターきぼう</t>
  </si>
  <si>
    <t>すまいるB</t>
  </si>
  <si>
    <t>就労支援センターアライブ</t>
  </si>
  <si>
    <t>生活支援センターきずな</t>
  </si>
  <si>
    <t>卵らん</t>
  </si>
  <si>
    <t>ぷらっと</t>
  </si>
  <si>
    <t>就労継続支援B型事業所　あいある</t>
  </si>
  <si>
    <t>ゆっくりん</t>
  </si>
  <si>
    <t>ぬくもり弁当</t>
  </si>
  <si>
    <t>よろずやポッケ</t>
  </si>
  <si>
    <t>ばうむ</t>
  </si>
  <si>
    <t>みなやんワークス</t>
  </si>
  <si>
    <t>就労継続支援B型事業所　Villa　あしはらの杜</t>
  </si>
  <si>
    <t>就労継続支援B型　そよかぜ</t>
  </si>
  <si>
    <t>びーぱる</t>
  </si>
  <si>
    <t>就労事業所シュウleaf</t>
  </si>
  <si>
    <t>ワークサロン虹</t>
  </si>
  <si>
    <t>帯広ケア・センター就労移行支援　シャリブ</t>
  </si>
  <si>
    <t>帯広ケア・センター就労継続支援　フロンティア</t>
  </si>
  <si>
    <t>十勝あすなろ会</t>
  </si>
  <si>
    <t>めでる</t>
  </si>
  <si>
    <t>ワークセンターはまなす</t>
  </si>
  <si>
    <t>とかち共同作業所</t>
  </si>
  <si>
    <t>多機能型事業所稲田館　生活介護ピリカ</t>
  </si>
  <si>
    <t>多機能型事業所稲田館　自立訓練ステップ</t>
  </si>
  <si>
    <t>ワークサポートふれあい</t>
  </si>
  <si>
    <t>障害者支援施設　帯広慈光学園</t>
  </si>
  <si>
    <t>障害者支援施設　帯広はちす園</t>
  </si>
  <si>
    <t>多機能型障害者就労支援事業所　帯広はちす園</t>
  </si>
  <si>
    <t>就労支援事業所　帯広はちす園</t>
  </si>
  <si>
    <t>愛灯学園</t>
  </si>
  <si>
    <t>障害者支援施設　光り園</t>
  </si>
  <si>
    <t>障害者生活介護事業所　帯広やわらぎ園</t>
  </si>
  <si>
    <t>共生型生活介護事業所えみ</t>
  </si>
  <si>
    <t>ワークフロア清柳</t>
  </si>
  <si>
    <t>啐啄童子</t>
  </si>
  <si>
    <t>とかちダルクケアセンター</t>
  </si>
  <si>
    <t>るくら</t>
  </si>
  <si>
    <t>ふゎんふゎん</t>
  </si>
  <si>
    <t>特定非営利活動法人　愛里の会　帯広事業所</t>
  </si>
  <si>
    <t>障がい者就労継続支援Ｂ型事業所　ゆうき</t>
  </si>
  <si>
    <t>就労継続支援Ａ型事業所　しんかーずランチ</t>
  </si>
  <si>
    <t>就労継続支援Ｂ型事業所　わーぷる</t>
  </si>
  <si>
    <t>多機能型事業所わいわいハウスりいぶ</t>
  </si>
  <si>
    <t>就労支援Ｂ型事業所ｉｋｏｉ</t>
  </si>
  <si>
    <t>クローバー</t>
  </si>
  <si>
    <t>TOKACHI BAGEL CAFE POUR TOUS</t>
  </si>
  <si>
    <t>障がい福祉サービス事業所　ちあファクトリー</t>
  </si>
  <si>
    <t>就労支援事業所　光り園</t>
  </si>
  <si>
    <t>株式会社トリノ</t>
  </si>
  <si>
    <t>就労支援事業所　和幸</t>
  </si>
  <si>
    <t>まなびや</t>
  </si>
  <si>
    <t>ペットショップ　いきものがかり　ラビット店</t>
  </si>
  <si>
    <t>フリッパー</t>
  </si>
  <si>
    <t>就労継続支援Ｂ型事業所　きずな</t>
  </si>
  <si>
    <t>就労支援事業所　ココスマイル</t>
  </si>
  <si>
    <t>ハーモニーアネックス</t>
  </si>
  <si>
    <t>スタイルとかち</t>
  </si>
  <si>
    <t>就労継続支援事業所　大作</t>
  </si>
  <si>
    <t>みなみ野の杜</t>
  </si>
  <si>
    <t>就労継続支援Ｂ型事業所　えーる</t>
  </si>
  <si>
    <t>デイハウス　えむず</t>
  </si>
  <si>
    <t>ぐらんつ</t>
  </si>
  <si>
    <t>就労継続支援Ａ型ウェルズ</t>
  </si>
  <si>
    <t>有限会社くさなぎ農園</t>
  </si>
  <si>
    <t>就労継続支援B型事業所　でじるみ帯広南</t>
  </si>
  <si>
    <t>障がい福祉サービス事業所　きらり</t>
  </si>
  <si>
    <t>福祉事業型専攻大学　スクオーラ帯広校</t>
  </si>
  <si>
    <t>１５１枝</t>
  </si>
  <si>
    <t>笑活</t>
  </si>
  <si>
    <t>就労継続支援Ｂ型事業所　カフェ　ＩＲＯＨＡ</t>
  </si>
  <si>
    <t>就労支援事業所　あしすと</t>
  </si>
  <si>
    <t>はるかぜ</t>
  </si>
  <si>
    <t>就労支援事業所フィオーレ帯広</t>
  </si>
  <si>
    <t>ここから未来</t>
  </si>
  <si>
    <t>ここから未来　電信通り</t>
  </si>
  <si>
    <t>あさひ☆みらい</t>
  </si>
  <si>
    <t>生活介護事業所　もふもふ</t>
  </si>
  <si>
    <t>就労継続支援施設ＡＭＵＡｉ</t>
  </si>
  <si>
    <t>就労継続支援Ｂ型事業所　あんど</t>
  </si>
  <si>
    <t>生活介護事業所あっぷれっそ</t>
  </si>
  <si>
    <t>指定生活介護事業所　デサフィオ</t>
  </si>
  <si>
    <t>就労継続支援Ｂ型事業所　たのしい環</t>
  </si>
  <si>
    <t>十勝　きずなの翼</t>
  </si>
  <si>
    <t>就労継続支援Ｂ型事業所　未來</t>
  </si>
  <si>
    <t>就労継続支援Ｂ型事業所　チームワーク</t>
  </si>
  <si>
    <t>大樹学園</t>
  </si>
  <si>
    <t>重症児者デイサービスプエオウイング</t>
  </si>
  <si>
    <t>ChipS Life</t>
  </si>
  <si>
    <t>アーク生活介護事業所Ｂ</t>
  </si>
  <si>
    <t>アーク生活介護事業所Ａ</t>
  </si>
  <si>
    <t>就労継続支援多機能事業所うさぎ</t>
  </si>
  <si>
    <t>就労継続支援Ｂ型事業所　でじるみ帯広西</t>
  </si>
  <si>
    <t>生活介護ビッグアイ</t>
  </si>
  <si>
    <t>きらぼし</t>
  </si>
  <si>
    <t>わかふじ寮</t>
  </si>
  <si>
    <t>わかふじワークセンター</t>
  </si>
  <si>
    <t>デイセンター　ばんせい</t>
  </si>
  <si>
    <t>おとわ</t>
  </si>
  <si>
    <t>障害者支援施設とまむ園</t>
  </si>
  <si>
    <t>障害者支援施設みどりの園</t>
  </si>
  <si>
    <t>あしょろ地域共同作業所ふれあいホーム</t>
  </si>
  <si>
    <t>オークル生活介護事業</t>
  </si>
  <si>
    <t>オークル就労継続支援事業</t>
  </si>
  <si>
    <t>幕別あすなろ会</t>
  </si>
  <si>
    <t>屈足わかふじ園</t>
  </si>
  <si>
    <t>就労支援センターこんぱす</t>
  </si>
  <si>
    <t>ほんべつつつじの園</t>
  </si>
  <si>
    <t>障害者支援施設あさひ荘</t>
  </si>
  <si>
    <t>生活介護事業所 清水旭山学園通所ホーム</t>
  </si>
  <si>
    <t>中札内のぞみ園</t>
  </si>
  <si>
    <t>中札内みのり園</t>
  </si>
  <si>
    <t>しほろほのぼのホーム共同作業所</t>
  </si>
  <si>
    <t>障害者支援施設　清水旭山学園</t>
  </si>
  <si>
    <t>多機能型事業所　旭山農志塾</t>
  </si>
  <si>
    <t>多機能型事業所　ゆうゆう舎</t>
  </si>
  <si>
    <t>晩成学園</t>
  </si>
  <si>
    <t>緑陽荘</t>
  </si>
  <si>
    <t>第２わかふじ寮</t>
  </si>
  <si>
    <t>多機能型事業所ひまわりの家</t>
  </si>
  <si>
    <t>福祉サービス事業所　笑心。</t>
  </si>
  <si>
    <t>就労支援事業所　うたげ</t>
  </si>
  <si>
    <t>九神ファームめむろ</t>
  </si>
  <si>
    <t>就労継続支援Ｂ型事業所　御影農志塾</t>
  </si>
  <si>
    <t>タッチあいあい</t>
  </si>
  <si>
    <t>クローバー共同作業所</t>
  </si>
  <si>
    <t>ワークセンターふれんず</t>
  </si>
  <si>
    <t>就労継続支援Ａ型事業所　かしわ</t>
  </si>
  <si>
    <t>ワークステーション「わくわく」</t>
  </si>
  <si>
    <t>クローバー　ベリー</t>
  </si>
  <si>
    <t>どんぐりの家</t>
  </si>
  <si>
    <t>ココロコ十勝</t>
  </si>
  <si>
    <t>くるみ</t>
  </si>
  <si>
    <t>ミラータイム</t>
  </si>
  <si>
    <t>ＰＰＣ</t>
  </si>
  <si>
    <t>地域サポートセンターえがお</t>
  </si>
  <si>
    <t>ひこぼし</t>
  </si>
  <si>
    <t>クローバーモア</t>
  </si>
  <si>
    <t>なないろ</t>
  </si>
  <si>
    <t>ふれあい共同作業所</t>
  </si>
  <si>
    <t>生活介護事業所こんぱす</t>
  </si>
  <si>
    <t>アースリンク</t>
  </si>
  <si>
    <t>デイサポートさ～くる</t>
  </si>
  <si>
    <t>障がい福祉サービス事業所　音彩</t>
  </si>
  <si>
    <t>就労支援センターみどりの園</t>
  </si>
  <si>
    <t>とかちアークキッチン</t>
  </si>
  <si>
    <t>就労継続支援Ｂ型事業所nanmo.</t>
  </si>
  <si>
    <t>生活介護ほーぷ</t>
  </si>
  <si>
    <t>すてきさん</t>
  </si>
  <si>
    <t>豆ちゃん</t>
  </si>
  <si>
    <t>風楽里</t>
  </si>
  <si>
    <t>サポートネット自立訓練（生活訓練）事業所</t>
  </si>
  <si>
    <t>ワークネット北見　就労継続支援事業所</t>
  </si>
  <si>
    <t>すたーと</t>
  </si>
  <si>
    <t>就労支援事業所「すてっぷ」</t>
  </si>
  <si>
    <t>きらきら本舗　わたぼうし</t>
  </si>
  <si>
    <t>さつき</t>
  </si>
  <si>
    <t>工房とみさと</t>
  </si>
  <si>
    <t>るべしべやよい苑</t>
  </si>
  <si>
    <t>るべしべ光星苑</t>
  </si>
  <si>
    <t>障害者支援施設きたみ学園</t>
  </si>
  <si>
    <t>友楽里</t>
  </si>
  <si>
    <t>川東学園</t>
  </si>
  <si>
    <t>きたみ学園成人部</t>
  </si>
  <si>
    <t>フレンズ</t>
  </si>
  <si>
    <t>むぎわら</t>
  </si>
  <si>
    <t>生活介護事業所　びーぼ</t>
  </si>
  <si>
    <t>就労継続支援Ｂ型事業所　びーぼ</t>
  </si>
  <si>
    <t>指定生活介護　結</t>
  </si>
  <si>
    <t>ちから</t>
  </si>
  <si>
    <t>サポートネット生活介護事業所</t>
  </si>
  <si>
    <t>ゆめみらい</t>
  </si>
  <si>
    <t>セキレイの里</t>
  </si>
  <si>
    <t>アモールムツミ</t>
  </si>
  <si>
    <t>就労継続支援Ａ型事業所　クリーンリースウェルフェア</t>
  </si>
  <si>
    <t>就労継続支援事業所　クリーンリースウェルフェア</t>
  </si>
  <si>
    <t>赤い屋根</t>
  </si>
  <si>
    <t>デイサービス　せせらぎ</t>
  </si>
  <si>
    <t>就労継続支援事業所　さち</t>
  </si>
  <si>
    <t>就労移行支援事業所　エスポワール北見</t>
  </si>
  <si>
    <t>生活支援事業所「ほっぷ」</t>
  </si>
  <si>
    <t>生活介護　いろは</t>
  </si>
  <si>
    <t>就労継続支援Ｂ型事業所　エスポワール北見</t>
  </si>
  <si>
    <t>コネル</t>
  </si>
  <si>
    <t>サードエスポワール北見</t>
  </si>
  <si>
    <t>就労支援事業所リブラぴあ～の</t>
  </si>
  <si>
    <t>湧くわく園　北見事業所</t>
  </si>
  <si>
    <t>りとるて</t>
  </si>
  <si>
    <t>就労継続支援Ｂ型　ふぁん・かむず</t>
  </si>
  <si>
    <t>デイサービス光（ひっか）</t>
  </si>
  <si>
    <t>あんず</t>
  </si>
  <si>
    <t>障がい者就労継続支援B型事業所　湧くわく園　春光事業所</t>
  </si>
  <si>
    <t>就労継続支援事業所クリサプ</t>
  </si>
  <si>
    <t>ユウアンドアイ</t>
  </si>
  <si>
    <t>たいよう園</t>
  </si>
  <si>
    <t>IT訓練システム「なつ」</t>
  </si>
  <si>
    <t>デイサービス彩雲</t>
  </si>
  <si>
    <t>グリッター・らぼ</t>
  </si>
  <si>
    <t>職業訓練システム「コスモス」</t>
  </si>
  <si>
    <t>北見就労支援センタージョブトレ</t>
  </si>
  <si>
    <t>就労継続支援B型事業所みんなのて</t>
  </si>
  <si>
    <t>生活介護事業所　緑里</t>
  </si>
  <si>
    <t>就労継続支援事業所　レラ</t>
  </si>
  <si>
    <t>障がい者支援施設　オホーツク福祉園</t>
  </si>
  <si>
    <t>滝上リハビリセンター</t>
  </si>
  <si>
    <t>障がい者支援施設　こまくさ学園</t>
  </si>
  <si>
    <t>就労移行支援事業所スカイピア</t>
  </si>
  <si>
    <t>就労継続支援B型事業所スカイピア</t>
  </si>
  <si>
    <t>就労継続支援Ｂ型事業所　ほっと</t>
  </si>
  <si>
    <t>マリンネット</t>
  </si>
  <si>
    <t>生活介護事業所　リーフ</t>
  </si>
  <si>
    <t>植物工場　夢ふうせん</t>
  </si>
  <si>
    <t>デイサービスみらい</t>
  </si>
  <si>
    <t>美幌地域就労支援センター　就労移行支援事業所</t>
  </si>
  <si>
    <t>美幌地域就労支援センター</t>
  </si>
  <si>
    <t>ワークセンターぴぽろ</t>
  </si>
  <si>
    <t>美富事業所</t>
  </si>
  <si>
    <t>つむぎ</t>
  </si>
  <si>
    <t>指定生活介護事業所　ニングル　ピリカ</t>
  </si>
  <si>
    <t>六事化事業所</t>
  </si>
  <si>
    <t>オホーツクきのこの里</t>
  </si>
  <si>
    <t>就労移行支援事業所サンライズ・ヨピト</t>
  </si>
  <si>
    <t>就労継続支援Ｂ型事業所　サンライズ・ヨピト</t>
  </si>
  <si>
    <t>地域自立活動支援センター</t>
  </si>
  <si>
    <t>障害者支援施設　日の出学園</t>
  </si>
  <si>
    <t>ｸﾞｯｼﾞｮﾌﾞ</t>
  </si>
  <si>
    <t>就労支援センター　知床どんぐりの家</t>
  </si>
  <si>
    <t>障害者支援施設　サンライズ・ヨピト</t>
  </si>
  <si>
    <t>多機能型ワークセンター青葉</t>
  </si>
  <si>
    <t>指定生活介護事業所（多機能型）ラポール</t>
  </si>
  <si>
    <t>ひどり窓共同作業所</t>
  </si>
  <si>
    <t>共生型生活介護事業所　サンライズ・ヨピト</t>
  </si>
  <si>
    <t>指定就労継続支援B型事業所　ラポール</t>
  </si>
  <si>
    <t>就労継続支援Ｂ型事業所　ＴＲＹ　ＣＡＴＳ</t>
  </si>
  <si>
    <t>就労支援センター天都の杜</t>
  </si>
  <si>
    <t>社会福祉法人小清水町社会福祉協議会　就労継続支援Ｂ型事業所</t>
  </si>
  <si>
    <t>ハートステーション網走</t>
  </si>
  <si>
    <t>センターもね</t>
  </si>
  <si>
    <t>遊友やすくに</t>
  </si>
  <si>
    <t>遊友ほたる</t>
  </si>
  <si>
    <t>向陽園</t>
  </si>
  <si>
    <t>パレット</t>
  </si>
  <si>
    <t>就労継続支援B型事業所　さわやか</t>
  </si>
  <si>
    <t>サン・コロネ</t>
  </si>
  <si>
    <t>光明舎フェイス</t>
  </si>
  <si>
    <t>光明舎フランク</t>
  </si>
  <si>
    <t>光明舎ファン</t>
  </si>
  <si>
    <t>北海道社会福祉事業団福祉村</t>
  </si>
  <si>
    <t>岩見沢清丘園</t>
  </si>
  <si>
    <t>ここいろ</t>
  </si>
  <si>
    <t>ここいろ　　</t>
  </si>
  <si>
    <t>障害福祉サービス事業所　Ｋ・Ｐ１</t>
  </si>
  <si>
    <t>こくわの里</t>
  </si>
  <si>
    <t>ＯＮＥ・ステップ</t>
  </si>
  <si>
    <t>と・わーく</t>
  </si>
  <si>
    <t>共同ワークショップ「にんじん」</t>
  </si>
  <si>
    <t>工房こぶし・いこい</t>
  </si>
  <si>
    <t>たのしいどう</t>
  </si>
  <si>
    <t>きっちんどう</t>
  </si>
  <si>
    <t>障害者支援施設くぴどワーク＆ハイム</t>
  </si>
  <si>
    <t>ふじききょう園</t>
  </si>
  <si>
    <t>と・わーくベーカリー</t>
  </si>
  <si>
    <t>株式会社エフリング　岩見沢事業所</t>
  </si>
  <si>
    <t>社会福祉事業所　太陽技研サービス</t>
  </si>
  <si>
    <t>社会福祉事業所　アポロ計画</t>
  </si>
  <si>
    <t>patisserie空香</t>
  </si>
  <si>
    <t>もとまちプラザ</t>
  </si>
  <si>
    <t>生活介護事業所らいむ</t>
  </si>
  <si>
    <t>岩見沢あかり家</t>
  </si>
  <si>
    <t>わくわくどう</t>
  </si>
  <si>
    <t>ジョブタス岩見沢４条事業所</t>
  </si>
  <si>
    <t>ノア</t>
  </si>
  <si>
    <t>心彩</t>
  </si>
  <si>
    <t>就労継続支援Ｂ型事業所Ｗａｌｋ</t>
  </si>
  <si>
    <t>就労継続支援B型office得（える）</t>
  </si>
  <si>
    <t>ジョブタス岩見沢緑が丘事業所</t>
  </si>
  <si>
    <t>就労継続支援B型エルム</t>
  </si>
  <si>
    <t>あかるいどう</t>
  </si>
  <si>
    <t>TSスターエンタープライズ</t>
  </si>
  <si>
    <t>ハニカム</t>
  </si>
  <si>
    <t>ハローENJOY助歩栗山</t>
  </si>
  <si>
    <t>ワークセンター栗の木</t>
  </si>
  <si>
    <t>障がい者支援施設　陽風</t>
  </si>
  <si>
    <t>ジョブサポート　陽風堂</t>
  </si>
  <si>
    <t>ハローＥＮＪＯＹつぎたて５</t>
  </si>
  <si>
    <t>障がい者支援施設　なんぽろ恵</t>
  </si>
  <si>
    <t>ハローＥＮＪＯＹ</t>
  </si>
  <si>
    <t>就労移行支援施設エンデバー</t>
  </si>
  <si>
    <t>就労支援施設おおぞら</t>
  </si>
  <si>
    <t>就労支援施設おおぞら長沼</t>
  </si>
  <si>
    <t>Field</t>
  </si>
  <si>
    <t>ＫＡＫＡ’ｓ　ＦＡＣＴＯＲＹ</t>
  </si>
  <si>
    <t>もくれん</t>
  </si>
  <si>
    <t>ＹＵＮＩ-ＦＡＣＴＯＲＹ</t>
  </si>
  <si>
    <t>ビレッジ</t>
  </si>
  <si>
    <t>ワークサポートくりまる</t>
  </si>
  <si>
    <t>クリーンライフ陽風堂</t>
  </si>
  <si>
    <t>合同会社デルタプラス稲穂事業所</t>
  </si>
  <si>
    <t>就労継続支援B型事業所　ロポンナーレ</t>
  </si>
  <si>
    <t>障がい者支援施設　しみずさわ</t>
  </si>
  <si>
    <t>地域支援センター　ライフネットゆうばり</t>
  </si>
  <si>
    <t>北海道博愛舎</t>
  </si>
  <si>
    <t>ニュー北海道博愛舎</t>
  </si>
  <si>
    <t>さぽーとセンターシューパロ</t>
  </si>
  <si>
    <t>ゆうばり共生型ファーム</t>
  </si>
  <si>
    <t>地域支援センターライフネットゆうばり</t>
  </si>
  <si>
    <t>ワークトピアあすか三笠</t>
  </si>
  <si>
    <t>就労継続支援B型事業所Ｔｒｙ夢</t>
  </si>
  <si>
    <t>就労継続支援B型事業所CANOW</t>
  </si>
  <si>
    <t>爽やかネットワーク</t>
  </si>
  <si>
    <t>爽やかネットワーク（就労移行支援）</t>
  </si>
  <si>
    <t>爽やかネットワーク（就労継続支援B型）</t>
  </si>
  <si>
    <t>サポートステーション・ステップ</t>
  </si>
  <si>
    <t>障害者支援施設　雪の聖母園</t>
  </si>
  <si>
    <t>つきがた友朋の丘</t>
  </si>
  <si>
    <t>ピパのぞみ</t>
  </si>
  <si>
    <t>南美唄福祉工場</t>
  </si>
  <si>
    <t>ライフサポート美唄</t>
  </si>
  <si>
    <t>美唄光生園</t>
  </si>
  <si>
    <t>パシオ</t>
  </si>
  <si>
    <t>サトニクラス酵房</t>
  </si>
  <si>
    <t>ピークス</t>
  </si>
  <si>
    <t>ジェニアル空知</t>
  </si>
  <si>
    <t>ラサンテ</t>
  </si>
  <si>
    <t>ジパング</t>
  </si>
  <si>
    <t>ほっぷすてっぷ</t>
  </si>
  <si>
    <t>障害者支援施設　おにしか更生園</t>
  </si>
  <si>
    <t>障害者支援施設　初山別学園</t>
  </si>
  <si>
    <t>障害者支援施設　風連別学園</t>
  </si>
  <si>
    <t>らいおんハート留萌障害福祉サービス事業部</t>
  </si>
  <si>
    <t>ホープ共同作業所</t>
  </si>
  <si>
    <t>ほっとスペースHuG</t>
  </si>
  <si>
    <t>生活介護事業所あさひ</t>
  </si>
  <si>
    <t>クレール</t>
  </si>
  <si>
    <t>サロベツマイハート</t>
  </si>
  <si>
    <t>就労継続支援B型事業所サポート末広</t>
  </si>
  <si>
    <t>ワークセンター　南宗谷ひだまり</t>
  </si>
  <si>
    <t>障害者支援施設　稚内はまなす学園</t>
  </si>
  <si>
    <t>多機能型障害福祉サービス事業所手作り工房どーなつ</t>
  </si>
  <si>
    <t>多機能型事業所DO</t>
  </si>
  <si>
    <t>安心生産農園</t>
  </si>
  <si>
    <t>幌延町立北星園</t>
  </si>
  <si>
    <t>ノース工房</t>
  </si>
  <si>
    <t>就労継続支援Ｂ型事業所稚内市北光園</t>
  </si>
  <si>
    <t>障害者支援施設天北厚生園</t>
  </si>
  <si>
    <t>障害福祉サービス事業所稚内第一木馬館</t>
  </si>
  <si>
    <t>生活介護センターあん</t>
  </si>
  <si>
    <t>クーテラス</t>
  </si>
  <si>
    <t>就労継続支援B型事業所　ドゥモンド</t>
  </si>
  <si>
    <t>光生舎クリーン・セブン</t>
  </si>
  <si>
    <t>障がい者就労継続支援事業所ばる～ん</t>
  </si>
  <si>
    <t>砂川市つむぎの家</t>
  </si>
  <si>
    <t>就労支援センター　すまっしゅ</t>
  </si>
  <si>
    <t>障がい者支援施設　ないえ</t>
  </si>
  <si>
    <t>北海道拓明興社</t>
  </si>
  <si>
    <t>ジョブサポート　フレーバーカントリー</t>
  </si>
  <si>
    <t>晩生内ワークセンター（多機能型）生活介護「ノンノ」</t>
  </si>
  <si>
    <t>晩生内ワークセンター</t>
  </si>
  <si>
    <t>生活介護事業所　ひかり</t>
  </si>
  <si>
    <t>砂川希望学院</t>
  </si>
  <si>
    <t>ワーク望</t>
  </si>
  <si>
    <t>デイサポート夢</t>
  </si>
  <si>
    <t>デイサポート優</t>
  </si>
  <si>
    <t>笑飛巣</t>
  </si>
  <si>
    <t>就労継続支援Ｂ型事業所ひらき</t>
  </si>
  <si>
    <t>就労継続支援Ａ型事業所　Ｏｎｅ’ｓ　Ｌｉｆｅ</t>
  </si>
  <si>
    <t>就労継続支援Ｂ型事業所　それいゆ</t>
  </si>
  <si>
    <t>就労継続支援B型事業所　ぴあねっと</t>
  </si>
  <si>
    <t>ジョブタス砂川事業所</t>
  </si>
  <si>
    <t>ジョブ　サポート　シナジー</t>
  </si>
  <si>
    <t>生活介護事業所「なかま」奈井江</t>
  </si>
  <si>
    <t>就労継続支援A型事業所「なかま」奈井江</t>
  </si>
  <si>
    <t>ひかりぷらす</t>
  </si>
  <si>
    <t>光生舎フーレビラ</t>
  </si>
  <si>
    <t>光生舎エルム・ソーイング</t>
  </si>
  <si>
    <t>光生舎虹の里　デイサービスセンター</t>
  </si>
  <si>
    <t>工房　赤平虹の架け橋</t>
  </si>
  <si>
    <t>光生舎ワークショップ</t>
  </si>
  <si>
    <t>光生舎ワークショップⅡ</t>
  </si>
  <si>
    <t>光生舎クリーナース</t>
  </si>
  <si>
    <t>光生舎クリーナース　　　　</t>
  </si>
  <si>
    <t>光生舎　ライト・プラザ</t>
  </si>
  <si>
    <t>光生舎メディック・エル</t>
  </si>
  <si>
    <t>光生舎　虹の里</t>
  </si>
  <si>
    <t>星の広場</t>
  </si>
  <si>
    <t>深川デイプレイス　ふれあいの家</t>
  </si>
  <si>
    <t>生活介護事業所　まい夢</t>
  </si>
  <si>
    <t>就労支援事業所　実の里</t>
  </si>
  <si>
    <t>障がい者支援施設あかとき学園</t>
  </si>
  <si>
    <t>就労支援センター青空</t>
  </si>
  <si>
    <t>生活介護事業所　みなちっぷ</t>
  </si>
  <si>
    <t>アグリーン妹背牛</t>
  </si>
  <si>
    <t>ライブコネクトくだん</t>
  </si>
  <si>
    <t>若草友の会共同作業所</t>
  </si>
  <si>
    <t>滝川ほほえみ工房</t>
  </si>
  <si>
    <t>滝川通園事業所　たんぽぽの家</t>
  </si>
  <si>
    <t>地域就労支援センターこころ</t>
  </si>
  <si>
    <t>トータルサポートｒｉａｒｕ～リアル～</t>
  </si>
  <si>
    <t>滝川更生園</t>
  </si>
  <si>
    <t>滝川新生園</t>
  </si>
  <si>
    <t>多機能型事業所ひなた</t>
  </si>
  <si>
    <t>ＣＯＮＮＥＣＴ</t>
  </si>
  <si>
    <t>ヒューマンインターフェイス株式会社滝川支店</t>
  </si>
  <si>
    <t>工房江部乙</t>
  </si>
  <si>
    <t>就労継続支援B型　アドバンス</t>
  </si>
  <si>
    <t>障がい者支援事業所　歩</t>
  </si>
  <si>
    <t>ゆいと</t>
  </si>
  <si>
    <t>生振の里</t>
  </si>
  <si>
    <t>ふれあいきのこ村</t>
  </si>
  <si>
    <t>ワークセンターポロレ</t>
  </si>
  <si>
    <t>厚田はまなす園</t>
  </si>
  <si>
    <t>ギャラリーヴィン</t>
  </si>
  <si>
    <t>あるば</t>
  </si>
  <si>
    <t>レラ・もうらい</t>
  </si>
  <si>
    <t>サポートセンターあらいぶ</t>
  </si>
  <si>
    <t>サムリブ高岡</t>
  </si>
  <si>
    <t>とれたってマルシェ</t>
  </si>
  <si>
    <t>コムズファーム</t>
  </si>
  <si>
    <t>生活介護あいあい</t>
  </si>
  <si>
    <t>石狩あすなろ会</t>
  </si>
  <si>
    <t>生活訓練事業所ノチウ</t>
  </si>
  <si>
    <t>就労継続支援B型事業所イコロン村</t>
  </si>
  <si>
    <t>クオリティ</t>
  </si>
  <si>
    <t>クオリティ南</t>
  </si>
  <si>
    <t>生活介護ニコリ</t>
  </si>
  <si>
    <t>コープ・パートナーズ石狩</t>
  </si>
  <si>
    <t>生活介護　あいあい　２ｎｄ</t>
  </si>
  <si>
    <t>通所介護デイドリーム</t>
  </si>
  <si>
    <t>就労継続支援B型事業所メロディーハウス</t>
  </si>
  <si>
    <t>北海道江別市錦町３番地の５江別市ふれあいワークセンター２Ｆ</t>
  </si>
  <si>
    <t>北海道石狩郡当別町高岡１８１３番１</t>
  </si>
  <si>
    <t>北海道石狩郡新篠津村第４５線北１２番地</t>
  </si>
  <si>
    <t>北海道石狩郡新篠津村第４５線北１４番地</t>
  </si>
  <si>
    <t>北海道江別市東野幌399番地32</t>
  </si>
  <si>
    <t>北海道江別市東野幌624番地</t>
  </si>
  <si>
    <t>北海道江別市錦町3番地1</t>
  </si>
  <si>
    <t>北海道江別市野幌町57番地の12</t>
  </si>
  <si>
    <t>北海道江別市江別太５６２番地の２２</t>
  </si>
  <si>
    <t>北海道江別市錦町３番地の５</t>
  </si>
  <si>
    <t>北海道江別市江別太５６２番地の２１</t>
  </si>
  <si>
    <t>北海道江別市ゆめみ野東町１番地５</t>
  </si>
  <si>
    <t>北海道江別市文京台東町１１－３１パワービル大麻駅前２Ｆ</t>
  </si>
  <si>
    <t>北海道石狩郡新篠津村第４５線北１１番地</t>
  </si>
  <si>
    <t>北海道石狩郡当別町弁華別429番地</t>
  </si>
  <si>
    <t>北海道江別市野幌町６２－１６リルバ野幌２階</t>
  </si>
  <si>
    <t>北海道江別市野幌代々木町７７－１北海ビル２Ｆ</t>
  </si>
  <si>
    <t>北海道石狩郡当別町弥生５１番地３８</t>
  </si>
  <si>
    <t>北海道石狩郡当別町太美町１４８１番地６</t>
  </si>
  <si>
    <t>北海道江別市野幌町５２番８野幌駅前ビル１階</t>
  </si>
  <si>
    <t>北海道江別市大麻東町１５－６</t>
  </si>
  <si>
    <t>北海道江別市野幌寿町４４番１４</t>
  </si>
  <si>
    <t>北海道江別市大麻東町１３－３５</t>
  </si>
  <si>
    <t>北海道江別市文京台東町１０番１４</t>
  </si>
  <si>
    <t>北海道江別市豊幌はみんぐ町３番４</t>
  </si>
  <si>
    <t>北海道石狩郡当別町園生54番地29</t>
  </si>
  <si>
    <t>北海道石狩郡当別町園生５４－２９</t>
  </si>
  <si>
    <t>北海道江別市野幌若葉町8-4TFビル</t>
  </si>
  <si>
    <t>北海道江別市２条5丁目9番2-3号</t>
  </si>
  <si>
    <t>北海道江別市４条３丁目２０番地</t>
  </si>
  <si>
    <t>北海道江別市東野幌本町４番地１６鉄南プラザ１階</t>
  </si>
  <si>
    <t>北海道江別市高砂町１３－２</t>
  </si>
  <si>
    <t>北海道江別市大麻東町３１番５号</t>
  </si>
  <si>
    <t>北海道江別市萌えぎ野西２９番地１９</t>
  </si>
  <si>
    <t>北海道江別市牧場町１１番地１９</t>
  </si>
  <si>
    <t>北海道江別市大麻園町３０－５</t>
  </si>
  <si>
    <t>北海道江別市上江別東町４４番地８</t>
  </si>
  <si>
    <t>北海道江別市豊幌美咲町２－２５</t>
  </si>
  <si>
    <t>北海道江別市見晴台２－１　２階</t>
  </si>
  <si>
    <t>北海道石狩郡当別町高岡1046番地11</t>
  </si>
  <si>
    <t>北海道江別市元江別本町本町10番地の23</t>
  </si>
  <si>
    <t>北海道江別市６条７丁目１４－３－２０１</t>
  </si>
  <si>
    <t>北海道江別市文京台４１番地９</t>
  </si>
  <si>
    <t>北海道江別市野幌町５０－１０ドーミー野幌</t>
  </si>
  <si>
    <t>北海道江別市大麻元町１５４番地１３</t>
  </si>
  <si>
    <t>北海道江別市野幌代々木町１５番地３</t>
  </si>
  <si>
    <t>北海道江別市元江別本町８番地の７</t>
  </si>
  <si>
    <t>北海道江別市元江別本町９番地の１８</t>
  </si>
  <si>
    <t>北海道江別市大麻元町１５４番地１２</t>
  </si>
  <si>
    <t>北海道江別市野幌若葉町３６番地の２４</t>
  </si>
  <si>
    <t>北海道江別市東野幌本町２１－７３</t>
  </si>
  <si>
    <t>北海道石狩郡当別町太美町１４８６番地２４</t>
  </si>
  <si>
    <t>北海道江別市東野幌本町７番地５セリオのっぽろ１－９</t>
  </si>
  <si>
    <t>北海道江別市豊幌美咲町23番地の28</t>
  </si>
  <si>
    <t>北海道江別市野幌町５９番地６たいせいマンション１階</t>
  </si>
  <si>
    <t>北海道千歳市清流2丁目４番４</t>
  </si>
  <si>
    <t>北海道千歳市泉郷４０３番地９</t>
  </si>
  <si>
    <t>北海道千歳市都756-21</t>
  </si>
  <si>
    <t>北海道千歳市信濃１丁目１３番１号</t>
  </si>
  <si>
    <t>北海道千歳市上長都１０３４－８</t>
  </si>
  <si>
    <t>北海道千歳市日の出1丁目1番41号　カルナビル２Ｆ</t>
  </si>
  <si>
    <t>北海道千歳市泉沢1007番地１７２</t>
  </si>
  <si>
    <t>北海道千歳市清流４丁目１０－１０</t>
  </si>
  <si>
    <t>北海道千歳市自由ケ丘３丁目10－11</t>
  </si>
  <si>
    <t>北海道千歳市末広４丁目１番１３号</t>
  </si>
  <si>
    <t>北海道千歳市上長都１０３９－２５</t>
  </si>
  <si>
    <t>北海道千歳市春日町３丁目５番１号</t>
  </si>
  <si>
    <t>北海道千歳市梅ケ丘２丁目３－２４</t>
  </si>
  <si>
    <t>北海道千歳市朝日町２丁目１－２アスクゲートビル２Ｆ</t>
  </si>
  <si>
    <t>北海道千歳市本町１丁目１２番２</t>
  </si>
  <si>
    <t>北海道千歳市稲穂1丁目8番8号千歳市森林組合ビル3Ｆ</t>
  </si>
  <si>
    <t>北海道千歳市桂木１丁目３番２２号</t>
  </si>
  <si>
    <t>北海道千歳市日の出５丁目８番１２号</t>
  </si>
  <si>
    <t>北海道千歳市幸町4丁目15番1号</t>
  </si>
  <si>
    <t>北海道千歳市幸町5丁目2番地1</t>
  </si>
  <si>
    <t>北海道千歳市清流２丁目３－４</t>
  </si>
  <si>
    <t>北海道千歳市信濃１丁目７番１８号</t>
  </si>
  <si>
    <t>北海道千歳市みどり台北２丁目５番１４号</t>
  </si>
  <si>
    <t>北海道千歳市青葉６丁目１６番１１号</t>
  </si>
  <si>
    <t>北海道千歳市本町５丁目１５０２－１</t>
  </si>
  <si>
    <t>北海道千歳市幸町１丁目７－１</t>
  </si>
  <si>
    <t>北海道千歳市東雲町２丁目１１番</t>
  </si>
  <si>
    <t>北海道千歳市勇舞６丁目７番２号</t>
  </si>
  <si>
    <t>北海道千歳市柏陽３丁目１７－１　グラン・セラ柏陽A館</t>
  </si>
  <si>
    <t>北海道千歳市富丘４丁目１番４号</t>
  </si>
  <si>
    <t>北海道千歳市勇舞２丁目７番８号</t>
  </si>
  <si>
    <t>北海道千歳市みどり台北３丁目５番８号</t>
  </si>
  <si>
    <t>北海道千歳市富丘４丁目１－２２</t>
  </si>
  <si>
    <t>北海道千歳市千代田町６丁目７番３号リレントビル301</t>
  </si>
  <si>
    <t>北海道千歳市幸町３丁目15　エレガンスビル２F</t>
  </si>
  <si>
    <t>北海道千歳市幸町３丁目15番地エレガンスビル４Ｆ</t>
  </si>
  <si>
    <t>北海道恵庭市牧場２１９番地４</t>
  </si>
  <si>
    <t>北海道恵庭市牧場２１９番地の４</t>
  </si>
  <si>
    <t>北海道恵庭市漁町２１さかえ会館内</t>
  </si>
  <si>
    <t>北海道恵庭市牧場３８８番２</t>
  </si>
  <si>
    <t>北海道恵庭市恵み野西２丁目２－２</t>
  </si>
  <si>
    <t>北海道恵庭市恵み野西１丁目６－１</t>
  </si>
  <si>
    <t>北海道恵庭市下島松８０９番地</t>
  </si>
  <si>
    <t>北海道恵庭市新町３０番３</t>
  </si>
  <si>
    <t>北海道恵庭市島松寿町１丁目２８－１０－２Ｆ</t>
  </si>
  <si>
    <t>北海道恵庭市黄金中央二丁目８番地４</t>
  </si>
  <si>
    <t>北海道恵庭市本町１７番</t>
  </si>
  <si>
    <t>北海道恵庭市島松寿町１丁目９番８</t>
  </si>
  <si>
    <t>北海道恵庭市相生町１丁目７番－９</t>
  </si>
  <si>
    <t>北海道恵庭市恵央町３番２２</t>
  </si>
  <si>
    <t>北海道恵庭市恵み野西２丁目８－６</t>
  </si>
  <si>
    <t>北海道恵庭市恵み野西１丁目７－６ステーシア恵み野</t>
  </si>
  <si>
    <t>北海道恵庭市駒場町１丁目６－１２</t>
  </si>
  <si>
    <t>北海道恵庭市恵み野西１丁目８番４恵み野駅前ビル１０４</t>
  </si>
  <si>
    <t>北海道恵庭市相生町２丁目１番１号豊栄ビル　３階</t>
  </si>
  <si>
    <t>北海道北広島市共栄２７６番地８</t>
  </si>
  <si>
    <t>北海道北広島市共栄２７６番地１６</t>
  </si>
  <si>
    <t>北海道北広島市西の里５０６番地</t>
  </si>
  <si>
    <t>北海道北広島市富ケ岡５０９番地３１</t>
  </si>
  <si>
    <t>北海道北広島市西の里506番地</t>
  </si>
  <si>
    <t>北海道北広島市共栄２７６番地４４</t>
  </si>
  <si>
    <t>北海道北広島市朝日町４丁目４－１１</t>
  </si>
  <si>
    <t>北海道北広島市共栄町４丁目１番１２号</t>
  </si>
  <si>
    <t>北海道北広島市北の里４１番地29</t>
  </si>
  <si>
    <t>北海道北広島市共栄２１－１</t>
  </si>
  <si>
    <t>北海道北広島市北の里５３番地１</t>
  </si>
  <si>
    <t>北海道北広島市南町4丁目1番地１</t>
  </si>
  <si>
    <t>北海道北広島市共栄町三丁目5番地15</t>
  </si>
  <si>
    <t>北海道北広島市美沢３丁目３番地</t>
  </si>
  <si>
    <t>北海道北広島市栄町１丁目４番地１コープさっぽろエルフィン店２階</t>
  </si>
  <si>
    <t>北海道北広島市大曲南ケ丘１丁目１２－２</t>
  </si>
  <si>
    <t>北海道江別市東野幌町２８－７</t>
  </si>
  <si>
    <t>北海道北広島市共栄２７６番地４６</t>
  </si>
  <si>
    <t>北海道北広島市西の里東２丁目１－２</t>
  </si>
  <si>
    <t>北海道北広島市共栄町２丁目１番地13</t>
  </si>
  <si>
    <t>北海道北広島市中央６丁目11－１</t>
  </si>
  <si>
    <t>北海道北広島市共栄町４丁目７番28号</t>
  </si>
  <si>
    <t>北海道函館市北浜町５番２３号</t>
  </si>
  <si>
    <t>北海道函館市湯川町1丁目35番20号</t>
  </si>
  <si>
    <t>北海道函館市東山町118番地194</t>
  </si>
  <si>
    <t>北海道函館市東畑町141番地13</t>
  </si>
  <si>
    <t>北海道函館市石川町42番地2</t>
  </si>
  <si>
    <t>北海道函館市西桔梗町783番地15</t>
  </si>
  <si>
    <t>北海道函館市湯川町2丁目39番26号</t>
  </si>
  <si>
    <t>北海道函館市石川町41番地4</t>
  </si>
  <si>
    <t>北海道函館市中島町34番7号</t>
  </si>
  <si>
    <t>北海道函館市港町１丁目１０番１号市立函館病院内</t>
  </si>
  <si>
    <t>北海道函館市日乃出町２４－５</t>
  </si>
  <si>
    <t>北海道函館市旭岡町19番地の29</t>
  </si>
  <si>
    <t>北海道函館市上湯川町362番地の66</t>
  </si>
  <si>
    <t>北海道函館市大川町4番26号</t>
  </si>
  <si>
    <t>北海道函館市中島町２５番１８号</t>
  </si>
  <si>
    <t>北海道函館市堀川町２１番４号</t>
  </si>
  <si>
    <t>北海道函館市千代台町１２番２０号</t>
  </si>
  <si>
    <t>北海道函館市入舟町6-17</t>
  </si>
  <si>
    <t>北海道函館市若松町１９番６号</t>
  </si>
  <si>
    <t>北海道函館市石川町191番地6</t>
  </si>
  <si>
    <t>北海道函館市石川町41-2</t>
  </si>
  <si>
    <t>北海道函館市東川町１番１１号</t>
  </si>
  <si>
    <t>北海道函館市中島町５番４号</t>
  </si>
  <si>
    <t>北海道函館市湯川町２丁目５番１５号リベーラ湯の川１Ｆ</t>
  </si>
  <si>
    <t>北海道函館市古川町４４１番地３号</t>
  </si>
  <si>
    <t>北海道函館市山の手3丁目34番17号</t>
  </si>
  <si>
    <t>北海道函館市松陰町１番３５号</t>
  </si>
  <si>
    <t>北海道函館市堀川町３０番１１号</t>
  </si>
  <si>
    <t>北海道函館市本町２９番２９号２Ｆ</t>
  </si>
  <si>
    <t>北海道函館市新川町１２番１１号</t>
  </si>
  <si>
    <t>北海道函館市東山３丁目１番１７号</t>
  </si>
  <si>
    <t>北海道函館市若松町２６番７号</t>
  </si>
  <si>
    <t>北海道函館市鍛治２丁目４０－１４</t>
  </si>
  <si>
    <t>北海道函館市五稜郭町３０番２１号</t>
  </si>
  <si>
    <t>北海道函館市美原1丁目29番16号</t>
  </si>
  <si>
    <t>北海道函館市美原２丁目６番１９号</t>
  </si>
  <si>
    <t>北海道函館市千歳町２２番６号</t>
  </si>
  <si>
    <t>北海道函館市深堀町１番７号</t>
  </si>
  <si>
    <t>北海道函館市港町2丁目7番1号</t>
  </si>
  <si>
    <t>北海道函館市深堀町22番42号</t>
  </si>
  <si>
    <t>北海道函館市湯浜町7番8号</t>
  </si>
  <si>
    <t>北海道函館市若松町33番6号</t>
  </si>
  <si>
    <t>北海道函館市田家町20番23号</t>
  </si>
  <si>
    <t>北海道函館市杉並町４－１５</t>
  </si>
  <si>
    <t>北海道函館市山の手１丁目５番１６号</t>
  </si>
  <si>
    <t>北海道函館市広野町2番2号</t>
  </si>
  <si>
    <t>北海道函館市杉並町９番１３号</t>
  </si>
  <si>
    <t>北海道函館市富岡町２丁目４番２１号</t>
  </si>
  <si>
    <t>北海道函館市若松町22番1号コレクティブハウス来夢</t>
  </si>
  <si>
    <t>北海道函館市美原１丁目４１番６号</t>
  </si>
  <si>
    <t>北海道函館市美原3丁目20番20号</t>
  </si>
  <si>
    <t>北海道函館市駒場町6番31号</t>
  </si>
  <si>
    <t>北海道函館市大縄町３番３号</t>
  </si>
  <si>
    <t>北海道函館市柏木町１５番２号</t>
  </si>
  <si>
    <t>北海道函館市湯川町２丁目７番１２号</t>
  </si>
  <si>
    <t>北海道函館市柏木町１５番２７号　日商興産３Ｆ</t>
  </si>
  <si>
    <t>北海道函館市山の手2丁目53番4号</t>
  </si>
  <si>
    <t>北海道函館市本町３１番３２号　本町ヴィラⅢ　１階</t>
  </si>
  <si>
    <t>北海道函館市港町1丁目14番16号</t>
  </si>
  <si>
    <t>北海道函館市湯浜町１２番５号</t>
  </si>
  <si>
    <t>北海道函館市大川町１５番２０号</t>
  </si>
  <si>
    <t>北海道函館市桔梗１丁目６番１号</t>
  </si>
  <si>
    <t>北海道函館市湯川町３丁目３２番７号</t>
  </si>
  <si>
    <t>北海道函館市日吉町1丁目14番7号</t>
  </si>
  <si>
    <t>北海道函館市吉川町３番３０号</t>
  </si>
  <si>
    <t>北海道函館市花園町26-18-1</t>
  </si>
  <si>
    <t>北海道函館市新川町１番２４号　R4TM新川町３階</t>
  </si>
  <si>
    <t>北海道北斗市向野169番地</t>
  </si>
  <si>
    <t>北海道北斗市当別697番地</t>
  </si>
  <si>
    <t>北海道北斗市久根別3丁目207</t>
  </si>
  <si>
    <t>北海道北斗市追分6丁目1番12号</t>
  </si>
  <si>
    <t>北海道茅部郡鹿部町鹿部258番地7</t>
  </si>
  <si>
    <t>北海道茅部郡鹿部町鹿部258番地の7</t>
  </si>
  <si>
    <t>北海道北斗市押上1丁目2番30号</t>
  </si>
  <si>
    <t>北海道亀田郡七飯町本町4丁目20番2号</t>
  </si>
  <si>
    <t>北海道ニ海郡八雲町東町２７３番地</t>
  </si>
  <si>
    <t>北海道茅部郡森町新川町280番2</t>
  </si>
  <si>
    <t>北海道北斗市飯生1丁目14番9号</t>
  </si>
  <si>
    <t>北海道北斗市七重浜5丁目12番31号</t>
  </si>
  <si>
    <t>北海道亀田郡七飯町鳴川3丁目26番17号</t>
  </si>
  <si>
    <t>北海道亀田郡七飯町鳴川5丁目348番地3</t>
  </si>
  <si>
    <t>北海道亀田郡七飯町桜町2丁目2-16</t>
  </si>
  <si>
    <t>北海道亀田郡七飯町上藤城34番地1</t>
  </si>
  <si>
    <t>北海道北斗市七重浜1丁目8番1号</t>
  </si>
  <si>
    <t>北海道ニ海郡八雲町山崎409-2</t>
  </si>
  <si>
    <t>北海道ニ海郡八雲町熱田43番地1号</t>
  </si>
  <si>
    <t>北海道北斗市久根別1丁目14番30号</t>
  </si>
  <si>
    <t>北海道北斗市追分3丁目1番28号</t>
  </si>
  <si>
    <t>北海道亀田郡七飯町鳴川4丁目4番1号</t>
  </si>
  <si>
    <t>北海道上磯郡知内町湯ノ里242番地6</t>
  </si>
  <si>
    <t>北海道北斗市清水川1番地1</t>
  </si>
  <si>
    <t>北海道北斗市七重浜3丁目10-20</t>
  </si>
  <si>
    <t>北海道茅部郡森町字駒ヶ岳491番地2</t>
  </si>
  <si>
    <t>北海道亀田郡七飯町本町３丁目10-22</t>
  </si>
  <si>
    <t>北海道北斗市本町１丁目５番４号</t>
  </si>
  <si>
    <t>北海道上磯郡知内町字森越103番地</t>
  </si>
  <si>
    <t>北海道ニ海郡八雲町黒岩644-48</t>
  </si>
  <si>
    <t>北海道北斗市七重浜8丁目6番2号</t>
  </si>
  <si>
    <t>北海道亀田郡七飯町鳴川3丁目15番1号</t>
  </si>
  <si>
    <t>北海道茅部郡森町尾白内町310番地</t>
  </si>
  <si>
    <t>北海道北斗市七重浜1丁目10-33</t>
  </si>
  <si>
    <t>北海道北斗市東前3番地47</t>
  </si>
  <si>
    <t>北海道北斗市七重浜2丁目26－14</t>
  </si>
  <si>
    <t>北海道檜山郡江差町字田沢町542-13</t>
  </si>
  <si>
    <t>北海道檜山郡厚沢部町字美和1087－2</t>
  </si>
  <si>
    <t>北海道檜山郡江差町字豊川町62-2</t>
  </si>
  <si>
    <t>北海道檜山郡江差町字本町105－1</t>
  </si>
  <si>
    <t>北海道檜山郡江差町田沢町５４２-３</t>
  </si>
  <si>
    <t>北海道爾志郡乙部町字館浦494番地1</t>
  </si>
  <si>
    <t>北海道檜山郡江差町豊川町62-2</t>
  </si>
  <si>
    <t>北海道檜山郡江差町田沢町４１９－２</t>
  </si>
  <si>
    <t>北海道爾志郡乙部町字栄野９８－５</t>
  </si>
  <si>
    <t>北海道爾志郡乙部町字館浦４９４－１</t>
  </si>
  <si>
    <t>北海道爾志郡乙部町字滝瀬１９２番地</t>
  </si>
  <si>
    <t>北海道檜山郡江差町豊川町167-5</t>
  </si>
  <si>
    <t>北海道久遠郡せたな町瀬棚区本町７２９番地の１</t>
  </si>
  <si>
    <t>北海道瀬棚郡今金町字神丘９１２－１１</t>
  </si>
  <si>
    <t>北海道瀬棚郡今金町字神丘９１２－８</t>
  </si>
  <si>
    <t>北海道瀬棚郡今金町今金１６２－１</t>
  </si>
  <si>
    <t>北海道小樽市桜4丁目3番1号</t>
  </si>
  <si>
    <t>北海道小樽市桜４丁目３番１号</t>
  </si>
  <si>
    <t>北海道小樽市見晴町20番2号</t>
  </si>
  <si>
    <t>北海道小樽市見晴町１４番１０号</t>
  </si>
  <si>
    <t>北海道小樽市天神２丁目８番２号</t>
  </si>
  <si>
    <t>北海道小樽市高島1丁目1番１１号</t>
  </si>
  <si>
    <t>北海道小樽市高島1丁目1番11号</t>
  </si>
  <si>
    <t>北海道小樽市高島2丁目1番1号</t>
  </si>
  <si>
    <t>北海道小樽市桜３丁目１０番１号</t>
  </si>
  <si>
    <t>北海道小樽市桜4丁目10番1号・2号</t>
  </si>
  <si>
    <t>北海道小樽市長橋２丁目１０番４号</t>
  </si>
  <si>
    <t>北海道小樽市塩谷４丁目７２番地</t>
  </si>
  <si>
    <t>北海道小樽市桜2丁目31番19号</t>
  </si>
  <si>
    <t>北海道小樽市朝里川温泉1丁目227番</t>
  </si>
  <si>
    <t>北海道小樽市見晴町２０番地２号</t>
  </si>
  <si>
    <t>北海道小樽市稲穂2丁目3-12</t>
  </si>
  <si>
    <t>北海道小樽市花園３丁目４番６号</t>
  </si>
  <si>
    <t>北海道小樽市朝里2丁目8番22号</t>
  </si>
  <si>
    <t>北海道小樽市松ヶ枝１丁目３６番２５号</t>
  </si>
  <si>
    <t>北海道小樽市桜４丁目１０番３号</t>
  </si>
  <si>
    <t>北海道小樽市長橋3丁目10-36</t>
  </si>
  <si>
    <t>北海道小樽市銭函３丁目５１９番４</t>
  </si>
  <si>
    <t>北海道小樽市手宮１丁目５番２６号</t>
  </si>
  <si>
    <t>北海道小樽市幸３丁目２番８号</t>
  </si>
  <si>
    <t>北海道小樽市花園４丁目７番５号</t>
  </si>
  <si>
    <t>北海道小樽市最上２丁目４番４号</t>
  </si>
  <si>
    <t>北海道小樽市稲穂４丁目５－１６</t>
  </si>
  <si>
    <t>北海道小樽市銭函２丁目２３－２</t>
  </si>
  <si>
    <t>北海道小樽市蘭島1-21-15</t>
  </si>
  <si>
    <t>北海道小樽市緑3丁目13番15号グリーンヒルガーデン1Ｆ</t>
  </si>
  <si>
    <t>北海道小樽市稲穂3丁目7番4号小樽駅前ビル　4階Ａ区画</t>
  </si>
  <si>
    <t>北海道小樽市築港１０番１号</t>
  </si>
  <si>
    <t>北海道小樽市錦町5番12号</t>
  </si>
  <si>
    <t>北海道小樽市入船１丁目３－１</t>
  </si>
  <si>
    <t>北海道小樽市長橋２丁目17番12号</t>
  </si>
  <si>
    <t>北海道小樽市稲穂３丁目７番４号小樽駅前ビル４階Ｄ区画</t>
  </si>
  <si>
    <t>北海道小樽市稲穂４丁目１番１０号</t>
  </si>
  <si>
    <t>北海道小樽市新光１丁目４番125号新光マンション204号</t>
  </si>
  <si>
    <t>北海道小樽市錦町８番地6　丸上ハヤシヤビル</t>
  </si>
  <si>
    <t>北海道寿都郡黒松内町字黒松内５６５の２</t>
  </si>
  <si>
    <t>北海道寿都郡黒松内町黒松内５６３－６</t>
  </si>
  <si>
    <t>北海道島牧郡島牧村字冨浦２８５番地１</t>
  </si>
  <si>
    <t>北海道寿都郡寿都町磯谷町横澗１１２８番地</t>
  </si>
  <si>
    <t>北海道島牧郡島牧村泊４１６番地</t>
  </si>
  <si>
    <t>北海道寿都郡寿都町歌棄町歌棄７２番地</t>
  </si>
  <si>
    <t>北海道寿都郡寿都町字歌棄町歌棄７１番地</t>
  </si>
  <si>
    <t>北海道寿都郡黒松内町字黒松内210番地</t>
  </si>
  <si>
    <t>北海道寿都郡黒松内町字黒松内５６５番地２</t>
  </si>
  <si>
    <t>北海道寿都郡寿都町歌棄町歌棄48番地2</t>
  </si>
  <si>
    <t>北海道虻田郡喜茂別町伏見３番地１３</t>
  </si>
  <si>
    <t>北海道虻田郡倶知安町峠下１１３番地の１４</t>
  </si>
  <si>
    <t>北海道虻田郡倶知安町南３条西１丁目１７</t>
  </si>
  <si>
    <t>北海道虻田郡倶知安町北３条西２丁目１－１</t>
  </si>
  <si>
    <t>北海道虻田郡倶知安町北五条西3丁目5番地</t>
  </si>
  <si>
    <t>北海道岩内郡岩内町野束２１０番地</t>
  </si>
  <si>
    <t>北海道岩内郡岩内町大浜１７番地の１８</t>
  </si>
  <si>
    <t>北海道岩内郡岩内町栄167番地6</t>
  </si>
  <si>
    <t>北海道岩内郡岩内町万代12番地11</t>
  </si>
  <si>
    <t>北海道余市郡仁木町銀山２丁目１３４</t>
  </si>
  <si>
    <t>北海道余市郡仁木町大江２丁目４５７</t>
  </si>
  <si>
    <t>北海道余市郡仁木町銀山2丁目547番地2</t>
  </si>
  <si>
    <t>北海道古平郡古平町歌棄町２０４番地９</t>
  </si>
  <si>
    <t>北海道古平郡古平町浜町893番地5古平町高齢者複合施設「ほほえみくらす」内</t>
  </si>
  <si>
    <t>北海道古平郡古平町大字歌棄町２０４番地２０号</t>
  </si>
  <si>
    <t>北海道古平郡古平町大字歌棄町２０４番地２０</t>
  </si>
  <si>
    <t>北海道余市郡余市町入舟町４６２番地２</t>
  </si>
  <si>
    <t>北海道余市郡余市町富沢町１１丁目３２番地２</t>
  </si>
  <si>
    <t>北海道余市郡仁木町銀山２丁目５２１－１５</t>
  </si>
  <si>
    <t>北海道余市郡余市町沢町３丁目２９番地</t>
  </si>
  <si>
    <t>北海道余市郡余市町豊丘町５９０番地</t>
  </si>
  <si>
    <t>北海道余市郡余市町豊丘町１９７番地</t>
  </si>
  <si>
    <t>北海道余市郡余市町豊浜町２９３番地</t>
  </si>
  <si>
    <t>北海道余市郡余市町黒川町４丁目２７番地</t>
  </si>
  <si>
    <t>北海道古平郡古平町大字浜町８９３番地５</t>
  </si>
  <si>
    <t>北海道古平郡古平町歌棄町204番地の9</t>
  </si>
  <si>
    <t>北海道余市郡余市町山田町５０５番地１</t>
  </si>
  <si>
    <t>北海道余市郡余市町入舟町274－７</t>
  </si>
  <si>
    <t>北海道旭川市南５条通２２丁目１９７５番地３２６</t>
  </si>
  <si>
    <t>北海道旭川市神居２条９丁目２番１２号</t>
  </si>
  <si>
    <t>北海道旭川市東旭川町共栄１２３番地</t>
  </si>
  <si>
    <t>北海道旭川市神楽岡８条４丁目３番４号</t>
  </si>
  <si>
    <t>北海道上川郡東神楽町ひじり野北１条３丁目１番３号</t>
  </si>
  <si>
    <t>北海道旭川市春光台４条１１丁目５２４４番地</t>
  </si>
  <si>
    <t>北海道旭川市神居町富沢４３７番地２</t>
  </si>
  <si>
    <t>北海道旭川市神居町富沢４３８番地２</t>
  </si>
  <si>
    <t>北海道旭川市神居町雨紛１６０番地９</t>
  </si>
  <si>
    <t>北海道旭川市末広二条13丁目7番4号</t>
  </si>
  <si>
    <t>北海道旭川市末広１条１丁目３番２０号</t>
  </si>
  <si>
    <t>北海道旭川市末広１条１丁目５番１４号</t>
  </si>
  <si>
    <t>北海道旭川市住吉４条1丁目5番26号</t>
  </si>
  <si>
    <t>北海道旭川市神楽６条５丁目６番４号</t>
  </si>
  <si>
    <t>北海道旭川市８条通１８丁目９３番地の８</t>
  </si>
  <si>
    <t>北海道旭川市流通団地二条３丁目４４番地</t>
  </si>
  <si>
    <t>北海道旭川市流通団地２条３丁目４４番地</t>
  </si>
  <si>
    <t>北海道旭川市台場２条５丁目５番２号</t>
  </si>
  <si>
    <t>北海道旭川市東鷹栖３条２丁目６３６－２４１</t>
  </si>
  <si>
    <t>北海道旭川市末広二条３丁目１－１８</t>
  </si>
  <si>
    <t>北海道旭川市東旭川町豊田２９６番地１</t>
  </si>
  <si>
    <t>北海道旭川市東光五条１丁目７番４号</t>
  </si>
  <si>
    <t>北海道旭川市七条通８丁目３８番地９　ひだまりビル</t>
  </si>
  <si>
    <t>北海道旭川市６条通１０丁目左１０号旭川中央警察署食堂</t>
  </si>
  <si>
    <t>北海道旭川市春光３条６丁目１番８号</t>
  </si>
  <si>
    <t>北海道旭川市大町二条１丁目５－１０３</t>
  </si>
  <si>
    <t>北海道旭川市東旭川町共栄１０７番地</t>
  </si>
  <si>
    <t>北海道旭川市神楽２条１１丁目１番６号</t>
  </si>
  <si>
    <t>北海道旭川市忠和７条６丁目６番２２号</t>
  </si>
  <si>
    <t>北海道旭川市神居町富沢４４３番地４</t>
  </si>
  <si>
    <t>北海道旭川市東３条１丁目２番８号</t>
  </si>
  <si>
    <t>北海道旭川市豊岡８条５丁目２番４号</t>
  </si>
  <si>
    <t>北海道旭川市神居町豊里１３０番地の１</t>
  </si>
  <si>
    <t>北海道旭川市２条通３丁目２６０番地の２</t>
  </si>
  <si>
    <t>北海道旭川市新富２条１丁目２番１３号</t>
  </si>
  <si>
    <t>北海道旭川市宮下通２４丁目１０４番地の３７</t>
  </si>
  <si>
    <t>北海道旭川市神楽岡１６条４丁目４番３号</t>
  </si>
  <si>
    <t>北海道旭川市４条通２１丁目１７２１番地の４６</t>
  </si>
  <si>
    <t>北海道旭川市８条通１８丁目９３番地３４</t>
  </si>
  <si>
    <t>北海道旭川市７条通１８丁目９２－２</t>
  </si>
  <si>
    <t>北海道旭川市神楽５条４丁目４番１６号アリーナハイツ１０１号・１０２号</t>
  </si>
  <si>
    <t>北海道旭川市東鷹栖２線１８号９５番地の４３</t>
  </si>
  <si>
    <t>北海道旭川市忠和４条７丁目１－２</t>
  </si>
  <si>
    <t>北海道旭川市末広８条６丁目５３０５番地</t>
  </si>
  <si>
    <t>北海道旭川市神居町忠和１５５番地１</t>
  </si>
  <si>
    <t>北海道旭川市神居町忠和１５５番地の１</t>
  </si>
  <si>
    <t>北海道旭川市花咲町１丁目２２３２番地</t>
  </si>
  <si>
    <t>北海道旭川市末広二条１３丁目６番１７号</t>
  </si>
  <si>
    <t>北海道旭川市５条通１８丁目７６５番地２</t>
  </si>
  <si>
    <t>北海道旭川市春光台四条１０丁目</t>
  </si>
  <si>
    <t>北海道旭川市神居６条１９丁目４４－５</t>
  </si>
  <si>
    <t>北海道旭川市春光台４条１０丁目</t>
  </si>
  <si>
    <t>北海道旭川市七条通８丁目３８番地の４</t>
  </si>
  <si>
    <t>北海道旭川市旭神２条３丁目６番２５号</t>
  </si>
  <si>
    <t>北海道旭川市東旭川町下兵村１１７番地の６</t>
  </si>
  <si>
    <t>北海道旭川市末広５条１丁目２番８号</t>
  </si>
  <si>
    <t>北海道旭川市東８条３丁目１番２０号旭川地方たばこ会館１Ｆ</t>
  </si>
  <si>
    <t>北海道旭川市１０条通９丁目９７５番地の８２ダイアナ常盤ヒルズ１階１・２号室</t>
  </si>
  <si>
    <t>北海道旭川市永山２条１７丁目１番１１号</t>
  </si>
  <si>
    <t>北海道旭川市東旭川町旭正３１５番地２</t>
  </si>
  <si>
    <t>北海道旭川市神居１条１丁目１番１０号</t>
  </si>
  <si>
    <t>北海道旭川市東光１１条９丁目２番１３号</t>
  </si>
  <si>
    <t>北海道旭川市春光台４条１０丁目５７５６番地</t>
  </si>
  <si>
    <t>北海道旭川市豊岡１４条６丁目８番６号</t>
  </si>
  <si>
    <t>北海道旭川市旭町２条７丁目１２番地の７７</t>
  </si>
  <si>
    <t>北海道旭川市神居３条６丁目１番６号</t>
  </si>
  <si>
    <t>北海道旭川市末広２条１３丁目６番１８号</t>
  </si>
  <si>
    <t>北海道旭川市７条通７丁目３３-１５</t>
  </si>
  <si>
    <t>北海道旭川市春光台５条２丁目１２番１２号</t>
  </si>
  <si>
    <t>北海道旭川市豊岡２条１丁目１番４号</t>
  </si>
  <si>
    <t>北海道旭川市３条通１１丁目２２２９番地の１</t>
  </si>
  <si>
    <t>北海道旭川市東光７条１丁目１番１６号</t>
  </si>
  <si>
    <t>北海道旭川市春光７条９丁目７番１０号</t>
  </si>
  <si>
    <t>北海道旭川市豊岡三条３丁目７番２０号</t>
  </si>
  <si>
    <t>北海道旭川市春光７条９丁目５番２５号</t>
  </si>
  <si>
    <t>北海道旭川市末広東３条３丁目２番２４号</t>
  </si>
  <si>
    <t>北海道旭川市永山２条１８丁目２番３３号　２Ｆ</t>
  </si>
  <si>
    <t>北海道旭川市東光９条２丁目４番１５号</t>
  </si>
  <si>
    <t>北海道旭川市高砂台５丁目７番５号</t>
  </si>
  <si>
    <t>北海道旭川市東鷹栖１条３丁目６３５番地の１５５</t>
  </si>
  <si>
    <t>北海道旭川市８条通８丁目４１番地の９</t>
  </si>
  <si>
    <t>北海道旭川市春光台４条４丁目１３番１４号</t>
  </si>
  <si>
    <t>北海道旭川市永山１条１９丁目３番２１号</t>
  </si>
  <si>
    <t>北海道旭川市東旭川町共栄２６５番地の２</t>
  </si>
  <si>
    <t>北海道旭川市豊岡４条５丁目８番１３号</t>
  </si>
  <si>
    <t>北海道旭川市東旭川町下兵村３７３番地</t>
  </si>
  <si>
    <t>北海道旭川市忠和４条４丁目４番９号</t>
  </si>
  <si>
    <t>北海道旭川市東１条１丁目１番２号</t>
  </si>
  <si>
    <t>北海道旭川市春光台３条７丁目７番２号</t>
  </si>
  <si>
    <t>北海道旭川市旭町２条８丁目２５番地の４２　マイネビル１Ｆ</t>
  </si>
  <si>
    <t>北海道旭川市春光台２条６丁目２番１０号</t>
  </si>
  <si>
    <t>北海道旭川市パルプ町１条２丁目５０５番地の２</t>
  </si>
  <si>
    <t>北海道旭川市神楽岡１４条６丁目２番１６号</t>
  </si>
  <si>
    <t>北海道旭川市豊岡４条１丁目２番２３号</t>
  </si>
  <si>
    <t>北海道旭川市豊岡３条４丁目１番７号</t>
  </si>
  <si>
    <t>北海道旭川市１条通５丁目７７番地</t>
  </si>
  <si>
    <t>北海道旭川市南３条通２５丁目１９番地６７</t>
  </si>
  <si>
    <t>北海道旭川市大町２条１丁目６番地の１３</t>
  </si>
  <si>
    <t>北海道旭川市宮下通７丁目３８９７番地の１旭川駅前ビル５階</t>
  </si>
  <si>
    <t>北海道旭川市豊岡４条８丁目２番５号</t>
  </si>
  <si>
    <t>北海道旭川市５条通５丁目１６９０番地の１</t>
  </si>
  <si>
    <t>北海道旭川市２条通９丁目３６８番地の２</t>
  </si>
  <si>
    <t>北海道旭川市東鷹栖２条３丁目６３５番地の４３８</t>
  </si>
  <si>
    <t>北海道旭川市神楽岡２条４丁目３番２０号</t>
  </si>
  <si>
    <t>北海道旭川市永山９条１３丁目１番２３号</t>
  </si>
  <si>
    <t>北海道旭川市８条通８丁目４１番地の８ＥＣＯＥＡＲＴＨ　ＢＬＤ．　２Ｆ</t>
  </si>
  <si>
    <t>北海道旭川市旭町１条５丁目８４１番地の２１１階</t>
  </si>
  <si>
    <t>北海道旭川市旭町２条８丁目２５番地の４０</t>
  </si>
  <si>
    <t>北海道旭川市川端町２条７丁目３番１号</t>
  </si>
  <si>
    <t>北海道富良野市学田三区</t>
  </si>
  <si>
    <t>北海道富良野市中御料地２０６７の１４</t>
  </si>
  <si>
    <t>北海道富良野市西麻町１番３号</t>
  </si>
  <si>
    <t>北海道空知郡南富良野町幾寅６９５番地２、695番地2先</t>
  </si>
  <si>
    <t>北海道空知郡南富良野町字幾寅５２８番２</t>
  </si>
  <si>
    <t>北海道富良野市日の出町10番地11号</t>
  </si>
  <si>
    <t>北海道空知郡上富良野町宮町１丁目１－１４</t>
  </si>
  <si>
    <t>北海道空知郡上富良野町宮町４丁目６９番７７</t>
  </si>
  <si>
    <t>北海道空知郡上富良野町緑町３丁目１－８</t>
  </si>
  <si>
    <t>北海道空知郡中富良野町字中富良野9458番</t>
  </si>
  <si>
    <t>北海道富良野市弥生町２番３８号アパルⅠ　２０２号室</t>
  </si>
  <si>
    <t>北海道富良野市若松町2-1　Ｄプレイスビル　1階</t>
  </si>
  <si>
    <t>北海道空知郡中富良野町字中富良野東１線北18号１Ｆ</t>
  </si>
  <si>
    <t>北海道上川郡鷹栖町１７線12号</t>
  </si>
  <si>
    <t>北海道上川郡比布町寿町１丁目１番１号</t>
  </si>
  <si>
    <t>北海道上川郡鷹栖町１８線９号２番地</t>
  </si>
  <si>
    <t>北海道上川郡当麻町中央4区</t>
  </si>
  <si>
    <t>北海道上川郡当麻町五条東３丁目７番２５号</t>
  </si>
  <si>
    <t>北海道上川郡東神楽町北二条西3丁目254番地４９</t>
  </si>
  <si>
    <t>北海道上川郡東神楽町北二条西3丁目254番地７３</t>
  </si>
  <si>
    <t>北海道上川郡美瑛町字美沢美生</t>
  </si>
  <si>
    <t>北海道上川郡比布町基線４号</t>
  </si>
  <si>
    <t>北海道上川郡美瑛町南町５丁目３番２号</t>
  </si>
  <si>
    <t>北海道上川郡愛別町字南町29番地26</t>
  </si>
  <si>
    <t>北海道上川郡鷹栖町１４線１７号</t>
  </si>
  <si>
    <t>北海道上川郡東川町北町４丁目１２番１９号</t>
  </si>
  <si>
    <t>北海道上川郡東川町西町４丁目１－２０</t>
  </si>
  <si>
    <t>北海道上川郡鷹栖町北野西三条１丁目１番１２号</t>
  </si>
  <si>
    <t>北海道上川郡当麻町３条西３丁目１２-１８</t>
  </si>
  <si>
    <t>北海道上川郡美瑛町栄町３丁目１番８号</t>
  </si>
  <si>
    <t>北海道上川郡美瑛町幸町1丁目5番14号</t>
  </si>
  <si>
    <t>北海道上川郡美瑛町春日台４２２１番地</t>
  </si>
  <si>
    <t>北海道上川郡当麻町宇園別２区１</t>
  </si>
  <si>
    <t>北海道上川郡東神楽町北１条西１丁目８番５号</t>
  </si>
  <si>
    <t>北海道上川郡東川町西町３丁目２番１８号</t>
  </si>
  <si>
    <t>北海道上川郡東川町北町9丁目3番68号</t>
  </si>
  <si>
    <t>北海道上川郡鷹栖町北一条2丁目7-29</t>
  </si>
  <si>
    <t>北海道士別市東山町３４４０番地26号</t>
  </si>
  <si>
    <t>北海道名寄市緑丘９番地１</t>
  </si>
  <si>
    <t>北海道名寄市西一条南７丁目</t>
  </si>
  <si>
    <t>北海道中川郡美深町字美深７６番地８</t>
  </si>
  <si>
    <t>北海道士別市東四条１１丁目１６１０番地１２９ふれあいセンター内</t>
  </si>
  <si>
    <t>北海道士別市大通東５丁目３０３番地２</t>
  </si>
  <si>
    <t>北海道名寄市西一条南6丁目20番地</t>
  </si>
  <si>
    <t>北海道名寄市東六条南９丁目１０９番地</t>
  </si>
  <si>
    <t>北海道名寄市西１条南５丁目２０番地</t>
  </si>
  <si>
    <t>北海道上川郡下川町一の橋６０５番地</t>
  </si>
  <si>
    <t>北海道上川郡剣淵町仲町７番１号</t>
  </si>
  <si>
    <t>北海道上川郡剣淵町西原町２６３９番地</t>
  </si>
  <si>
    <t>北海道上川郡剣淵町西原町３０８４番地</t>
  </si>
  <si>
    <t>北海道名寄市風連町瑞生１５５８番地</t>
  </si>
  <si>
    <t>北海道名寄市大通南２丁目２番地</t>
  </si>
  <si>
    <t>北海道士別市大通西８丁目２９４１番地</t>
  </si>
  <si>
    <t>北海道名寄市西４条南３丁目１２番地１</t>
  </si>
  <si>
    <t>北海道名寄市西２条南６丁目１６番地　海晃本社ビル２階</t>
  </si>
  <si>
    <t>北海道士別市西四条８丁目３２７番地３０</t>
  </si>
  <si>
    <t>北海道上川郡下川町旭町１８</t>
  </si>
  <si>
    <t>北海道中川郡美深町大通北１丁目１９番地</t>
  </si>
  <si>
    <t>北海道室蘭市母恋南町２丁目２２-３</t>
  </si>
  <si>
    <t>北海道室蘭市母恋北町１丁目２番２０号</t>
  </si>
  <si>
    <t>北海道登別市幸町３丁目６番</t>
  </si>
  <si>
    <t>北海道登別市中登別町２４番地１２０</t>
  </si>
  <si>
    <t>北海道室蘭市輪西町1丁目36番9号</t>
  </si>
  <si>
    <t>北海道室蘭市陣屋町３丁目１８－４</t>
  </si>
  <si>
    <t>北海道室蘭市祝津町１丁目１２４番地２１</t>
  </si>
  <si>
    <t>北海道登別市中登別町８８番地２</t>
  </si>
  <si>
    <t>北海道登別市富岸町1丁目１０番地７</t>
  </si>
  <si>
    <t>北海道室蘭市寿町１丁目１番９号</t>
  </si>
  <si>
    <t>北海道室蘭市中島町１丁目２３-２４ Ａ・Ｈ・Ｓビル２Ｆ</t>
  </si>
  <si>
    <t>北海道登別市中央町５丁目1-1</t>
  </si>
  <si>
    <t>北海道登別市富士町７丁目１番地１</t>
  </si>
  <si>
    <t>北海道室蘭市白鳥台２丁目３番１号</t>
  </si>
  <si>
    <t>北海道室蘭市神代町30番7号</t>
  </si>
  <si>
    <t>北海道室蘭市東町1丁目5番21号　1階</t>
  </si>
  <si>
    <t>北海道室蘭市八丁平４丁目２５－１４</t>
  </si>
  <si>
    <t>北海道登別市中央町1丁目10番8号</t>
  </si>
  <si>
    <t>北海道室蘭市中島町1-8-5</t>
  </si>
  <si>
    <t>北海道登別市登別東町5丁目1番27号</t>
  </si>
  <si>
    <t>北海道登別市若草町５丁目２８－１２</t>
  </si>
  <si>
    <t>北海道室蘭市港北町４丁目２６－１９岡アパートB棟１F</t>
  </si>
  <si>
    <t>北海道室蘭市知利別町２丁目２２番３１号</t>
  </si>
  <si>
    <t>北海道苫小牧市樽前２１６番地の５</t>
  </si>
  <si>
    <t>北海道苫小牧市字美沢１９３番１</t>
  </si>
  <si>
    <t>北海道苫小牧市新明町5丁目29番８号</t>
  </si>
  <si>
    <t>北海道白老郡白老町字社台３４３番地２</t>
  </si>
  <si>
    <t>北海道苫小牧市字植苗５１－１７２</t>
  </si>
  <si>
    <t>北海道苫小牧市字植苗１２１番地８</t>
  </si>
  <si>
    <t>北海道苫小牧市北栄町３丁目11-3</t>
  </si>
  <si>
    <t>北海道苫小牧市新開町４丁目７番１６号</t>
  </si>
  <si>
    <t>北海道苫小牧市新富町1丁目3番18号</t>
  </si>
  <si>
    <t>北海道苫小牧市日の出町２丁目８番２３号</t>
  </si>
  <si>
    <t>北海道白老郡白老町萩野310-110</t>
  </si>
  <si>
    <t>北海道勇払郡むかわ町穂別富内１１４番地</t>
  </si>
  <si>
    <t>北海道勇払郡安平町早来富岡１２９番地１</t>
  </si>
  <si>
    <t>北海道白老郡白老町字竹浦１３３番地</t>
  </si>
  <si>
    <t>北海道苫小牧市日吉町４丁目１番８号</t>
  </si>
  <si>
    <t>北海道苫小牧市新富町１丁目３番１６号</t>
  </si>
  <si>
    <t>北海道勇払郡むかわ町穂別稲里４１８番地１（主たる事業所 名称 緑竜アぺラス）</t>
  </si>
  <si>
    <t>北海道苫小牧市光洋町１丁目１０番１号</t>
  </si>
  <si>
    <t>北海道白老郡白老町東町5丁目36-1</t>
  </si>
  <si>
    <t>北海道白老郡白老町竹浦133</t>
  </si>
  <si>
    <t>北海道苫小牧市字樽前２３３-２</t>
  </si>
  <si>
    <t>北海道苫小牧市若草町５丁目３―１</t>
  </si>
  <si>
    <t>北海道苫小牧市柳町４丁目１２-２１</t>
  </si>
  <si>
    <t>北海道苫小牧市日吉町4丁目2番20号</t>
  </si>
  <si>
    <t>北海道勇払郡厚真町新町１１６番地の３</t>
  </si>
  <si>
    <t>北海道苫小牧市字樽前１５９番地１４９</t>
  </si>
  <si>
    <t>北海道白老郡白老町字社台３４３番地４５</t>
  </si>
  <si>
    <t>北海道苫小牧市字植苗１２１番地７</t>
  </si>
  <si>
    <t>北海道苫小牧市新開町4丁目7番17号</t>
  </si>
  <si>
    <t>北海道白老郡白老町字竹浦528-2</t>
  </si>
  <si>
    <t>北海道白老郡白老町竹浦３４４番地１３</t>
  </si>
  <si>
    <t>北海道苫小牧市ときわ町３丁目４番１号</t>
  </si>
  <si>
    <t>北海道白老郡白老町川沿1丁目553番地</t>
  </si>
  <si>
    <t>北海道勇払郡むかわ町松風３丁目１番地</t>
  </si>
  <si>
    <t>北海道苫小牧市日新町２丁目７－２８</t>
  </si>
  <si>
    <t>北海道苫小牧市勇払276番地19号</t>
  </si>
  <si>
    <t>北海道苫小牧市樽前234-24</t>
  </si>
  <si>
    <t>北海道苫小牧市表町５丁目１１番５号</t>
  </si>
  <si>
    <t>北海道苫小牧市表町１丁目３番４号　大東ビル３階</t>
  </si>
  <si>
    <t>北海道苫小牧市新開町３丁目１６番８号</t>
  </si>
  <si>
    <t>北海道苫小牧市旭町１丁目３番６号</t>
  </si>
  <si>
    <t>北海道苫小牧市春日町１丁目３番１２号</t>
  </si>
  <si>
    <t>北海道苫小牧市光洋町1丁目1番18号</t>
  </si>
  <si>
    <t>北海道白老郡白老町萩野３３８－１１８</t>
  </si>
  <si>
    <t>北海道苫小牧市双葉町３丁目７番３号</t>
  </si>
  <si>
    <t>北海道苫小牧市末広町３丁目６番１５号大東末広ビル５階</t>
  </si>
  <si>
    <t>北海道苫小牧市春日町１丁目６番２５号</t>
  </si>
  <si>
    <t>北海道勇払郡厚真町京町１２番地の１</t>
  </si>
  <si>
    <t>北海道苫小牧市錦西町1丁目８番１９号</t>
  </si>
  <si>
    <t>北海道苫小牧市有明町１丁目５－７</t>
  </si>
  <si>
    <t>北海道苫小牧市大成町1丁目7-1 1F</t>
  </si>
  <si>
    <t>北海道苫小牧市東開町２丁目12-22</t>
  </si>
  <si>
    <t>北海道苫小牧市青雲町2丁目21番14号</t>
  </si>
  <si>
    <t>北海道苫小牧市柳町４丁目８番37号</t>
  </si>
  <si>
    <t>北海道白老郡白老町竹浦３６番地１</t>
  </si>
  <si>
    <t>北海道苫小牧市弥生町２丁目３番１号</t>
  </si>
  <si>
    <t>北海道苫小牧市木場町１丁目４番１３号ＢＴＣグループビル　２階</t>
  </si>
  <si>
    <t>北海道伊達市大滝区優徳町１３－４</t>
  </si>
  <si>
    <t>北海道伊達市大滝区円山町３５５</t>
  </si>
  <si>
    <t>北海道伊達市松ケ枝町84番地1</t>
  </si>
  <si>
    <t>北海道虻田郡豊浦町大和１５１番地２</t>
  </si>
  <si>
    <t>北海道虻田郡豊浦町大和８３番地１０</t>
  </si>
  <si>
    <t>北海道伊達市大滝区大成町１０番地</t>
  </si>
  <si>
    <t>北海道伊達市幌美内町３６番地５８</t>
  </si>
  <si>
    <t>北海道伊達市幌美内町３６番地１</t>
  </si>
  <si>
    <t>北海道伊達市元町54番地１</t>
  </si>
  <si>
    <t>北海道伊達市松ケ枝町５９番地４</t>
  </si>
  <si>
    <t>北海道伊達市松ケ枝町246番地6</t>
  </si>
  <si>
    <t>北海道虻田郡洞爺湖町清水１４２番地の３</t>
  </si>
  <si>
    <t>北海道虻田郡洞爺湖町入江４４番地１</t>
  </si>
  <si>
    <t>北海道虻田郡洞爺湖町泉５番地１</t>
  </si>
  <si>
    <t>北海道有珠郡壮瞥町立香92番地12</t>
  </si>
  <si>
    <t>北海道伊達市舟岡町134番地15</t>
  </si>
  <si>
    <t>北海道伊達市松ケ枝町４３－１</t>
  </si>
  <si>
    <t>北海道有珠郡壮瞥町滝之町439番地</t>
  </si>
  <si>
    <t>北海道虻田郡豊浦町大和１３８番地１</t>
  </si>
  <si>
    <t>北海道有珠郡壮瞥町字立香９２番地</t>
  </si>
  <si>
    <t>北海道有珠郡壮瞥町壮瞥温泉73-40</t>
  </si>
  <si>
    <t>北海道伊達市長和町243番地2</t>
  </si>
  <si>
    <t>北海道伊達市南黄金町４４番地１９</t>
  </si>
  <si>
    <t>北海道有珠郡壮瞥町壮瞥温泉73番地12</t>
  </si>
  <si>
    <t>北海道虻田郡洞爺湖町高砂町１０番地４８</t>
  </si>
  <si>
    <t>北海道日高郡新ひだか町静内目名４２６－１</t>
  </si>
  <si>
    <t>北海道日高郡新ひだか町静内田原６１２－１</t>
  </si>
  <si>
    <t>北海道浦河郡浦河町西舎124-1</t>
  </si>
  <si>
    <t>北海道沙流郡平取町振内町９７番地１</t>
  </si>
  <si>
    <t>北海道日高郡新ひだか町静内古川町２丁目２-１４</t>
  </si>
  <si>
    <t>北海道浦河郡浦河町築地３丁目５番２１号</t>
  </si>
  <si>
    <t>北海道浦河郡浦河町築地3丁目5-21</t>
  </si>
  <si>
    <t>北海道浦河郡浦河町絵笛426番地の1</t>
  </si>
  <si>
    <t>北海道浦河郡浦河町向が丘西2丁目568番地の66</t>
  </si>
  <si>
    <t>北海道日高郡新ひだか町静内青柳町１丁目１２－１６</t>
  </si>
  <si>
    <t>北海道日高郡新ひだか町静内高砂町3丁目5－20</t>
  </si>
  <si>
    <t>北海道日高郡新ひだか町静内御幸町6丁目3番70号</t>
  </si>
  <si>
    <t>北海道新冠郡新冠町本町110番28号</t>
  </si>
  <si>
    <t>北海道日高郡新ひだか町静内こうせい町２丁目８－２７</t>
  </si>
  <si>
    <t>北海道浦河郡浦河町大通５丁目８４－２</t>
  </si>
  <si>
    <t>北海道新冠郡新冠町字節婦町１０４番地</t>
  </si>
  <si>
    <t>北海道新冠郡新冠町字本町６５－１７</t>
  </si>
  <si>
    <t>北海道日高郡新ひだか町静内青柳町１丁目２－１８</t>
  </si>
  <si>
    <t>北海道沙流郡日高町富川南１丁目６番３０号</t>
  </si>
  <si>
    <t>北海道沙流郡日高町富川西１２丁目６７－４</t>
  </si>
  <si>
    <t>北海道日高郡新ひだか町静内田原６１２番地１</t>
  </si>
  <si>
    <t>北海道浦河郡浦河町築地2丁目17番地13</t>
  </si>
  <si>
    <t>北海道浦河郡浦河町昌平町東通３２号</t>
  </si>
  <si>
    <t>北海道沙流郡日高町富川西12丁目69番地104</t>
  </si>
  <si>
    <t>北海道日高郡新ひだか町静内旭町１丁目２６－９</t>
  </si>
  <si>
    <t>北海道日高郡新ひだか町静内御幸町６丁目３番６３号</t>
  </si>
  <si>
    <t>北海道新冠郡新冠町字朝日２６８－３</t>
  </si>
  <si>
    <t>北海道日高郡新ひだか町静内御幸町１丁目１番地５７号</t>
  </si>
  <si>
    <t>北海道日高郡新ひだか町静内緑町５丁目４番４号</t>
  </si>
  <si>
    <t>北海道釧路市愛国191番地5163</t>
  </si>
  <si>
    <t>北海道釧路市入舟6丁目3番19号</t>
  </si>
  <si>
    <t>北海道釧路市鶴丘42番地の1</t>
  </si>
  <si>
    <t>北海道釧路市若竹町２番３号</t>
  </si>
  <si>
    <t>北海道釧路市芦野2丁目10番15号</t>
  </si>
  <si>
    <t>北海道釧路市若草町１８番１４号</t>
  </si>
  <si>
    <t>北海道釧路市柏木町２番８号</t>
  </si>
  <si>
    <t>北海道釧路市武佐1丁目4番6号</t>
  </si>
  <si>
    <t>北海道釧路市北斗76番5号</t>
  </si>
  <si>
    <t>北海道釧路市双葉町17番17号</t>
  </si>
  <si>
    <t>北海道釧路市春採4丁目2番16号</t>
  </si>
  <si>
    <t>北海道釧路市大楽毛5丁目8番2号</t>
  </si>
  <si>
    <t>北海道釧路市紫雲台２番３０号</t>
  </si>
  <si>
    <t>北海道釧路市愛国東３丁目９番２８号</t>
  </si>
  <si>
    <t>北海道釧路市共栄大通1-2-18</t>
  </si>
  <si>
    <t>北海道釧路市音別町川東1丁目200番地1</t>
  </si>
  <si>
    <t>北海道釧路市音別町川東1丁目234番地1</t>
  </si>
  <si>
    <t>北海道釧路市文苑４丁目６５番地４</t>
  </si>
  <si>
    <t>北海道釧路市新富士町3丁目11番16号</t>
  </si>
  <si>
    <t>北海道釧路市共栄大通８丁目２－１０</t>
  </si>
  <si>
    <t>北海道釧路市弥生２丁目１番３３号</t>
  </si>
  <si>
    <t>北海道釧路市鳥取南7丁目2番10号</t>
  </si>
  <si>
    <t>北海道釧路市中園町6丁目7号</t>
  </si>
  <si>
    <t>北海道釧路市堀川町５番１６号</t>
  </si>
  <si>
    <t>北海道釧路市住吉2-3-20</t>
  </si>
  <si>
    <t>北海道釧路市鶴野東５丁目２０番１６号</t>
  </si>
  <si>
    <t>北海道釧路市芦野２丁目１１番１号</t>
  </si>
  <si>
    <t>北海道釧路市鳥取北6丁目7番18号</t>
  </si>
  <si>
    <t>北海道釧路市昭和南５丁目１８番１３号</t>
  </si>
  <si>
    <t>北海道釧路市若松町１４番１１号</t>
  </si>
  <si>
    <t>北海道釧路市鶴丘１４９番地２</t>
  </si>
  <si>
    <t>北海道釧路市春採１丁目１４番６号</t>
  </si>
  <si>
    <t>北海道釧路市新川町１番７号</t>
  </si>
  <si>
    <t>北海道釧路市新川町１－７</t>
  </si>
  <si>
    <t>北海道釧路市双葉町１７番１７号</t>
  </si>
  <si>
    <t>北海道釧路市双葉町１７番１５号</t>
  </si>
  <si>
    <t>北海道釧路市住吉2丁目9番8号</t>
  </si>
  <si>
    <t>北海道釧路市入舟４丁目１番１号かもめホール２階</t>
  </si>
  <si>
    <t>北海道釧路市昭和中央6丁目9番8号</t>
  </si>
  <si>
    <t>北海道釧路市松浦町6-13</t>
  </si>
  <si>
    <t>北海道釧路市新富士町4丁目5番7</t>
  </si>
  <si>
    <t>北海道釧路市寿３丁目２番１０号</t>
  </si>
  <si>
    <t>北海道釧路市寿３丁目２番１１号</t>
  </si>
  <si>
    <t>北海道釧路市昭和町2丁目10番18号</t>
  </si>
  <si>
    <t>北海道釧路市鳥取北9丁目2番4</t>
  </si>
  <si>
    <t>北海道釧路市寿3丁目2番12号</t>
  </si>
  <si>
    <t>北海道釧路市住吉1丁目6番9号</t>
  </si>
  <si>
    <t>北海道釧路市鳥取北9丁目9番7号</t>
  </si>
  <si>
    <t>北海道釧路市光陽町23番15号</t>
  </si>
  <si>
    <t>北海道釧路市緑ケ岡5丁目1番7号</t>
  </si>
  <si>
    <t>北海道釧路市光陽町１１番５号</t>
  </si>
  <si>
    <t>北海道釧路市川北町3-21</t>
  </si>
  <si>
    <t>北海道釧路市幸町6丁目1番5号</t>
  </si>
  <si>
    <t>北海道釧路市音羽215番地12</t>
  </si>
  <si>
    <t>北海道釧路市新富士町3丁目11番8号</t>
  </si>
  <si>
    <t>北海道釧路市双葉町17番10号</t>
  </si>
  <si>
    <t>北海道釧路市芦野5丁目27番15号</t>
  </si>
  <si>
    <t>北海道釧路市南浜町6丁目17番地</t>
  </si>
  <si>
    <t>北海道釧路市昭和北2丁目24番9号</t>
  </si>
  <si>
    <t>北海道釧路市緑ケ岡5丁目35番10号</t>
  </si>
  <si>
    <t>北海道釧路市浦見4-2-3</t>
  </si>
  <si>
    <t>北海道釧路市浪花町7丁目1-8</t>
  </si>
  <si>
    <t>北海道釧路市春採7丁目9番7号</t>
  </si>
  <si>
    <t>北海道釧路市住吉2丁目10番9号</t>
  </si>
  <si>
    <t>北海道釧路市昭和北１丁目１２－１４</t>
  </si>
  <si>
    <t>北海道釧路市新橋大通８－１－７</t>
  </si>
  <si>
    <t>北海道釧路市鶴野東3丁目20番25号</t>
  </si>
  <si>
    <t>北海道釧路市桜ケ岡１丁目９番３０号</t>
  </si>
  <si>
    <t>北海道釧路市浦見１丁目１番１号</t>
  </si>
  <si>
    <t>北海道釧路市住吉2丁目3番3号</t>
  </si>
  <si>
    <t>北海道釧路市新富士町4丁目8番25号</t>
  </si>
  <si>
    <t>北海道釧路市大楽毛南4丁目9番2号</t>
  </si>
  <si>
    <t>北海道釧路市新富士町2丁目1番6号</t>
  </si>
  <si>
    <t>北海道釧路市春採１丁目４番９号</t>
  </si>
  <si>
    <t>北海道釧路市愛国東２丁目２２番１９号</t>
  </si>
  <si>
    <t>北海道釧路市鳥取大通四丁目１３番１４号</t>
  </si>
  <si>
    <t>北海道釧路市鳥取北３丁目６番１３号</t>
  </si>
  <si>
    <t>北海道釧路市昭和南４丁目２５番１９号</t>
  </si>
  <si>
    <t>北海道釧路市緑ケ岡4-8-59</t>
  </si>
  <si>
    <t>北海道釧路市新富士町４丁目１２－１４</t>
  </si>
  <si>
    <t>北海道釧路市愛国東二丁目４１番１０号鶴亀ビル</t>
  </si>
  <si>
    <t>北海道釧路市愛国東３丁目２０番１７号</t>
  </si>
  <si>
    <t>北海道釧路市愛国東２丁目４６番１号</t>
  </si>
  <si>
    <t>北海道釧路市緑ケ岡四丁目８番５９号テラスハウス２Ｆ号室</t>
  </si>
  <si>
    <t>北海道釧路市柏木町５番３５号</t>
  </si>
  <si>
    <t>北海道釧路市千歳町１２番１２号</t>
  </si>
  <si>
    <t>北海道釧路市大町５丁目２番２１号</t>
  </si>
  <si>
    <t>北海道釧路市新橋大通６丁目１番地１５号新橋リーフタウン１階</t>
  </si>
  <si>
    <t>北海道野付郡別海町別海常盤町２９２番地１０</t>
  </si>
  <si>
    <t>北海道根室市厚床２丁目２２１番地１</t>
  </si>
  <si>
    <t>北海道野付郡別海町別海９７番地９</t>
  </si>
  <si>
    <t>北海道標津郡中標津町東12条北7丁目2番地12　スズキマンション2階</t>
  </si>
  <si>
    <t>北海道根室市駒場町１丁目３１番地１</t>
  </si>
  <si>
    <t>北海道標津郡中標津町東11条南7丁目21番地6</t>
  </si>
  <si>
    <t>北海道標津郡中標津町大通北２丁目１７番地</t>
  </si>
  <si>
    <t>北海道標津郡標津町南５条西２丁目１番１号</t>
  </si>
  <si>
    <t>北海道目梨郡羅臼町栄町8番地1</t>
  </si>
  <si>
    <t>北海道標津郡中標津町川西８丁目３番地２</t>
  </si>
  <si>
    <t>北海道標津郡中標津町東１３条北1丁目２－１</t>
  </si>
  <si>
    <t>北海道根室市琴平町2丁目17番地5</t>
  </si>
  <si>
    <t>北海道標津郡中標津町東一条北２丁目１２番地</t>
  </si>
  <si>
    <t>北海道標津郡中標津町西１１条北５丁目１－２</t>
  </si>
  <si>
    <t>北海道標津郡標津町北6条西1丁目1-23</t>
  </si>
  <si>
    <t>北海道川上郡弟子屈町泉2丁目5番14号</t>
  </si>
  <si>
    <t>北海道厚岸郡厚岸町片無去６６６番地</t>
  </si>
  <si>
    <t>北海道釧路郡釧路町別保原野南25線65番地8</t>
  </si>
  <si>
    <t>北海道川上郡標茶町常盤8丁目2番地</t>
  </si>
  <si>
    <t>北海道阿寒郡鶴居村鶴居東４丁目１８番地</t>
  </si>
  <si>
    <t>北海道厚岸郡厚岸町真栄２丁目２０２番地</t>
  </si>
  <si>
    <t>北海道白糠郡白糠町東一条北１丁目１番地１２号</t>
  </si>
  <si>
    <t>北海道釧路郡釧路町新開７丁目３５番地</t>
  </si>
  <si>
    <t>北海道川上郡弟子屈町鈴蘭6丁目1番5号</t>
  </si>
  <si>
    <t>北海道釧路郡釧路町木場3丁目1番地</t>
  </si>
  <si>
    <t>北海道阿寒郡鶴居村字久著呂原野北１３線西２８番１</t>
  </si>
  <si>
    <t>北海道厚岸郡厚岸町白浜１丁目１０１番地</t>
  </si>
  <si>
    <t>北海道釧路郡釧路町光和8丁目55番地</t>
  </si>
  <si>
    <t>北海道川上郡弟子屈町高栄2丁目3番36号</t>
  </si>
  <si>
    <t>北海道川上郡弟子屈町湯の島2丁目2番12号</t>
  </si>
  <si>
    <t>北海道釧路市米町３丁目１番４号</t>
  </si>
  <si>
    <t>北海道釧路郡釧路町北都1丁目15-17</t>
  </si>
  <si>
    <t>北海道川上郡標茶町桜13丁目19番</t>
  </si>
  <si>
    <t>北海道釧路郡釧路町別保原野南２３線１０４－１</t>
  </si>
  <si>
    <t>北海道釧路郡釧路町中央４丁目１番地１</t>
  </si>
  <si>
    <t>北海道釧路郡釧路町桂木３－１３</t>
  </si>
  <si>
    <t>北海道釧路郡釧路町若葉３丁目５７番地グッド住まいる若葉　２階</t>
  </si>
  <si>
    <t>北海道帯広市白樺十六条東１丁目３</t>
  </si>
  <si>
    <t>北海道帯広市川西町西１線４７番２</t>
  </si>
  <si>
    <t>北海道中川郡幕別町札内新北町７７番地３２</t>
  </si>
  <si>
    <t>北海道帯広市清流西２丁目１９番地３</t>
  </si>
  <si>
    <t>北海道帯広市西二十一条南２丁目２６－８</t>
  </si>
  <si>
    <t>北海道帯広市柏林台中町１丁目４番地１</t>
  </si>
  <si>
    <t>北海道帯広市東十一条南９丁目１番地６市民活動プラザ六中</t>
  </si>
  <si>
    <t>北海道帯広市西十三条南３９丁目６－７</t>
  </si>
  <si>
    <t>北海道帯広市東十一条南９丁目１番地市民活動プラザ六中　２階</t>
  </si>
  <si>
    <t>北海道帯広市大正町東１線１０２番地</t>
  </si>
  <si>
    <t>北海道帯広市大正町東１線１０２番地１</t>
  </si>
  <si>
    <t>北海道帯広市西二十五条南４丁目１０番地</t>
  </si>
  <si>
    <t>北海道帯広市上帯広町西１線７６番地２</t>
  </si>
  <si>
    <t>北海道帯広市大正本町２６７番地１</t>
  </si>
  <si>
    <t>北海道帯広市東二条南１６丁目１１番１号</t>
  </si>
  <si>
    <t>北海道帯広市南の森西７丁目１－１５</t>
  </si>
  <si>
    <t>北海道帯広市西十条南５丁目１番地</t>
  </si>
  <si>
    <t>北海道帯広市西十二条北１丁目１３番地</t>
  </si>
  <si>
    <t>北海道帯広市西二十条南５丁目７番地５</t>
  </si>
  <si>
    <t>北海道帯広市西十七条南５丁目２３番地２</t>
  </si>
  <si>
    <t>北海道帯広市東三条南２５丁目１番地２</t>
  </si>
  <si>
    <t>北海道帯広市西九条北１丁目１５番地</t>
  </si>
  <si>
    <t>北海道帯広市西三条南３８丁目１－７</t>
  </si>
  <si>
    <t>北海道帯広市西二十四条南１丁目３２番地６</t>
  </si>
  <si>
    <t>北海道帯広市東三条南１４丁目１２番地２</t>
  </si>
  <si>
    <t>北海道帯広市西十六条南４丁目７－４</t>
  </si>
  <si>
    <t>北海道帯広市西四条南２８丁目２番地４</t>
  </si>
  <si>
    <t>北海道帯広市西五条南３１丁目１番地９</t>
  </si>
  <si>
    <t>北海道帯広市上帯広町西１線７６番地６</t>
  </si>
  <si>
    <t>北海道帯広市西十八条南４丁目４４番８－Ｄ号</t>
  </si>
  <si>
    <t>北海道帯広市西十六条南４丁目３０番１５号</t>
  </si>
  <si>
    <t>北海道帯広市東一条南１０丁目１６番地</t>
  </si>
  <si>
    <t>北海道帯広市西二条南１４丁目１８番地２</t>
  </si>
  <si>
    <t>北海道帯広市西八条南４丁目７番地</t>
  </si>
  <si>
    <t>北海道帯広市西五条南２１丁目８番地</t>
  </si>
  <si>
    <t>北海道帯広市西二十四条南１丁目４３－２６</t>
  </si>
  <si>
    <t>北海道帯広市西六条南３丁目１１－８セードルトロワ１階</t>
  </si>
  <si>
    <t>北海道帯広市西三条南１６丁目１番地２</t>
  </si>
  <si>
    <t>北海道帯広市西十六条南４０丁目１番地１５号</t>
  </si>
  <si>
    <t>北海道帯広市西九条南４１丁目１番地４</t>
  </si>
  <si>
    <t>北海道帯広市西二十一条南３丁目５番地４</t>
  </si>
  <si>
    <t>北海道帯広市西十七条南３丁目２２番地１５</t>
  </si>
  <si>
    <t>北海道帯広市東一条南１５丁目３－２</t>
  </si>
  <si>
    <t>北海道帯広市八千代町東１線１８０番地９</t>
  </si>
  <si>
    <t>北海道帯広市西十四条南１４丁目１２－７</t>
  </si>
  <si>
    <t>北海道帯広市西十六条南４丁目３９－１０</t>
  </si>
  <si>
    <t>北海道帯広市西十六条南３５丁目２番１０号</t>
  </si>
  <si>
    <t>北海道帯広市東２条南１２丁目２番地３</t>
  </si>
  <si>
    <t>北海道帯広市大正町基線９８番地８３</t>
  </si>
  <si>
    <t>北海道帯広市東六条南１０丁目１番地２クラックスハイム帯広１階</t>
  </si>
  <si>
    <t>北海道帯広市西十六条北１丁目１３番地７１</t>
  </si>
  <si>
    <t>北海道帯広市西七条南３３丁目９番地</t>
  </si>
  <si>
    <t>北海道中川郡幕別町札内青葉町３１１－８</t>
  </si>
  <si>
    <t>北海道帯広市西二条南７丁目５番地１コスモビル２階</t>
  </si>
  <si>
    <t>北海道帯広市東二条南５丁目１４観光案内所イランカラプテ２階</t>
  </si>
  <si>
    <t>北海道帯広市東二条南３丁目９番地１</t>
  </si>
  <si>
    <t>北海道帯広市西七条南２８丁目５０番地２</t>
  </si>
  <si>
    <t>北海道帯広市東二条南６丁目１番地</t>
  </si>
  <si>
    <t>北海道帯広市西十五条南３５丁目２番８号</t>
  </si>
  <si>
    <t>北海道帯広市大空町１丁目４－１</t>
  </si>
  <si>
    <t>北海道帯広市稲田町東２線７番地５５</t>
  </si>
  <si>
    <t>北海道帯広市東二条南７丁目１番地サンパークビル１Ｆ</t>
  </si>
  <si>
    <t>北海道帯広市大通南１８丁目１８番地</t>
  </si>
  <si>
    <t>北海道帯広市東九条南１２丁目１６番地１６</t>
  </si>
  <si>
    <t>北海道帯広市西十二条南２７丁目４番地２</t>
  </si>
  <si>
    <t>北海道帯広市東３条南１４丁目１８番地２</t>
  </si>
  <si>
    <t>北海道帯広市西五条南４１丁目１番地１０</t>
  </si>
  <si>
    <t>北海道帯広市西四条南１５丁目１１</t>
  </si>
  <si>
    <t>北海道帯広市西十五条南３２丁目６－８</t>
  </si>
  <si>
    <t>北海道帯広市西二十三条南１丁目１１４ー１５</t>
  </si>
  <si>
    <t>北海道帯広市自由が丘６丁目１番地１３</t>
  </si>
  <si>
    <t>北海道帯広市西十九条南２丁目５０－９</t>
  </si>
  <si>
    <t>北海道帯広市西十九条南２丁目２８番４号</t>
  </si>
  <si>
    <t>北海道帯広市東三条南１２丁目１番地５号</t>
  </si>
  <si>
    <t>北海道河東郡音更町東通１３丁目３番地１</t>
  </si>
  <si>
    <t>北海道上川郡新得町西三条北１丁目５番地３</t>
  </si>
  <si>
    <t>北海道河東郡音更町字東士狩西６線４７番地</t>
  </si>
  <si>
    <t>北海道足寄郡陸別町字トマム南３線９４番地３</t>
  </si>
  <si>
    <t>北海道足寄郡陸別町字陸別原野分線８番地２３２</t>
  </si>
  <si>
    <t>北海道足寄郡足寄町北二条４丁目７６番地</t>
  </si>
  <si>
    <t>北海道河西郡芽室町東四条南４丁目１－１</t>
  </si>
  <si>
    <t>北海道河西郡芽室町西土狩北４線４８番地２</t>
  </si>
  <si>
    <t>北海道中川郡幕別町札内新北町７７番地３５</t>
  </si>
  <si>
    <t>北海道上川郡新得町屈足旭町１丁目４６番地１０</t>
  </si>
  <si>
    <t>北海道中川郡池田町字利別本町２７番地</t>
  </si>
  <si>
    <t>北海道中川郡本別町向陽町２３番地１</t>
  </si>
  <si>
    <t>北海道上川郡清水町字御影４９９番地２</t>
  </si>
  <si>
    <t>北海道上川郡清水町字旭山南８線５８番地２</t>
  </si>
  <si>
    <t>北海道河西郡中札内村上札内基線３２４番地１２</t>
  </si>
  <si>
    <t>北海道河西郡中札内村上札内基線３２２番地４</t>
  </si>
  <si>
    <t>北海道河東郡士幌町字士幌西２線１７１番地７５</t>
  </si>
  <si>
    <t>北海道上川郡清水町字旭山南８線５８番地１</t>
  </si>
  <si>
    <t>北海道上川郡清水町字旭山南８線５６番地２</t>
  </si>
  <si>
    <t>北海道広尾郡広尾町公園通南４丁目１０番地１</t>
  </si>
  <si>
    <t>北海道河東郡音更町字東士狩西６線４９番地</t>
  </si>
  <si>
    <t>北海道中川郡幕別町札内青葉町１８５番地</t>
  </si>
  <si>
    <t>北海道中川郡幕別町札内北町２１番地１９</t>
  </si>
  <si>
    <t>北海道河西郡芽室町西七条２丁目２番地１</t>
  </si>
  <si>
    <t>北海道河西郡芽室町中美生２線４７番地１</t>
  </si>
  <si>
    <t>北海道上川郡清水町字御影南１線５５番地２３</t>
  </si>
  <si>
    <t>北海道中川郡幕別町札内中央町５２３番地１０</t>
  </si>
  <si>
    <t>北海道中川郡池田町西三条６丁目１４－１</t>
  </si>
  <si>
    <t>北海道河西郡中札内村大通北６丁目２０番地</t>
  </si>
  <si>
    <t>北海道中川郡本別町北１丁目３番地１０</t>
  </si>
  <si>
    <t>北海道河東郡音更町新通９丁目１－２５</t>
  </si>
  <si>
    <t>北海道河東郡音更町東通１２丁目５番地１</t>
  </si>
  <si>
    <t>北海道上川郡新得町西二条南７丁目３番地３</t>
  </si>
  <si>
    <t>北海道河東郡上士幌町字上士幌東３線２４７番地</t>
  </si>
  <si>
    <t>北海道中川郡幕別町札内中央町３１９番地の４８</t>
  </si>
  <si>
    <t>北海道河東郡音更町新通１１丁目１番地６の内</t>
  </si>
  <si>
    <t>北海道河西郡更別村字更別南２線９２番３３</t>
  </si>
  <si>
    <t>北海道河東郡音更町東通１３丁目３番地４</t>
  </si>
  <si>
    <t>北海道足寄郡陸別町字陸別基線３１４番地２２</t>
  </si>
  <si>
    <t>北海道中川郡池田町字利別南町６番地６</t>
  </si>
  <si>
    <t>北海道帯広市西一条南２５丁目２番地２</t>
  </si>
  <si>
    <t>北海道河東郡音更町緑陽台北区１番地７</t>
  </si>
  <si>
    <t>北海道河東郡音更町木野大通東９丁目４－８</t>
  </si>
  <si>
    <t>北海道足寄郡陸別町字陸別原野分線８番地１６０</t>
  </si>
  <si>
    <t>北海道帯広市西二十条北２丁目２５−６</t>
  </si>
  <si>
    <t>北海道河東郡鹿追町東町２丁目５番地１</t>
  </si>
  <si>
    <t>北海道河東郡音更町新通北１丁目９番地５</t>
  </si>
  <si>
    <t>北海道河西郡更別村字更別南１線９１番地１８</t>
  </si>
  <si>
    <t>北海道北見市大町71番地</t>
  </si>
  <si>
    <t>北海道北見市川東226番地2</t>
  </si>
  <si>
    <t>北海道北見市北三条西3丁目12番地</t>
  </si>
  <si>
    <t>北海道北見市端野町川向177番地40</t>
  </si>
  <si>
    <t>北海道北見市公園町166番25</t>
  </si>
  <si>
    <t>北海道常呂郡訓子府町旭町１１４番地</t>
  </si>
  <si>
    <t>北海道北見市留辺蘂町栄町３８番４</t>
  </si>
  <si>
    <t>北海道北見市富里223－1</t>
  </si>
  <si>
    <t>北海道北見市留辺蘂町滝の湯１２９番地９</t>
  </si>
  <si>
    <t>北海道北見市留辺蘂町栄町１２７番地２１</t>
  </si>
  <si>
    <t>北海道北見市川東２２６番地２</t>
  </si>
  <si>
    <t>北海道北見市端野町川向１６６番地６１</t>
  </si>
  <si>
    <t>北海道北見市端野町三区572番地１　株式会社東武イーストモール端野店内</t>
  </si>
  <si>
    <t>北海道北見市東相内町524番１</t>
  </si>
  <si>
    <t>北海道北見市北光328番地16</t>
  </si>
  <si>
    <t>北海道北見市東三輪４丁目８番２７</t>
  </si>
  <si>
    <t>北海道北見市公園町１１２番地６</t>
  </si>
  <si>
    <t>北海道北見市富里２２３番地の１</t>
  </si>
  <si>
    <t>北海道北見市常盤町4丁目10番地5</t>
  </si>
  <si>
    <t>北海道北見市豊地２６番地１３</t>
  </si>
  <si>
    <t>北海道北見市幸町2丁目5番地1</t>
  </si>
  <si>
    <t>北海道北見市とん田西町311番地17</t>
  </si>
  <si>
    <t>北海道北見市幸町1丁目1番2号　</t>
  </si>
  <si>
    <t>北海道北見市北進町3丁目14番23</t>
  </si>
  <si>
    <t>北海道北見市並木町５１０番１４</t>
  </si>
  <si>
    <t>北海道北見市幸町２丁目２番地１２</t>
  </si>
  <si>
    <t>北海道北見市高栄東町２丁目４番３０号</t>
  </si>
  <si>
    <t>北海道北見市柏陽町４８番地３ノースファーム・ベーカリー株式会社内</t>
  </si>
  <si>
    <t>北海道北見市美山町南２丁目８－１５６</t>
  </si>
  <si>
    <t>北海道北見市美芳町５丁目２－１３エムリンクビル１Ｆ</t>
  </si>
  <si>
    <t>北海道北見市美芳町５丁目２番１３号エムリンクビル１Ｆ</t>
  </si>
  <si>
    <t>北海道北見市西三輪１丁目６４１－３</t>
  </si>
  <si>
    <t>北海道北見市とん田東町３９８番地</t>
  </si>
  <si>
    <t>北海道北見市花月町15番120</t>
  </si>
  <si>
    <t>北海道北見市北光３１９番地５３</t>
  </si>
  <si>
    <t>北海道北見市三楽町１番地１</t>
  </si>
  <si>
    <t>北海道北見市春光町1丁目31番7</t>
  </si>
  <si>
    <t>北海道北見市豊地26番地13</t>
  </si>
  <si>
    <t>北海道北見市高栄東町1丁目2番15</t>
  </si>
  <si>
    <t>北海道北見市常盤町4丁目15番地8</t>
  </si>
  <si>
    <t>北海道北見市東三輪１丁目３１番地９９</t>
  </si>
  <si>
    <t>北海道北見市公園町１１３番地８</t>
  </si>
  <si>
    <t>北海道北見市中央三輪４丁目５11—５</t>
  </si>
  <si>
    <t>北海道北見市中央三輪４丁目５１１－５</t>
  </si>
  <si>
    <t>北海道北見市山下町３丁目２番２２号</t>
  </si>
  <si>
    <t>北海道北見市とん田東町484－17</t>
  </si>
  <si>
    <t>北海道北見市北進町5丁目15番33号</t>
  </si>
  <si>
    <t>北海道紋別郡西興部村上興部２４６番地</t>
  </si>
  <si>
    <t>北海道紋別郡西興部村上興部１２９番地</t>
  </si>
  <si>
    <t>北海道紋別市上渚滑町和訓辺９５番地</t>
  </si>
  <si>
    <t>北海道紋別郡滝上町字オシラネップ原野１５７７番１８</t>
  </si>
  <si>
    <t>北海道紋別市潮見町3丁目2番38号</t>
  </si>
  <si>
    <t>北海道紋別市花園町１丁目３-３</t>
  </si>
  <si>
    <t>北海道紋別市港町8丁目2番地23</t>
  </si>
  <si>
    <t>北海道紋別郡西興部村字上興部２１４番地</t>
  </si>
  <si>
    <t>北海道紋別市元紋別１１番４の３</t>
  </si>
  <si>
    <t>北海道紋別市渚滑町元新2丁目169番地2</t>
  </si>
  <si>
    <t>北海道網走郡美幌町東三条北2丁目1番地　美幌町保健福祉総合センターしゃきっとプラザ１階</t>
  </si>
  <si>
    <t>北海道網走郡美幌町東三条北2丁目1番地　美幌町保健福祉総合センター</t>
  </si>
  <si>
    <t>北海道網走郡美幌町美富9番地</t>
  </si>
  <si>
    <t>北海道網走郡美幌町美富２９－１</t>
  </si>
  <si>
    <t>北海道網走郡津別町一条通21番地1</t>
  </si>
  <si>
    <t>北海道網走郡津別町達美２０４番地３７</t>
  </si>
  <si>
    <t>北海道網走郡美幌町字東１条南１丁目９番地の１</t>
  </si>
  <si>
    <t>北海道網走市字潮見３１９番地６９</t>
  </si>
  <si>
    <t>北海道網走市字呼人７２２番地１</t>
  </si>
  <si>
    <t>北海道網走市字呼人８０７－８</t>
  </si>
  <si>
    <t>北海道網走市呼人159番地40</t>
  </si>
  <si>
    <t>北海道斜里郡斜里町峰浜110番地11</t>
  </si>
  <si>
    <t>北海道斜里郡斜里町朝日町7番地9</t>
  </si>
  <si>
    <t>北海道網走市呼人７２２番地１</t>
  </si>
  <si>
    <t>北海道斜里郡斜里町青葉町４１番地</t>
  </si>
  <si>
    <t>北海道網走市北四条西3丁目5番15号</t>
  </si>
  <si>
    <t>北海道斜里郡斜里町文光町26番地</t>
  </si>
  <si>
    <t>北海道網走市呼人720番地3</t>
  </si>
  <si>
    <t>北海道網走市海岸町３番地１３</t>
  </si>
  <si>
    <t>北海道網走市南五条東2丁目6番2</t>
  </si>
  <si>
    <t>北海道斜里郡斜里町朝日町２２番地１５</t>
  </si>
  <si>
    <t>北海道網走市潮見３１９－６９</t>
  </si>
  <si>
    <t>北海道斜里郡小清水町南町２丁目８番２５号</t>
  </si>
  <si>
    <t>北海道網走市北5条西3丁目8番地2</t>
  </si>
  <si>
    <t>北海道紋別郡遠軽町西町2丁目5番地68</t>
  </si>
  <si>
    <t>北海道紋別郡遠軽町生田原安国347番地2</t>
  </si>
  <si>
    <t>北海道紋別郡遠軽町学田３丁目５-１８</t>
  </si>
  <si>
    <t>北海道紋別郡遠軽町大通北4丁目2番地95</t>
  </si>
  <si>
    <t>北海道紋別郡遠軽町大通南２丁目１－９</t>
  </si>
  <si>
    <t>北海道岩見沢市１条東１４丁目５番地１</t>
  </si>
  <si>
    <t>北海道岩見沢市２条東１４丁目２番地</t>
  </si>
  <si>
    <t>北海道岩見沢市栗沢町最上３５０番地１</t>
  </si>
  <si>
    <t>北海道岩見沢市日の出町６０４番地１</t>
  </si>
  <si>
    <t>北海道岩見沢市志文町３０１番地</t>
  </si>
  <si>
    <t>北海道岩見沢市上幌向町１３６４番６号</t>
  </si>
  <si>
    <t>北海道岩見沢市五条西３丁目２番地　５条プラザビル１Ｆ</t>
  </si>
  <si>
    <t>北海道岩見沢市五条西３丁目２番地五条プラザビル１F</t>
  </si>
  <si>
    <t>北海道岩見沢市１２条西３丁目１４番２号</t>
  </si>
  <si>
    <t>北海道岩見沢市栗沢町最上350番地１</t>
  </si>
  <si>
    <t>北海道岩見沢市東山３丁目１８３番２０</t>
  </si>
  <si>
    <t>北海道岩見沢市五条西１１丁目２番地７</t>
  </si>
  <si>
    <t>北海道岩見沢市四条西１２丁目３番地６</t>
  </si>
  <si>
    <t>北海道岩見沢市志文町301番地</t>
  </si>
  <si>
    <t>北海道岩見沢市上志文町５７２番２</t>
  </si>
  <si>
    <t>北海道岩見沢市五条東１１丁目５５</t>
  </si>
  <si>
    <t>北海道岩見沢市三条西11丁目2-11</t>
  </si>
  <si>
    <t>北海道岩見沢市三条西8丁目12番地の3</t>
  </si>
  <si>
    <t>北海道岩見沢市三条西８丁目12番地１</t>
  </si>
  <si>
    <t>北海道岩見沢市6条西1丁目4番地3</t>
  </si>
  <si>
    <t>北海道岩見沢市元町2条東3丁目3番地3号</t>
  </si>
  <si>
    <t>北海道岩見沢市東山町234番地</t>
  </si>
  <si>
    <t>北海道岩見沢市有明町南1番地20岩見沢市コミュニティプラザB1</t>
  </si>
  <si>
    <t>北海道岩見沢市大和三条５丁目３３</t>
  </si>
  <si>
    <t>北海道岩見沢市四条西１１丁目１－１M　Village</t>
  </si>
  <si>
    <t>北海道岩見沢市四条西２丁目３　フレンズビル２階</t>
  </si>
  <si>
    <t>北海道岩見沢市一条西5-2-71階</t>
  </si>
  <si>
    <t>北海道岩見沢市５条西４丁目５番地６イマジンビル１階</t>
  </si>
  <si>
    <t>北海道岩見沢市大和一条六丁目６７番１２</t>
  </si>
  <si>
    <t>北海道岩見沢市北１条西３丁目２－８</t>
  </si>
  <si>
    <t>北海道岩見沢市緑が丘４丁目２２１番７２</t>
  </si>
  <si>
    <t>北海道岩見沢市４条西５丁目１－３フレンズビルⅡ　１F</t>
  </si>
  <si>
    <t>北海道岩見沢市十条西4丁目1番地1</t>
  </si>
  <si>
    <t>北海道岩見沢市四条西３丁目１であえーる岩見沢１階</t>
  </si>
  <si>
    <t>北海道空知郡南幌町栄町４丁目３番１５号</t>
  </si>
  <si>
    <t>北海道夕張郡栗山町中央３丁目５７番地１</t>
  </si>
  <si>
    <t>北海道夕張郡栗山町字湯地６０番地８</t>
  </si>
  <si>
    <t>北海道夕張郡長沼町１１７番地２号</t>
  </si>
  <si>
    <t>北海道夕張郡長沼町栄町１丁目１６５７番１</t>
  </si>
  <si>
    <t>北海道夕張郡栗山町字継立２７０番地</t>
  </si>
  <si>
    <t>北海道空知郡南幌町元町1丁目6番1号</t>
  </si>
  <si>
    <t>北海道夕張郡栗山町大井分108番地6</t>
  </si>
  <si>
    <t>北海道夕張郡長沼町北町２丁目５番６号</t>
  </si>
  <si>
    <t>北海道夕張郡長沼町西２線北１５番地</t>
  </si>
  <si>
    <t>北海道夕張郡由仁町川端１００２</t>
  </si>
  <si>
    <t>北海道夕張郡長沼町西十二線南6番地559</t>
  </si>
  <si>
    <t>北海道夕張郡由仁町本町266</t>
  </si>
  <si>
    <t>北海道夕張郡長沼町西町一丁目8-9</t>
  </si>
  <si>
    <t>北海道夕張郡栗山町中央２丁目３４５－１</t>
  </si>
  <si>
    <t>北海道夕張郡長沼町銀座南１丁目１－８</t>
  </si>
  <si>
    <t>北海道空知郡南幌町稲穂2丁目4番10号</t>
  </si>
  <si>
    <t>北海道空知郡南幌町緑町1丁目1－2</t>
  </si>
  <si>
    <t>北海道夕張市南清水沢４丁目６３番地</t>
  </si>
  <si>
    <t>北海道夕張市南清水沢４丁目29番地</t>
  </si>
  <si>
    <t>北海道夕張市紅葉山２３０番地</t>
  </si>
  <si>
    <t>北海道夕張市南部夕南町１８番地</t>
  </si>
  <si>
    <t>北海道夕張市平和１番地４４</t>
  </si>
  <si>
    <t>北海道夕張市本町5丁目52番地</t>
  </si>
  <si>
    <t>北海道夕張市夕張市南清水沢４丁目２９番地</t>
  </si>
  <si>
    <t>北海道三笠市幾春別栗丘町１６番４</t>
  </si>
  <si>
    <t>北海道三笠市本郷町668番地2　１階</t>
  </si>
  <si>
    <t>北海道三笠市幾春別町２丁目１２２番地</t>
  </si>
  <si>
    <t>北海道美唄市東七条南２丁目１番１号</t>
  </si>
  <si>
    <t>北海道美唄市東７条南２丁目１番１号</t>
  </si>
  <si>
    <t>北海道美唄市西三条南２丁目１－１２</t>
  </si>
  <si>
    <t>北海道樺戸郡月形町字当別原野２１５番地</t>
  </si>
  <si>
    <t>北海道樺戸郡月形町１０３６番地１０２</t>
  </si>
  <si>
    <t>北海道美唄市西四条南1丁目3番24号</t>
  </si>
  <si>
    <t>北海道美唄市南美唄町西町</t>
  </si>
  <si>
    <t>北海道美唄市東七条南2丁目1番2号</t>
  </si>
  <si>
    <t>北海道美唄市光珠内東山</t>
  </si>
  <si>
    <t>北海道美唄市東七条南４丁目１－１</t>
  </si>
  <si>
    <t>北海道樺戸郡月形町字当別原野</t>
  </si>
  <si>
    <t>北海道美唄市東五条北11丁目1番6号</t>
  </si>
  <si>
    <t>北海道美唄市大通東１条南５丁目４－２５</t>
  </si>
  <si>
    <t>北海道岩見沢市４条西２丁目３番地フレンズビル２F</t>
  </si>
  <si>
    <t>北海道美唄市大通西１条南３丁目１番２号</t>
  </si>
  <si>
    <t>北海道留萌市寿町3丁目13番1</t>
  </si>
  <si>
    <t>北海道留萌市開運町2丁目6番3号</t>
  </si>
  <si>
    <t>北海道留萌郡小平町鬼鹿田代５８５番地</t>
  </si>
  <si>
    <t>北海道留萌郡小平町鬼鹿田代584番地の2</t>
  </si>
  <si>
    <t>北海道苫前郡初山別村明里165の7</t>
  </si>
  <si>
    <t>北海道留萌市船場町2丁目45番地</t>
  </si>
  <si>
    <t>北海道留萌市栄町3丁目44番地古林第一ビル2階</t>
  </si>
  <si>
    <t>北海道留萌市末広町２丁目３５番地コーポタカダ１F</t>
  </si>
  <si>
    <t>北海道留萌市旭町1丁目4-31</t>
  </si>
  <si>
    <t>北海道苫前郡羽幌町南大通1丁目12番地</t>
  </si>
  <si>
    <t>北海道留萌市栄町3丁目1番28号</t>
  </si>
  <si>
    <t>北海道天塩郡豊富町字サロベツ1184番地11</t>
  </si>
  <si>
    <t>北海道稚内市末広3丁目7番10号</t>
  </si>
  <si>
    <t>北海道枝幸郡枝幸町新栄町314番地1</t>
  </si>
  <si>
    <t>北海道稚内市声問5丁目47番2号</t>
  </si>
  <si>
    <t>北海道稚内市萩見４丁目１１番６号</t>
  </si>
  <si>
    <t>北海道枝幸郡中頓別町上駒１４－５</t>
  </si>
  <si>
    <t>北海道枝幸郡中頓別町字上駒１４－５</t>
  </si>
  <si>
    <t>北海道（旧）天塩郡幌延町字幌延１５番地１</t>
  </si>
  <si>
    <t>北海道天塩郡幌延町幌延１５番地４</t>
  </si>
  <si>
    <t>北海道稚内市恵比須４丁目６番５号</t>
  </si>
  <si>
    <t>北海道稚内市富士見５丁目1179番地の１</t>
  </si>
  <si>
    <t>北海道枝幸郡中頓別町上駒11番地５</t>
  </si>
  <si>
    <t>北海道稚内市声問5丁目48番21号</t>
  </si>
  <si>
    <t>北海道稚内市はまなす2丁目9番25号</t>
  </si>
  <si>
    <t>北海道天塩郡豊富町字上サロベツ1184番地145</t>
  </si>
  <si>
    <t>北海道天塩郡幌延町問寒別２０番地</t>
  </si>
  <si>
    <t>北海道砂川市東５条南４丁目１番２　</t>
  </si>
  <si>
    <t>北海道歌志内市歌神４１番地</t>
  </si>
  <si>
    <t>北海道砂川市東５条南４丁目２－１２</t>
  </si>
  <si>
    <t>北海道砂川市東５条南４丁目２番１２号砂川市自立支援センター</t>
  </si>
  <si>
    <t>北海道空知郡奈井江町字奈井江77番地</t>
  </si>
  <si>
    <t>北海道空知郡奈井江町字東奈井江77番</t>
  </si>
  <si>
    <t>北海道空知郡奈井江町字奈井江6番地</t>
  </si>
  <si>
    <t>北海道樺戸郡新十津川町中央２７番地４</t>
  </si>
  <si>
    <t>北海道樺戸郡浦臼町字晩生内２２７番地４４</t>
  </si>
  <si>
    <t>北海道樺戸郡新十津川町花月２４３番地２</t>
  </si>
  <si>
    <t>北海道砂川市焼山345番地</t>
  </si>
  <si>
    <t>北海道砂川市焼山３５３番地１７</t>
  </si>
  <si>
    <t>北海道砂川市焼山３４５番地</t>
  </si>
  <si>
    <t>北海道砂川市東一条南18丁目141番地</t>
  </si>
  <si>
    <t>北海道砂川市東七条南８丁目１番１０号</t>
  </si>
  <si>
    <t>北海道樺戸郡新十津川町字花月３９３番地１</t>
  </si>
  <si>
    <t>北海道砂川市東１条北１丁目1-3</t>
  </si>
  <si>
    <t>北海道空知郡上砂川町上砂川町70-81</t>
  </si>
  <si>
    <t>北海道樺戸郡新十津川町中央7番地11</t>
  </si>
  <si>
    <t>北海道砂川市西豊沼３２９番地</t>
  </si>
  <si>
    <t>北海道樺戸郡新十津川町総進１８９-1グリーンパークしんとつかわ内</t>
  </si>
  <si>
    <t>北海道空知郡奈井江町字奈井江161番地1</t>
  </si>
  <si>
    <t>北海道空知郡奈井江町チャシュナイ1009番地13</t>
  </si>
  <si>
    <t>北海道空知郡奈井江町字奈井江５番地８７－２</t>
  </si>
  <si>
    <t>北海道赤平市百戸町東４丁目１３番地１</t>
  </si>
  <si>
    <t>北海道赤平市百戸町西２丁目２番地１</t>
  </si>
  <si>
    <t>北海道赤平市幌岡町１１３番地１</t>
  </si>
  <si>
    <t>北海道赤平市錦町３丁目５番地</t>
  </si>
  <si>
    <t>北海道赤平市錦町３丁目6番地</t>
  </si>
  <si>
    <t>北海道赤平市錦町2丁目6番</t>
  </si>
  <si>
    <t>北海道赤平市百戸町西1丁目2番地</t>
  </si>
  <si>
    <t>北海道赤平市百戸町西2丁目2番地１</t>
  </si>
  <si>
    <t>北海道芦別市北一条東１丁目８番地の５芦別市総合福祉センター内</t>
  </si>
  <si>
    <t>北海道芦別市北五条西２丁目２－１</t>
  </si>
  <si>
    <t>北海道深川市開西町2丁目7番15号</t>
  </si>
  <si>
    <t>北海道雨竜郡雨竜町尾白利加９４番地１９３</t>
  </si>
  <si>
    <t>北海道雨竜郡雨竜町字尾白利加９４番地の１９３</t>
  </si>
  <si>
    <t>北海道深川市納内町３丁目９番１０号</t>
  </si>
  <si>
    <t>北海道深川市納内町２丁目１番４８号</t>
  </si>
  <si>
    <t>北海道雨竜郡秩父別町4103番地の1　生涯学習センター生き活き館</t>
  </si>
  <si>
    <t>北海道雨竜郡妹背牛町字妹背牛4313番地7</t>
  </si>
  <si>
    <t>北海道深川市４条８番２６号</t>
  </si>
  <si>
    <t>北海道滝川市大町１丁目７番２１号</t>
  </si>
  <si>
    <t>北海道滝川市滝の川町西５丁目４番２８号</t>
  </si>
  <si>
    <t>北海道滝川市滝の川西７丁目927-18</t>
  </si>
  <si>
    <t>北海道滝川市朝日町東1丁目7番18号</t>
  </si>
  <si>
    <t>北海道滝川市栄町1丁目10－7</t>
  </si>
  <si>
    <t>北海道滝川市花月町1丁目1番22号</t>
  </si>
  <si>
    <t>北海道滝川市江部乙町７２５番地１</t>
  </si>
  <si>
    <t>北海道滝川市空知町2丁目5-21</t>
  </si>
  <si>
    <t>北海道滝川市栄町二丁目３番４号ＯＮビル２Ｆ</t>
  </si>
  <si>
    <t>北海道滝川市滝の川町東4丁目1156番1</t>
  </si>
  <si>
    <t>北海道滝川市江部乙町東十一丁目14番地43</t>
  </si>
  <si>
    <t>北海道滝川市大町1丁目4番26号　滝川大町ビル2F</t>
  </si>
  <si>
    <t>北海道滝川市滝の川町西５丁目９４９－６</t>
  </si>
  <si>
    <t>北海道滝川市朝日町東1丁目1番37号</t>
  </si>
  <si>
    <t>北海道石狩市生振１６７番地８</t>
  </si>
  <si>
    <t>北海道石狩市厚田区聚富488番地1</t>
  </si>
  <si>
    <t>北海道石狩市樽川５１９番地２</t>
  </si>
  <si>
    <t>北海道石狩市厚田区小谷３３番地１</t>
  </si>
  <si>
    <t>北海道石狩市花畔３４２番９</t>
  </si>
  <si>
    <t>北海道石狩市花川南一条４丁目２２５</t>
  </si>
  <si>
    <t>北海道石狩市厚田区望来９６番地１</t>
  </si>
  <si>
    <t>北海道石狩市花川南１条６丁目１７０番地</t>
  </si>
  <si>
    <t>北海道石狩市八幡町高岡３１番６</t>
  </si>
  <si>
    <t>北海道石狩市厚田区聚富１７１番地２</t>
  </si>
  <si>
    <t>北海道石狩市花川東４７２番地７</t>
  </si>
  <si>
    <t>北海道石狩市花川南１条１丁目１６</t>
  </si>
  <si>
    <t>北海道石狩市樽川３条３丁目１番地</t>
  </si>
  <si>
    <t>北海道石狩市花川南八条2丁目152グリム花川ビル</t>
  </si>
  <si>
    <t>北海道石狩市花川南八条2丁目139</t>
  </si>
  <si>
    <t>北海道石狩市花川南一条２丁目２５４番地エイトビル</t>
  </si>
  <si>
    <t>北海道石狩市花川南二条３丁目３４ニュームーン島田ビル２Ｆ</t>
  </si>
  <si>
    <t>北海道石狩市花川南１条３丁目１５３番地</t>
  </si>
  <si>
    <t>北海道石狩市花川北三条３丁目９－２コープさっぽろ　いしかり店１F</t>
  </si>
  <si>
    <t>北海道石狩市花川南２条２丁目245</t>
  </si>
  <si>
    <t>北海道石狩市花川北一条４丁目93番地一條ビル２F</t>
  </si>
  <si>
    <t>単位番号</t>
    <rPh sb="0" eb="4">
      <t>タンイバンゴウ</t>
    </rPh>
    <phoneticPr fontId="2"/>
  </si>
  <si>
    <t>個別番号</t>
    <rPh sb="0" eb="4">
      <t>コベツバンゴウ</t>
    </rPh>
    <phoneticPr fontId="2"/>
  </si>
  <si>
    <r>
      <t>通所日</t>
    </r>
    <r>
      <rPr>
        <sz val="11"/>
        <color rgb="FFFF00FF"/>
        <rFont val="BIZ UDゴシック"/>
        <family val="3"/>
        <charset val="128"/>
      </rPr>
      <t>（※通所した日に利用した通所経路を入力）</t>
    </r>
    <rPh sb="0" eb="2">
      <t>ツウショ</t>
    </rPh>
    <rPh sb="2" eb="3">
      <t>ヒ</t>
    </rPh>
    <rPh sb="5" eb="7">
      <t>ツウショ</t>
    </rPh>
    <rPh sb="9" eb="10">
      <t>ヒ</t>
    </rPh>
    <rPh sb="11" eb="13">
      <t>リヨウ</t>
    </rPh>
    <rPh sb="15" eb="17">
      <t>ツウショ</t>
    </rPh>
    <rPh sb="17" eb="19">
      <t>ケイロ</t>
    </rPh>
    <rPh sb="20" eb="22">
      <t>ニュウリョク</t>
    </rPh>
    <phoneticPr fontId="2"/>
  </si>
  <si>
    <t>請求番号</t>
    <rPh sb="0" eb="2">
      <t>セイキュウ</t>
    </rPh>
    <rPh sb="2" eb="4">
      <t>バンゴウ</t>
    </rPh>
    <phoneticPr fontId="2"/>
  </si>
  <si>
    <t>単位番号</t>
    <rPh sb="0" eb="2">
      <t>タンイ</t>
    </rPh>
    <rPh sb="2" eb="4">
      <t>バンゴウ</t>
    </rPh>
    <phoneticPr fontId="2"/>
  </si>
  <si>
    <t>個別番号</t>
    <rPh sb="0" eb="4">
      <t>コベツバンゴウ</t>
    </rPh>
    <phoneticPr fontId="2"/>
  </si>
  <si>
    <t>単位番号</t>
    <rPh sb="0" eb="4">
      <t>タンイバンゴウ</t>
    </rPh>
    <phoneticPr fontId="2"/>
  </si>
  <si>
    <t>≪地域共同作業所≫</t>
    <phoneticPr fontId="2"/>
  </si>
  <si>
    <t>請求番号</t>
    <rPh sb="0" eb="2">
      <t>セイキュウ</t>
    </rPh>
    <rPh sb="2" eb="4">
      <t>バンゴウ</t>
    </rPh>
    <phoneticPr fontId="2"/>
  </si>
  <si>
    <t>単位番号</t>
    <rPh sb="0" eb="2">
      <t>タンイ</t>
    </rPh>
    <rPh sb="2" eb="4">
      <t>バンゴウ</t>
    </rPh>
    <phoneticPr fontId="2"/>
  </si>
  <si>
    <t>個別番号</t>
    <rPh sb="0" eb="4">
      <t>コベツバンゴウ</t>
    </rPh>
    <phoneticPr fontId="2"/>
  </si>
  <si>
    <t>0110800067</t>
    <phoneticPr fontId="2"/>
  </si>
  <si>
    <t>光生舎く・る・る</t>
    <phoneticPr fontId="2"/>
  </si>
  <si>
    <t>特定非営利活動法人　Ｌ ａｎｄ Ｐ</t>
    <phoneticPr fontId="2"/>
  </si>
  <si>
    <t>Ｌ ａｎｄ Ｐ</t>
    <phoneticPr fontId="2"/>
  </si>
  <si>
    <t>さくらトータルサービス　合同会社</t>
    <phoneticPr fontId="2"/>
  </si>
  <si>
    <t>社会福祉事業所　サードプレイス</t>
    <phoneticPr fontId="2"/>
  </si>
  <si>
    <t>代表取締役　植松　努</t>
    <phoneticPr fontId="2"/>
  </si>
  <si>
    <t>株式会社　UniZone</t>
    <phoneticPr fontId="2"/>
  </si>
  <si>
    <t>UniZone</t>
    <phoneticPr fontId="2"/>
  </si>
  <si>
    <t>就労移行ＩＴスクール札幌</t>
    <phoneticPr fontId="2"/>
  </si>
  <si>
    <t>株式会社ティ－エス</t>
    <phoneticPr fontId="2"/>
  </si>
  <si>
    <t>特定非営利活動法人Ｆｏｒ　ｓｔｅｐ</t>
    <phoneticPr fontId="2"/>
  </si>
  <si>
    <t>Ｆｏｒ　ｓｔｅｐ</t>
    <phoneticPr fontId="2"/>
  </si>
  <si>
    <t>株式会社　MDL　Holdings</t>
    <phoneticPr fontId="2"/>
  </si>
  <si>
    <t>就労継続支援B型グラン・ベース</t>
    <phoneticPr fontId="2"/>
  </si>
  <si>
    <t>法人代表者肩書･氏名</t>
  </si>
  <si>
    <t>番号＋種別</t>
    <rPh sb="0" eb="2">
      <t>バンゴウ</t>
    </rPh>
    <rPh sb="3" eb="5">
      <t>シュベツ</t>
    </rPh>
    <phoneticPr fontId="2"/>
  </si>
  <si>
    <t>助成合計額</t>
    <rPh sb="0" eb="2">
      <t>ジョセイ</t>
    </rPh>
    <rPh sb="2" eb="5">
      <t>ゴウケイガク</t>
    </rPh>
    <phoneticPr fontId="2"/>
  </si>
  <si>
    <t>(事業所名)</t>
    <rPh sb="1" eb="5">
      <t>ジギョウショメイ</t>
    </rPh>
    <phoneticPr fontId="2"/>
  </si>
  <si>
    <t>(事業所住所)</t>
    <rPh sb="1" eb="4">
      <t>ジギョウショ</t>
    </rPh>
    <rPh sb="4" eb="6">
      <t>ジュウショ</t>
    </rPh>
    <phoneticPr fontId="2"/>
  </si>
  <si>
    <t>従たる事業所</t>
    <rPh sb="0" eb="1">
      <t>ジュウ</t>
    </rPh>
    <rPh sb="3" eb="6">
      <t>ジギョウショ</t>
    </rPh>
    <phoneticPr fontId="2"/>
  </si>
  <si>
    <t>従たる事業所名</t>
    <rPh sb="0" eb="1">
      <t>ジュウ</t>
    </rPh>
    <rPh sb="3" eb="7">
      <t>ジギョウショメイ</t>
    </rPh>
    <phoneticPr fontId="2"/>
  </si>
  <si>
    <t>conoiro</t>
    <phoneticPr fontId="2"/>
  </si>
  <si>
    <t>事業所住所</t>
    <rPh sb="0" eb="3">
      <t>ジギョウショ</t>
    </rPh>
    <rPh sb="3" eb="5">
      <t>ジュウショ</t>
    </rPh>
    <phoneticPr fontId="2"/>
  </si>
  <si>
    <t>従たる事業所</t>
    <rPh sb="0" eb="1">
      <t>ジュウ</t>
    </rPh>
    <rPh sb="3" eb="6">
      <t>ジギョウショ</t>
    </rPh>
    <phoneticPr fontId="2"/>
  </si>
  <si>
    <t>0110101094</t>
    <phoneticPr fontId="2"/>
  </si>
  <si>
    <r>
      <t>施設外就労等</t>
    </r>
    <r>
      <rPr>
        <sz val="8"/>
        <color theme="1"/>
        <rFont val="BIZ UDゴシック"/>
        <family val="3"/>
        <charset val="128"/>
      </rPr>
      <t>(※該当する場合のみ入力)</t>
    </r>
    <rPh sb="0" eb="5">
      <t>シセツガイシュウロウ</t>
    </rPh>
    <rPh sb="5" eb="6">
      <t>トウ</t>
    </rPh>
    <rPh sb="8" eb="10">
      <t>ガイトウ</t>
    </rPh>
    <rPh sb="12" eb="14">
      <t>バアイ</t>
    </rPh>
    <rPh sb="16" eb="18">
      <t>ニュウリョク</t>
    </rPh>
    <phoneticPr fontId="2"/>
  </si>
  <si>
    <t>法人代表者</t>
    <rPh sb="0" eb="5">
      <t>ホウジンダイヒョウシャ</t>
    </rPh>
    <phoneticPr fontId="2"/>
  </si>
  <si>
    <t>法人名</t>
    <rPh sb="0" eb="3">
      <t>ホウジンメイ</t>
    </rPh>
    <phoneticPr fontId="2"/>
  </si>
  <si>
    <t>委任者
確認欄</t>
    <rPh sb="0" eb="3">
      <t>イニンシャ</t>
    </rPh>
    <rPh sb="4" eb="7">
      <t>カクニンラン</t>
    </rPh>
    <phoneticPr fontId="2"/>
  </si>
  <si>
    <t>交通費なし(特例用)</t>
    <rPh sb="0" eb="3">
      <t>コウツウヒ</t>
    </rPh>
    <rPh sb="6" eb="9">
      <t>トクレイヨウ</t>
    </rPh>
    <phoneticPr fontId="2"/>
  </si>
  <si>
    <t>1000以上</t>
    <rPh sb="4" eb="6">
      <t>イジョウ</t>
    </rPh>
    <phoneticPr fontId="2"/>
  </si>
  <si>
    <t>やまはなワークス</t>
    <phoneticPr fontId="2"/>
  </si>
  <si>
    <t>やまはなワークス　さくらんぼ</t>
    <phoneticPr fontId="2"/>
  </si>
  <si>
    <t>特定非営利活動法人　ハートシップ</t>
    <phoneticPr fontId="2"/>
  </si>
  <si>
    <t>0110105020</t>
  </si>
  <si>
    <t>0110205804</t>
  </si>
  <si>
    <t>0110405370</t>
  </si>
  <si>
    <t>0110507266</t>
  </si>
  <si>
    <t>0110701869</t>
  </si>
  <si>
    <t>0110800844</t>
  </si>
  <si>
    <t>0110800851</t>
  </si>
  <si>
    <t>0110901923</t>
  </si>
  <si>
    <t>株式会社イーストライフ</t>
  </si>
  <si>
    <t>一般社団法人　萌木会</t>
  </si>
  <si>
    <t>株式会社リ・クリエイト</t>
  </si>
  <si>
    <t>株式会社　ゆうらく</t>
  </si>
  <si>
    <t>株式会社ＣＬＡＲＸ</t>
  </si>
  <si>
    <t>合同会社　樹</t>
  </si>
  <si>
    <t>代表取締役　津田　直人</t>
  </si>
  <si>
    <t>代表理事　佐々木　憲一</t>
  </si>
  <si>
    <t>代表取締役　脇野　裕</t>
  </si>
  <si>
    <t>代表取締役　山下　恭平</t>
  </si>
  <si>
    <t>代表社員　古川　昌義</t>
  </si>
  <si>
    <t>北海道札幌市中央区南１条東２丁目１番地３和興ビル６階</t>
  </si>
  <si>
    <t>北海道札幌市北区篠路町拓北１６２番１６</t>
  </si>
  <si>
    <t>北海道札幌市白石区平和通２丁目北４－３４HARAX白石二番館３０３号</t>
  </si>
  <si>
    <t>東京都渋谷区千駄ヶ谷１丁目３３番５号</t>
  </si>
  <si>
    <t>北海道札幌市中央区南一条西８丁目９番１号エコネットビル４Ｆ</t>
  </si>
  <si>
    <t>北海道札幌市白石区北郷５条８丁目３番１３号</t>
  </si>
  <si>
    <t>ういず新琴似</t>
  </si>
  <si>
    <t>多機能型就労継続支援事業所　エクサート</t>
  </si>
  <si>
    <t>就労継続支援B型　セレーナ</t>
  </si>
  <si>
    <t>就労継続支援B型事業所　久遠チョコレート札幌</t>
  </si>
  <si>
    <t>エナガ・ＳＡＰＰＯＲＯ</t>
  </si>
  <si>
    <t>キッチン　いつき</t>
  </si>
  <si>
    <t>LITALICOワークス新さっぽろ第２</t>
  </si>
  <si>
    <t>デイサービスセンター香音　清田</t>
  </si>
  <si>
    <t>北海道札幌市北区新琴似五条１丁目４番１９号</t>
  </si>
  <si>
    <t>北海道札幌市東区北七条東１３丁目２番１４号</t>
  </si>
  <si>
    <t>北海道札幌市白石区平和通２丁目北４－３６HARAX白石一番館１階テナントA・B</t>
  </si>
  <si>
    <t>北海道札幌市豊平区月寒東三条１１丁目１－２６ブランチ札幌月寒</t>
  </si>
  <si>
    <t>北海道札幌市西区発寒十二条３丁目８－１２マル井ビル２Ｆ</t>
  </si>
  <si>
    <t>北海道札幌市厚別区上野幌３条４丁目９－６</t>
  </si>
  <si>
    <t>北海道札幌市厚別区厚別中央２条５丁目３番３１号新札幌第一生命ビルディング4F</t>
  </si>
  <si>
    <t>北海道札幌市清田区清田一条４丁目３－５７</t>
  </si>
  <si>
    <t>0111001871</t>
  </si>
  <si>
    <t>0112909676</t>
  </si>
  <si>
    <t>0113000681</t>
  </si>
  <si>
    <t>0114200512</t>
  </si>
  <si>
    <t>0115001851</t>
  </si>
  <si>
    <t>0115001869</t>
  </si>
  <si>
    <t>0145405122</t>
  </si>
  <si>
    <t>合同会社八朔</t>
  </si>
  <si>
    <t>株式会社ノーザン</t>
  </si>
  <si>
    <t>社会福祉法人 湧別福祉会</t>
  </si>
  <si>
    <t>Ｖ’ｚ</t>
  </si>
  <si>
    <t>エヌワーク</t>
  </si>
  <si>
    <t>就労支援事業所てとりす</t>
  </si>
  <si>
    <t>サポートぱすてる</t>
  </si>
  <si>
    <t>poco a poco</t>
  </si>
  <si>
    <t>湧別町高齢者生活福祉センター</t>
  </si>
  <si>
    <t>北海道江別市大麻桜木町１７番地６</t>
  </si>
  <si>
    <t>北海道旭川市工業団地１条１丁目２番６号</t>
  </si>
  <si>
    <t>北海道空知郡上富良野町錦町1丁目２番9号</t>
  </si>
  <si>
    <t>北海道標津郡中標津町西４条北２丁目３番地１７</t>
  </si>
  <si>
    <t>北海道北見市柏陽町48‐3</t>
  </si>
  <si>
    <t>北海道北見市朝日町45番地4</t>
  </si>
  <si>
    <t>北海道紋別郡湧別町東41番地の11</t>
  </si>
  <si>
    <t>バス(市内)</t>
    <rPh sb="3" eb="5">
      <t>シナイ</t>
    </rPh>
    <phoneticPr fontId="2"/>
  </si>
  <si>
    <t>バス(市外)</t>
    <rPh sb="3" eb="5">
      <t>シガイ</t>
    </rPh>
    <phoneticPr fontId="2"/>
  </si>
  <si>
    <t>50以上</t>
    <rPh sb="2" eb="4">
      <t>イジョウ</t>
    </rPh>
    <phoneticPr fontId="2"/>
  </si>
  <si>
    <r>
      <t xml:space="preserve">交通費
所要額
</t>
    </r>
    <r>
      <rPr>
        <sz val="10"/>
        <color theme="1"/>
        <rFont val="BIZ UDゴシック"/>
        <family val="3"/>
        <charset val="128"/>
      </rPr>
      <t>(１日の所要額)</t>
    </r>
    <rPh sb="0" eb="3">
      <t>コウツウヒ</t>
    </rPh>
    <rPh sb="4" eb="7">
      <t>ショヨウガク</t>
    </rPh>
    <rPh sb="10" eb="11">
      <t>ニチ</t>
    </rPh>
    <rPh sb="12" eb="15">
      <t>ショヨウガク</t>
    </rPh>
    <phoneticPr fontId="2"/>
  </si>
  <si>
    <t>0111001889</t>
  </si>
  <si>
    <t>0114102536</t>
  </si>
  <si>
    <t>特定非営利活動法人楽園プロジェクト</t>
  </si>
  <si>
    <t>ノウフクベース当別</t>
  </si>
  <si>
    <t>こぱん</t>
  </si>
  <si>
    <t>北海道石狩郡当別町字金沢１４６番地</t>
  </si>
  <si>
    <t>北海道釧路市喜多町２番１９号</t>
  </si>
  <si>
    <t>0110105061</t>
  </si>
  <si>
    <t>0110105079</t>
  </si>
  <si>
    <t>0110205812</t>
  </si>
  <si>
    <t>0110205838</t>
  </si>
  <si>
    <t>0110205846</t>
  </si>
  <si>
    <t>0110405388</t>
  </si>
  <si>
    <t>0110800869</t>
  </si>
  <si>
    <t>0120301759</t>
  </si>
  <si>
    <t>0120404520</t>
  </si>
  <si>
    <t>0120506878</t>
  </si>
  <si>
    <t>0120701263</t>
  </si>
  <si>
    <t>0120701271</t>
  </si>
  <si>
    <t>共同生活援助</t>
  </si>
  <si>
    <t>医療法人社団　心劇会</t>
  </si>
  <si>
    <t>パーソルネクステージ株式会社</t>
  </si>
  <si>
    <t>合同会社　あくあ</t>
  </si>
  <si>
    <t>株式会社M,s</t>
  </si>
  <si>
    <t>株式会社イデアル</t>
  </si>
  <si>
    <t>合同会社Ｇｌｏｗ Ｎｅｔ</t>
  </si>
  <si>
    <t>合同会社　熊谷プランニング</t>
  </si>
  <si>
    <t>株式会社クレア</t>
  </si>
  <si>
    <t>理事長　横山　太範</t>
  </si>
  <si>
    <t>代表取締役　吉岡　直登</t>
  </si>
  <si>
    <t>代表社員　佐々木　美希</t>
  </si>
  <si>
    <t>代表取締役　佐藤　来紀</t>
  </si>
  <si>
    <t>代表取締役　鈴木　恵太郎</t>
  </si>
  <si>
    <t>代表社員　熊谷　健吾</t>
  </si>
  <si>
    <t>代表取締役　西尾　佳恵</t>
  </si>
  <si>
    <t>北海道札幌市中央区北三条西４丁目１番地１日本生命札幌ビル３階</t>
  </si>
  <si>
    <t>東京都港区南青山１丁目１５－５</t>
  </si>
  <si>
    <t>北海道札幌市北区新川2条8丁目1番20号</t>
  </si>
  <si>
    <t>北海道札幌市東区北六条東５丁目１－５</t>
  </si>
  <si>
    <t>北海道札幌市厚別区厚別南３丁目１０－１０</t>
  </si>
  <si>
    <t>北海道札幌市白石区本通五丁目南２番５号グァレンテ本通１０３</t>
  </si>
  <si>
    <t>北海道札幌市手稲区金山一条２丁目１５番１７号</t>
  </si>
  <si>
    <t>北海道札幌市中央区南2条西26丁目2番30-302号</t>
  </si>
  <si>
    <t>Sapporo Innovation Hub Labiz</t>
  </si>
  <si>
    <t>パーソルネクステージ札幌</t>
  </si>
  <si>
    <t>らいふ　830</t>
  </si>
  <si>
    <t>M,s　WORK</t>
  </si>
  <si>
    <t>B型事業所　ふぁんふぁん</t>
  </si>
  <si>
    <t>EIGHT</t>
  </si>
  <si>
    <t>就労継続支援B型事業所　シェリー</t>
  </si>
  <si>
    <t>グループホームほほえみポッシュアルファ</t>
  </si>
  <si>
    <t>Ｇｌｏｗ Ｎｅｔ</t>
  </si>
  <si>
    <t>グループホーム　くまのこ</t>
  </si>
  <si>
    <t>クレアホーム</t>
  </si>
  <si>
    <t>Ｍ,ｓ ＨＯＭＥ</t>
  </si>
  <si>
    <t>北海道札幌市中央区北四条西４丁目１　ＭＭＳ札幌駅前ビル６階</t>
  </si>
  <si>
    <t>北海道札幌市中央区南一条東２丁目３－２マツヒロビル６階B-1号室</t>
  </si>
  <si>
    <t>北海道札幌市北区屯田四条６丁目６－１８恵友エアリス2F</t>
  </si>
  <si>
    <t>北海道札幌市北区北十条西２丁目９－１－２０３</t>
  </si>
  <si>
    <t>北海道札幌市北区北十六条西４丁目１－３０</t>
  </si>
  <si>
    <t>北海道札幌市白石区南郷通19丁目南2-8クリスタル85 2F　C号室</t>
  </si>
  <si>
    <t>北海道札幌市厚別区上野幌三条３丁目１５番１</t>
  </si>
  <si>
    <t>北海道札幌市東区北二十二条東１５丁目４番１０号シティPOSHα１０１号室</t>
  </si>
  <si>
    <t>北海道札幌市豊平区美園五条７丁目３番３号</t>
  </si>
  <si>
    <t>北海道札幌市西区山の手1条4丁目8-10-103号室</t>
  </si>
  <si>
    <t>北海道札幌市西区琴似四条６丁目２－２１－１０３</t>
  </si>
  <si>
    <t>同意事項</t>
    <rPh sb="0" eb="2">
      <t>どうい</t>
    </rPh>
    <rPh sb="2" eb="4">
      <t>じこう</t>
    </rPh>
    <phoneticPr fontId="30" type="Hiragana" alignment="distributed"/>
  </si>
  <si>
    <t>私は、通所交通費助成を受けるに当たって必要な場合、私の住民票、障がい、生活保護等の状況について、札幌市が公簿等を確認すること及び関係機関等に　照会をすることにより、資料等の提供を受けることについて同意します。</t>
    <rPh sb="0" eb="1">
      <t>わたし</t>
    </rPh>
    <rPh sb="3" eb="5">
      <t>つうしょ</t>
    </rPh>
    <rPh sb="5" eb="8">
      <t>こうつうひ</t>
    </rPh>
    <rPh sb="8" eb="10">
      <t>じょせい</t>
    </rPh>
    <rPh sb="11" eb="12">
      <t>う</t>
    </rPh>
    <rPh sb="15" eb="16">
      <t>あ</t>
    </rPh>
    <rPh sb="19" eb="21">
      <t>ひつよう</t>
    </rPh>
    <rPh sb="22" eb="24">
      <t>ばあい</t>
    </rPh>
    <rPh sb="25" eb="26">
      <t>わたし</t>
    </rPh>
    <rPh sb="27" eb="30">
      <t>じゅうみんひょう</t>
    </rPh>
    <rPh sb="31" eb="32">
      <t>しょう</t>
    </rPh>
    <rPh sb="35" eb="37">
      <t>せいかつ</t>
    </rPh>
    <rPh sb="37" eb="39">
      <t>ほご</t>
    </rPh>
    <rPh sb="39" eb="40">
      <t>とう</t>
    </rPh>
    <rPh sb="41" eb="43">
      <t>じょうきょう</t>
    </rPh>
    <rPh sb="48" eb="51">
      <t>さっぽろし</t>
    </rPh>
    <rPh sb="52" eb="54">
      <t>こうぼ</t>
    </rPh>
    <rPh sb="54" eb="55">
      <t>とう</t>
    </rPh>
    <rPh sb="56" eb="58">
      <t>かくにん</t>
    </rPh>
    <rPh sb="62" eb="63">
      <t>およ</t>
    </rPh>
    <rPh sb="64" eb="66">
      <t>かんけい</t>
    </rPh>
    <rPh sb="66" eb="68">
      <t>きかん</t>
    </rPh>
    <rPh sb="68" eb="69">
      <t>とう</t>
    </rPh>
    <rPh sb="71" eb="73">
      <t>しょうかい</t>
    </rPh>
    <rPh sb="82" eb="84">
      <t>しりょう</t>
    </rPh>
    <rPh sb="84" eb="85">
      <t>とう</t>
    </rPh>
    <rPh sb="86" eb="88">
      <t>ていきょう</t>
    </rPh>
    <rPh sb="89" eb="90">
      <t>う</t>
    </rPh>
    <rPh sb="98" eb="100">
      <t>どうい</t>
    </rPh>
    <phoneticPr fontId="30" type="Hiragana" alignment="distributed"/>
  </si>
  <si>
    <t>0110405404</t>
  </si>
  <si>
    <t>0110405420</t>
  </si>
  <si>
    <t>0110507282</t>
  </si>
  <si>
    <t>0110507290</t>
  </si>
  <si>
    <t>0110901956</t>
  </si>
  <si>
    <t>0110901964</t>
  </si>
  <si>
    <t>0110901972</t>
  </si>
  <si>
    <t>0110901998</t>
  </si>
  <si>
    <t>0110902004</t>
  </si>
  <si>
    <t>株式会社ウェルサポ</t>
  </si>
  <si>
    <t>有限会社ジョインタープランニング</t>
  </si>
  <si>
    <t>合同会社すまいる企画</t>
  </si>
  <si>
    <t>代表取締役　国兼　光矢</t>
  </si>
  <si>
    <t>代表取締役　加藤　隆志</t>
  </si>
  <si>
    <t>代表社員　竹内　一美</t>
  </si>
  <si>
    <t>北海道札幌市清田区清田二条１丁目１４番１７号</t>
  </si>
  <si>
    <t>北海道札幌市清田区里塚二条１丁目7-20</t>
  </si>
  <si>
    <t>北海道札幌市手稲区曙四条３丁目１４番１３号</t>
  </si>
  <si>
    <t>あすたーの森菊水</t>
  </si>
  <si>
    <t>就労継続支援事業所テスターズラボ　本郷通事業所</t>
  </si>
  <si>
    <t>ゴールズ平岸</t>
  </si>
  <si>
    <t>ライフサポート美園</t>
  </si>
  <si>
    <t>ジョイン</t>
  </si>
  <si>
    <t>就労継続支援B型事業所すまいる</t>
  </si>
  <si>
    <t>就労継続支援Ｂ型事業所　えこ</t>
  </si>
  <si>
    <t>北海道札幌市白石区菊水二条３丁目２－１５</t>
  </si>
  <si>
    <t>北海道札幌市白石区本郷通１３丁目南５番１８号Activat南郷１３丁目スクエア　１階②</t>
  </si>
  <si>
    <t>北海道札幌市豊平区平岸四条４丁目１－１－１Ｆ</t>
  </si>
  <si>
    <t>北海道札幌市豊平区美園三条４－３－５Ws group building 1階</t>
  </si>
  <si>
    <t>北海道札幌市清田区清田二条１丁目４－１１</t>
  </si>
  <si>
    <t>北海道札幌市手稲区曙五条５丁目３－５０</t>
  </si>
  <si>
    <t>0111200663</t>
  </si>
  <si>
    <t>0111402806</t>
  </si>
  <si>
    <t>0113602650</t>
  </si>
  <si>
    <t>0114102544</t>
  </si>
  <si>
    <t>0115001877</t>
  </si>
  <si>
    <t>0116100546</t>
  </si>
  <si>
    <t>合同会社恵神</t>
  </si>
  <si>
    <t>株式会社ＧＲＯＷ</t>
  </si>
  <si>
    <t>株式会社Mt.</t>
  </si>
  <si>
    <t>就労継続支援Ｂ型事業所　心虹</t>
  </si>
  <si>
    <t>就労継続支援Ｂ型事業所ＧＲＯＷ</t>
  </si>
  <si>
    <t>チョコ三光</t>
  </si>
  <si>
    <t>就労継続支援Ａ型事業所さくら</t>
  </si>
  <si>
    <t>キミトミライ</t>
  </si>
  <si>
    <t>就労継続支援B型事業所　Mt.works</t>
  </si>
  <si>
    <t>北海道恵庭市恵み野西２丁目２番５号</t>
  </si>
  <si>
    <t>北海道函館市本町３２番７号</t>
  </si>
  <si>
    <t>北海道苫小牧市三光町４丁目２０－１６</t>
  </si>
  <si>
    <t>北海道釧路市桜ケ岡４丁目１４番１０号</t>
  </si>
  <si>
    <t>北海道北見市高栄東町2丁目11番25号</t>
  </si>
  <si>
    <t>北海道美唄市大通西一条北１丁目１２５９番地７４</t>
  </si>
  <si>
    <t>0110105087</t>
  </si>
  <si>
    <t>合同会社プロティアン</t>
  </si>
  <si>
    <t>代表社員　曽我　太一</t>
  </si>
  <si>
    <t>北海道札幌市西区西野五条８丁目１１番１５号</t>
  </si>
  <si>
    <t>就労継続支援A型事業所　さぼてん　大通西</t>
  </si>
  <si>
    <t>北海道札幌市中央区大通西16丁目1番13号けいほくビル5階</t>
  </si>
  <si>
    <t>0110105095</t>
  </si>
  <si>
    <t>株式会社パレット</t>
  </si>
  <si>
    <t>代表取締役　三宅　治樹</t>
  </si>
  <si>
    <t>東京都新宿区西新宿新宿三井ビル37階</t>
  </si>
  <si>
    <t>フロンティアリンク札幌キャリアセンター</t>
  </si>
  <si>
    <t>北海道札幌市中央区北五条西24丁目3-1カレラ円山ビル6階</t>
  </si>
  <si>
    <t>0110105103</t>
  </si>
  <si>
    <t>サニースポット山鼻１４条　就労継続支援B型事業所</t>
  </si>
  <si>
    <t>北海道札幌市中央区南十四条西１４丁目１－２１ポートレイト２階</t>
  </si>
  <si>
    <t>0110105111</t>
  </si>
  <si>
    <t>北海道札幌市中央区北三条西４丁目１６－１ワカツキスクエアビル９F</t>
  </si>
  <si>
    <t>0110205853</t>
  </si>
  <si>
    <t>就労支援B型事業所　らぶそる</t>
  </si>
  <si>
    <t>北海道札幌市北区北二十九条西11丁目4-1</t>
  </si>
  <si>
    <t>0110302841</t>
  </si>
  <si>
    <t>株式会社ネクサスリンク</t>
  </si>
  <si>
    <t>代表取締役　中井　裕哉</t>
  </si>
  <si>
    <t>千葉県千葉市中央区村田町1131番地1浜野レジデンス217号</t>
  </si>
  <si>
    <t>就労継続支援A型事業所　ネクサスリンク</t>
  </si>
  <si>
    <t>北海道札幌市東区北十二条東７丁目1-15セレスタ札幌1階</t>
  </si>
  <si>
    <t>0110105129</t>
  </si>
  <si>
    <t>0110105145</t>
  </si>
  <si>
    <t>0110205887</t>
  </si>
  <si>
    <t>0110205895</t>
  </si>
  <si>
    <t>0110205903</t>
  </si>
  <si>
    <t>0110302874</t>
  </si>
  <si>
    <t>0110302882</t>
  </si>
  <si>
    <t>0110302890</t>
  </si>
  <si>
    <t>0110405438</t>
  </si>
  <si>
    <t>0110405446</t>
  </si>
  <si>
    <t>0110507308</t>
  </si>
  <si>
    <t>0110601275</t>
  </si>
  <si>
    <t>0110701901</t>
  </si>
  <si>
    <t>0110902012</t>
  </si>
  <si>
    <t>株式会社わいわいG</t>
  </si>
  <si>
    <t>株式会社Ｌ.Ｃ.Ａ</t>
  </si>
  <si>
    <t>株式会社ＩＸＣＯＯＲＥ</t>
  </si>
  <si>
    <t>株式会社KLIM uni</t>
  </si>
  <si>
    <t>株式会社LEAF</t>
  </si>
  <si>
    <t>株式会社　びいどろ</t>
  </si>
  <si>
    <t>株式会社　全道警備センター</t>
  </si>
  <si>
    <t>株式会社ビオネスト</t>
  </si>
  <si>
    <t>株式会社リンバード</t>
  </si>
  <si>
    <t>一般社団法人ソーシャルパートナーズ北海道</t>
  </si>
  <si>
    <t>SDエンターテイメント株式会社</t>
  </si>
  <si>
    <t>代表取締役　佐藤　優輝</t>
  </si>
  <si>
    <t>代表取締役　坂下　ありみ</t>
  </si>
  <si>
    <t>代表取締役　砂原　由香里</t>
  </si>
  <si>
    <t>代表取締役　外村　柊平</t>
  </si>
  <si>
    <t>代表取締役　秋元　拓</t>
  </si>
  <si>
    <t>代表取締役　木村　玲那</t>
  </si>
  <si>
    <t>代表取締役　石野　政道</t>
  </si>
  <si>
    <t>代表取締役　安井　智之</t>
  </si>
  <si>
    <t>代表理事　秋元　俊輔</t>
  </si>
  <si>
    <t>代表取締役　高橋　誠</t>
  </si>
  <si>
    <t>北海道札幌市豊平区旭町2丁目1-15-1003</t>
  </si>
  <si>
    <t>北海道札幌市白石区本通六丁目北３番１１号</t>
  </si>
  <si>
    <t>北海道札幌市東区北二十条東２丁目１－１４メゾンプロンシュ２０１</t>
  </si>
  <si>
    <t>北海道札幌市清田区清田二条１丁目１５－１６</t>
  </si>
  <si>
    <t>北海道札幌市中央区南一条西８丁目６－２SITYビル6階</t>
  </si>
  <si>
    <t>北海道札幌市東区北十四条東７丁目１－４３光星コーポ</t>
  </si>
  <si>
    <t>北海道札幌市豊平区平岸四条９丁目７番２０号</t>
  </si>
  <si>
    <t>兵庫県神戸市中央区御幸通二丁目１番６号</t>
  </si>
  <si>
    <t>北海道札幌市豊平区水車町７丁目７－２１－３０３号室</t>
  </si>
  <si>
    <t>北海道札幌市南区澄川四条１丁目１－４０ジンビル澄川３Ｆ-Ａ</t>
  </si>
  <si>
    <t>北海道札幌市白石区南郷通１丁目北８番１号ES石ビル</t>
  </si>
  <si>
    <t>わいわいガーデン</t>
  </si>
  <si>
    <t>就労継続支援Ｂ型事業所　らしっく中島公園</t>
  </si>
  <si>
    <t>リワークセンター札幌</t>
  </si>
  <si>
    <t>就労継続支援Ｂ型事業所　ＣＯＭＣＯＭ 北２４条</t>
  </si>
  <si>
    <t>就労継続支援パキラねる</t>
  </si>
  <si>
    <t>ユニ・エール</t>
  </si>
  <si>
    <t>ぐろーす　アクト</t>
  </si>
  <si>
    <t>びいどろ</t>
  </si>
  <si>
    <t>でじるみ札幌白石</t>
  </si>
  <si>
    <t>ラポリア白石北郷</t>
  </si>
  <si>
    <t>つきさむ介護センター</t>
  </si>
  <si>
    <t>ソーシャルサロンセラヴィ</t>
  </si>
  <si>
    <t>リバイブ　札幌宮の沢</t>
  </si>
  <si>
    <t>北海道札幌市中央区南五条西６丁目８－１次田ビル１階</t>
  </si>
  <si>
    <t>北海道札幌市中央区南九条西３丁目２－１２札幌ＫＳビル１階</t>
  </si>
  <si>
    <t>北海道札幌市北区北八条西６丁目２番地３廣川ビル２階</t>
  </si>
  <si>
    <t>北海道札幌市北区北二十三条西５丁目２番３３号フラワービル３階３０２</t>
  </si>
  <si>
    <t>北海道札幌市北区屯田六条１１丁目３－１３</t>
  </si>
  <si>
    <t>北海道札幌市東区北二十一条東１丁目３－８</t>
  </si>
  <si>
    <t>北海道札幌市東区北三十九条東２０丁目1－１０　１０１松井ビル1階CD号室</t>
  </si>
  <si>
    <t>北海道札幌市東区北十四条東７丁目１－４３光星コーポ１F</t>
  </si>
  <si>
    <t>北海道札幌市白石区北郷一条５丁目３番５号サンライズ２　Ａ号室</t>
  </si>
  <si>
    <t>北海道札幌市豊平区月寒東五条５丁目３－１８</t>
  </si>
  <si>
    <t>北海道札幌市南区真駒内南町４丁目４番地１２</t>
  </si>
  <si>
    <t>北海道札幌市西区発寒六条１０丁目１番３号</t>
  </si>
  <si>
    <t>0114102551</t>
  </si>
  <si>
    <t>0114602618</t>
  </si>
  <si>
    <t>0115001893</t>
  </si>
  <si>
    <t>0115001901</t>
  </si>
  <si>
    <t>0115300725</t>
  </si>
  <si>
    <t>株式会社リアン</t>
  </si>
  <si>
    <t>リアン株式会社</t>
  </si>
  <si>
    <t>特定非営利活動法人はこぶね</t>
  </si>
  <si>
    <t>就労支援施設ＲｅＣａｒｅ帯広</t>
  </si>
  <si>
    <t>デイサービス　クラージュ</t>
  </si>
  <si>
    <t>そらいろ支援サービス</t>
  </si>
  <si>
    <t>就労継続支援B型事業所　ナザレ</t>
  </si>
  <si>
    <t>北海道帯広市西六条南１０丁目５１－３パシフィック西６条アネックス４０１</t>
  </si>
  <si>
    <t>北海道北見市公園町162番地3</t>
  </si>
  <si>
    <t>北海道北見市公園町113番地8</t>
  </si>
  <si>
    <t>北海道網走市南7条東5丁目1番地</t>
  </si>
  <si>
    <t>0110105160</t>
  </si>
  <si>
    <t>0110105152</t>
  </si>
  <si>
    <t>0110105178</t>
  </si>
  <si>
    <t>0110205911</t>
  </si>
  <si>
    <t>0110205937</t>
  </si>
  <si>
    <t>0110205945</t>
  </si>
  <si>
    <t>0110302916</t>
  </si>
  <si>
    <t>0110302940</t>
  </si>
  <si>
    <t>0110302924</t>
  </si>
  <si>
    <t>0110302932</t>
  </si>
  <si>
    <t>0110302957</t>
  </si>
  <si>
    <t>0110507324</t>
  </si>
  <si>
    <t>0110507332</t>
  </si>
  <si>
    <t>0110601283</t>
  </si>
  <si>
    <t>0110601291</t>
  </si>
  <si>
    <t>0110701919</t>
  </si>
  <si>
    <t>0110800877</t>
  </si>
  <si>
    <t>株式会社Ｂｕｄｄｙ　Ｎｏｒｔｈ</t>
  </si>
  <si>
    <t>株式会社　ソレイユ</t>
  </si>
  <si>
    <t>株式会社　ＷＯＲＬＤ　ＥＳＴＡＴＥ</t>
  </si>
  <si>
    <t>株式会社north-ACT</t>
  </si>
  <si>
    <t>株式会社マル</t>
  </si>
  <si>
    <t>株式会社　愛優夢</t>
  </si>
  <si>
    <t>株式会社K.co</t>
  </si>
  <si>
    <t>NPO Oeuf d O’r</t>
  </si>
  <si>
    <t>株式会社Ｇｌａｄ</t>
  </si>
  <si>
    <t>株式会社ＳＨＡＲＥ</t>
  </si>
  <si>
    <t>株式会社札幌ライフサード</t>
  </si>
  <si>
    <t>株式会社あらし</t>
  </si>
  <si>
    <t>北海道札幌市白石区本通１丁目南１番１－１０１</t>
  </si>
  <si>
    <t>北海道札幌市北区北二十八条西４丁目２番５号</t>
  </si>
  <si>
    <t>北海道札幌市中央区大通西１８丁目１－１４　３階</t>
  </si>
  <si>
    <t>北海道札幌市北区新琴似８条３丁目３番１４号</t>
  </si>
  <si>
    <t>北海道札幌市北区北二十九条西１２丁目３番３号第２角栄ビル</t>
  </si>
  <si>
    <t>北海道札幌市西区宮の沢三条５丁目２４番２２－１０５号</t>
  </si>
  <si>
    <t>北海道札幌市中央区南一条東３丁目１番地１大通シティハウス４０３号</t>
  </si>
  <si>
    <t>北海道札幌市北区太平七条４丁目４－１１</t>
  </si>
  <si>
    <t>北海道札幌市東区北二十三条東１６丁目１番２０号</t>
  </si>
  <si>
    <t>北海道札幌市中央区南十条西１４丁目１－５－２Ｆ</t>
  </si>
  <si>
    <t>北海道札幌市白石区米里五条１丁目６－５</t>
  </si>
  <si>
    <t>代表取締役　高城　はるみ</t>
  </si>
  <si>
    <t>代表取締役　田中　雅世</t>
  </si>
  <si>
    <t>代表取締役　宗像　海介</t>
  </si>
  <si>
    <t>代表取締役　中村　慎一</t>
  </si>
  <si>
    <t>代表取締役　小川　舞</t>
  </si>
  <si>
    <t>代表取締役　関　恭子</t>
  </si>
  <si>
    <t>理事長　立田　智也</t>
  </si>
  <si>
    <t>代表取締役　中山　茜</t>
  </si>
  <si>
    <t>代表取締役　佐伯　輝明</t>
  </si>
  <si>
    <t>代表取締役　伊藤　大志</t>
  </si>
  <si>
    <t>就労継続支援Ａ型　ミント</t>
  </si>
  <si>
    <t>café＆bar　コ.コレル</t>
  </si>
  <si>
    <t>就労継続支援Ｂ型事業所　うた</t>
  </si>
  <si>
    <t>スタジオまーる</t>
  </si>
  <si>
    <t>サニー</t>
  </si>
  <si>
    <t>生活自立支援　まほろば　SEED</t>
  </si>
  <si>
    <t>ゼニス</t>
  </si>
  <si>
    <t>就労継続支援Ｂ型事業所　ぴぃち　Ｓｍｉｌｅ</t>
  </si>
  <si>
    <t>就労継続支援B型事業所　カムカム</t>
  </si>
  <si>
    <t>egg</t>
  </si>
  <si>
    <t>Gworks</t>
  </si>
  <si>
    <t>短時間デイサービス　スマートライフreha　月寒西</t>
  </si>
  <si>
    <t>ＳＡＳＵＫＥ　ＬＩＦＥ　豊平</t>
  </si>
  <si>
    <t>ＳＡＳＵＫＥ　ＷＯＲＫＳ　豊平</t>
  </si>
  <si>
    <t>短時間デイサービス　スマートライフreha　真駒内</t>
  </si>
  <si>
    <t>短時間デイサービス　スマートライフreha　札幌石山</t>
  </si>
  <si>
    <t>北海道札幌市中央区南一条東２丁目１１－１ノーザンヒルズ大通東</t>
  </si>
  <si>
    <t>北海道札幌市中央区南三条西４丁目１６－１ワカツキスクエアビル９階</t>
  </si>
  <si>
    <t>北海道札幌市中央区大通西１８丁目１－１４藪商事ＢＬＤＧ　３Ｆ</t>
  </si>
  <si>
    <t>北海道札幌市北区北二十三条西５丁目２番３３号フラワービル５階</t>
  </si>
  <si>
    <t>北海道札幌市北区北二十五条西４丁目３番１号</t>
  </si>
  <si>
    <t>北海道札幌市東区北十三条東１丁目２番３５号</t>
  </si>
  <si>
    <t>北海道札幌市東区北二十七条東２２丁目１番１２号</t>
  </si>
  <si>
    <t>北海道札幌市東区北四十三条東１５丁目３－３０　４３アスティ長田３階</t>
  </si>
  <si>
    <t>北海道札幌市東区北四十七条東１４丁目３－２３－１階</t>
  </si>
  <si>
    <t>北海道札幌市豊平区月寒中央通２－１－１５マックスバリュ月寒西２階</t>
  </si>
  <si>
    <t>北海道札幌市豊平区豊平三条７丁目３－２０ニューライフ豊平２０１</t>
  </si>
  <si>
    <t>北海道札幌市南区真駒内本町７丁目１－１</t>
  </si>
  <si>
    <t>北海道札幌市南区石山二条２丁目２番２０号</t>
  </si>
  <si>
    <t>北海道札幌市西区八軒一条西３丁目１番６３号２階</t>
  </si>
  <si>
    <t>北海道札幌市厚別区厚別中央二条５丁目２－１クラスター・ユー・エム２階</t>
  </si>
  <si>
    <t>0110105186</t>
  </si>
  <si>
    <t>アワーズワーク桑園</t>
  </si>
  <si>
    <t>北海道札幌市中央区北四条西１４丁目１－６２イ―ホライズン桑園１F</t>
  </si>
  <si>
    <t>0110205952</t>
  </si>
  <si>
    <t>アイアール合同会社</t>
  </si>
  <si>
    <t>代表社員　鈴木　しのぶ</t>
  </si>
  <si>
    <t>北海道札幌市北区新琴似四条１２丁目５－２０</t>
  </si>
  <si>
    <t>就労継続支援Ｂ型事業所　いちから</t>
  </si>
  <si>
    <t>0110205978</t>
  </si>
  <si>
    <t>株式会社Ｋ・Ｋカンパニー</t>
  </si>
  <si>
    <t>代表取締役　今野　靖久</t>
  </si>
  <si>
    <t>北海道札幌市北区北二十六条西６丁目１番３号</t>
  </si>
  <si>
    <t>就労支援事業所スマイルワーク札幌</t>
  </si>
  <si>
    <t>北海道札幌市北区北二十六条西６丁目１－３North26　１０３</t>
  </si>
  <si>
    <t>0110302965</t>
  </si>
  <si>
    <t>Ｇｗｏｒｋｓ</t>
  </si>
  <si>
    <t>0110507340</t>
  </si>
  <si>
    <t>ゴールズ平岸街道</t>
  </si>
  <si>
    <t>北海道札幌市豊平区平岸三条３丁目１－２４第三丸二ビルＡ　Ｃ号室</t>
  </si>
  <si>
    <t>0110701927</t>
  </si>
  <si>
    <t>ライトオブホープ株式会社</t>
  </si>
  <si>
    <t>大阪府大阪市東淀川区東中島1－１９－４</t>
  </si>
  <si>
    <t>就労支援事業所すぽっと</t>
  </si>
  <si>
    <t>0110902046</t>
  </si>
  <si>
    <t>株式会社　繁</t>
  </si>
  <si>
    <t>代表取締役　勅使河原　巧一</t>
  </si>
  <si>
    <t>北海道札幌市白石区東札幌四条１丁目３－２５Ｂｌａｉｓｅ３Ｆ</t>
  </si>
  <si>
    <t>清田サポートステーション</t>
  </si>
  <si>
    <t>北海道札幌市清田区清田三条２丁目７－１２コーポ古木</t>
  </si>
  <si>
    <t>0113500961</t>
  </si>
  <si>
    <t>北1条西2丁目</t>
    <rPh sb="0" eb="1">
      <t>キタ</t>
    </rPh>
    <rPh sb="2" eb="3">
      <t>ジョウ</t>
    </rPh>
    <rPh sb="3" eb="4">
      <t>ニシ</t>
    </rPh>
    <rPh sb="5" eb="7">
      <t>チョウメ</t>
    </rPh>
    <phoneticPr fontId="2"/>
  </si>
  <si>
    <t>株式会社〇〇</t>
    <rPh sb="0" eb="4">
      <t>カブシキカイシャ</t>
    </rPh>
    <phoneticPr fontId="2"/>
  </si>
  <si>
    <t>北12条西4丁目</t>
    <rPh sb="0" eb="1">
      <t>キタ</t>
    </rPh>
    <rPh sb="3" eb="4">
      <t>ジョウ</t>
    </rPh>
    <rPh sb="4" eb="5">
      <t>ニシ</t>
    </rPh>
    <rPh sb="6" eb="8">
      <t>チョウメ</t>
    </rPh>
    <phoneticPr fontId="2"/>
  </si>
  <si>
    <t>大通</t>
    <rPh sb="0" eb="2">
      <t>オオドオリ</t>
    </rPh>
    <phoneticPr fontId="2"/>
  </si>
  <si>
    <t>北１２条</t>
    <rPh sb="0" eb="1">
      <t>キタ</t>
    </rPh>
    <rPh sb="3" eb="4">
      <t>ジョウ</t>
    </rPh>
    <phoneticPr fontId="2"/>
  </si>
  <si>
    <t>0110105194</t>
  </si>
  <si>
    <t>0110205994</t>
  </si>
  <si>
    <t>0110507357</t>
  </si>
  <si>
    <t>合同会社AECS’ home</t>
  </si>
  <si>
    <t>株式会社渡部製作所</t>
  </si>
  <si>
    <t>代表社員　宮根　将</t>
  </si>
  <si>
    <t>代表取締役　渡部　耕平</t>
  </si>
  <si>
    <t>北海道札幌市北区新琴似十一条１２丁目６番１５号</t>
  </si>
  <si>
    <t>北海道札幌市清田区清田二条２丁目３番１号</t>
  </si>
  <si>
    <t>就労サポートセンターＳＴＥＰ</t>
  </si>
  <si>
    <t>就労継続支援B型Cor＋</t>
  </si>
  <si>
    <t>レイラニ</t>
  </si>
  <si>
    <t>北海道札幌市北区新琴似十条１４丁目２番１２号</t>
  </si>
  <si>
    <t>北海道札幌市豊平区西岡三条４丁目１番１２号</t>
  </si>
  <si>
    <t>0110105202</t>
  </si>
  <si>
    <t>0110105210</t>
  </si>
  <si>
    <t>0110105236</t>
  </si>
  <si>
    <t>0110105244</t>
  </si>
  <si>
    <t>0110105251</t>
  </si>
  <si>
    <t>0110302981</t>
  </si>
  <si>
    <t>0110302999</t>
  </si>
  <si>
    <t>0110405503</t>
  </si>
  <si>
    <t>0110601309</t>
  </si>
  <si>
    <t>一般社団法人　みんなでできるもん</t>
  </si>
  <si>
    <t>株式会社ＳｉｒｉｕｓＡ</t>
  </si>
  <si>
    <t>株式会社アース</t>
  </si>
  <si>
    <t>株式会社モノコトラボ</t>
  </si>
  <si>
    <t>株式会社　SUCCEED</t>
  </si>
  <si>
    <t>株式会社２２２</t>
  </si>
  <si>
    <t>株式会社エコ・マテリアル</t>
  </si>
  <si>
    <t>合同会社ＮＥＷ・ワーク</t>
  </si>
  <si>
    <t>代表理事　藤田　瑠璃子</t>
  </si>
  <si>
    <t>代表取締役　新居　弘章</t>
  </si>
  <si>
    <t>代表取締役　柳　隆誠</t>
  </si>
  <si>
    <t>代表取締役　多田　尚広</t>
  </si>
  <si>
    <t>代表取締役　島川　博史</t>
  </si>
  <si>
    <t>代表取締役　出島　麻奈美</t>
  </si>
  <si>
    <t>代表社員　中村　修一</t>
  </si>
  <si>
    <t>北海道札幌市中央区北五条西６丁目１－２３第二北海道通信ビル地下１階</t>
  </si>
  <si>
    <t>北海道札幌市中央区南九条西３丁目１番６号</t>
  </si>
  <si>
    <t>愛知県岡崎市大平町字天神前８番地１</t>
  </si>
  <si>
    <t>北海道札幌市東区北二十条東１丁目１－１－１１０</t>
  </si>
  <si>
    <t>北海道札幌市東区北十一条東１０丁目１－２８フィラコート北１１条６０１号室</t>
  </si>
  <si>
    <t>北海道札幌市白石区菊水二条３丁目１－２１－２０５</t>
  </si>
  <si>
    <t>北海道札幌市南区藤野六条６丁目１２番５号</t>
  </si>
  <si>
    <t>みんなでできるもん</t>
  </si>
  <si>
    <t>就労継続支援B型事業所inknot</t>
  </si>
  <si>
    <t>メタゲーム札幌</t>
  </si>
  <si>
    <t>アース札幌中央</t>
  </si>
  <si>
    <t>モノコトラボ</t>
  </si>
  <si>
    <t>よつば</t>
  </si>
  <si>
    <t>さくらサポート</t>
  </si>
  <si>
    <t>スマイルアップ＋</t>
  </si>
  <si>
    <t>就労継続支援Ｂ型　寿</t>
  </si>
  <si>
    <t>北海道札幌市中央区南５条西１丁目１－１２ヒカリビル４階</t>
  </si>
  <si>
    <t>北海道札幌市中央区南九条西３丁目１番６号彩木ビル２階</t>
  </si>
  <si>
    <t>北海道札幌市中央区大通東７丁目１２－２</t>
  </si>
  <si>
    <t>北海道札幌市中央区南五条西７丁目７－１フィレンツェ札幌２F</t>
  </si>
  <si>
    <t>北海道札幌市東区北十九条東１丁目５－２２</t>
  </si>
  <si>
    <t>北海道札幌市白石区菊水二条３丁目１－２１メモリアルパーク札幌３０６</t>
  </si>
  <si>
    <t>0111200689</t>
  </si>
  <si>
    <t>0111402822</t>
  </si>
  <si>
    <t>0111501664</t>
  </si>
  <si>
    <t>0111501672</t>
  </si>
  <si>
    <t>0113500979</t>
  </si>
  <si>
    <t>0113500987</t>
  </si>
  <si>
    <t>0114102627</t>
  </si>
  <si>
    <t>0114102635</t>
  </si>
  <si>
    <t>0114200520</t>
  </si>
  <si>
    <t>0114602634</t>
  </si>
  <si>
    <t>0115001943</t>
  </si>
  <si>
    <t>0115800641</t>
  </si>
  <si>
    <t>一般社団法人ｒｅｓｔａ</t>
  </si>
  <si>
    <t>株式会社　ほくと</t>
  </si>
  <si>
    <t>株式会社D.M.J</t>
  </si>
  <si>
    <t>株式会社　TCSinternational</t>
  </si>
  <si>
    <t>一般社団法人プリウス</t>
  </si>
  <si>
    <t>株式会社リオシャール</t>
  </si>
  <si>
    <t>一般社団法人中標津障がい者自立支援センター</t>
  </si>
  <si>
    <t>合同会社ＰＡＰＥＲ　ＭＵＬＢＥＲＲＹ</t>
  </si>
  <si>
    <t>一般社団法人A型就労支援施設マリーゴールド</t>
  </si>
  <si>
    <t>生活介護きずな</t>
  </si>
  <si>
    <t>就労継続支援B型ぐろーあっぷベースやまびこ</t>
  </si>
  <si>
    <t>就労継続支援Ｂ型事業所tenowa</t>
  </si>
  <si>
    <t>就労継続支援Ｂ型事業所　アルななえはま</t>
  </si>
  <si>
    <t>就労継続支援Ｂ型事業所　みらいと</t>
  </si>
  <si>
    <t>ブライトカレッジ登別</t>
  </si>
  <si>
    <t>プリウス釧路</t>
  </si>
  <si>
    <t>リッジウッド</t>
  </si>
  <si>
    <t>ウィルビー</t>
  </si>
  <si>
    <t>まるべり</t>
  </si>
  <si>
    <t>マリーゴールド</t>
  </si>
  <si>
    <t>多機能型事業所　ゆいと</t>
  </si>
  <si>
    <t>北海道恵庭市漁町２１　さかえ会館内</t>
  </si>
  <si>
    <t>北海道函館市深堀町８番５号</t>
  </si>
  <si>
    <t>北海道北斗市七重浜1-10-33</t>
  </si>
  <si>
    <t>北海道北斗市押上２丁目１番７号</t>
  </si>
  <si>
    <t>北海道登別市若草町３丁目９－１２</t>
  </si>
  <si>
    <t>北海道釧路市昭和中央６丁目９番８号</t>
  </si>
  <si>
    <t>北海道釧路市新橋大通９丁目１－１１</t>
  </si>
  <si>
    <t>北海道標津郡中標津町東１３条北１丁目２－１</t>
  </si>
  <si>
    <t>北海道帯広市西六条南４丁目１４－１</t>
  </si>
  <si>
    <t>北海道北見市西富町二丁目6番10号</t>
  </si>
  <si>
    <t>北海道夕張郡長沼町栄町１丁目１－１</t>
  </si>
  <si>
    <t>0110105277</t>
  </si>
  <si>
    <t>0110105285</t>
  </si>
  <si>
    <t>0110105293</t>
  </si>
  <si>
    <t>0110206018</t>
  </si>
  <si>
    <t>0110303039</t>
  </si>
  <si>
    <t>0110303104</t>
  </si>
  <si>
    <t>0110303112</t>
  </si>
  <si>
    <t>0110405529</t>
  </si>
  <si>
    <t>0110405537</t>
  </si>
  <si>
    <t>0110507381</t>
  </si>
  <si>
    <t>0110701935</t>
  </si>
  <si>
    <t>0110701943</t>
  </si>
  <si>
    <t>0110701950</t>
  </si>
  <si>
    <t>0110701968</t>
  </si>
  <si>
    <t>0110800901</t>
  </si>
  <si>
    <t>0110800919</t>
  </si>
  <si>
    <t>0110800927</t>
  </si>
  <si>
    <t>0110902061</t>
  </si>
  <si>
    <t>0110902079</t>
  </si>
  <si>
    <t>株式会社ソーシャルデザインサポート</t>
  </si>
  <si>
    <t>株式会社エージェントリソース</t>
  </si>
  <si>
    <t>株式会社　イーシーツー</t>
  </si>
  <si>
    <t>株式会社ToTeTu</t>
  </si>
  <si>
    <t>社会福祉法人　札幌東川下福祉会</t>
  </si>
  <si>
    <t>PTP株式会社</t>
  </si>
  <si>
    <t>株式会社ハイウィンド</t>
  </si>
  <si>
    <t>有限会社　丸二藤本青果店</t>
  </si>
  <si>
    <t>株式会社スペンドタイム</t>
  </si>
  <si>
    <t>株式会社パレード</t>
  </si>
  <si>
    <t>一般社団法人　Feed Parla</t>
  </si>
  <si>
    <t>株式会社ｍｕｇｅｎ.　ｃｍ</t>
  </si>
  <si>
    <t>代表社員　藤沼　麻衣</t>
  </si>
  <si>
    <t>代表取締役　後藤　志穂</t>
  </si>
  <si>
    <t>代表取締役　増岡　隆英</t>
  </si>
  <si>
    <t>代表取締役　宇田津　悠樹</t>
  </si>
  <si>
    <t>代表取締役　望月　和義</t>
  </si>
  <si>
    <t>理事長　新堂　大介</t>
  </si>
  <si>
    <t>代表取締役　塚田　大輔</t>
  </si>
  <si>
    <t>代表取締役　又野　一斗</t>
  </si>
  <si>
    <t>代表取締役　藤本　譲二</t>
  </si>
  <si>
    <t>代表取締役　片岡　正憲</t>
  </si>
  <si>
    <t>代表取締役　沼沢　耕平</t>
  </si>
  <si>
    <t>代表理事　山下　裕太</t>
  </si>
  <si>
    <t>代表取締役　鎌田　真由</t>
  </si>
  <si>
    <t>北海道札幌市中央区大通西２０丁目３番１号</t>
  </si>
  <si>
    <t>北海道札幌市中央区北七条西４丁目３番地１</t>
  </si>
  <si>
    <t>北海道札幌市北区太平十一条２丁目３番３号</t>
  </si>
  <si>
    <t>北海道札幌市東区北十四条東７丁目１－３６マサハルビル２階</t>
  </si>
  <si>
    <t>北海道札幌市東区北十二条東７丁目１番１号ワコービル４Ｆ</t>
  </si>
  <si>
    <t>北海道札幌市白石区川下５条３丁目１－２２</t>
  </si>
  <si>
    <t>北海道札幌市白石区北郷二条８丁目２番１９号</t>
  </si>
  <si>
    <t>北海道札幌市西区八軒五条東４丁目１－１</t>
  </si>
  <si>
    <t>北海道札幌市西区八軒八条東８条東４丁目３－１７</t>
  </si>
  <si>
    <t>北海道札幌市中央区北一条西２８丁目２番２２－２０３</t>
  </si>
  <si>
    <t>北海道札幌市手稲区新発寒六条５丁目５－２</t>
  </si>
  <si>
    <t>北海道札幌市厚別区上野幌一条２丁目６番１０号</t>
  </si>
  <si>
    <t>北海道札幌市北区篠路三条８丁目９番１－３０１号</t>
  </si>
  <si>
    <t>SASUKE WORKS 円山</t>
  </si>
  <si>
    <t>就労継続支援Ａ型事業所ソーシャルデザインサポート</t>
  </si>
  <si>
    <t>リスタル札幌</t>
  </si>
  <si>
    <t>就労継続支援Ａ型事業所　ユニマ麻生</t>
  </si>
  <si>
    <t>就労継続支援Ａ型事業所ToTeTu</t>
  </si>
  <si>
    <t>ＰｏＲｏＮＩ～ポロニ～Ａｄｖａｎｃｅ</t>
  </si>
  <si>
    <t>就労継続支援Ｂ型事業所　ほとり</t>
  </si>
  <si>
    <t>多機能型就労支援事業所　Steam workS</t>
  </si>
  <si>
    <t>とらいあい</t>
  </si>
  <si>
    <t>ジョブリハ札幌平岸</t>
  </si>
  <si>
    <t>まるに作業所</t>
  </si>
  <si>
    <t>Ｂ型スペンドタイム</t>
  </si>
  <si>
    <t>就労支援Ａ型事業所　ページェント</t>
  </si>
  <si>
    <t>就労継続支援Ｂ型事業所アクア山の手</t>
  </si>
  <si>
    <t>Feed Parla</t>
  </si>
  <si>
    <t>リバイブ　新札幌</t>
  </si>
  <si>
    <t>生活介護事業所ぽけっと２</t>
  </si>
  <si>
    <t>エムフラット</t>
  </si>
  <si>
    <t>就労継続支援あざれあ清田</t>
  </si>
  <si>
    <t>北海道札幌市中央区南二条西２４丁目２－１ＳＥＲＡＭ裏参道ＢＬＤ３０１</t>
  </si>
  <si>
    <t>北海道札幌市中央区南一条西１７丁目１番１０号中鉱ビル３Ｆ</t>
  </si>
  <si>
    <t>北海道札幌市北区新琴似六条１丁目５－４３宅見ビル１０１</t>
  </si>
  <si>
    <t>北海道札幌市東区北二十八条東１５丁目１－１８－１Ｆ</t>
  </si>
  <si>
    <t>北海道札幌市東区北二十条東１５丁目１－１０レジデンスコンノ１１５号</t>
  </si>
  <si>
    <t>北海道札幌市白石区川下四条５丁目４－７</t>
  </si>
  <si>
    <t>北海道札幌市豊平区平岸二条７丁目３－１６エクセレントハウス平岸２Ｆ</t>
  </si>
  <si>
    <t>北海道札幌市西区二十四軒三条５丁目２－１トレジャービル１階</t>
  </si>
  <si>
    <t>北海道札幌市西区琴似一条４丁目３－１８紀伊国屋ビル２Ｆ</t>
  </si>
  <si>
    <t>北海道札幌市西区琴似一条７丁目１番１４号　琴似セントラルハイツ１Ｆ</t>
  </si>
  <si>
    <t>北海道札幌市西区山の手三条２丁目５番８号アクア山の手３Ｆ</t>
  </si>
  <si>
    <t>北海道札幌市厚別区厚別中央二条５丁目４－１</t>
  </si>
  <si>
    <t>北海道札幌市厚別区厚別南４丁目３－２５</t>
  </si>
  <si>
    <t>北海道札幌市清田区北野三条５丁目２０番１２号</t>
  </si>
  <si>
    <t>北海道札幌市清田区清田二条１丁目１－７ハナブサビル１０５号室</t>
  </si>
  <si>
    <t>0111001905</t>
  </si>
  <si>
    <t>合同会社Ｋ・Ｅ・Ｙ</t>
  </si>
  <si>
    <t>就労継続支援Ａ型事業所　りぼん</t>
  </si>
  <si>
    <t>北海道江別市見晴台２０－１５</t>
  </si>
  <si>
    <t>0110105301</t>
  </si>
  <si>
    <t>0110105319</t>
  </si>
  <si>
    <t>0110206059</t>
  </si>
  <si>
    <t>0110303120</t>
  </si>
  <si>
    <t>0110303146</t>
  </si>
  <si>
    <t>0110303153</t>
  </si>
  <si>
    <t>0110405552</t>
  </si>
  <si>
    <t>0110507415</t>
  </si>
  <si>
    <t>0110601317</t>
  </si>
  <si>
    <t>0110601325</t>
  </si>
  <si>
    <t>0110701984</t>
  </si>
  <si>
    <t>0110701992</t>
  </si>
  <si>
    <t>合同会社さぽら</t>
  </si>
  <si>
    <t>株式会社Ｓ－Ｅｉｇｈｔ</t>
  </si>
  <si>
    <t>有限会社　ファミリーハート</t>
  </si>
  <si>
    <t>MI-RAI合同会社</t>
  </si>
  <si>
    <t>ここいろ株式会社</t>
  </si>
  <si>
    <t>特定非営利活動法人　みなぱ</t>
  </si>
  <si>
    <t>一般社団法人藤秀会</t>
  </si>
  <si>
    <t>株式会社　ＬＴＢ</t>
  </si>
  <si>
    <t>代表社員　日比野　大将</t>
  </si>
  <si>
    <t>代表理事　髙橋　潤</t>
  </si>
  <si>
    <t>代表取締役　島田　光汰</t>
  </si>
  <si>
    <t>代表取締役　南田　充亮</t>
  </si>
  <si>
    <t>代表取締役　菅原　敦</t>
  </si>
  <si>
    <t>理事長　中村　絵梨子</t>
  </si>
  <si>
    <t>代表理事　菅山　雅秀</t>
  </si>
  <si>
    <t>代表取締役　伊東　洋</t>
  </si>
  <si>
    <t>北海道札幌市白石区菊水四条３丁目２－３５－６０１</t>
  </si>
  <si>
    <t>大阪府大阪市西区新町４丁目１番４号新なにわ筋中川ビル９Ｆ－Ａ号</t>
  </si>
  <si>
    <t>北海道札幌市東区本町一条４丁目５番１８号</t>
  </si>
  <si>
    <t>北海道札幌市東区北十一条東１０丁目４－１５</t>
  </si>
  <si>
    <t>北海道札幌市東区北３７条東１０丁目２－１６</t>
  </si>
  <si>
    <t>北海道札幌市豊平区平岸二条３丁目５番５号</t>
  </si>
  <si>
    <t>北海道札幌市南区南３７条西１１丁目４番１０号</t>
  </si>
  <si>
    <t>北海道札幌市南区石山二条８丁目２－４</t>
  </si>
  <si>
    <t>北海道札幌市西区西野二条４丁目３番１３号</t>
  </si>
  <si>
    <t>さぽら</t>
  </si>
  <si>
    <t>就労サポート　Ｂ＝ＰＬＵＳ　α</t>
  </si>
  <si>
    <t>島時間　北大前店</t>
  </si>
  <si>
    <t>即洗力</t>
  </si>
  <si>
    <t>自立訓練（機能訓練）専門施設　ＣＨＡＬＬＥＮＧＥＤ ＧＹＭ</t>
  </si>
  <si>
    <t>チャンス</t>
  </si>
  <si>
    <t>就労継続支援Ｂ型事業所　ファミリーハート</t>
  </si>
  <si>
    <t>メイドカフェ　ビーズ</t>
  </si>
  <si>
    <t>就労支援施設ここいろ平岸</t>
  </si>
  <si>
    <t>もいわ∞ぽっけ</t>
  </si>
  <si>
    <t>就労継続支援Ｂ型作業所　ＯＮＥ　ＡＬＬ</t>
  </si>
  <si>
    <t>B-Trigger</t>
  </si>
  <si>
    <t>北海道札幌市西区琴似一条４丁目３－１８紀伊国屋ビル２階</t>
  </si>
  <si>
    <t>北海道札幌市中央区南四条西１丁目１５－２</t>
  </si>
  <si>
    <t>北海道札幌市北区北十九条西２丁目１－４１　ヴィラＮ１９　１０１号</t>
  </si>
  <si>
    <t>北海道札幌市東区北六条東３丁目　ダ・ヴィンチモール２階</t>
  </si>
  <si>
    <t>北海道札幌市東区北四十八条東７丁目４番２０号</t>
  </si>
  <si>
    <t>北海道札幌市白石区栄通１９丁目３番５号笹原ビル</t>
  </si>
  <si>
    <t>北海道札幌市南区南三十七条西１０丁目１番１号１Ｆ</t>
  </si>
  <si>
    <t>北海道札幌市西区山の手三条３丁目３－１４</t>
  </si>
  <si>
    <t>北海道札幌市西区山の手四条１１丁目１番１５号コートロティ山の手４０３号室</t>
  </si>
  <si>
    <t>0111101036</t>
  </si>
  <si>
    <t>0111200697</t>
  </si>
  <si>
    <t>0111402830</t>
  </si>
  <si>
    <t>0111402848</t>
  </si>
  <si>
    <t>0113602692</t>
  </si>
  <si>
    <t>0114102650</t>
  </si>
  <si>
    <t>0114200538</t>
  </si>
  <si>
    <t>0114300874</t>
  </si>
  <si>
    <t>0115701229</t>
  </si>
  <si>
    <t>0116700881</t>
  </si>
  <si>
    <t>就労継続支援Ｂ型事業所エンターテインメントアカデミーでじるみ千歳</t>
  </si>
  <si>
    <t>就労継続支援Ｂ型ぐろーあっぷベース恵み野</t>
  </si>
  <si>
    <t>ジョブシードＢ型</t>
  </si>
  <si>
    <t>PONO</t>
  </si>
  <si>
    <t>ティオ苫小牧</t>
  </si>
  <si>
    <t>コロレ</t>
  </si>
  <si>
    <t>こども広場ひかり</t>
  </si>
  <si>
    <t>就労継続支援B型事業所CANAERU</t>
  </si>
  <si>
    <t>生活介護事業所　ゆうらく</t>
  </si>
  <si>
    <t>株式会社RRR</t>
  </si>
  <si>
    <t>合同会社PONO</t>
  </si>
  <si>
    <t>一般社団法人北海道社会福祉センター</t>
  </si>
  <si>
    <t>Ｐａｓ　ａ　Ｐａｓ株式会社</t>
  </si>
  <si>
    <t>一般社団法人ヒューマンハーバー別海</t>
  </si>
  <si>
    <t>株式会社KURISAWA風土</t>
  </si>
  <si>
    <t>北海道千歳市栄町７丁目７番４号</t>
  </si>
  <si>
    <t>北海道函館市柏木町３７番９号</t>
  </si>
  <si>
    <t>北海道函館市本町６番１２号　ブリック函館３０３</t>
  </si>
  <si>
    <t>北海道苫小牧市新中野町３丁目２番22号</t>
  </si>
  <si>
    <t>北海道釧路市貝塚３丁目７番９号</t>
  </si>
  <si>
    <t>北海道野付郡別海町別海220番地の19</t>
  </si>
  <si>
    <t>北海道川上郡標茶町常盤８丁目２番地</t>
  </si>
  <si>
    <t>北海道岩見沢市栗沢町由良735-23</t>
  </si>
  <si>
    <t>北海道稚内市声問５丁目27-20</t>
  </si>
  <si>
    <t>就労継続支援(Ｂ型)</t>
    <phoneticPr fontId="2"/>
  </si>
  <si>
    <t>0110105335</t>
    <phoneticPr fontId="30"/>
  </si>
  <si>
    <t>杜の風</t>
    <phoneticPr fontId="2"/>
  </si>
  <si>
    <t>北海道札幌市中央区南２条東１丁目１番１３号南２条ビル２階</t>
    <phoneticPr fontId="2"/>
  </si>
  <si>
    <t>特定非営利活動法人　ふくろうの会</t>
    <phoneticPr fontId="2"/>
  </si>
  <si>
    <t>理事長　池島　修二</t>
    <phoneticPr fontId="2"/>
  </si>
  <si>
    <t>北海道札幌市中央区南３条西１０丁目１００２番地１　Ｓ３１０ビル２０２号</t>
    <phoneticPr fontId="2"/>
  </si>
  <si>
    <t>0110206083</t>
  </si>
  <si>
    <t>リベンジ</t>
    <phoneticPr fontId="2"/>
  </si>
  <si>
    <t>北海道札幌市北区屯田四条６丁目７－７</t>
    <phoneticPr fontId="2"/>
  </si>
  <si>
    <t>株式会社　誠信</t>
    <phoneticPr fontId="2"/>
  </si>
  <si>
    <t>代表取締役　木村　誠一</t>
    <phoneticPr fontId="2"/>
  </si>
  <si>
    <t>北海道札幌市北区屯田六条８丁目４－６</t>
    <phoneticPr fontId="2"/>
  </si>
  <si>
    <t>0110303179</t>
  </si>
  <si>
    <t>0110303187</t>
  </si>
  <si>
    <t>0110303195</t>
  </si>
  <si>
    <t>北海道札幌市東区北三十三条東８丁目４－８リノベース２階</t>
    <phoneticPr fontId="2"/>
  </si>
  <si>
    <t>北海道札幌市東区伏古八条４丁目７－１０</t>
    <phoneticPr fontId="2"/>
  </si>
  <si>
    <t>北海道札幌市東区北四十一条東２丁目３－１４ノースメディカルビル３Ｆ</t>
    <phoneticPr fontId="2"/>
  </si>
  <si>
    <t>北海道石狩市花川北二条５丁目６１番地</t>
    <phoneticPr fontId="2"/>
  </si>
  <si>
    <t>北海道札幌市白石区米里五条１丁目６－５</t>
    <phoneticPr fontId="2"/>
  </si>
  <si>
    <t>北海道札幌市豊平区豊平四条２丁目２番１－１５０８</t>
    <phoneticPr fontId="2"/>
  </si>
  <si>
    <t>代表取締役　堀井　善光</t>
    <phoneticPr fontId="2"/>
  </si>
  <si>
    <t>代表取締役　山口　敦司</t>
    <phoneticPr fontId="2"/>
  </si>
  <si>
    <t>代表取締役　森　靖子</t>
    <phoneticPr fontId="2"/>
  </si>
  <si>
    <t>株式会社みらいサポート</t>
    <phoneticPr fontId="2"/>
  </si>
  <si>
    <t>Ｐｌａｃｅ</t>
    <phoneticPr fontId="2"/>
  </si>
  <si>
    <t>株式会社あらし</t>
    <phoneticPr fontId="2"/>
  </si>
  <si>
    <t>イナンクル　東区支店</t>
    <phoneticPr fontId="2"/>
  </si>
  <si>
    <t>株式会社ｈｉｉｌａｎｉ</t>
    <phoneticPr fontId="2"/>
  </si>
  <si>
    <t>ジョブリハ札幌東</t>
    <phoneticPr fontId="2"/>
  </si>
  <si>
    <t>0110405578</t>
  </si>
  <si>
    <t>0110405586</t>
  </si>
  <si>
    <t>就労継続支援B型事業所　リーテン・クノプ</t>
  </si>
  <si>
    <t>ピースプレイス</t>
  </si>
  <si>
    <t>北海道札幌市白石区北郷２条１４丁目３番１２号</t>
    <phoneticPr fontId="2"/>
  </si>
  <si>
    <t>北海道札幌市白石区南郷通１４丁目南３番１１号LASCOM１３ビル５階D区画</t>
    <phoneticPr fontId="2"/>
  </si>
  <si>
    <t>合同会社　リーテン・クノプ</t>
  </si>
  <si>
    <t>合同会社アップル</t>
  </si>
  <si>
    <t>北海道札幌市北区新琴似二条３丁目１番１７号</t>
    <phoneticPr fontId="2"/>
  </si>
  <si>
    <t>代表社員　菊地　希枝子</t>
    <phoneticPr fontId="2"/>
  </si>
  <si>
    <t>代表社員　杉田　教之</t>
    <phoneticPr fontId="2"/>
  </si>
  <si>
    <t>0110507423</t>
  </si>
  <si>
    <t>ノースシャイン</t>
    <phoneticPr fontId="2"/>
  </si>
  <si>
    <t>北海道札幌市豊平区豊平一条２丁目１番１２号フェアフィールド菊水２階１号室</t>
    <phoneticPr fontId="2"/>
  </si>
  <si>
    <t>株式会社アルド</t>
    <phoneticPr fontId="2"/>
  </si>
  <si>
    <t>代表取締役　山形　宗夫</t>
    <phoneticPr fontId="2"/>
  </si>
  <si>
    <t>北海道札幌市白石区菊水２条３丁目１番１０号藤井ビル菊水Ⅱ１階</t>
    <phoneticPr fontId="2"/>
  </si>
  <si>
    <t>0110601341</t>
  </si>
  <si>
    <t>デーツ事業所</t>
  </si>
  <si>
    <t>北海道札幌市南区真駒内緑町１丁目２番３－２０５号</t>
    <phoneticPr fontId="2"/>
  </si>
  <si>
    <t>隼ホールディングス株式会社</t>
    <phoneticPr fontId="2"/>
  </si>
  <si>
    <t>岐阜県岐阜市玉姓町３丁目１３番地４</t>
    <phoneticPr fontId="2"/>
  </si>
  <si>
    <t>代表取締役　垣内　和太流</t>
    <phoneticPr fontId="2"/>
  </si>
  <si>
    <t>0110902103</t>
  </si>
  <si>
    <t>0110902111</t>
  </si>
  <si>
    <t>KODAI HOUSE　みんなのおと</t>
  </si>
  <si>
    <t>ライフサポート清田２条</t>
  </si>
  <si>
    <t>北海道札幌市清田区里塚四条３丁目４－２２</t>
    <phoneticPr fontId="2"/>
  </si>
  <si>
    <t>北海道札幌市清田区清田二条１丁目１４－１７</t>
    <phoneticPr fontId="2"/>
  </si>
  <si>
    <t>一般社団法人恩楽</t>
  </si>
  <si>
    <t>北海道札幌市清田区真栄五条３丁目６番３３号</t>
    <phoneticPr fontId="2"/>
  </si>
  <si>
    <t>北海道札幌市清田区清田二条１丁目１４番１７号</t>
    <phoneticPr fontId="2"/>
  </si>
  <si>
    <t>代表理事　佐藤　美雪</t>
    <phoneticPr fontId="2"/>
  </si>
  <si>
    <t>代表取締役　国兼　光矢</t>
    <phoneticPr fontId="2"/>
  </si>
  <si>
    <t>0111200705</t>
  </si>
  <si>
    <t>0111402855</t>
  </si>
  <si>
    <t>0111402863</t>
  </si>
  <si>
    <t>0114102668</t>
  </si>
  <si>
    <t>0114602642</t>
  </si>
  <si>
    <t>0117600833</t>
  </si>
  <si>
    <t>WAKUWAKU</t>
  </si>
  <si>
    <t>すくえあーはこだて</t>
  </si>
  <si>
    <t>障害者就労移行支援事業所　Nagomu</t>
  </si>
  <si>
    <t>就労継続支援b型施設「あおば」</t>
  </si>
  <si>
    <t>重症児デイサービスあいキッズ</t>
  </si>
  <si>
    <t>株式会社LINQ</t>
    <phoneticPr fontId="30"/>
  </si>
  <si>
    <t>株式会社　ＮＴＳ</t>
    <phoneticPr fontId="30"/>
  </si>
  <si>
    <t>株式会社　Well-Being</t>
    <phoneticPr fontId="30"/>
  </si>
  <si>
    <t>特定非営利活動法人さらら壮瞥</t>
    <phoneticPr fontId="30"/>
  </si>
  <si>
    <t>株式会社ＭＡＲＣｙｚ</t>
    <phoneticPr fontId="30"/>
  </si>
  <si>
    <t>福祉サービス株式会社</t>
  </si>
  <si>
    <t>特定非営利活動法人ソルウェイズ</t>
  </si>
  <si>
    <t>北海道恵庭市駒場町１丁目８－２１</t>
    <phoneticPr fontId="2"/>
  </si>
  <si>
    <t>北海道函館市桔梗３丁目２５番４号</t>
    <phoneticPr fontId="2"/>
  </si>
  <si>
    <t>北海道函館市大森町２８番９号</t>
    <phoneticPr fontId="2"/>
  </si>
  <si>
    <t>北海道有珠郡壮瞥町滝之町439番地</t>
    <phoneticPr fontId="2"/>
  </si>
  <si>
    <t>北海道釧路市住吉１丁目８番１２号</t>
    <phoneticPr fontId="2"/>
  </si>
  <si>
    <t>北海道帯広市東二条南３丁目９番地１</t>
    <phoneticPr fontId="2"/>
  </si>
  <si>
    <t>北海道石狩市花川南２条３丁目９２番地</t>
    <phoneticPr fontId="2"/>
  </si>
  <si>
    <t>地域活動支援センター　糸</t>
    <phoneticPr fontId="2"/>
  </si>
  <si>
    <t>札幌市東区北8条東1丁目3-7大一ビル2階</t>
    <rPh sb="0" eb="3">
      <t>サッポロシ</t>
    </rPh>
    <phoneticPr fontId="2"/>
  </si>
  <si>
    <t>株式会社エールアライブ</t>
    <phoneticPr fontId="2"/>
  </si>
  <si>
    <t>代表取締役　近藤　健志</t>
    <phoneticPr fontId="2"/>
  </si>
  <si>
    <t>0110105368</t>
  </si>
  <si>
    <t>0110105384</t>
  </si>
  <si>
    <t>0110105392</t>
  </si>
  <si>
    <t>0110105400</t>
  </si>
  <si>
    <t>0110105418</t>
  </si>
  <si>
    <t>0110206109</t>
  </si>
  <si>
    <t>0110206117</t>
  </si>
  <si>
    <t>0110206125</t>
  </si>
  <si>
    <t>0110303203</t>
  </si>
  <si>
    <t>0110303229</t>
  </si>
  <si>
    <t>0110405602</t>
  </si>
  <si>
    <t>0110902137</t>
  </si>
  <si>
    <t>0110902145</t>
  </si>
  <si>
    <t>合同会社ミライノカタチ</t>
  </si>
  <si>
    <t>株式会社iStep</t>
  </si>
  <si>
    <t>合同会社cordmark</t>
  </si>
  <si>
    <t>ライフステップ株式会社</t>
  </si>
  <si>
    <t>株式会社三陽建設</t>
  </si>
  <si>
    <t>合同会社ilo</t>
  </si>
  <si>
    <t>株式会社マイライフ</t>
  </si>
  <si>
    <t>一般社団法人障がい者ＩＴキャリア支援機構</t>
  </si>
  <si>
    <t>代表取締役　渡部　美夏</t>
    <phoneticPr fontId="2"/>
  </si>
  <si>
    <t>代表社員　内藤　貴之</t>
    <phoneticPr fontId="2"/>
  </si>
  <si>
    <t>代表取締役　須藤　秀司</t>
    <phoneticPr fontId="2"/>
  </si>
  <si>
    <t>代表社員　田村　健</t>
    <phoneticPr fontId="2"/>
  </si>
  <si>
    <t>代表取締役　佐伯　輝明</t>
    <phoneticPr fontId="2"/>
  </si>
  <si>
    <t>代表取締役　佐野　拓也</t>
    <phoneticPr fontId="2"/>
  </si>
  <si>
    <t>代表取締役　中嶋　登志也</t>
    <phoneticPr fontId="2"/>
  </si>
  <si>
    <t>代表社員　宮本　将希</t>
    <phoneticPr fontId="2"/>
  </si>
  <si>
    <t>代表取締役　髙崎　雄大</t>
    <phoneticPr fontId="2"/>
  </si>
  <si>
    <t>代表取締役　中村　健太郎</t>
    <phoneticPr fontId="2"/>
  </si>
  <si>
    <t>代表理事　牧　桃太郎</t>
    <phoneticPr fontId="2"/>
  </si>
  <si>
    <t>代表理事　佐野　ゆか</t>
    <phoneticPr fontId="2"/>
  </si>
  <si>
    <t>北海道札幌市中央区北２条東８丁目９０番地２２</t>
    <phoneticPr fontId="2"/>
  </si>
  <si>
    <t>北海道札幌市中央区北四条西４丁目１番地加森ビル③４階</t>
    <phoneticPr fontId="2"/>
  </si>
  <si>
    <t>北海道札幌市中央区南五条西２丁目９－２LC拾七番館２F</t>
    <phoneticPr fontId="2"/>
  </si>
  <si>
    <t>北海道札幌市中央区南二条東６丁目５－１００２</t>
    <phoneticPr fontId="2"/>
  </si>
  <si>
    <t>北海道札幌市中央区南十条西１４丁目１－５－２Ｆ</t>
    <phoneticPr fontId="2"/>
  </si>
  <si>
    <t>北海道札幌市中央区南四条西５丁目８－８アイビルⅡ６階</t>
    <phoneticPr fontId="2"/>
  </si>
  <si>
    <t>北海道帯広市西十五条南１丁目１－５TIDA２F</t>
    <phoneticPr fontId="2"/>
  </si>
  <si>
    <t>北海道札幌市北区屯田五条６丁目２－１２JA屯田ビル２F</t>
    <phoneticPr fontId="2"/>
  </si>
  <si>
    <t>北海道札幌市東区伏古八条４丁目７－１０</t>
    <phoneticPr fontId="2"/>
  </si>
  <si>
    <t>北海道札幌市西区八軒十条東４丁目２番１８号アクア八軒東ビル</t>
    <phoneticPr fontId="2"/>
  </si>
  <si>
    <t>北海道札幌市北区あいの里三条９丁目２４番８号</t>
    <phoneticPr fontId="2"/>
  </si>
  <si>
    <t>北海道札幌市西区発寒６条１３丁目３番５２号</t>
    <phoneticPr fontId="2"/>
  </si>
  <si>
    <t>あまてらす</t>
  </si>
  <si>
    <t>就労継続A　しまえなが札駅</t>
  </si>
  <si>
    <t>就労サポートセンターSTEP</t>
  </si>
  <si>
    <t>まだん</t>
  </si>
  <si>
    <t>共生型自立訓練（機能訓練）施設　ＣＨＡＬＬＥＮＧＥＤ　ＧＹＭ　札幌中央</t>
  </si>
  <si>
    <t>みらコラボ札幌新川西</t>
  </si>
  <si>
    <t>就労継続支援B型事業所　パドル</t>
  </si>
  <si>
    <t>就労継続支援A型　トランク</t>
  </si>
  <si>
    <t>就労継続支援Ｂ型事業所マイライフ</t>
  </si>
  <si>
    <t>就労継続支援Ｂ型事業所アクア伏古</t>
  </si>
  <si>
    <t>共生型自立訓練（機能訓練）施設　ＣＨＡＬＬＥＮＧＥＤ　ＧＹＭ　菊水</t>
  </si>
  <si>
    <t>Ｂ型就労支援事業所カナエル</t>
  </si>
  <si>
    <t>ククタナ</t>
  </si>
  <si>
    <t>ｃｏｚｙ　ｃａｆē</t>
  </si>
  <si>
    <t>北海道札幌市中央区南二十五条西１４丁目１－８</t>
    <phoneticPr fontId="2"/>
  </si>
  <si>
    <t>北海道札幌市中央区南五条西２丁目９－２LC拾七番館１F</t>
    <phoneticPr fontId="2"/>
  </si>
  <si>
    <t>北海道札幌市中央区北一条東８丁目１１９ー１湯谷ビル２階５号室</t>
    <phoneticPr fontId="2"/>
  </si>
  <si>
    <t>北海道札幌市中央区南十条西１４丁目１－５</t>
    <phoneticPr fontId="2"/>
  </si>
  <si>
    <t>北海道札幌市北区新川西二条５丁目１２－２３</t>
    <phoneticPr fontId="2"/>
  </si>
  <si>
    <t>北海道札幌市北区北十八条西３丁目１－１８LEE北１８条ビル３F</t>
    <phoneticPr fontId="2"/>
  </si>
  <si>
    <t>北海道札幌市東区伏古四条４丁目１番５号</t>
    <phoneticPr fontId="2"/>
  </si>
  <si>
    <t>北海道札幌市白石区菊水三条２丁目６－８ヴィザージュ菊水</t>
    <phoneticPr fontId="2"/>
  </si>
  <si>
    <t>北海道札幌市清田区北野五条３丁目１－４サンパールビル</t>
    <phoneticPr fontId="2"/>
  </si>
  <si>
    <t>北海道札幌市手稲区西宮の沢一条２丁目２－２</t>
    <phoneticPr fontId="2"/>
  </si>
  <si>
    <t>0111200713</t>
  </si>
  <si>
    <t>0112909718</t>
  </si>
  <si>
    <t>株式会社NOYAU</t>
  </si>
  <si>
    <t>合同会社シンバグループ</t>
  </si>
  <si>
    <t>Front</t>
  </si>
  <si>
    <t>就労移行支援　しんば</t>
  </si>
  <si>
    <t>就労継続支援Ｂ型　しんば</t>
  </si>
  <si>
    <t>北海道恵庭市黄金中央１丁目４－１</t>
    <phoneticPr fontId="2"/>
  </si>
  <si>
    <t>北海道旭川市春光７条６丁目１番８号</t>
    <phoneticPr fontId="2"/>
  </si>
  <si>
    <t>A</t>
    <phoneticPr fontId="2"/>
  </si>
  <si>
    <t>0110105434</t>
  </si>
  <si>
    <t>0110105459</t>
  </si>
  <si>
    <t>0110105467</t>
  </si>
  <si>
    <t>0110206133</t>
  </si>
  <si>
    <t>0110206141</t>
  </si>
  <si>
    <t>0110206158</t>
  </si>
  <si>
    <t>0110303237</t>
  </si>
  <si>
    <t>0110405628</t>
  </si>
  <si>
    <t>0110902160</t>
  </si>
  <si>
    <t>就労継続支援れのあ円山</t>
  </si>
  <si>
    <t>就労継続支援Ｂ型事業所　パドル</t>
  </si>
  <si>
    <t>Cuore</t>
  </si>
  <si>
    <t>就労継続支援Ｂ型事業所　ＡＹＵＭＵ</t>
  </si>
  <si>
    <t>就労継続支援Ｂ型事業所　ＷＡＮ‘ｓ　ＴＩＭＥ</t>
  </si>
  <si>
    <t>彩　～ｓａｉ～</t>
  </si>
  <si>
    <t>就労継続支援Ｂ型　ホームプラス</t>
  </si>
  <si>
    <t>エース</t>
  </si>
  <si>
    <t>就労継続支援　れのあStyle</t>
  </si>
  <si>
    <t>北海道札幌市中央区大通西２８丁目３－３０</t>
    <phoneticPr fontId="2"/>
  </si>
  <si>
    <t>北海道札幌市中央区北３条西１５丁目1－３０</t>
    <phoneticPr fontId="2"/>
  </si>
  <si>
    <t>北海道札幌市中央区南十三条西１２丁目２番６号</t>
    <phoneticPr fontId="2"/>
  </si>
  <si>
    <t>北海道札幌市北区新川二条４丁目２－６</t>
    <phoneticPr fontId="2"/>
  </si>
  <si>
    <t>北海道札幌市北区北三十八条西４丁目１番１５号ちゃいるどハウス３階</t>
    <phoneticPr fontId="2"/>
  </si>
  <si>
    <t>北海道札幌市北区北三十八条西４丁目１－１５ちゃいるどハウス３階</t>
    <phoneticPr fontId="2"/>
  </si>
  <si>
    <t>北海道札幌市東区北二十一条東１丁目３－８</t>
    <phoneticPr fontId="2"/>
  </si>
  <si>
    <t>北海道札幌市東区北四十一条東４丁目２－１０岡島ビル１階</t>
    <phoneticPr fontId="2"/>
  </si>
  <si>
    <t>北海道札幌市白石区本郷通１３丁目南１－３</t>
    <phoneticPr fontId="2"/>
  </si>
  <si>
    <t>北海道札幌市白石区本郷通１３丁目南１－３ストーンヒル本郷１３ビル３-Ｃ-Ｄ号室</t>
    <phoneticPr fontId="2"/>
  </si>
  <si>
    <t>北海道札幌市清田区真栄四条４丁目１３番３０－１０１、１０３</t>
    <phoneticPr fontId="2"/>
  </si>
  <si>
    <t>株式会社歩</t>
  </si>
  <si>
    <t>ｎｕｌｌ株式会社</t>
  </si>
  <si>
    <t>株式会社ホームプラス</t>
  </si>
  <si>
    <t>株式会社new leaves</t>
  </si>
  <si>
    <t>理事長　鷲尾　和巳</t>
    <phoneticPr fontId="2"/>
  </si>
  <si>
    <t>代表取締役　中嶋　登志也</t>
    <phoneticPr fontId="2"/>
  </si>
  <si>
    <t>理事長　井上　茂男</t>
    <phoneticPr fontId="2"/>
  </si>
  <si>
    <t>代表取締役　三日市　利江</t>
    <phoneticPr fontId="2"/>
  </si>
  <si>
    <t>代表取締役　坂下　和也</t>
    <phoneticPr fontId="2"/>
  </si>
  <si>
    <t>代表取締役　古俣　悟史</t>
    <phoneticPr fontId="2"/>
  </si>
  <si>
    <t>代表取締役　外村　柊平</t>
    <phoneticPr fontId="2"/>
  </si>
  <si>
    <t>代表取締役　矢元　充</t>
    <phoneticPr fontId="2"/>
  </si>
  <si>
    <t>代表取締役　吉村　マモル</t>
    <phoneticPr fontId="2"/>
  </si>
  <si>
    <t>代表社員　天井　洋平</t>
    <phoneticPr fontId="2"/>
  </si>
  <si>
    <t>北海道札幌市豊平区福住二条１０丁目３－８</t>
    <phoneticPr fontId="2"/>
  </si>
  <si>
    <t>北海道帯広市西十五条南１丁目１－５TIDA２F</t>
    <phoneticPr fontId="2"/>
  </si>
  <si>
    <t>北海道札幌市中央区南１１条西１２丁目２番３３－２</t>
    <phoneticPr fontId="2"/>
  </si>
  <si>
    <t>北海道札幌市西区福井５丁目７番２０号</t>
    <phoneticPr fontId="2"/>
  </si>
  <si>
    <t>北海道札幌市白石区東札幌２条３丁目８－１０</t>
    <phoneticPr fontId="2"/>
  </si>
  <si>
    <t>北海道札幌市白石区東札幌２条３丁目８－１０キャニオンビル２階</t>
    <phoneticPr fontId="2"/>
  </si>
  <si>
    <t>北海道札幌市白石区本通３丁目北６－１２第二河口ビル１０２号室</t>
    <phoneticPr fontId="2"/>
  </si>
  <si>
    <t>北海道札幌市豊平区西岡五条１１丁目２７番２号</t>
    <phoneticPr fontId="2"/>
  </si>
  <si>
    <t>0111501680</t>
  </si>
  <si>
    <t>0112001540</t>
  </si>
  <si>
    <t>0113602718</t>
  </si>
  <si>
    <t>0113602726</t>
  </si>
  <si>
    <t>0113701049</t>
  </si>
  <si>
    <t>0114102692</t>
  </si>
  <si>
    <t>0115001992</t>
  </si>
  <si>
    <t>0115002016</t>
  </si>
  <si>
    <t>なないろbase</t>
  </si>
  <si>
    <t>クオリティ小樽</t>
  </si>
  <si>
    <t>チャレンジドジム　リハニック　イオンモール苫小牧</t>
  </si>
  <si>
    <t>就労支援施設あすなろ</t>
  </si>
  <si>
    <t>多機能型就労継続支援Ｂ型ほみぃくらぶ</t>
  </si>
  <si>
    <t>Olu</t>
  </si>
  <si>
    <t>デイサービス　ひまり</t>
  </si>
  <si>
    <t>就労支援事業所らぽらぽ</t>
  </si>
  <si>
    <t>株式会社　ドクターアイズ</t>
  </si>
  <si>
    <t>特定非営利活動法人おおぞら</t>
  </si>
  <si>
    <t>合同会社Ｈｏｍｅｙ</t>
  </si>
  <si>
    <t>合同会社ミートアップ</t>
  </si>
  <si>
    <t>特定非営利活動法人ワークフェア</t>
  </si>
  <si>
    <t>北海道亀田郡七飯町峠下11－15</t>
    <phoneticPr fontId="2"/>
  </si>
  <si>
    <t>北海道小樽市豊川町２番１号</t>
    <phoneticPr fontId="2"/>
  </si>
  <si>
    <t>北海道苫小牧市柳町3-1-20イオンモール苫小牧2階</t>
    <phoneticPr fontId="2"/>
  </si>
  <si>
    <t>北海道苫小牧市勇払２７６番地１９</t>
    <phoneticPr fontId="2"/>
  </si>
  <si>
    <t>北海道虻田郡洞爺湖町泉５２番地３</t>
    <phoneticPr fontId="2"/>
  </si>
  <si>
    <t>北海道釧路市駒場町３番３２号</t>
    <phoneticPr fontId="2"/>
  </si>
  <si>
    <t>北海道北見市とん田西町311番地17</t>
    <phoneticPr fontId="2"/>
  </si>
  <si>
    <t>北海道北見市美芳町5丁目2－13</t>
    <phoneticPr fontId="2"/>
  </si>
  <si>
    <t>0110105475</t>
  </si>
  <si>
    <t>0110105491</t>
  </si>
  <si>
    <t>0110105525</t>
  </si>
  <si>
    <t>0110105533</t>
  </si>
  <si>
    <t>0110303278</t>
  </si>
  <si>
    <t>0110507464</t>
  </si>
  <si>
    <t>0110507472</t>
  </si>
  <si>
    <t>0110507480</t>
  </si>
  <si>
    <t>0110902202</t>
  </si>
  <si>
    <t>0110902210</t>
  </si>
  <si>
    <t>就労支援多機能型事業所inkup!</t>
  </si>
  <si>
    <t>就労継続支援Ａ型事業所テニショク</t>
  </si>
  <si>
    <t>就労継続支援Ｂ型事業所　マイダイアリー南１条</t>
  </si>
  <si>
    <t>ぱんだテラス</t>
  </si>
  <si>
    <t>就労支援事業所白い羽根</t>
  </si>
  <si>
    <t>就労継続支援B型事業所　楽-RAKU-中の島店</t>
  </si>
  <si>
    <t>ファーストルーム</t>
  </si>
  <si>
    <t>就労継続支援Ｂ型事業所　たっち</t>
  </si>
  <si>
    <t>ＵＴＡＲＩ</t>
  </si>
  <si>
    <t>北海道札幌市中央区南六条東３丁目１－２Lennon Terraza６－３　２階</t>
  </si>
  <si>
    <t>北海道札幌市中央区南一条西１１丁目３２７－８ＲＩＣＨ南１条ＢＬＤＧ３階</t>
  </si>
  <si>
    <t>北海道札幌市中央区南一条西９丁目５－１　２Ｆ－Ａ</t>
  </si>
  <si>
    <t>北海道札幌市中央区南四条西１丁目１－２第８７松井ビル７０１</t>
  </si>
  <si>
    <t>北海道札幌市豊平区美園七条１丁目１番１２号－２Ｆ</t>
  </si>
  <si>
    <t>北海道札幌市豊平区中の島一条１丁目２番２５号コムズ幌平橋　１F</t>
  </si>
  <si>
    <t>北海道札幌市豊平区美園九条４丁目１－２５アクトビルディング２F</t>
  </si>
  <si>
    <t>北海道札幌市清田区清田三条１丁目１－８</t>
  </si>
  <si>
    <t>北海道札幌市手稲区星置一条３丁目３－１０長作ビル２階</t>
  </si>
  <si>
    <t>テニショク株式会社</t>
  </si>
  <si>
    <t>合同会社ポピーハウス</t>
  </si>
  <si>
    <t>株式会社ぱんだ</t>
  </si>
  <si>
    <t>株式会社べべるい</t>
  </si>
  <si>
    <t>合同会社リリーベル</t>
  </si>
  <si>
    <t>株式会社髙橋企画</t>
  </si>
  <si>
    <t>合同会社　福祉企画</t>
  </si>
  <si>
    <t>株式会社りゅっか</t>
  </si>
  <si>
    <t>株式会社リタベル</t>
  </si>
  <si>
    <t>代表社員　宮嶋　正寛</t>
    <phoneticPr fontId="2"/>
  </si>
  <si>
    <t>代表取締役　今村　愼太郎</t>
    <phoneticPr fontId="2"/>
  </si>
  <si>
    <t>代表社員　小嶋　庸子</t>
    <phoneticPr fontId="2"/>
  </si>
  <si>
    <t>代表取締役　笹田　広行</t>
    <phoneticPr fontId="2"/>
  </si>
  <si>
    <t>代表取締役　植村　範彦</t>
    <phoneticPr fontId="2"/>
  </si>
  <si>
    <t>代表社員　小林　真由美</t>
    <phoneticPr fontId="2"/>
  </si>
  <si>
    <t>代表取締役　髙橋　智宏</t>
    <phoneticPr fontId="2"/>
  </si>
  <si>
    <t>代表社員　牧野　勝利</t>
    <phoneticPr fontId="2"/>
  </si>
  <si>
    <t>代表取締役　布田　貴子</t>
    <phoneticPr fontId="2"/>
  </si>
  <si>
    <t>代表取締役　佐川　彰宏</t>
    <phoneticPr fontId="2"/>
  </si>
  <si>
    <t>北海道札幌市豊平区平岸二条１４丁目２番１０号</t>
  </si>
  <si>
    <t>北海道札幌市中央区北五条西１１丁目１５番地４</t>
  </si>
  <si>
    <t>北海道札幌市東区北七条東７丁目２１－３</t>
  </si>
  <si>
    <t>北海道札幌市清田区清田一条２丁目３－１２</t>
  </si>
  <si>
    <t>北海道札幌市手稲区稲穂四条６丁目４番１２号</t>
  </si>
  <si>
    <t>0111001939</t>
  </si>
  <si>
    <t>0111001954</t>
  </si>
  <si>
    <t>0112001565</t>
  </si>
  <si>
    <t>0112909742</t>
  </si>
  <si>
    <t>0112909759</t>
  </si>
  <si>
    <t>0113602742</t>
  </si>
  <si>
    <t>就労継続支援B型事業所ふれあい</t>
  </si>
  <si>
    <t>元町ファクトリー</t>
  </si>
  <si>
    <t>多機能型事業所　るるワークス</t>
  </si>
  <si>
    <t>共生型自立訓練（機能訓練）施設CHALLENGED GYM小樽</t>
  </si>
  <si>
    <t>多機能型支援事業所たいせつ</t>
  </si>
  <si>
    <t>けんせいしゃわくワーク</t>
  </si>
  <si>
    <t>就労継続支援B型事業所晴れ風</t>
  </si>
  <si>
    <t>北海道苫小牧市</t>
  </si>
  <si>
    <t>北海道江別市元町８－１８</t>
    <phoneticPr fontId="2"/>
  </si>
  <si>
    <t>北海道江別市元町１１番地の５</t>
    <phoneticPr fontId="2"/>
  </si>
  <si>
    <t>北海道函館市富岡町３丁目３３番２３号</t>
    <phoneticPr fontId="2"/>
  </si>
  <si>
    <t>北海道小樽市入船１丁目１－１４</t>
    <phoneticPr fontId="2"/>
  </si>
  <si>
    <t>北海道旭川市末広４条４丁目３番８号</t>
    <phoneticPr fontId="2"/>
  </si>
  <si>
    <t>北海道旭川市東光１３条２丁目４番２５</t>
    <phoneticPr fontId="2"/>
  </si>
  <si>
    <t>三光町４丁目１３番２号</t>
    <phoneticPr fontId="2"/>
  </si>
  <si>
    <t>株式会社SHARE</t>
  </si>
  <si>
    <t>株式会社大柳ファーム</t>
  </si>
  <si>
    <t>株式会社けんせいしゃわくワーク</t>
  </si>
  <si>
    <t>株式会社はるかぜ</t>
  </si>
  <si>
    <t>合同会社ふれ愛</t>
  </si>
  <si>
    <t>ｍ．ｍ．ｃ環境デザイン株式会社</t>
  </si>
  <si>
    <t>【例】札幌　太郎</t>
    <rPh sb="1" eb="2">
      <t>レイ</t>
    </rPh>
    <rPh sb="3" eb="5">
      <t>サッポロ</t>
    </rPh>
    <rPh sb="6" eb="8">
      <t>タロウ</t>
    </rPh>
    <phoneticPr fontId="2"/>
  </si>
  <si>
    <t>〇〇円</t>
    <rPh sb="2" eb="3">
      <t>エン</t>
    </rPh>
    <phoneticPr fontId="2"/>
  </si>
  <si>
    <t>0110702032</t>
  </si>
  <si>
    <t>0110206182</t>
  </si>
  <si>
    <t>0110507514</t>
  </si>
  <si>
    <t>0110507498</t>
  </si>
  <si>
    <t>0110507506</t>
  </si>
  <si>
    <t>0110405636</t>
  </si>
  <si>
    <t>0110105558</t>
  </si>
  <si>
    <t>0110105541</t>
  </si>
  <si>
    <t>0110902277</t>
  </si>
  <si>
    <t>0110902251</t>
  </si>
  <si>
    <t>0110206174</t>
  </si>
  <si>
    <t>就労選択支援</t>
  </si>
  <si>
    <t>就労選択支援事業所　ラフスケッチ</t>
  </si>
  <si>
    <t>就労選択支援事業所　ウィズノレッジ</t>
  </si>
  <si>
    <t>就労継続支援Ｂ型事業所ＰＩＴ</t>
  </si>
  <si>
    <t>就労継続支援Ｂ型ぴーす</t>
  </si>
  <si>
    <t>共生型自立訓練（機能訓練）施設　ＣＨＡＬＬＥＮＧＥＤ　ＧＹＭ豊平</t>
  </si>
  <si>
    <t>れのあサポート</t>
  </si>
  <si>
    <t>ルミナス平岸</t>
  </si>
  <si>
    <t>らっきー</t>
  </si>
  <si>
    <t>ミナミル</t>
  </si>
  <si>
    <t>ピック事業所</t>
  </si>
  <si>
    <t>ダイマの森</t>
  </si>
  <si>
    <t>ジョブタス北野事業所</t>
  </si>
  <si>
    <t>Ｐａｎｐｉｉ</t>
  </si>
  <si>
    <t>Ｌｅｏ</t>
  </si>
  <si>
    <t>理事長　廣田　英夫</t>
    <phoneticPr fontId="2"/>
  </si>
  <si>
    <t>株式会社　川越　剛基</t>
    <phoneticPr fontId="2"/>
  </si>
  <si>
    <t>代表取締役　福尾　靖子</t>
    <phoneticPr fontId="2"/>
  </si>
  <si>
    <t>市長　秋元　克広</t>
    <phoneticPr fontId="2"/>
  </si>
  <si>
    <t>理事長　林　恭裕</t>
    <phoneticPr fontId="2"/>
  </si>
  <si>
    <t>代表取締役　鷲尾　和巳</t>
    <phoneticPr fontId="2"/>
  </si>
  <si>
    <t>代表取締役　吉田　学</t>
    <phoneticPr fontId="2"/>
  </si>
  <si>
    <t>代表取締役　菅原　光弘</t>
    <phoneticPr fontId="2"/>
  </si>
  <si>
    <t>代表取締役　吉岡　俊史</t>
    <phoneticPr fontId="2"/>
  </si>
  <si>
    <t>理事長　今川　かおる</t>
    <phoneticPr fontId="2"/>
  </si>
  <si>
    <t>代表取締役　増本　和也</t>
    <phoneticPr fontId="2"/>
  </si>
  <si>
    <t>代表取締役　辻乃内　真紀雄</t>
    <phoneticPr fontId="2"/>
  </si>
  <si>
    <t>理事長　横井　和徳</t>
    <phoneticPr fontId="2"/>
  </si>
  <si>
    <t>理事長　池田　啓子</t>
    <phoneticPr fontId="2"/>
  </si>
  <si>
    <t>代表理事　窪田　克彦</t>
    <phoneticPr fontId="2"/>
  </si>
  <si>
    <t>代表取締役　長嶺　久美子</t>
    <phoneticPr fontId="2"/>
  </si>
  <si>
    <t>代表取締役　原田　徳</t>
    <phoneticPr fontId="2"/>
  </si>
  <si>
    <t>代表取締役　小島　舞弥</t>
    <phoneticPr fontId="2"/>
  </si>
  <si>
    <t>代表取締役　櫻井　昌俊</t>
    <phoneticPr fontId="2"/>
  </si>
  <si>
    <t>代表取締役　前川　美穂</t>
    <phoneticPr fontId="2"/>
  </si>
  <si>
    <t>北海道札幌市東区北８条東１丁目３－７大一ビル１階</t>
    <phoneticPr fontId="2"/>
  </si>
  <si>
    <t>北海道札幌市白石区東札幌２条５丁目８－１３　２・３階</t>
    <phoneticPr fontId="2"/>
  </si>
  <si>
    <t>北海道札幌市西区西野六条６丁目１番８号</t>
    <phoneticPr fontId="2"/>
  </si>
  <si>
    <t>北海道札幌市北区北四十条西４丁目２番７号</t>
    <phoneticPr fontId="2"/>
  </si>
  <si>
    <t>北海道札幌市東区伏古１条２丁目１－４０</t>
    <phoneticPr fontId="2"/>
  </si>
  <si>
    <t>北海道札幌市豊平区平岸五条１０丁目７－１タウンプラザ</t>
    <phoneticPr fontId="2"/>
  </si>
  <si>
    <t>北海道札幌市東区北４２条東１８丁目３番１号</t>
    <phoneticPr fontId="2"/>
  </si>
  <si>
    <t>北海道札幌市豊平区平岸五条１４丁目２－２５－４階</t>
    <phoneticPr fontId="2"/>
  </si>
  <si>
    <t>北海道札幌市白石区平和通５丁目北７－１４</t>
    <phoneticPr fontId="2"/>
  </si>
  <si>
    <t>北海道札幌市西区八軒５条東２丁目６－２３</t>
    <phoneticPr fontId="2"/>
  </si>
  <si>
    <t>北海道札幌市中央区南４条西３丁目９北星ビル２Ｆ</t>
    <phoneticPr fontId="2"/>
  </si>
  <si>
    <t>北海道札幌市豊平区中の島２条１丁目２番２６号ハウスオブリザ中の島Ⅱ１階</t>
    <phoneticPr fontId="2"/>
  </si>
  <si>
    <t>北海道札幌市豊平区平岸二条７丁目１－１５第２豊水ビル２階</t>
    <phoneticPr fontId="2"/>
  </si>
  <si>
    <t>北海道札幌市中央区北四条西７丁目５番地緑苑第２　４０２号室</t>
    <phoneticPr fontId="2"/>
  </si>
  <si>
    <t>北海道札幌市北区北四十条西４丁目２番５号</t>
    <phoneticPr fontId="2"/>
  </si>
  <si>
    <t>北海道札幌市北区北四十条西４丁目２番５号藤井ビルＮ４０　２階</t>
    <phoneticPr fontId="2"/>
  </si>
  <si>
    <t>北海道札幌市西区発寒１４条１４丁目２番３３号</t>
    <phoneticPr fontId="2"/>
  </si>
  <si>
    <t>北海道札幌市中央区南一条西１１丁目３２７－４</t>
    <phoneticPr fontId="2"/>
  </si>
  <si>
    <t>北海道札幌市中央区南一条西１１丁目３２７－４シティセンタービル１階１０１号室</t>
    <phoneticPr fontId="2"/>
  </si>
  <si>
    <t>北海道札幌市中央区南十八条西１４丁目１－２３カサ・デ・バリオ３０１号</t>
    <phoneticPr fontId="2"/>
  </si>
  <si>
    <t>北海道札幌市東区北１３条東１６丁目１－２０タカオカビル２０１、２０４号室</t>
    <phoneticPr fontId="2"/>
  </si>
  <si>
    <t>北海道札幌市清田区北野三条２丁目１３－６５シンエイビル２Ｆ</t>
    <phoneticPr fontId="2"/>
  </si>
  <si>
    <t>北海道札幌市清田区平岡公園東一丁目１１番８号</t>
    <phoneticPr fontId="2"/>
  </si>
  <si>
    <t>北海道札幌市北区新琴似八条１１丁目２－１１</t>
    <phoneticPr fontId="2"/>
  </si>
  <si>
    <t>株式会社リクアス</t>
  </si>
  <si>
    <t>株式会社靖乃屋</t>
  </si>
  <si>
    <t>北日本ケアサポート株式会社</t>
  </si>
  <si>
    <t>株式会社ルミナス</t>
  </si>
  <si>
    <t>株式会社トップワールド</t>
  </si>
  <si>
    <t>株式会社コモリク</t>
  </si>
  <si>
    <t>株式会社ダイマ</t>
  </si>
  <si>
    <t>株式会社Ｐａｎｐｉｉ</t>
  </si>
  <si>
    <t>株式会社Ｒｅｌａｙ</t>
  </si>
  <si>
    <t>北海道札幌市白石区東札幌二条5丁目8-13</t>
    <phoneticPr fontId="2"/>
  </si>
  <si>
    <t>北海道札幌市手稲区前田十一条１０丁目１５番１０号</t>
    <phoneticPr fontId="2"/>
  </si>
  <si>
    <t>北海道札幌市中央区北１条西２丁目</t>
    <phoneticPr fontId="2"/>
  </si>
  <si>
    <t>北海道札幌市北区北８条西３丁目３２番地</t>
    <phoneticPr fontId="2"/>
  </si>
  <si>
    <t>北海道札幌市豊平区平岸五条１４丁目２－２５ＭＧコーポレーションビル４階</t>
    <phoneticPr fontId="2"/>
  </si>
  <si>
    <t>北海道札幌市東区伏古十条２丁目９番３－１０１号</t>
    <phoneticPr fontId="2"/>
  </si>
  <si>
    <t>北海道札幌市白石区北郷七条３丁目７番４号</t>
    <phoneticPr fontId="2"/>
  </si>
  <si>
    <t>北海道札幌市豊平区中の島２条１丁目２番２６号ハウスオブリザ中の島Ⅱ</t>
    <phoneticPr fontId="2"/>
  </si>
  <si>
    <t>北海道札幌市中央区南十一条西13丁目1番32号</t>
    <phoneticPr fontId="2"/>
  </si>
  <si>
    <t>北海道札幌市中央区北四条西７丁目５番地緑苑第２</t>
    <phoneticPr fontId="2"/>
  </si>
  <si>
    <t>北海道札幌市中央区南十一条西１丁目５－１６カサウィスタリア１０２８号</t>
    <phoneticPr fontId="2"/>
  </si>
  <si>
    <t>北海道札幌市手稲区新発寒２条３丁目１－５</t>
    <phoneticPr fontId="2"/>
  </si>
  <si>
    <t>北海道札幌市南区南三十二条西１０丁目３-１モイワハイツ１階</t>
    <phoneticPr fontId="2"/>
  </si>
  <si>
    <t>北海道札幌市東区北四十九条東１４丁目１１番１号</t>
    <phoneticPr fontId="2"/>
  </si>
  <si>
    <t>0110105566</t>
  </si>
  <si>
    <t>0110105574</t>
  </si>
  <si>
    <t>0110206190</t>
  </si>
  <si>
    <t>0110303294</t>
  </si>
  <si>
    <t>0110405644</t>
  </si>
  <si>
    <t>0110405651</t>
  </si>
  <si>
    <t>0110507522</t>
  </si>
  <si>
    <t>0110702040</t>
  </si>
  <si>
    <t>就労移行支援事業所セレクトビジョン</t>
  </si>
  <si>
    <t>就労サポートセンターOTAS.</t>
  </si>
  <si>
    <t>みろく</t>
  </si>
  <si>
    <t>就労継続支援B型事業所　PAW　ROOM札幌東</t>
  </si>
  <si>
    <t>こもれび</t>
  </si>
  <si>
    <t>就労支援プラスサイン白石</t>
  </si>
  <si>
    <t>ＭＡＹＡ</t>
  </si>
  <si>
    <t>ジョブリハ　二十四軒</t>
  </si>
  <si>
    <t>北海道札幌市中央区南３条西１０丁目１００１番地５福山南３条ビル７階</t>
    <phoneticPr fontId="2"/>
  </si>
  <si>
    <t>北海道札幌市中央区北二条東２丁目１－３５創成川北２ビル２０３号</t>
    <phoneticPr fontId="2"/>
  </si>
  <si>
    <t>北海道札幌市中央区南一条西13丁目4-62べストール南大通　B１</t>
    <phoneticPr fontId="2"/>
  </si>
  <si>
    <t>北海道札幌市中央区北四条西７丁目５番地緑苑第２ビル４０２号室</t>
    <phoneticPr fontId="2"/>
  </si>
  <si>
    <t>北海道札幌市北区北二十八条西９丁目１番３１号</t>
    <phoneticPr fontId="2"/>
  </si>
  <si>
    <t>北海道札幌市東区北三十五条東２７丁目２番３号</t>
    <phoneticPr fontId="2"/>
  </si>
  <si>
    <t>北海道札幌市白石区川北２２５４番地６</t>
    <phoneticPr fontId="2"/>
  </si>
  <si>
    <t>北海道札幌市白石区川北一条3丁目6番15号2階</t>
    <phoneticPr fontId="2"/>
  </si>
  <si>
    <t>北海道札幌市豊平区平岸三条１６丁目１－４５</t>
    <phoneticPr fontId="2"/>
  </si>
  <si>
    <t>北海道札幌市西区二十四軒一条四丁目３番１２号二十四軒興発ビル１階</t>
    <phoneticPr fontId="2"/>
  </si>
  <si>
    <t>合同会社ｒｅｌｉｔｙ</t>
  </si>
  <si>
    <t>株式会社　OTAS.</t>
  </si>
  <si>
    <t>株式会社きせき</t>
  </si>
  <si>
    <t>株式会社KTK</t>
  </si>
  <si>
    <t>北海道札幌市厚別区大谷地西３丁目３番３号</t>
    <phoneticPr fontId="2"/>
  </si>
  <si>
    <t>北海道札幌市中央区南五条西２丁目９－２LC拾番館　２Ｆ</t>
    <phoneticPr fontId="2"/>
  </si>
  <si>
    <t>北海道札幌市中央区北四条西７丁目５番地緑苑第二</t>
    <phoneticPr fontId="2"/>
  </si>
  <si>
    <t>北海道札幌市西区西町南７丁目１番４５号西町ビル１階</t>
    <phoneticPr fontId="2"/>
  </si>
  <si>
    <t>北海道石狩郡当別町太美町１４８５番地４１</t>
    <phoneticPr fontId="2"/>
  </si>
  <si>
    <t>北海道札幌市白石区菊水一条４丁目５番１号</t>
    <phoneticPr fontId="2"/>
  </si>
  <si>
    <t>北海道札幌市厚別区もみじ台西３丁目１番６号</t>
    <phoneticPr fontId="2"/>
  </si>
  <si>
    <t>兵庫県西宮市苦楽園二番町１７番３号</t>
    <phoneticPr fontId="2"/>
  </si>
  <si>
    <t>北海道札幌市手稲区前田六条7丁目1-7</t>
    <phoneticPr fontId="2"/>
  </si>
  <si>
    <t>理事長　高橋　則克</t>
    <phoneticPr fontId="2"/>
  </si>
  <si>
    <t>代表社員　川合　智鶴</t>
    <phoneticPr fontId="2"/>
  </si>
  <si>
    <t>代表取締役　辻之内　真紀雄</t>
    <phoneticPr fontId="2"/>
  </si>
  <si>
    <t>代表社員　大高　功也</t>
    <phoneticPr fontId="2"/>
  </si>
  <si>
    <t>代表取締役　渡邉　泰</t>
    <phoneticPr fontId="2"/>
  </si>
  <si>
    <t>理事長　中原　明</t>
    <phoneticPr fontId="2"/>
  </si>
  <si>
    <t>代表取締役　大井　祐弥</t>
    <phoneticPr fontId="2"/>
  </si>
  <si>
    <t>代表取締役　笹　香織</t>
    <phoneticPr fontId="2"/>
  </si>
  <si>
    <t>代表取締役　山岸　睦季</t>
    <phoneticPr fontId="2"/>
  </si>
  <si>
    <t>0111300893</t>
  </si>
  <si>
    <t>0111501698</t>
  </si>
  <si>
    <t>0113602759</t>
  </si>
  <si>
    <t>0114102700</t>
  </si>
  <si>
    <t>0115800666</t>
  </si>
  <si>
    <t>0113602767</t>
  </si>
  <si>
    <t>就労継続(Ｂ型)</t>
  </si>
  <si>
    <t>就労継続(Ａ型)</t>
  </si>
  <si>
    <t>就労移行</t>
  </si>
  <si>
    <t>XKB</t>
  </si>
  <si>
    <t>ねこ日和</t>
  </si>
  <si>
    <t>就労支援施設　おおぞら</t>
  </si>
  <si>
    <t>ITトレーニングセンター苫小牧</t>
  </si>
  <si>
    <t>北海道北斗市七重浜１丁目８－１</t>
  </si>
  <si>
    <t>北海道苫小牧市拓勇東町４-２-６</t>
  </si>
  <si>
    <t>北海道釧路市音羽２１５番地１２</t>
  </si>
  <si>
    <t>北海道夕張郡長沼町北町2丁目５－６</t>
  </si>
  <si>
    <t>北海道苫小牧市明徳町2丁目1番1号</t>
  </si>
  <si>
    <t>株式会社七成</t>
  </si>
  <si>
    <t>合同会社Meow’s Oven</t>
  </si>
  <si>
    <t>特定非営利活動法人うしとしごと</t>
  </si>
  <si>
    <t>特定非営利活動法人　おおぞら</t>
  </si>
  <si>
    <t>づくり株式会社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</si>
</sst>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&quot;円&quot;"/>
    <numFmt numFmtId="177" formatCode="0&quot;日&quot;"/>
    <numFmt numFmtId="178" formatCode="0_ "/>
    <numFmt numFmtId="179" formatCode="#,##0_ "/>
    <numFmt numFmtId="180" formatCode="[$]ggge&quot;年&quot;m&quot;月&quot;d&quot;日&quot;;@" x16r2:formatCode16="[$-ja-JP-x-gannen]ggge&quot;年&quot;m&quot;月&quot;d&quot;日&quot;;@"/>
    <numFmt numFmtId="181" formatCode="[$-411]ggge&quot;年&quot;m&quot;月&quot;d&quot;日&quot;;@"/>
    <numFmt numFmtId="182" formatCode="[$-411]ge\.m\.d;@"/>
    <numFmt numFmtId="183" formatCode="0_);[Red]\(0\)"/>
    <numFmt numFmtId="184" formatCode="#,##0&quot;人&quot;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1"/>
      <color theme="4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1"/>
      <color rgb="FF002060"/>
      <name val="BIZ UDゴシック"/>
      <family val="3"/>
      <charset val="128"/>
    </font>
    <font>
      <sz val="11"/>
      <color rgb="FF002060"/>
      <name val="BIZ UDゴシック"/>
      <family val="3"/>
      <charset val="128"/>
    </font>
    <font>
      <b/>
      <sz val="20"/>
      <color rgb="FFFF000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color rgb="FF0070C0"/>
      <name val="BIZ UD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rgb="FFFF0000"/>
      <name val="BIZ UD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0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1"/>
      <color rgb="FFFF00FF"/>
      <name val="BIZ UDゴシック"/>
      <family val="3"/>
      <charset val="128"/>
    </font>
    <font>
      <b/>
      <sz val="11"/>
      <color rgb="FF0000CC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0"/>
      <color theme="5" tint="-0.249977111117893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0"/>
      <name val="BIZ UD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4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vertical="center" shrinkToFit="1"/>
    </xf>
    <xf numFmtId="0" fontId="1" fillId="0" borderId="0" xfId="0" applyFont="1" applyFill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 shrinkToFit="1"/>
    </xf>
    <xf numFmtId="0" fontId="1" fillId="0" borderId="0" xfId="0" applyFont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7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 shrinkToFit="1"/>
    </xf>
    <xf numFmtId="0" fontId="1" fillId="0" borderId="9" xfId="0" applyFont="1" applyFill="1" applyBorder="1" applyAlignment="1" applyProtection="1">
      <alignment horizontal="center" vertical="center" shrinkToFit="1"/>
    </xf>
    <xf numFmtId="0" fontId="1" fillId="0" borderId="10" xfId="0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 shrinkToFi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9" fontId="1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" fillId="0" borderId="0" xfId="0" applyFont="1">
      <alignment vertical="center"/>
    </xf>
    <xf numFmtId="0" fontId="1" fillId="3" borderId="14" xfId="0" applyFont="1" applyFill="1" applyBorder="1" applyAlignment="1">
      <alignment horizontal="center" vertical="center" shrinkToFit="1"/>
    </xf>
    <xf numFmtId="182" fontId="1" fillId="4" borderId="1" xfId="0" applyNumberFormat="1" applyFont="1" applyFill="1" applyBorder="1" applyAlignment="1" applyProtection="1">
      <alignment horizontal="center" vertical="center"/>
      <protection locked="0"/>
    </xf>
    <xf numFmtId="182" fontId="1" fillId="4" borderId="14" xfId="0" applyNumberFormat="1" applyFont="1" applyFill="1" applyBorder="1" applyAlignment="1" applyProtection="1">
      <alignment horizontal="center" vertical="center"/>
      <protection locked="0"/>
    </xf>
    <xf numFmtId="182" fontId="1" fillId="0" borderId="0" xfId="0" applyNumberFormat="1" applyFont="1" applyBorder="1" applyAlignment="1" applyProtection="1">
      <alignment vertical="center"/>
    </xf>
    <xf numFmtId="182" fontId="1" fillId="0" borderId="0" xfId="0" applyNumberFormat="1" applyFont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</xf>
    <xf numFmtId="182" fontId="1" fillId="0" borderId="0" xfId="0" applyNumberFormat="1" applyFont="1" applyAlignment="1" applyProtection="1">
      <alignment horizontal="center" vertical="center" shrinkToFit="1"/>
    </xf>
    <xf numFmtId="182" fontId="1" fillId="0" borderId="1" xfId="0" applyNumberFormat="1" applyFont="1" applyBorder="1" applyAlignment="1" applyProtection="1">
      <alignment horizontal="center" vertical="center" shrinkToFit="1"/>
    </xf>
    <xf numFmtId="0" fontId="0" fillId="0" borderId="25" xfId="0" applyBorder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2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182" fontId="1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 shrinkToFit="1"/>
    </xf>
    <xf numFmtId="176" fontId="9" fillId="0" borderId="1" xfId="0" applyNumberFormat="1" applyFont="1" applyBorder="1" applyAlignment="1">
      <alignment horizontal="right" vertical="center" shrinkToFit="1"/>
    </xf>
    <xf numFmtId="176" fontId="9" fillId="0" borderId="0" xfId="0" applyNumberFormat="1" applyFont="1" applyAlignment="1">
      <alignment horizontal="right" vertical="center" shrinkToFit="1"/>
    </xf>
    <xf numFmtId="0" fontId="19" fillId="3" borderId="1" xfId="0" applyFont="1" applyFill="1" applyBorder="1" applyAlignment="1">
      <alignment shrinkToFit="1"/>
    </xf>
    <xf numFmtId="0" fontId="20" fillId="3" borderId="1" xfId="0" applyFont="1" applyFill="1" applyBorder="1" applyAlignment="1">
      <alignment shrinkToFit="1"/>
    </xf>
    <xf numFmtId="0" fontId="13" fillId="8" borderId="1" xfId="0" applyFont="1" applyFill="1" applyBorder="1">
      <alignment vertical="center"/>
    </xf>
    <xf numFmtId="0" fontId="13" fillId="8" borderId="1" xfId="0" applyFont="1" applyFill="1" applyBorder="1" applyAlignment="1">
      <alignment vertical="center" shrinkToFit="1"/>
    </xf>
    <xf numFmtId="0" fontId="21" fillId="0" borderId="0" xfId="0" applyFont="1">
      <alignment vertical="center"/>
    </xf>
    <xf numFmtId="0" fontId="13" fillId="3" borderId="1" xfId="0" applyFont="1" applyFill="1" applyBorder="1" applyAlignment="1">
      <alignment shrinkToFit="1"/>
    </xf>
    <xf numFmtId="0" fontId="13" fillId="3" borderId="1" xfId="0" applyFont="1" applyFill="1" applyBorder="1" applyAlignment="1">
      <alignment vertical="center" shrinkToFit="1"/>
    </xf>
    <xf numFmtId="0" fontId="21" fillId="3" borderId="0" xfId="0" applyFont="1" applyFill="1">
      <alignment vertical="center"/>
    </xf>
    <xf numFmtId="0" fontId="21" fillId="0" borderId="0" xfId="0" applyFont="1" applyAlignment="1">
      <alignment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177" fontId="1" fillId="0" borderId="5" xfId="0" applyNumberFormat="1" applyFont="1" applyBorder="1" applyAlignment="1">
      <alignment horizontal="center" vertical="center" shrinkToFit="1"/>
    </xf>
    <xf numFmtId="176" fontId="9" fillId="0" borderId="5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horizontal="center" vertical="center"/>
    </xf>
    <xf numFmtId="0" fontId="1" fillId="3" borderId="0" xfId="0" applyFont="1" applyFill="1">
      <alignment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3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24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vertical="center" shrinkToFit="1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vertical="center" shrinkToFit="1"/>
    </xf>
    <xf numFmtId="49" fontId="1" fillId="3" borderId="1" xfId="0" applyNumberFormat="1" applyFont="1" applyFill="1" applyBorder="1">
      <alignment vertical="center"/>
    </xf>
    <xf numFmtId="176" fontId="1" fillId="7" borderId="1" xfId="0" applyNumberFormat="1" applyFont="1" applyFill="1" applyBorder="1" applyAlignment="1">
      <alignment horizontal="center" vertical="center" shrinkToFit="1"/>
    </xf>
    <xf numFmtId="9" fontId="1" fillId="7" borderId="1" xfId="0" applyNumberFormat="1" applyFont="1" applyFill="1" applyBorder="1" applyAlignment="1">
      <alignment horizontal="center" vertical="center" shrinkToFit="1"/>
    </xf>
    <xf numFmtId="177" fontId="1" fillId="7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shrinkToFit="1"/>
    </xf>
    <xf numFmtId="9" fontId="1" fillId="0" borderId="1" xfId="0" applyNumberFormat="1" applyFont="1" applyBorder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9" fontId="1" fillId="0" borderId="0" xfId="0" applyNumberFormat="1" applyFont="1" applyAlignment="1">
      <alignment horizontal="center" vertical="center" shrinkToFit="1"/>
    </xf>
    <xf numFmtId="0" fontId="1" fillId="9" borderId="1" xfId="0" applyFont="1" applyFill="1" applyBorder="1" applyAlignment="1">
      <alignment horizontal="center" vertical="center"/>
    </xf>
    <xf numFmtId="184" fontId="1" fillId="0" borderId="1" xfId="0" applyNumberFormat="1" applyFont="1" applyBorder="1" applyAlignment="1">
      <alignment horizontal="right" vertical="center" shrinkToFit="1"/>
    </xf>
    <xf numFmtId="176" fontId="22" fillId="0" borderId="1" xfId="0" applyNumberFormat="1" applyFont="1" applyBorder="1" applyAlignment="1">
      <alignment horizontal="right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3" fillId="3" borderId="0" xfId="0" applyFont="1" applyFill="1">
      <alignment vertical="center"/>
    </xf>
    <xf numFmtId="0" fontId="12" fillId="0" borderId="1" xfId="0" applyFont="1" applyBorder="1" applyAlignment="1">
      <alignment shrinkToFit="1"/>
    </xf>
    <xf numFmtId="0" fontId="13" fillId="0" borderId="1" xfId="0" applyFont="1" applyBorder="1" applyAlignment="1">
      <alignment vertical="center" shrinkToFit="1"/>
    </xf>
    <xf numFmtId="0" fontId="13" fillId="9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 shrinkToFit="1"/>
    </xf>
    <xf numFmtId="0" fontId="3" fillId="3" borderId="0" xfId="0" applyFont="1" applyFill="1" applyAlignment="1" applyProtection="1">
      <alignment vertical="center"/>
    </xf>
    <xf numFmtId="0" fontId="1" fillId="3" borderId="0" xfId="0" applyFont="1" applyFill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shrinkToFit="1"/>
    </xf>
    <xf numFmtId="0" fontId="1" fillId="3" borderId="0" xfId="0" applyFont="1" applyFill="1" applyAlignment="1" applyProtection="1">
      <alignment vertical="center" shrinkToFit="1"/>
    </xf>
    <xf numFmtId="0" fontId="1" fillId="3" borderId="6" xfId="0" applyFont="1" applyFill="1" applyBorder="1" applyAlignment="1" applyProtection="1">
      <alignment horizontal="center" vertical="center" shrinkToFit="1"/>
    </xf>
    <xf numFmtId="0" fontId="1" fillId="3" borderId="0" xfId="0" applyFont="1" applyFill="1" applyAlignment="1" applyProtection="1">
      <alignment horizontal="center" vertical="center" shrinkToFit="1"/>
    </xf>
    <xf numFmtId="0" fontId="1" fillId="3" borderId="7" xfId="0" applyFont="1" applyFill="1" applyBorder="1" applyAlignment="1" applyProtection="1">
      <alignment horizontal="center" vertical="center" shrinkToFit="1"/>
    </xf>
    <xf numFmtId="9" fontId="1" fillId="3" borderId="1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 applyProtection="1">
      <alignment horizontal="center" vertical="center"/>
    </xf>
    <xf numFmtId="9" fontId="1" fillId="3" borderId="0" xfId="0" applyNumberFormat="1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Protection="1">
      <alignment vertical="center"/>
    </xf>
    <xf numFmtId="177" fontId="1" fillId="3" borderId="1" xfId="0" applyNumberFormat="1" applyFont="1" applyFill="1" applyBorder="1" applyProtection="1">
      <alignment vertical="center"/>
    </xf>
    <xf numFmtId="0" fontId="1" fillId="3" borderId="8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9" fontId="1" fillId="3" borderId="0" xfId="0" applyNumberFormat="1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3" borderId="0" xfId="0" applyFont="1" applyFill="1" applyAlignment="1">
      <alignment horizontal="center" vertical="center" shrinkToFit="1"/>
    </xf>
    <xf numFmtId="0" fontId="1" fillId="3" borderId="22" xfId="0" applyFont="1" applyFill="1" applyBorder="1" applyAlignment="1">
      <alignment horizontal="center" vertical="center"/>
    </xf>
    <xf numFmtId="183" fontId="1" fillId="3" borderId="7" xfId="0" applyNumberFormat="1" applyFont="1" applyFill="1" applyBorder="1" applyAlignment="1">
      <alignment horizontal="center" vertical="center" shrinkToFit="1"/>
    </xf>
    <xf numFmtId="57" fontId="1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77" fontId="1" fillId="3" borderId="7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right" vertical="center"/>
    </xf>
    <xf numFmtId="0" fontId="1" fillId="3" borderId="18" xfId="0" applyFont="1" applyFill="1" applyBorder="1" applyAlignment="1">
      <alignment horizontal="center" vertical="center"/>
    </xf>
    <xf numFmtId="183" fontId="1" fillId="3" borderId="1" xfId="0" applyNumberFormat="1" applyFont="1" applyFill="1" applyBorder="1" applyAlignment="1">
      <alignment horizontal="center" vertical="center" shrinkToFit="1"/>
    </xf>
    <xf numFmtId="177" fontId="1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right" vertical="center"/>
    </xf>
    <xf numFmtId="183" fontId="1" fillId="3" borderId="14" xfId="0" applyNumberFormat="1" applyFont="1" applyFill="1" applyBorder="1" applyAlignment="1">
      <alignment horizontal="center" vertical="center" shrinkToFit="1"/>
    </xf>
    <xf numFmtId="177" fontId="1" fillId="3" borderId="5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right" vertical="center"/>
    </xf>
    <xf numFmtId="0" fontId="1" fillId="10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4" fillId="0" borderId="24" xfId="0" applyFont="1" applyFill="1" applyBorder="1" applyAlignment="1">
      <alignment vertical="center" shrinkToFit="1"/>
    </xf>
    <xf numFmtId="0" fontId="13" fillId="0" borderId="0" xfId="0" applyFont="1" applyFill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177" fontId="1" fillId="9" borderId="1" xfId="0" applyNumberFormat="1" applyFont="1" applyFill="1" applyBorder="1" applyAlignment="1">
      <alignment horizontal="center" vertical="center" shrinkToFit="1"/>
    </xf>
    <xf numFmtId="176" fontId="1" fillId="9" borderId="1" xfId="0" applyNumberFormat="1" applyFont="1" applyFill="1" applyBorder="1" applyAlignment="1">
      <alignment horizontal="center" vertical="center" shrinkToFit="1"/>
    </xf>
    <xf numFmtId="49" fontId="13" fillId="3" borderId="1" xfId="0" applyNumberFormat="1" applyFont="1" applyFill="1" applyBorder="1" applyAlignment="1">
      <alignment shrinkToFit="1"/>
    </xf>
    <xf numFmtId="0" fontId="1" fillId="3" borderId="0" xfId="0" applyFont="1" applyFill="1" applyAlignment="1">
      <alignment horizontal="center" vertical="center"/>
    </xf>
    <xf numFmtId="0" fontId="13" fillId="3" borderId="1" xfId="0" applyFont="1" applyFill="1" applyBorder="1">
      <alignment vertical="center"/>
    </xf>
    <xf numFmtId="0" fontId="3" fillId="3" borderId="0" xfId="0" applyFont="1" applyFill="1" applyAlignment="1" applyProtection="1">
      <alignment horizontal="left" vertical="center"/>
    </xf>
    <xf numFmtId="182" fontId="3" fillId="3" borderId="0" xfId="0" applyNumberFormat="1" applyFont="1" applyFill="1" applyAlignment="1" applyProtection="1">
      <alignment horizontal="left" vertical="center"/>
    </xf>
    <xf numFmtId="0" fontId="1" fillId="3" borderId="45" xfId="0" applyFont="1" applyFill="1" applyBorder="1" applyAlignment="1">
      <alignment horizontal="center" vertical="center"/>
    </xf>
    <xf numFmtId="176" fontId="28" fillId="3" borderId="46" xfId="0" applyNumberFormat="1" applyFont="1" applyFill="1" applyBorder="1" applyAlignment="1">
      <alignment horizontal="center" vertical="center"/>
    </xf>
    <xf numFmtId="0" fontId="1" fillId="3" borderId="0" xfId="0" applyFont="1" applyFill="1" applyAlignment="1" applyProtection="1">
      <alignment horizontal="left" vertical="center" shrinkToFit="1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21" fillId="3" borderId="1" xfId="0" applyFont="1" applyFill="1" applyBorder="1">
      <alignment vertical="center"/>
    </xf>
    <xf numFmtId="0" fontId="21" fillId="0" borderId="1" xfId="0" applyFont="1" applyBorder="1" applyAlignment="1">
      <alignment vertical="center" shrinkToFit="1"/>
    </xf>
    <xf numFmtId="0" fontId="1" fillId="3" borderId="0" xfId="0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left" vertical="center" shrinkToFit="1"/>
    </xf>
    <xf numFmtId="0" fontId="1" fillId="3" borderId="8" xfId="0" applyFont="1" applyFill="1" applyBorder="1" applyAlignment="1">
      <alignment vertical="center" shrinkToFit="1"/>
    </xf>
    <xf numFmtId="0" fontId="1" fillId="3" borderId="0" xfId="0" applyFont="1" applyFill="1" applyAlignment="1">
      <alignment vertical="center" shrinkToFit="1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 shrinkToFit="1"/>
    </xf>
    <xf numFmtId="0" fontId="29" fillId="3" borderId="1" xfId="0" applyFont="1" applyFill="1" applyBorder="1" applyAlignment="1">
      <alignment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left" vertical="center" shrinkToFit="1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vertical="center" shrinkToFit="1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vertical="center" shrinkToFi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57" fontId="16" fillId="0" borderId="2" xfId="0" applyNumberFormat="1" applyFont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left" vertical="center" shrinkToFit="1"/>
      <protection locked="0"/>
    </xf>
    <xf numFmtId="176" fontId="1" fillId="4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Protection="1">
      <alignment vertical="center"/>
      <protection locked="0"/>
    </xf>
    <xf numFmtId="57" fontId="1" fillId="5" borderId="7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182" fontId="1" fillId="0" borderId="0" xfId="0" applyNumberFormat="1" applyFont="1" applyAlignment="1" applyProtection="1">
      <alignment horizontal="center" vertical="center" shrinkToFit="1"/>
      <protection locked="0"/>
    </xf>
    <xf numFmtId="0" fontId="1" fillId="3" borderId="0" xfId="0" applyFont="1" applyFill="1" applyAlignment="1" applyProtection="1">
      <alignment horizontal="left" vertical="center" shrinkToFi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 shrinkToFit="1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" fillId="0" borderId="10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76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7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</xf>
    <xf numFmtId="0" fontId="13" fillId="3" borderId="0" xfId="0" applyFont="1" applyFill="1" applyBorder="1" applyAlignment="1">
      <alignment horizontal="center" vertical="center" textRotation="255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shrinkToFit="1"/>
    </xf>
    <xf numFmtId="0" fontId="13" fillId="3" borderId="0" xfId="0" applyFont="1" applyFill="1" applyBorder="1" applyAlignment="1">
      <alignment horizontal="left" vertical="center" shrinkToFit="1"/>
    </xf>
    <xf numFmtId="0" fontId="31" fillId="0" borderId="0" xfId="0" applyFont="1">
      <alignment vertical="center"/>
    </xf>
    <xf numFmtId="0" fontId="13" fillId="3" borderId="8" xfId="0" applyFont="1" applyFill="1" applyBorder="1" applyAlignment="1">
      <alignment horizontal="center" vertical="center"/>
    </xf>
    <xf numFmtId="0" fontId="31" fillId="0" borderId="0" xfId="0" applyFont="1" applyBorder="1">
      <alignment vertical="center"/>
    </xf>
    <xf numFmtId="0" fontId="1" fillId="3" borderId="1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>
      <alignment vertical="center"/>
    </xf>
    <xf numFmtId="0" fontId="21" fillId="0" borderId="1" xfId="0" applyFont="1" applyFill="1" applyBorder="1" applyAlignment="1">
      <alignment vertical="center" shrinkToFit="1"/>
    </xf>
    <xf numFmtId="49" fontId="1" fillId="4" borderId="1" xfId="0" applyNumberFormat="1" applyFont="1" applyFill="1" applyBorder="1" applyAlignment="1" applyProtection="1">
      <alignment horizontal="center" vertical="center"/>
      <protection locked="0"/>
    </xf>
    <xf numFmtId="49" fontId="1" fillId="4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vertical="center" shrinkToFit="1"/>
    </xf>
    <xf numFmtId="49" fontId="1" fillId="2" borderId="5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 shrinkToFit="1"/>
    </xf>
    <xf numFmtId="0" fontId="1" fillId="0" borderId="16" xfId="0" applyFont="1" applyFill="1" applyBorder="1" applyAlignment="1" applyProtection="1">
      <alignment horizontal="center" vertical="center" wrapText="1" shrinkToFit="1"/>
    </xf>
    <xf numFmtId="0" fontId="1" fillId="0" borderId="7" xfId="0" applyFont="1" applyFill="1" applyBorder="1" applyAlignment="1" applyProtection="1">
      <alignment horizontal="center" vertical="center" shrinkToFit="1"/>
    </xf>
    <xf numFmtId="0" fontId="25" fillId="0" borderId="0" xfId="0" applyFont="1" applyAlignment="1" applyProtection="1">
      <alignment horizontal="left"/>
    </xf>
    <xf numFmtId="0" fontId="1" fillId="0" borderId="17" xfId="0" applyFont="1" applyFill="1" applyBorder="1" applyAlignment="1" applyProtection="1">
      <alignment horizontal="center" vertical="center" wrapText="1" shrinkToFit="1"/>
    </xf>
    <xf numFmtId="0" fontId="1" fillId="0" borderId="19" xfId="0" applyFont="1" applyFill="1" applyBorder="1" applyAlignment="1" applyProtection="1">
      <alignment horizontal="center" vertical="center" shrinkToFit="1"/>
    </xf>
    <xf numFmtId="0" fontId="1" fillId="0" borderId="12" xfId="0" applyFont="1" applyFill="1" applyBorder="1" applyAlignment="1" applyProtection="1">
      <alignment horizontal="center" vertical="center" shrinkToFit="1"/>
    </xf>
    <xf numFmtId="182" fontId="1" fillId="0" borderId="16" xfId="0" applyNumberFormat="1" applyFont="1" applyFill="1" applyBorder="1" applyAlignment="1" applyProtection="1">
      <alignment horizontal="center" vertical="center" shrinkToFit="1"/>
    </xf>
    <xf numFmtId="182" fontId="1" fillId="0" borderId="7" xfId="0" applyNumberFormat="1" applyFont="1" applyFill="1" applyBorder="1" applyAlignment="1" applyProtection="1">
      <alignment horizontal="center" vertical="center" shrinkToFit="1"/>
    </xf>
    <xf numFmtId="0" fontId="1" fillId="0" borderId="12" xfId="0" applyFont="1" applyFill="1" applyBorder="1" applyAlignment="1" applyProtection="1">
      <alignment horizontal="center" vertical="center" wrapText="1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0" fontId="1" fillId="0" borderId="18" xfId="0" applyFont="1" applyFill="1" applyBorder="1" applyAlignment="1" applyProtection="1">
      <alignment horizontal="center" vertical="center" shrinkToFit="1"/>
    </xf>
    <xf numFmtId="0" fontId="1" fillId="0" borderId="16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1" fillId="0" borderId="7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 shrinkToFit="1"/>
      <protection locked="0"/>
    </xf>
    <xf numFmtId="0" fontId="1" fillId="0" borderId="7" xfId="0" applyFont="1" applyFill="1" applyBorder="1" applyAlignment="1" applyProtection="1">
      <alignment horizontal="center" vertical="center" wrapText="1" shrinkToFit="1"/>
      <protection locked="0"/>
    </xf>
    <xf numFmtId="182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4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horizontal="left" vertical="center"/>
    </xf>
    <xf numFmtId="182" fontId="1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 shrinkToFit="1"/>
    </xf>
    <xf numFmtId="0" fontId="1" fillId="0" borderId="7" xfId="0" applyFont="1" applyFill="1" applyBorder="1" applyAlignment="1" applyProtection="1">
      <alignment vertical="center" wrapText="1" shrinkToFit="1"/>
    </xf>
    <xf numFmtId="0" fontId="1" fillId="0" borderId="5" xfId="0" applyFont="1" applyFill="1" applyBorder="1" applyAlignment="1" applyProtection="1">
      <alignment horizontal="center" vertical="center" wrapText="1" shrinkToFit="1"/>
    </xf>
    <xf numFmtId="0" fontId="1" fillId="0" borderId="7" xfId="0" applyFont="1" applyFill="1" applyBorder="1" applyAlignment="1" applyProtection="1">
      <alignment horizontal="center" vertical="center" wrapText="1" shrinkToFit="1"/>
    </xf>
    <xf numFmtId="0" fontId="1" fillId="0" borderId="3" xfId="0" applyFont="1" applyFill="1" applyBorder="1" applyAlignment="1" applyProtection="1">
      <alignment horizontal="center" vertical="center" shrinkToFit="1"/>
    </xf>
    <xf numFmtId="0" fontId="1" fillId="0" borderId="4" xfId="0" applyFont="1" applyFill="1" applyBorder="1" applyAlignment="1" applyProtection="1">
      <alignment horizontal="center" vertical="center" shrinkToFit="1"/>
    </xf>
    <xf numFmtId="0" fontId="1" fillId="0" borderId="5" xfId="0" applyFont="1" applyFill="1" applyBorder="1" applyAlignment="1" applyProtection="1">
      <alignment horizontal="center" vertical="center" shrinkToFit="1"/>
    </xf>
    <xf numFmtId="0" fontId="1" fillId="3" borderId="5" xfId="0" applyFont="1" applyFill="1" applyBorder="1" applyAlignment="1" applyProtection="1">
      <alignment horizontal="center" vertical="center" shrinkToFit="1"/>
    </xf>
    <xf numFmtId="0" fontId="1" fillId="3" borderId="7" xfId="0" applyFont="1" applyFill="1" applyBorder="1" applyAlignment="1" applyProtection="1">
      <alignment horizontal="center" vertical="center" shrinkToFit="1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shrinkToFit="1"/>
    </xf>
    <xf numFmtId="0" fontId="1" fillId="3" borderId="3" xfId="0" applyFont="1" applyFill="1" applyBorder="1" applyAlignment="1" applyProtection="1">
      <alignment horizontal="center" vertical="center" shrinkToFit="1"/>
    </xf>
    <xf numFmtId="0" fontId="1" fillId="3" borderId="4" xfId="0" applyFont="1" applyFill="1" applyBorder="1" applyAlignment="1" applyProtection="1">
      <alignment horizontal="center" vertical="center" shrinkToFit="1"/>
    </xf>
    <xf numFmtId="0" fontId="14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176" fontId="14" fillId="3" borderId="26" xfId="0" applyNumberFormat="1" applyFont="1" applyFill="1" applyBorder="1" applyAlignment="1">
      <alignment horizontal="center" vertical="center"/>
    </xf>
    <xf numFmtId="176" fontId="14" fillId="3" borderId="8" xfId="0" applyNumberFormat="1" applyFont="1" applyFill="1" applyBorder="1" applyAlignment="1">
      <alignment horizontal="center" vertical="center"/>
    </xf>
    <xf numFmtId="176" fontId="14" fillId="3" borderId="30" xfId="0" applyNumberFormat="1" applyFont="1" applyFill="1" applyBorder="1" applyAlignment="1">
      <alignment horizontal="center" vertical="center"/>
    </xf>
    <xf numFmtId="176" fontId="14" fillId="3" borderId="25" xfId="0" applyNumberFormat="1" applyFont="1" applyFill="1" applyBorder="1" applyAlignment="1">
      <alignment horizontal="center" vertical="center"/>
    </xf>
    <xf numFmtId="176" fontId="14" fillId="3" borderId="0" xfId="0" applyNumberFormat="1" applyFont="1" applyFill="1" applyBorder="1" applyAlignment="1">
      <alignment horizontal="center" vertical="center"/>
    </xf>
    <xf numFmtId="176" fontId="14" fillId="3" borderId="31" xfId="0" applyNumberFormat="1" applyFont="1" applyFill="1" applyBorder="1" applyAlignment="1">
      <alignment horizontal="center" vertical="center"/>
    </xf>
    <xf numFmtId="176" fontId="14" fillId="3" borderId="32" xfId="0" applyNumberFormat="1" applyFont="1" applyFill="1" applyBorder="1" applyAlignment="1">
      <alignment horizontal="center" vertical="center"/>
    </xf>
    <xf numFmtId="176" fontId="14" fillId="3" borderId="24" xfId="0" applyNumberFormat="1" applyFont="1" applyFill="1" applyBorder="1" applyAlignment="1">
      <alignment horizontal="center" vertical="center"/>
    </xf>
    <xf numFmtId="176" fontId="14" fillId="3" borderId="33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left" vertical="center" shrinkToFit="1"/>
    </xf>
    <xf numFmtId="0" fontId="13" fillId="3" borderId="4" xfId="0" applyFont="1" applyFill="1" applyBorder="1" applyAlignment="1">
      <alignment horizontal="left" vertical="center" shrinkToFit="1"/>
    </xf>
    <xf numFmtId="0" fontId="1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81" fontId="9" fillId="3" borderId="2" xfId="0" applyNumberFormat="1" applyFont="1" applyFill="1" applyBorder="1" applyAlignment="1">
      <alignment horizontal="center" vertical="center"/>
    </xf>
    <xf numFmtId="181" fontId="9" fillId="3" borderId="3" xfId="0" applyNumberFormat="1" applyFont="1" applyFill="1" applyBorder="1" applyAlignment="1">
      <alignment horizontal="center" vertical="center"/>
    </xf>
    <xf numFmtId="181" fontId="9" fillId="3" borderId="4" xfId="0" applyNumberFormat="1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shrinkToFit="1"/>
    </xf>
    <xf numFmtId="0" fontId="1" fillId="3" borderId="3" xfId="0" applyFont="1" applyFill="1" applyBorder="1" applyAlignment="1">
      <alignment horizontal="left" vertical="center" shrinkToFit="1"/>
    </xf>
    <xf numFmtId="0" fontId="1" fillId="3" borderId="4" xfId="0" applyFont="1" applyFill="1" applyBorder="1" applyAlignment="1">
      <alignment horizontal="left" vertical="center" shrinkToFit="1"/>
    </xf>
    <xf numFmtId="180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shrinkToFit="1"/>
    </xf>
    <xf numFmtId="0" fontId="13" fillId="3" borderId="1" xfId="0" applyFont="1" applyFill="1" applyBorder="1" applyAlignment="1">
      <alignment horizontal="center" vertical="center" textRotation="255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76" fontId="13" fillId="3" borderId="26" xfId="0" applyNumberFormat="1" applyFont="1" applyFill="1" applyBorder="1" applyAlignment="1">
      <alignment horizontal="center" vertical="center"/>
    </xf>
    <xf numFmtId="176" fontId="13" fillId="3" borderId="8" xfId="0" applyNumberFormat="1" applyFont="1" applyFill="1" applyBorder="1" applyAlignment="1">
      <alignment horizontal="center" vertical="center"/>
    </xf>
    <xf numFmtId="176" fontId="13" fillId="3" borderId="30" xfId="0" applyNumberFormat="1" applyFont="1" applyFill="1" applyBorder="1" applyAlignment="1">
      <alignment horizontal="center" vertical="center"/>
    </xf>
    <xf numFmtId="176" fontId="13" fillId="3" borderId="25" xfId="0" applyNumberFormat="1" applyFont="1" applyFill="1" applyBorder="1" applyAlignment="1">
      <alignment horizontal="center" vertical="center"/>
    </xf>
    <xf numFmtId="176" fontId="13" fillId="3" borderId="0" xfId="0" applyNumberFormat="1" applyFont="1" applyFill="1" applyBorder="1" applyAlignment="1">
      <alignment horizontal="center" vertical="center"/>
    </xf>
    <xf numFmtId="176" fontId="13" fillId="3" borderId="31" xfId="0" applyNumberFormat="1" applyFont="1" applyFill="1" applyBorder="1" applyAlignment="1">
      <alignment horizontal="center" vertical="center"/>
    </xf>
    <xf numFmtId="176" fontId="13" fillId="3" borderId="32" xfId="0" applyNumberFormat="1" applyFont="1" applyFill="1" applyBorder="1" applyAlignment="1">
      <alignment horizontal="center" vertical="center"/>
    </xf>
    <xf numFmtId="176" fontId="13" fillId="3" borderId="24" xfId="0" applyNumberFormat="1" applyFont="1" applyFill="1" applyBorder="1" applyAlignment="1">
      <alignment horizontal="center" vertical="center"/>
    </xf>
    <xf numFmtId="176" fontId="13" fillId="3" borderId="33" xfId="0" applyNumberFormat="1" applyFont="1" applyFill="1" applyBorder="1" applyAlignment="1">
      <alignment horizontal="center" vertical="center"/>
    </xf>
    <xf numFmtId="176" fontId="13" fillId="3" borderId="34" xfId="0" applyNumberFormat="1" applyFont="1" applyFill="1" applyBorder="1" applyAlignment="1">
      <alignment horizontal="center" vertical="center"/>
    </xf>
    <xf numFmtId="176" fontId="13" fillId="3" borderId="35" xfId="0" applyNumberFormat="1" applyFont="1" applyFill="1" applyBorder="1" applyAlignment="1">
      <alignment horizontal="center" vertical="center"/>
    </xf>
    <xf numFmtId="176" fontId="13" fillId="3" borderId="36" xfId="0" applyNumberFormat="1" applyFont="1" applyFill="1" applyBorder="1" applyAlignment="1">
      <alignment horizontal="center" vertical="center"/>
    </xf>
    <xf numFmtId="176" fontId="13" fillId="3" borderId="37" xfId="0" applyNumberFormat="1" applyFont="1" applyFill="1" applyBorder="1" applyAlignment="1">
      <alignment horizontal="center" vertical="center"/>
    </xf>
    <xf numFmtId="176" fontId="13" fillId="3" borderId="38" xfId="0" applyNumberFormat="1" applyFont="1" applyFill="1" applyBorder="1" applyAlignment="1">
      <alignment horizontal="center" vertical="center"/>
    </xf>
    <xf numFmtId="176" fontId="13" fillId="3" borderId="39" xfId="0" applyNumberFormat="1" applyFont="1" applyFill="1" applyBorder="1" applyAlignment="1">
      <alignment horizontal="center" vertical="center"/>
    </xf>
    <xf numFmtId="176" fontId="13" fillId="3" borderId="40" xfId="0" applyNumberFormat="1" applyFont="1" applyFill="1" applyBorder="1" applyAlignment="1">
      <alignment horizontal="center" vertical="center"/>
    </xf>
    <xf numFmtId="176" fontId="13" fillId="3" borderId="41" xfId="0" applyNumberFormat="1" applyFont="1" applyFill="1" applyBorder="1" applyAlignment="1">
      <alignment horizontal="center" vertical="center"/>
    </xf>
    <xf numFmtId="176" fontId="13" fillId="3" borderId="42" xfId="0" applyNumberFormat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left" vertical="center" wrapText="1"/>
    </xf>
    <xf numFmtId="0" fontId="1" fillId="5" borderId="27" xfId="0" applyFont="1" applyFill="1" applyBorder="1" applyAlignment="1" applyProtection="1">
      <alignment horizontal="center" vertical="center"/>
      <protection locked="0"/>
    </xf>
    <xf numFmtId="0" fontId="1" fillId="5" borderId="28" xfId="0" applyFont="1" applyFill="1" applyBorder="1" applyAlignment="1" applyProtection="1">
      <alignment horizontal="center" vertical="center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7" borderId="7" xfId="0" applyNumberFormat="1" applyFont="1" applyFill="1" applyBorder="1" applyAlignment="1">
      <alignment horizontal="center" vertical="center" shrinkToFit="1"/>
    </xf>
    <xf numFmtId="0" fontId="1" fillId="9" borderId="26" xfId="0" applyFont="1" applyFill="1" applyBorder="1" applyAlignment="1">
      <alignment horizontal="center" vertical="center" shrinkToFit="1"/>
    </xf>
    <xf numFmtId="0" fontId="1" fillId="9" borderId="30" xfId="0" applyFont="1" applyFill="1" applyBorder="1" applyAlignment="1">
      <alignment horizontal="center" vertical="center" shrinkToFit="1"/>
    </xf>
    <xf numFmtId="0" fontId="1" fillId="9" borderId="32" xfId="0" applyFont="1" applyFill="1" applyBorder="1" applyAlignment="1">
      <alignment horizontal="center" vertical="center" shrinkToFit="1"/>
    </xf>
    <xf numFmtId="0" fontId="1" fillId="9" borderId="33" xfId="0" applyFont="1" applyFill="1" applyBorder="1" applyAlignment="1">
      <alignment horizontal="center" vertical="center" shrinkToFit="1"/>
    </xf>
    <xf numFmtId="176" fontId="1" fillId="7" borderId="1" xfId="0" applyNumberFormat="1" applyFont="1" applyFill="1" applyBorder="1" applyAlignment="1">
      <alignment horizontal="center" vertical="center" shrinkToFit="1"/>
    </xf>
    <xf numFmtId="0" fontId="1" fillId="7" borderId="1" xfId="0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 shrinkToFit="1"/>
    </xf>
    <xf numFmtId="0" fontId="1" fillId="5" borderId="8" xfId="0" applyFont="1" applyFill="1" applyBorder="1" applyAlignment="1">
      <alignment horizontal="center" vertical="center" shrinkToFit="1"/>
    </xf>
    <xf numFmtId="0" fontId="1" fillId="5" borderId="30" xfId="0" applyFont="1" applyFill="1" applyBorder="1" applyAlignment="1">
      <alignment horizontal="center" vertical="center" shrinkToFit="1"/>
    </xf>
    <xf numFmtId="0" fontId="1" fillId="5" borderId="32" xfId="0" applyFont="1" applyFill="1" applyBorder="1" applyAlignment="1">
      <alignment horizontal="center" vertical="center" shrinkToFit="1"/>
    </xf>
    <xf numFmtId="0" fontId="1" fillId="5" borderId="24" xfId="0" applyFont="1" applyFill="1" applyBorder="1" applyAlignment="1">
      <alignment horizontal="center" vertical="center" shrinkToFit="1"/>
    </xf>
    <xf numFmtId="0" fontId="1" fillId="5" borderId="33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0" fontId="1" fillId="2" borderId="32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33" xfId="0" applyFont="1" applyFill="1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7" xfId="0" applyFont="1" applyFill="1" applyBorder="1" applyAlignment="1">
      <alignment horizontal="left" vertical="center" shrinkToFit="1"/>
    </xf>
    <xf numFmtId="0" fontId="1" fillId="4" borderId="1" xfId="0" applyFont="1" applyFill="1" applyBorder="1" applyAlignment="1" applyProtection="1">
      <alignment horizontal="left" vertical="center"/>
    </xf>
    <xf numFmtId="182" fontId="1" fillId="4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shrinkToFit="1"/>
    </xf>
    <xf numFmtId="57" fontId="16" fillId="0" borderId="2" xfId="0" applyNumberFormat="1" applyFont="1" applyBorder="1" applyAlignment="1" applyProtection="1">
      <alignment horizontal="center" vertical="center" shrinkToFit="1"/>
    </xf>
    <xf numFmtId="0" fontId="1" fillId="4" borderId="1" xfId="0" applyFont="1" applyFill="1" applyBorder="1" applyAlignment="1" applyProtection="1">
      <alignment horizontal="center" vertical="center" shrinkToFit="1"/>
    </xf>
    <xf numFmtId="182" fontId="1" fillId="2" borderId="1" xfId="0" applyNumberFormat="1" applyFont="1" applyFill="1" applyBorder="1" applyAlignment="1" applyProtection="1">
      <alignment horizontal="center" vertical="center" shrinkToFit="1"/>
    </xf>
    <xf numFmtId="0" fontId="1" fillId="2" borderId="1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  <protection hidden="1"/>
    </xf>
    <xf numFmtId="49" fontId="1" fillId="4" borderId="1" xfId="0" applyNumberFormat="1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vertical="center" shrinkToFit="1"/>
    </xf>
  </cellXfs>
  <cellStyles count="2">
    <cellStyle name="標準" xfId="0" builtinId="0"/>
    <cellStyle name="標準 2" xfId="1" xr:uid="{D28A5921-EFC0-476D-961C-730C65CFB8BB}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CC"/>
      <color rgb="FFFF00FF"/>
      <color rgb="FFCC3300"/>
      <color rgb="FFFF0066"/>
      <color rgb="FF008000"/>
      <color rgb="FF66FF66"/>
      <color rgb="FFFFFFCC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$BP$3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CheckBox" fmlaLink="$BP$10" lockText="1"/>
</file>

<file path=xl/ctrlProps/ctrlProp6.xml><?xml version="1.0" encoding="utf-8"?>
<formControlPr xmlns="http://schemas.microsoft.com/office/spreadsheetml/2009/9/main" objectType="Scroll" dx="22" fmlaLink="$I$2" max="50" min="1" page="1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file:///\\shogai-s-01\00&#35506;&#20849;&#26377;\050&#12288;&#37096;&#20869;&#12501;&#12449;&#12452;&#12523;&#20132;&#25563;&#29992;\&#20107;&#26989;&#25152;&#19968;&#35239;&#34920;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pref.hokkaido.lg.jp/hf/shf/jigyousyosisetuichiran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41</xdr:row>
      <xdr:rowOff>9525</xdr:rowOff>
    </xdr:from>
    <xdr:to>
      <xdr:col>79</xdr:col>
      <xdr:colOff>66675</xdr:colOff>
      <xdr:row>55</xdr:row>
      <xdr:rowOff>76201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19050" y="11725275"/>
          <a:ext cx="7572375" cy="406717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1</xdr:row>
      <xdr:rowOff>247650</xdr:rowOff>
    </xdr:from>
    <xdr:to>
      <xdr:col>79</xdr:col>
      <xdr:colOff>66675</xdr:colOff>
      <xdr:row>7</xdr:row>
      <xdr:rowOff>85725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8575" y="533400"/>
          <a:ext cx="7562850" cy="15525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24</xdr:row>
      <xdr:rowOff>9524</xdr:rowOff>
    </xdr:from>
    <xdr:to>
      <xdr:col>79</xdr:col>
      <xdr:colOff>66675</xdr:colOff>
      <xdr:row>39</xdr:row>
      <xdr:rowOff>171449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9050" y="6867524"/>
          <a:ext cx="7572375" cy="41624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9</xdr:row>
      <xdr:rowOff>104775</xdr:rowOff>
    </xdr:from>
    <xdr:to>
      <xdr:col>79</xdr:col>
      <xdr:colOff>44450</xdr:colOff>
      <xdr:row>23</xdr:row>
      <xdr:rowOff>85725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0" y="2676525"/>
          <a:ext cx="7569200" cy="39814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9</xdr:row>
      <xdr:rowOff>276226</xdr:rowOff>
    </xdr:from>
    <xdr:to>
      <xdr:col>78</xdr:col>
      <xdr:colOff>25400</xdr:colOff>
      <xdr:row>11</xdr:row>
      <xdr:rowOff>244475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4300" y="2847976"/>
          <a:ext cx="7340600" cy="53974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○通所日等を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出勤表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38099</xdr:colOff>
      <xdr:row>9</xdr:row>
      <xdr:rowOff>123825</xdr:rowOff>
    </xdr:from>
    <xdr:to>
      <xdr:col>9</xdr:col>
      <xdr:colOff>85725</xdr:colOff>
      <xdr:row>10</xdr:row>
      <xdr:rowOff>190500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3849" y="981075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37</xdr:col>
      <xdr:colOff>76200</xdr:colOff>
      <xdr:row>12</xdr:row>
      <xdr:rowOff>95250</xdr:rowOff>
    </xdr:from>
    <xdr:to>
      <xdr:col>40</xdr:col>
      <xdr:colOff>66675</xdr:colOff>
      <xdr:row>13</xdr:row>
      <xdr:rowOff>180975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600450" y="3524250"/>
          <a:ext cx="276225" cy="3714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33</xdr:col>
      <xdr:colOff>95249</xdr:colOff>
      <xdr:row>13</xdr:row>
      <xdr:rowOff>228599</xdr:rowOff>
    </xdr:from>
    <xdr:to>
      <xdr:col>44</xdr:col>
      <xdr:colOff>66674</xdr:colOff>
      <xdr:row>17</xdr:row>
      <xdr:rowOff>104774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9" y="3943349"/>
          <a:ext cx="1019175" cy="1019175"/>
        </a:xfrm>
        <a:prstGeom prst="rect">
          <a:avLst/>
        </a:prstGeom>
      </xdr:spPr>
    </xdr:pic>
    <xdr:clientData/>
  </xdr:twoCellAnchor>
  <xdr:twoCellAnchor>
    <xdr:from>
      <xdr:col>40</xdr:col>
      <xdr:colOff>76199</xdr:colOff>
      <xdr:row>12</xdr:row>
      <xdr:rowOff>66675</xdr:rowOff>
    </xdr:from>
    <xdr:to>
      <xdr:col>76</xdr:col>
      <xdr:colOff>9524</xdr:colOff>
      <xdr:row>13</xdr:row>
      <xdr:rowOff>276225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886199" y="3495675"/>
          <a:ext cx="336232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当該ファイルを電子申請（原則）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出勤状況がわかる書類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実績記録表等）を添付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47625</xdr:colOff>
      <xdr:row>7</xdr:row>
      <xdr:rowOff>238125</xdr:rowOff>
    </xdr:from>
    <xdr:to>
      <xdr:col>14</xdr:col>
      <xdr:colOff>0</xdr:colOff>
      <xdr:row>9</xdr:row>
      <xdr:rowOff>19050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2238375"/>
          <a:ext cx="1190625" cy="352425"/>
        </a:xfrm>
        <a:prstGeom prst="roundRect">
          <a:avLst>
            <a:gd name="adj" fmla="val 26428"/>
          </a:avLst>
        </a:prstGeom>
        <a:solidFill>
          <a:schemeClr val="accent2">
            <a:lumMod val="40000"/>
            <a:lumOff val="60000"/>
          </a:schemeClr>
        </a:solidFill>
        <a:ln w="3175">
          <a:solidFill>
            <a:schemeClr val="accent2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請求（毎月）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19050</xdr:colOff>
      <xdr:row>25</xdr:row>
      <xdr:rowOff>200026</xdr:rowOff>
    </xdr:from>
    <xdr:to>
      <xdr:col>78</xdr:col>
      <xdr:colOff>28575</xdr:colOff>
      <xdr:row>28</xdr:row>
      <xdr:rowOff>238125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14300" y="4772026"/>
          <a:ext cx="7343775" cy="89534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○新規対象者情報を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7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(※)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の空いている列に入力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シートの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C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列に「入力分類」「適用年月日」を入力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施設外就労等により、複数の経路がある場合のみ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38099</xdr:colOff>
      <xdr:row>25</xdr:row>
      <xdr:rowOff>19050</xdr:rowOff>
    </xdr:from>
    <xdr:to>
      <xdr:col>9</xdr:col>
      <xdr:colOff>85725</xdr:colOff>
      <xdr:row>26</xdr:row>
      <xdr:rowOff>85725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23849" y="4591050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47625</xdr:colOff>
      <xdr:row>23</xdr:row>
      <xdr:rowOff>133350</xdr:rowOff>
    </xdr:from>
    <xdr:to>
      <xdr:col>19</xdr:col>
      <xdr:colOff>47624</xdr:colOff>
      <xdr:row>24</xdr:row>
      <xdr:rowOff>200025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42875" y="6705600"/>
          <a:ext cx="1714499" cy="352425"/>
        </a:xfrm>
        <a:prstGeom prst="roundRect">
          <a:avLst>
            <a:gd name="adj" fmla="val 26428"/>
          </a:avLst>
        </a:prstGeom>
        <a:solidFill>
          <a:schemeClr val="accent5">
            <a:lumMod val="40000"/>
            <a:lumOff val="60000"/>
          </a:schemeClr>
        </a:solidFill>
        <a:ln w="3175">
          <a:solidFill>
            <a:schemeClr val="accent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対象者追加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新規利用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</xdr:txBody>
    </xdr:sp>
    <xdr:clientData/>
  </xdr:twoCellAnchor>
  <xdr:twoCellAnchor>
    <xdr:from>
      <xdr:col>1</xdr:col>
      <xdr:colOff>38100</xdr:colOff>
      <xdr:row>3</xdr:row>
      <xdr:rowOff>123826</xdr:rowOff>
    </xdr:from>
    <xdr:to>
      <xdr:col>78</xdr:col>
      <xdr:colOff>47625</xdr:colOff>
      <xdr:row>6</xdr:row>
      <xdr:rowOff>180975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3350" y="981076"/>
          <a:ext cx="7343775" cy="9143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①法人情報及び事業所情報を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②対象者情報を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7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(※)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施設外就労等により、複数の経路がある場合のみ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57149</xdr:colOff>
      <xdr:row>2</xdr:row>
      <xdr:rowOff>228600</xdr:rowOff>
    </xdr:from>
    <xdr:to>
      <xdr:col>10</xdr:col>
      <xdr:colOff>9525</xdr:colOff>
      <xdr:row>4</xdr:row>
      <xdr:rowOff>9525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2899" y="800100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37</xdr:col>
      <xdr:colOff>85724</xdr:colOff>
      <xdr:row>17</xdr:row>
      <xdr:rowOff>123825</xdr:rowOff>
    </xdr:from>
    <xdr:to>
      <xdr:col>40</xdr:col>
      <xdr:colOff>76199</xdr:colOff>
      <xdr:row>18</xdr:row>
      <xdr:rowOff>209550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609974" y="4981575"/>
          <a:ext cx="276225" cy="3714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28574</xdr:colOff>
      <xdr:row>17</xdr:row>
      <xdr:rowOff>161925</xdr:rowOff>
    </xdr:from>
    <xdr:to>
      <xdr:col>49</xdr:col>
      <xdr:colOff>95249</xdr:colOff>
      <xdr:row>18</xdr:row>
      <xdr:rowOff>133350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838574" y="5019675"/>
          <a:ext cx="9239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助成額入金</a:t>
          </a:r>
        </a:p>
      </xdr:txBody>
    </xdr:sp>
    <xdr:clientData/>
  </xdr:twoCellAnchor>
  <xdr:twoCellAnchor>
    <xdr:from>
      <xdr:col>1</xdr:col>
      <xdr:colOff>19050</xdr:colOff>
      <xdr:row>19</xdr:row>
      <xdr:rowOff>0</xdr:rowOff>
    </xdr:from>
    <xdr:to>
      <xdr:col>78</xdr:col>
      <xdr:colOff>28575</xdr:colOff>
      <xdr:row>21</xdr:row>
      <xdr:rowOff>190499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4300" y="5429250"/>
          <a:ext cx="7343775" cy="7619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○対象者に助成金を渡す際、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を印刷し、対象者に「受領月日」を記載してもらう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内訳書は５年間保存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38099</xdr:colOff>
      <xdr:row>18</xdr:row>
      <xdr:rowOff>104775</xdr:rowOff>
    </xdr:from>
    <xdr:to>
      <xdr:col>9</xdr:col>
      <xdr:colOff>85725</xdr:colOff>
      <xdr:row>19</xdr:row>
      <xdr:rowOff>171450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23849" y="3533775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38100</xdr:colOff>
      <xdr:row>1</xdr:row>
      <xdr:rowOff>19050</xdr:rowOff>
    </xdr:from>
    <xdr:to>
      <xdr:col>19</xdr:col>
      <xdr:colOff>47625</xdr:colOff>
      <xdr:row>2</xdr:row>
      <xdr:rowOff>85725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33350" y="304800"/>
          <a:ext cx="1724025" cy="352425"/>
        </a:xfrm>
        <a:prstGeom prst="roundRect">
          <a:avLst>
            <a:gd name="adj" fmla="val 26428"/>
          </a:avLst>
        </a:prstGeom>
        <a:solidFill>
          <a:schemeClr val="accent4">
            <a:lumMod val="40000"/>
            <a:lumOff val="60000"/>
          </a:schemeClr>
        </a:solidFill>
        <a:ln w="3175">
          <a:solidFill>
            <a:schemeClr val="accent4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データ入力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初回のみ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</xdr:txBody>
    </xdr:sp>
    <xdr:clientData/>
  </xdr:twoCellAnchor>
  <xdr:twoCellAnchor editAs="oneCell">
    <xdr:from>
      <xdr:col>33</xdr:col>
      <xdr:colOff>85725</xdr:colOff>
      <xdr:row>35</xdr:row>
      <xdr:rowOff>114299</xdr:rowOff>
    </xdr:from>
    <xdr:to>
      <xdr:col>44</xdr:col>
      <xdr:colOff>57150</xdr:colOff>
      <xdr:row>38</xdr:row>
      <xdr:rowOff>276224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10115549"/>
          <a:ext cx="1019175" cy="1019175"/>
        </a:xfrm>
        <a:prstGeom prst="rect">
          <a:avLst/>
        </a:prstGeom>
      </xdr:spPr>
    </xdr:pic>
    <xdr:clientData/>
  </xdr:twoCellAnchor>
  <xdr:twoCellAnchor>
    <xdr:from>
      <xdr:col>38</xdr:col>
      <xdr:colOff>28575</xdr:colOff>
      <xdr:row>29</xdr:row>
      <xdr:rowOff>76200</xdr:rowOff>
    </xdr:from>
    <xdr:to>
      <xdr:col>41</xdr:col>
      <xdr:colOff>19050</xdr:colOff>
      <xdr:row>30</xdr:row>
      <xdr:rowOff>257175</xdr:rowOff>
    </xdr:to>
    <xdr:sp macro="" textlink="">
      <xdr:nvSpPr>
        <xdr:cNvPr id="28" name="矢印: 下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3648075" y="8362950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31</xdr:row>
      <xdr:rowOff>66676</xdr:rowOff>
    </xdr:from>
    <xdr:to>
      <xdr:col>78</xdr:col>
      <xdr:colOff>47625</xdr:colOff>
      <xdr:row>33</xdr:row>
      <xdr:rowOff>28575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14300" y="8924926"/>
          <a:ext cx="7362825" cy="5333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を印刷し、対象者に「確認欄」を記載してもらう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38098</xdr:colOff>
      <xdr:row>30</xdr:row>
      <xdr:rowOff>171450</xdr:rowOff>
    </xdr:from>
    <xdr:to>
      <xdr:col>12</xdr:col>
      <xdr:colOff>72067</xdr:colOff>
      <xdr:row>31</xdr:row>
      <xdr:rowOff>238125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323848" y="8743950"/>
          <a:ext cx="891219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47625</xdr:colOff>
      <xdr:row>42</xdr:row>
      <xdr:rowOff>142876</xdr:rowOff>
    </xdr:from>
    <xdr:to>
      <xdr:col>78</xdr:col>
      <xdr:colOff>57150</xdr:colOff>
      <xdr:row>45</xdr:row>
      <xdr:rowOff>0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42875" y="12144376"/>
          <a:ext cx="7343775" cy="74294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7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(※)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の対象者情報を修正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シートの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C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列に「入力分類」「適用年月日」を入力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66674</xdr:colOff>
      <xdr:row>41</xdr:row>
      <xdr:rowOff>247650</xdr:rowOff>
    </xdr:from>
    <xdr:to>
      <xdr:col>10</xdr:col>
      <xdr:colOff>19050</xdr:colOff>
      <xdr:row>43</xdr:row>
      <xdr:rowOff>28575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52424" y="11963400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40</xdr:col>
      <xdr:colOff>0</xdr:colOff>
      <xdr:row>33</xdr:row>
      <xdr:rowOff>238124</xdr:rowOff>
    </xdr:from>
    <xdr:to>
      <xdr:col>69</xdr:col>
      <xdr:colOff>9525</xdr:colOff>
      <xdr:row>35</xdr:row>
      <xdr:rowOff>171449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3810000" y="9667874"/>
          <a:ext cx="27717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を電子申請又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は郵送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kumimoji="1" lang="ja-JP" altLang="en-US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毎月の請求時に併せて手続き可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38</xdr:col>
      <xdr:colOff>19050</xdr:colOff>
      <xdr:row>33</xdr:row>
      <xdr:rowOff>171449</xdr:rowOff>
    </xdr:from>
    <xdr:to>
      <xdr:col>41</xdr:col>
      <xdr:colOff>9525</xdr:colOff>
      <xdr:row>35</xdr:row>
      <xdr:rowOff>66674</xdr:rowOff>
    </xdr:to>
    <xdr:sp macro="" textlink="">
      <xdr:nvSpPr>
        <xdr:cNvPr id="42" name="矢印: 下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3638550" y="9601199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33</xdr:col>
      <xdr:colOff>85725</xdr:colOff>
      <xdr:row>51</xdr:row>
      <xdr:rowOff>114299</xdr:rowOff>
    </xdr:from>
    <xdr:ext cx="1019175" cy="1019175"/>
    <xdr:pic>
      <xdr:nvPicPr>
        <xdr:cNvPr id="47" name="図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10115549"/>
          <a:ext cx="1019175" cy="1019175"/>
        </a:xfrm>
        <a:prstGeom prst="rect">
          <a:avLst/>
        </a:prstGeom>
      </xdr:spPr>
    </xdr:pic>
    <xdr:clientData/>
  </xdr:oneCellAnchor>
  <xdr:twoCellAnchor>
    <xdr:from>
      <xdr:col>38</xdr:col>
      <xdr:colOff>28575</xdr:colOff>
      <xdr:row>45</xdr:row>
      <xdr:rowOff>76200</xdr:rowOff>
    </xdr:from>
    <xdr:to>
      <xdr:col>41</xdr:col>
      <xdr:colOff>19050</xdr:colOff>
      <xdr:row>46</xdr:row>
      <xdr:rowOff>257175</xdr:rowOff>
    </xdr:to>
    <xdr:sp macro="" textlink="">
      <xdr:nvSpPr>
        <xdr:cNvPr id="48" name="矢印: 下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3648075" y="8362950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47</xdr:row>
      <xdr:rowOff>66676</xdr:rowOff>
    </xdr:from>
    <xdr:to>
      <xdr:col>78</xdr:col>
      <xdr:colOff>47625</xdr:colOff>
      <xdr:row>49</xdr:row>
      <xdr:rowOff>28575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114300" y="8924926"/>
          <a:ext cx="7362825" cy="5333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を印刷し、対象者に「確認欄」を記載してもらう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38098</xdr:colOff>
      <xdr:row>46</xdr:row>
      <xdr:rowOff>171450</xdr:rowOff>
    </xdr:from>
    <xdr:to>
      <xdr:col>12</xdr:col>
      <xdr:colOff>72067</xdr:colOff>
      <xdr:row>47</xdr:row>
      <xdr:rowOff>238125</xdr:rowOff>
    </xdr:to>
    <xdr:sp macro="" textlink="">
      <xdr:nvSpPr>
        <xdr:cNvPr id="50" name="四角形: 角を丸くする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323848" y="8743950"/>
          <a:ext cx="891219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38</xdr:col>
      <xdr:colOff>19050</xdr:colOff>
      <xdr:row>49</xdr:row>
      <xdr:rowOff>171449</xdr:rowOff>
    </xdr:from>
    <xdr:to>
      <xdr:col>41</xdr:col>
      <xdr:colOff>9525</xdr:colOff>
      <xdr:row>51</xdr:row>
      <xdr:rowOff>66674</xdr:rowOff>
    </xdr:to>
    <xdr:sp macro="" textlink="">
      <xdr:nvSpPr>
        <xdr:cNvPr id="55" name="矢印: 下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3638550" y="9601199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76200</xdr:colOff>
      <xdr:row>40</xdr:row>
      <xdr:rowOff>123825</xdr:rowOff>
    </xdr:from>
    <xdr:to>
      <xdr:col>15</xdr:col>
      <xdr:colOff>57149</xdr:colOff>
      <xdr:row>41</xdr:row>
      <xdr:rowOff>190500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71450" y="11553825"/>
          <a:ext cx="1314449" cy="352425"/>
        </a:xfrm>
        <a:prstGeom prst="roundRect">
          <a:avLst>
            <a:gd name="adj" fmla="val 26428"/>
          </a:avLst>
        </a:prstGeom>
        <a:solidFill>
          <a:schemeClr val="accent5">
            <a:lumMod val="40000"/>
            <a:lumOff val="60000"/>
          </a:schemeClr>
        </a:solidFill>
        <a:ln w="3175">
          <a:solidFill>
            <a:schemeClr val="accent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対象者内容変更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47625</xdr:colOff>
      <xdr:row>56</xdr:row>
      <xdr:rowOff>171450</xdr:rowOff>
    </xdr:from>
    <xdr:to>
      <xdr:col>79</xdr:col>
      <xdr:colOff>66675</xdr:colOff>
      <xdr:row>67</xdr:row>
      <xdr:rowOff>0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47625" y="16173450"/>
          <a:ext cx="7543800" cy="29718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56</xdr:row>
      <xdr:rowOff>0</xdr:rowOff>
    </xdr:from>
    <xdr:to>
      <xdr:col>14</xdr:col>
      <xdr:colOff>85725</xdr:colOff>
      <xdr:row>57</xdr:row>
      <xdr:rowOff>66675</xdr:rowOff>
    </xdr:to>
    <xdr:sp macro="" textlink="">
      <xdr:nvSpPr>
        <xdr:cNvPr id="57" name="四角形: 角を丸くする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152400" y="16002000"/>
          <a:ext cx="1266825" cy="352425"/>
        </a:xfrm>
        <a:prstGeom prst="roundRect">
          <a:avLst>
            <a:gd name="adj" fmla="val 26428"/>
          </a:avLst>
        </a:prstGeom>
        <a:solidFill>
          <a:schemeClr val="accent6">
            <a:lumMod val="40000"/>
            <a:lumOff val="60000"/>
          </a:schemeClr>
        </a:solidFill>
        <a:ln w="3175">
          <a:solidFill>
            <a:schemeClr val="accent6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年次更新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(4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月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</xdr:txBody>
    </xdr:sp>
    <xdr:clientData/>
  </xdr:twoCellAnchor>
  <xdr:oneCellAnchor>
    <xdr:from>
      <xdr:col>34</xdr:col>
      <xdr:colOff>28575</xdr:colOff>
      <xdr:row>63</xdr:row>
      <xdr:rowOff>9524</xdr:rowOff>
    </xdr:from>
    <xdr:ext cx="1019175" cy="1019175"/>
    <xdr:pic>
      <xdr:nvPicPr>
        <xdr:cNvPr id="58" name="図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18011774"/>
          <a:ext cx="1019175" cy="1019175"/>
        </a:xfrm>
        <a:prstGeom prst="rect">
          <a:avLst/>
        </a:prstGeom>
      </xdr:spPr>
    </xdr:pic>
    <xdr:clientData/>
  </xdr:oneCellAnchor>
  <xdr:twoCellAnchor>
    <xdr:from>
      <xdr:col>1</xdr:col>
      <xdr:colOff>47625</xdr:colOff>
      <xdr:row>58</xdr:row>
      <xdr:rowOff>66676</xdr:rowOff>
    </xdr:from>
    <xdr:to>
      <xdr:col>78</xdr:col>
      <xdr:colOff>76200</xdr:colOff>
      <xdr:row>60</xdr:row>
      <xdr:rowOff>257175</xdr:rowOff>
    </xdr:to>
    <xdr:sp macro="" textlink="">
      <xdr:nvSpPr>
        <xdr:cNvPr id="59" name="四角形: 角を丸くする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142875" y="16640176"/>
          <a:ext cx="7362825" cy="7619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○対象者の通所経路を再確認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を印刷し、対象者に「確認欄」を記載してもらう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66673</xdr:colOff>
      <xdr:row>57</xdr:row>
      <xdr:rowOff>171450</xdr:rowOff>
    </xdr:from>
    <xdr:to>
      <xdr:col>13</xdr:col>
      <xdr:colOff>5392</xdr:colOff>
      <xdr:row>58</xdr:row>
      <xdr:rowOff>238125</xdr:rowOff>
    </xdr:to>
    <xdr:sp macro="" textlink="">
      <xdr:nvSpPr>
        <xdr:cNvPr id="60" name="四角形: 角を丸くする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352423" y="16459200"/>
          <a:ext cx="891219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38</xdr:col>
      <xdr:colOff>47625</xdr:colOff>
      <xdr:row>61</xdr:row>
      <xdr:rowOff>85724</xdr:rowOff>
    </xdr:from>
    <xdr:to>
      <xdr:col>41</xdr:col>
      <xdr:colOff>38100</xdr:colOff>
      <xdr:row>62</xdr:row>
      <xdr:rowOff>266699</xdr:rowOff>
    </xdr:to>
    <xdr:sp macro="" textlink="">
      <xdr:nvSpPr>
        <xdr:cNvPr id="62" name="矢印: 下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3667125" y="17516474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19050</xdr:colOff>
      <xdr:row>49</xdr:row>
      <xdr:rowOff>190500</xdr:rowOff>
    </xdr:from>
    <xdr:to>
      <xdr:col>69</xdr:col>
      <xdr:colOff>28575</xdr:colOff>
      <xdr:row>51</xdr:row>
      <xdr:rowOff>114300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829050" y="14192250"/>
          <a:ext cx="277177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を電子申請又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は郵送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kumimoji="1" lang="en-US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毎月の請求時に併せて手続き可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41</xdr:col>
      <xdr:colOff>0</xdr:colOff>
      <xdr:row>61</xdr:row>
      <xdr:rowOff>95249</xdr:rowOff>
    </xdr:from>
    <xdr:to>
      <xdr:col>70</xdr:col>
      <xdr:colOff>9525</xdr:colOff>
      <xdr:row>63</xdr:row>
      <xdr:rowOff>28574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905250" y="17525999"/>
          <a:ext cx="27717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を電子申請又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は郵送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kumimoji="1" lang="en-US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毎月の請求時に併せて手続き可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131</xdr:col>
      <xdr:colOff>59952</xdr:colOff>
      <xdr:row>3</xdr:row>
      <xdr:rowOff>211230</xdr:rowOff>
    </xdr:from>
    <xdr:to>
      <xdr:col>136</xdr:col>
      <xdr:colOff>156882</xdr:colOff>
      <xdr:row>10</xdr:row>
      <xdr:rowOff>230280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6140393" y="984436"/>
          <a:ext cx="3514724" cy="1823197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★当該ファイルを札幌市宛に送信後、データを消去</a:t>
          </a:r>
          <a:endParaRPr kumimoji="1" lang="en-US" altLang="ja-JP" sz="1100" b="1" u="heavy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≪出勤表入力手順≫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①「対象年月」を入力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②「曜日」を入力（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８行目のセル）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③「通所日」を入力（プルダウン選択）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⇒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シートに入力した経路から選択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131</xdr:col>
      <xdr:colOff>381560</xdr:colOff>
      <xdr:row>3</xdr:row>
      <xdr:rowOff>63873</xdr:rowOff>
    </xdr:from>
    <xdr:to>
      <xdr:col>133</xdr:col>
      <xdr:colOff>569820</xdr:colOff>
      <xdr:row>4</xdr:row>
      <xdr:rowOff>159124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6462001" y="837079"/>
          <a:ext cx="1555378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毎月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出勤表入力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344580</xdr:colOff>
      <xdr:row>1</xdr:row>
      <xdr:rowOff>86286</xdr:rowOff>
    </xdr:from>
    <xdr:to>
      <xdr:col>22</xdr:col>
      <xdr:colOff>168087</xdr:colOff>
      <xdr:row>3</xdr:row>
      <xdr:rowOff>246530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5353609" y="344021"/>
          <a:ext cx="5202331" cy="675715"/>
        </a:xfrm>
        <a:prstGeom prst="wedgeRoundRectCallout">
          <a:avLst>
            <a:gd name="adj1" fmla="val -45320"/>
            <a:gd name="adj2" fmla="val 1312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札幌市へ当該ファイル提出後、</a:t>
          </a:r>
          <a:r>
            <a:rPr kumimoji="1" lang="ja-JP" altLang="en-US" sz="1200">
              <a:solidFill>
                <a:srgbClr val="00B05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緑セル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のデータを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全て消去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してください</a:t>
          </a:r>
          <a:endParaRPr kumimoji="1" lang="en-US" altLang="ja-JP" sz="1200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翌月分出勤表作成のため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19050</xdr:colOff>
      <xdr:row>1</xdr:row>
      <xdr:rowOff>238125</xdr:rowOff>
    </xdr:from>
    <xdr:to>
      <xdr:col>120</xdr:col>
      <xdr:colOff>66675</xdr:colOff>
      <xdr:row>30</xdr:row>
      <xdr:rowOff>57150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7162800" y="438150"/>
          <a:ext cx="4333875" cy="4953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</xdr:row>
          <xdr:rowOff>0</xdr:rowOff>
        </xdr:from>
        <xdr:to>
          <xdr:col>15</xdr:col>
          <xdr:colOff>76200</xdr:colOff>
          <xdr:row>2</xdr:row>
          <xdr:rowOff>0</xdr:rowOff>
        </xdr:to>
        <xdr:sp macro="" textlink="">
          <xdr:nvSpPr>
            <xdr:cNvPr id="11266" name="Scroll Bar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D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76</xdr:col>
      <xdr:colOff>57151</xdr:colOff>
      <xdr:row>11</xdr:row>
      <xdr:rowOff>38101</xdr:rowOff>
    </xdr:from>
    <xdr:to>
      <xdr:col>119</xdr:col>
      <xdr:colOff>19051</xdr:colOff>
      <xdr:row>16</xdr:row>
      <xdr:rowOff>152400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296151" y="2057401"/>
          <a:ext cx="4057650" cy="100964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①「対象者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No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」を入力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又はスピンボタン選択）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No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は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D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列参照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②内容に誤りがないかを確認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</a:t>
          </a:r>
          <a:r>
            <a:rPr kumimoji="1" lang="ja-JP" altLang="en-US" sz="1100" b="1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76199</xdr:colOff>
      <xdr:row>9</xdr:row>
      <xdr:rowOff>152400</xdr:rowOff>
    </xdr:from>
    <xdr:to>
      <xdr:col>99</xdr:col>
      <xdr:colOff>28575</xdr:colOff>
      <xdr:row>12</xdr:row>
      <xdr:rowOff>9525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7505699" y="1876425"/>
          <a:ext cx="1952626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届兼委任状印刷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77</xdr:col>
      <xdr:colOff>85724</xdr:colOff>
      <xdr:row>1</xdr:row>
      <xdr:rowOff>47625</xdr:rowOff>
    </xdr:from>
    <xdr:to>
      <xdr:col>92</xdr:col>
      <xdr:colOff>76199</xdr:colOff>
      <xdr:row>1</xdr:row>
      <xdr:rowOff>400050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7419974" y="247650"/>
          <a:ext cx="1419225" cy="352425"/>
        </a:xfrm>
        <a:prstGeom prst="roundRect">
          <a:avLst>
            <a:gd name="adj" fmla="val 26428"/>
          </a:avLst>
        </a:prstGeom>
        <a:solidFill>
          <a:schemeClr val="accent6">
            <a:lumMod val="40000"/>
            <a:lumOff val="60000"/>
          </a:schemeClr>
        </a:solidFill>
        <a:ln w="3175">
          <a:solidFill>
            <a:schemeClr val="accent6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通所届の取扱い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66676</xdr:colOff>
      <xdr:row>2</xdr:row>
      <xdr:rowOff>133350</xdr:rowOff>
    </xdr:from>
    <xdr:to>
      <xdr:col>91</xdr:col>
      <xdr:colOff>66676</xdr:colOff>
      <xdr:row>5</xdr:row>
      <xdr:rowOff>95250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7305676" y="771525"/>
          <a:ext cx="1428750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助成対象者の追加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92</xdr:col>
      <xdr:colOff>9524</xdr:colOff>
      <xdr:row>2</xdr:row>
      <xdr:rowOff>133350</xdr:rowOff>
    </xdr:from>
    <xdr:to>
      <xdr:col>108</xdr:col>
      <xdr:colOff>76199</xdr:colOff>
      <xdr:row>5</xdr:row>
      <xdr:rowOff>95250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8772524" y="771525"/>
          <a:ext cx="1590675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助成対象者の内容変更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82</xdr:col>
      <xdr:colOff>47625</xdr:colOff>
      <xdr:row>5</xdr:row>
      <xdr:rowOff>152400</xdr:rowOff>
    </xdr:from>
    <xdr:to>
      <xdr:col>85</xdr:col>
      <xdr:colOff>19050</xdr:colOff>
      <xdr:row>9</xdr:row>
      <xdr:rowOff>9525</xdr:rowOff>
    </xdr:to>
    <xdr:sp macro="" textlink="">
      <xdr:nvSpPr>
        <xdr:cNvPr id="9" name="矢印: 下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7858125" y="1285875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99</xdr:col>
      <xdr:colOff>66675</xdr:colOff>
      <xdr:row>5</xdr:row>
      <xdr:rowOff>161925</xdr:rowOff>
    </xdr:from>
    <xdr:to>
      <xdr:col>102</xdr:col>
      <xdr:colOff>38100</xdr:colOff>
      <xdr:row>9</xdr:row>
      <xdr:rowOff>19050</xdr:rowOff>
    </xdr:to>
    <xdr:sp macro="" textlink="">
      <xdr:nvSpPr>
        <xdr:cNvPr id="10" name="矢印: 下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9496425" y="129540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96</xdr:col>
      <xdr:colOff>57150</xdr:colOff>
      <xdr:row>17</xdr:row>
      <xdr:rowOff>19050</xdr:rowOff>
    </xdr:from>
    <xdr:to>
      <xdr:col>99</xdr:col>
      <xdr:colOff>28575</xdr:colOff>
      <xdr:row>19</xdr:row>
      <xdr:rowOff>161925</xdr:rowOff>
    </xdr:to>
    <xdr:sp macro="" textlink="">
      <xdr:nvSpPr>
        <xdr:cNvPr id="12" name="矢印: 下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/>
      </xdr:nvSpPr>
      <xdr:spPr>
        <a:xfrm>
          <a:off x="9201150" y="3133725"/>
          <a:ext cx="257175" cy="438150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57150</xdr:colOff>
      <xdr:row>20</xdr:row>
      <xdr:rowOff>57150</xdr:rowOff>
    </xdr:from>
    <xdr:to>
      <xdr:col>119</xdr:col>
      <xdr:colOff>9525</xdr:colOff>
      <xdr:row>24</xdr:row>
      <xdr:rowOff>66675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7296150" y="3667125"/>
          <a:ext cx="4048125" cy="6477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①印刷後、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届兼委任状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を対象者に提示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②対象者は内容確認し、誤りが無ければ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「確認欄」に記載</a:t>
          </a:r>
          <a:endParaRPr kumimoji="1" lang="en-US" altLang="ja-JP" sz="1100" b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96</xdr:col>
      <xdr:colOff>66675</xdr:colOff>
      <xdr:row>24</xdr:row>
      <xdr:rowOff>161925</xdr:rowOff>
    </xdr:from>
    <xdr:to>
      <xdr:col>99</xdr:col>
      <xdr:colOff>38100</xdr:colOff>
      <xdr:row>27</xdr:row>
      <xdr:rowOff>28575</xdr:rowOff>
    </xdr:to>
    <xdr:sp macro="" textlink="">
      <xdr:nvSpPr>
        <xdr:cNvPr id="14" name="矢印: 下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/>
      </xdr:nvSpPr>
      <xdr:spPr>
        <a:xfrm>
          <a:off x="9210675" y="4410075"/>
          <a:ext cx="257175" cy="4095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66675</xdr:colOff>
      <xdr:row>27</xdr:row>
      <xdr:rowOff>95251</xdr:rowOff>
    </xdr:from>
    <xdr:to>
      <xdr:col>118</xdr:col>
      <xdr:colOff>85725</xdr:colOff>
      <xdr:row>29</xdr:row>
      <xdr:rowOff>76201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/>
      </xdr:nvSpPr>
      <xdr:spPr>
        <a:xfrm>
          <a:off x="7305675" y="4886326"/>
          <a:ext cx="4019550" cy="3429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届兼委任状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を札幌市に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電子申請又は郵送</a:t>
          </a:r>
          <a:endParaRPr kumimoji="1" lang="en-US" altLang="ja-JP" sz="1100" b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109</xdr:col>
      <xdr:colOff>19050</xdr:colOff>
      <xdr:row>2</xdr:row>
      <xdr:rowOff>133350</xdr:rowOff>
    </xdr:from>
    <xdr:to>
      <xdr:col>119</xdr:col>
      <xdr:colOff>47625</xdr:colOff>
      <xdr:row>5</xdr:row>
      <xdr:rowOff>95250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/>
      </xdr:nvSpPr>
      <xdr:spPr>
        <a:xfrm>
          <a:off x="10401300" y="771525"/>
          <a:ext cx="981075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年次更新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113</xdr:col>
      <xdr:colOff>0</xdr:colOff>
      <xdr:row>5</xdr:row>
      <xdr:rowOff>152400</xdr:rowOff>
    </xdr:from>
    <xdr:to>
      <xdr:col>115</xdr:col>
      <xdr:colOff>66675</xdr:colOff>
      <xdr:row>9</xdr:row>
      <xdr:rowOff>9525</xdr:rowOff>
    </xdr:to>
    <xdr:sp macro="" textlink="">
      <xdr:nvSpPr>
        <xdr:cNvPr id="11" name="矢印: 下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10763250" y="1285875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9526</xdr:colOff>
      <xdr:row>0</xdr:row>
      <xdr:rowOff>38100</xdr:rowOff>
    </xdr:from>
    <xdr:to>
      <xdr:col>52</xdr:col>
      <xdr:colOff>19050</xdr:colOff>
      <xdr:row>2</xdr:row>
      <xdr:rowOff>180975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1819276" y="38100"/>
          <a:ext cx="3152774" cy="781050"/>
        </a:xfrm>
        <a:prstGeom prst="wedgeRoundRectCallout">
          <a:avLst>
            <a:gd name="adj1" fmla="val -58138"/>
            <a:gd name="adj2" fmla="val 1026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No(〔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D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列参照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</a:t>
          </a:r>
          <a:endParaRPr kumimoji="1" lang="en-US" altLang="ja-JP" sz="1200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又は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スピンボタン選択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し、対象者を表示させてください</a:t>
          </a:r>
        </a:p>
      </xdr:txBody>
    </xdr:sp>
    <xdr:clientData/>
  </xdr:twoCellAnchor>
  <xdr:twoCellAnchor>
    <xdr:from>
      <xdr:col>66</xdr:col>
      <xdr:colOff>47625</xdr:colOff>
      <xdr:row>2</xdr:row>
      <xdr:rowOff>180975</xdr:rowOff>
    </xdr:from>
    <xdr:to>
      <xdr:col>72</xdr:col>
      <xdr:colOff>76199</xdr:colOff>
      <xdr:row>4</xdr:row>
      <xdr:rowOff>47625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 txBox="1"/>
      </xdr:nvSpPr>
      <xdr:spPr>
        <a:xfrm>
          <a:off x="6334125" y="819150"/>
          <a:ext cx="600074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様式１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5</xdr:row>
      <xdr:rowOff>123825</xdr:rowOff>
    </xdr:from>
    <xdr:to>
      <xdr:col>14</xdr:col>
      <xdr:colOff>619125</xdr:colOff>
      <xdr:row>19</xdr:row>
      <xdr:rowOff>285750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/>
      </xdr:nvSpPr>
      <xdr:spPr>
        <a:xfrm>
          <a:off x="7962900" y="1314450"/>
          <a:ext cx="4438650" cy="54387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581025</xdr:colOff>
      <xdr:row>10</xdr:row>
      <xdr:rowOff>28576</xdr:rowOff>
    </xdr:from>
    <xdr:to>
      <xdr:col>14</xdr:col>
      <xdr:colOff>257174</xdr:colOff>
      <xdr:row>11</xdr:row>
      <xdr:rowOff>342900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8258175" y="2895601"/>
          <a:ext cx="3790949" cy="714374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①内容に誤りがないかを確認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</a:t>
          </a:r>
          <a:r>
            <a:rPr kumimoji="1" lang="ja-JP" altLang="en-US" sz="1100" b="1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両面印刷設定の確認）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</xdr:col>
      <xdr:colOff>66673</xdr:colOff>
      <xdr:row>9</xdr:row>
      <xdr:rowOff>247650</xdr:rowOff>
    </xdr:from>
    <xdr:to>
      <xdr:col>10</xdr:col>
      <xdr:colOff>361950</xdr:colOff>
      <xdr:row>10</xdr:row>
      <xdr:rowOff>200025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8429623" y="2714625"/>
          <a:ext cx="981077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内訳書出力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228600</xdr:colOff>
      <xdr:row>8</xdr:row>
      <xdr:rowOff>180975</xdr:rowOff>
    </xdr:from>
    <xdr:to>
      <xdr:col>11</xdr:col>
      <xdr:colOff>485775</xdr:colOff>
      <xdr:row>9</xdr:row>
      <xdr:rowOff>228600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9963150" y="224790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600075</xdr:colOff>
      <xdr:row>7</xdr:row>
      <xdr:rowOff>38100</xdr:rowOff>
    </xdr:from>
    <xdr:to>
      <xdr:col>14</xdr:col>
      <xdr:colOff>285750</xdr:colOff>
      <xdr:row>8</xdr:row>
      <xdr:rowOff>95250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8277225" y="1704975"/>
          <a:ext cx="3800475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札幌市から助成金受領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228600</xdr:colOff>
      <xdr:row>12</xdr:row>
      <xdr:rowOff>28575</xdr:rowOff>
    </xdr:from>
    <xdr:to>
      <xdr:col>11</xdr:col>
      <xdr:colOff>485775</xdr:colOff>
      <xdr:row>13</xdr:row>
      <xdr:rowOff>76200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9963150" y="369570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600074</xdr:colOff>
      <xdr:row>13</xdr:row>
      <xdr:rowOff>171450</xdr:rowOff>
    </xdr:from>
    <xdr:to>
      <xdr:col>14</xdr:col>
      <xdr:colOff>238125</xdr:colOff>
      <xdr:row>15</xdr:row>
      <xdr:rowOff>342900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8277224" y="4238625"/>
          <a:ext cx="3752851" cy="97155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①助成金を対象者に渡す際、印刷した内訳書を提示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②渡した助成金と内訳書の助成額が一致していることを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対象者に確認してもらう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対象者が内訳書に「受領月日」を記載</a:t>
          </a:r>
          <a:endParaRPr kumimoji="1" lang="en-US" altLang="ja-JP" sz="1100" b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238125</xdr:colOff>
      <xdr:row>16</xdr:row>
      <xdr:rowOff>47625</xdr:rowOff>
    </xdr:from>
    <xdr:to>
      <xdr:col>11</xdr:col>
      <xdr:colOff>495300</xdr:colOff>
      <xdr:row>17</xdr:row>
      <xdr:rowOff>95250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>
          <a:off x="9972675" y="531495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600075</xdr:colOff>
      <xdr:row>17</xdr:row>
      <xdr:rowOff>209549</xdr:rowOff>
    </xdr:from>
    <xdr:to>
      <xdr:col>14</xdr:col>
      <xdr:colOff>200025</xdr:colOff>
      <xdr:row>18</xdr:row>
      <xdr:rowOff>390524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/>
      </xdr:nvSpPr>
      <xdr:spPr>
        <a:xfrm>
          <a:off x="8277225" y="5876924"/>
          <a:ext cx="3714750" cy="581025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内訳書を保管</a:t>
          </a:r>
          <a:r>
            <a:rPr kumimoji="1" lang="en-US" altLang="ja-JP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(5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年間</a:t>
          </a:r>
          <a:r>
            <a:rPr kumimoji="1" lang="en-US" altLang="ja-JP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疑義が生じた場合、札幌市が提出を求める場合あり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381000</xdr:colOff>
      <xdr:row>4</xdr:row>
      <xdr:rowOff>171450</xdr:rowOff>
    </xdr:from>
    <xdr:to>
      <xdr:col>12</xdr:col>
      <xdr:colOff>323850</xdr:colOff>
      <xdr:row>6</xdr:row>
      <xdr:rowOff>47625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/>
      </xdr:nvSpPr>
      <xdr:spPr>
        <a:xfrm>
          <a:off x="9429750" y="1123950"/>
          <a:ext cx="1314450" cy="352425"/>
        </a:xfrm>
        <a:prstGeom prst="roundRect">
          <a:avLst>
            <a:gd name="adj" fmla="val 26428"/>
          </a:avLst>
        </a:prstGeom>
        <a:solidFill>
          <a:schemeClr val="accent6">
            <a:lumMod val="40000"/>
            <a:lumOff val="60000"/>
          </a:schemeClr>
        </a:solidFill>
        <a:ln w="3175">
          <a:solidFill>
            <a:schemeClr val="accent6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内訳書の取扱い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</xdr:col>
      <xdr:colOff>923926</xdr:colOff>
      <xdr:row>0</xdr:row>
      <xdr:rowOff>57150</xdr:rowOff>
    </xdr:from>
    <xdr:to>
      <xdr:col>8</xdr:col>
      <xdr:colOff>104776</xdr:colOff>
      <xdr:row>1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 txBox="1"/>
      </xdr:nvSpPr>
      <xdr:spPr>
        <a:xfrm>
          <a:off x="6991351" y="57150"/>
          <a:ext cx="7810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様式</a:t>
          </a:r>
          <a:r>
            <a:rPr kumimoji="1" lang="en-US" altLang="ja-JP" sz="1100"/>
            <a:t>3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251010</xdr:rowOff>
    </xdr:from>
    <xdr:to>
      <xdr:col>3</xdr:col>
      <xdr:colOff>1784536</xdr:colOff>
      <xdr:row>0</xdr:row>
      <xdr:rowOff>2209799</xdr:rowOff>
    </xdr:to>
    <xdr:sp macro="" textlink="">
      <xdr:nvSpPr>
        <xdr:cNvPr id="3" name="四角形: 角を丸くする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38100" y="251010"/>
          <a:ext cx="6918511" cy="195878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①以下のフォルダから「１指定障害福祉サービス事業者一覧」を選択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\\shogai-s-01\00</a:t>
          </a:r>
          <a:r>
            <a:rPr kumimoji="1" lang="ja-JP" altLang="en-US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課共有</a:t>
          </a:r>
          <a:r>
            <a:rPr kumimoji="1" lang="en-US" altLang="ja-JP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\050</a:t>
          </a:r>
          <a:r>
            <a:rPr kumimoji="1" lang="ja-JP" altLang="en-US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部内ファイル交換用</a:t>
          </a:r>
          <a:r>
            <a:rPr kumimoji="1" lang="en-US" altLang="ja-JP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\</a:t>
          </a:r>
          <a:r>
            <a:rPr kumimoji="1" lang="ja-JP" altLang="en-US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事業所一覧表</a:t>
          </a:r>
          <a:endParaRPr kumimoji="1" lang="en-US" altLang="ja-JP" sz="1100" b="1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直近の月のフォルダを選択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②以下の順番でデータ抽出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ア　サービス種類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(C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で以下の事業種別を選択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「生活介護」「自立訓練」「就労移行支援」「就労継続支援」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イ　新規事業所（黄色セル）を選択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③項目別にコピーし、当該シートの最下段の列にそれぞれ貼付け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「従たる事業所名（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H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列）」は請求があった場合のみ手入力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225237</xdr:colOff>
      <xdr:row>0</xdr:row>
      <xdr:rowOff>47625</xdr:rowOff>
    </xdr:from>
    <xdr:to>
      <xdr:col>1</xdr:col>
      <xdr:colOff>1504950</xdr:colOff>
      <xdr:row>0</xdr:row>
      <xdr:rowOff>400611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225237" y="47625"/>
          <a:ext cx="2165538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毎月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2533651</xdr:colOff>
      <xdr:row>0</xdr:row>
      <xdr:rowOff>555810</xdr:rowOff>
    </xdr:from>
    <xdr:to>
      <xdr:col>8</xdr:col>
      <xdr:colOff>666751</xdr:colOff>
      <xdr:row>0</xdr:row>
      <xdr:rowOff>1619249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1610976" y="555810"/>
          <a:ext cx="4800600" cy="106343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通所交通費助成事業申請者一覧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ファイルにある「請求番号別一覧」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シートを選択。請求番号を決定した新規事業所の行を選択し、単位番号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(E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(F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をコピー。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②当該シートの単位番号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(H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(I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に①のデータを貼付け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2711262</xdr:colOff>
      <xdr:row>0</xdr:row>
      <xdr:rowOff>352425</xdr:rowOff>
    </xdr:from>
    <xdr:to>
      <xdr:col>6</xdr:col>
      <xdr:colOff>1685926</xdr:colOff>
      <xdr:row>0</xdr:row>
      <xdr:rowOff>705411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9645462" y="352425"/>
          <a:ext cx="2556064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「単位番号」「個別番号」貼付方法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2228851</xdr:colOff>
      <xdr:row>0</xdr:row>
      <xdr:rowOff>838200</xdr:rowOff>
    </xdr:from>
    <xdr:to>
      <xdr:col>4</xdr:col>
      <xdr:colOff>1323976</xdr:colOff>
      <xdr:row>0</xdr:row>
      <xdr:rowOff>1438275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/>
      </xdr:nvSpPr>
      <xdr:spPr>
        <a:xfrm>
          <a:off x="5257801" y="838200"/>
          <a:ext cx="1657350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FF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新規事業所から請求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95250</xdr:colOff>
      <xdr:row>0</xdr:row>
      <xdr:rowOff>895350</xdr:rowOff>
    </xdr:from>
    <xdr:to>
      <xdr:col>5</xdr:col>
      <xdr:colOff>371475</xdr:colOff>
      <xdr:row>0</xdr:row>
      <xdr:rowOff>1419225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/>
      </xdr:nvSpPr>
      <xdr:spPr>
        <a:xfrm>
          <a:off x="7029450" y="895350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409574</xdr:colOff>
      <xdr:row>0</xdr:row>
      <xdr:rowOff>828675</xdr:rowOff>
    </xdr:from>
    <xdr:to>
      <xdr:col>5</xdr:col>
      <xdr:colOff>2095499</xdr:colOff>
      <xdr:row>0</xdr:row>
      <xdr:rowOff>1428750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/>
      </xdr:nvSpPr>
      <xdr:spPr>
        <a:xfrm>
          <a:off x="7343774" y="828675"/>
          <a:ext cx="1685925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新規事業所の請求番号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決定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2181225</xdr:colOff>
      <xdr:row>0</xdr:row>
      <xdr:rowOff>885825</xdr:rowOff>
    </xdr:from>
    <xdr:to>
      <xdr:col>5</xdr:col>
      <xdr:colOff>2457450</xdr:colOff>
      <xdr:row>0</xdr:row>
      <xdr:rowOff>1409700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/>
      </xdr:nvSpPr>
      <xdr:spPr>
        <a:xfrm>
          <a:off x="9115425" y="885825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228601</xdr:colOff>
      <xdr:row>0</xdr:row>
      <xdr:rowOff>232996</xdr:rowOff>
    </xdr:from>
    <xdr:to>
      <xdr:col>4</xdr:col>
      <xdr:colOff>762001</xdr:colOff>
      <xdr:row>0</xdr:row>
      <xdr:rowOff>819150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6" y="232996"/>
          <a:ext cx="533400" cy="58615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251011</xdr:rowOff>
    </xdr:from>
    <xdr:to>
      <xdr:col>3</xdr:col>
      <xdr:colOff>2476500</xdr:colOff>
      <xdr:row>0</xdr:row>
      <xdr:rowOff>2152650</xdr:rowOff>
    </xdr:to>
    <xdr:sp macro="" textlink="">
      <xdr:nvSpPr>
        <xdr:cNvPr id="2" name="四角形: 角を丸くする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38100" y="251011"/>
          <a:ext cx="4543425" cy="190163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①北海道保健福祉部障がい者保健福祉課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HP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から「障害福祉サービス事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業所等一覧」を選択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5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ja-JP" altLang="en-US" sz="950" b="1" baseline="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en-US" altLang="ja-JP" sz="95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https://www.pref.hokkaido.lg.jp/hf/shf/jigyousyosisetuichiran.html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②以下の順番でデータ抽出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ア　サービス種類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(B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で以下の事業種別を選択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「生活介護」「自立訓練」「就労移行支援」「就労継続支援」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イ　事業所所在地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(E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で札幌市の事業所を削除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ウ　指定年月日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(K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で新規事業所を選択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③項目別にコピーし、当該シートの最下段の列にそれぞれ貼付け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225237</xdr:colOff>
      <xdr:row>0</xdr:row>
      <xdr:rowOff>47625</xdr:rowOff>
    </xdr:from>
    <xdr:to>
      <xdr:col>3</xdr:col>
      <xdr:colOff>209550</xdr:colOff>
      <xdr:row>0</xdr:row>
      <xdr:rowOff>400611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225237" y="47625"/>
          <a:ext cx="2089338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毎月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2514600</xdr:colOff>
      <xdr:row>0</xdr:row>
      <xdr:rowOff>270060</xdr:rowOff>
    </xdr:from>
    <xdr:to>
      <xdr:col>8</xdr:col>
      <xdr:colOff>9525</xdr:colOff>
      <xdr:row>0</xdr:row>
      <xdr:rowOff>1666875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9324975" y="270060"/>
          <a:ext cx="3257550" cy="139681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通所交通費助成事業申請者一覧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ファイル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にある「請求番号別一覧」シートを選択。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請求番号を決定した新規事業所の行を選択し、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単位番号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(E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(F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をコピー。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②当該シートの単位番号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(H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(I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に①のデータを貼付け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2644586</xdr:colOff>
      <xdr:row>0</xdr:row>
      <xdr:rowOff>47625</xdr:rowOff>
    </xdr:from>
    <xdr:to>
      <xdr:col>7</xdr:col>
      <xdr:colOff>66674</xdr:colOff>
      <xdr:row>0</xdr:row>
      <xdr:rowOff>400611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9454961" y="47625"/>
          <a:ext cx="2498913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「単位番号」「個別番号」貼付方法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457201</xdr:colOff>
      <xdr:row>0</xdr:row>
      <xdr:rowOff>857250</xdr:rowOff>
    </xdr:from>
    <xdr:to>
      <xdr:col>4</xdr:col>
      <xdr:colOff>2114551</xdr:colOff>
      <xdr:row>0</xdr:row>
      <xdr:rowOff>1457325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5124451" y="857250"/>
          <a:ext cx="1657350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bg1">
              <a:lumMod val="65000"/>
            </a:scheme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新規事業所から請求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95250</xdr:colOff>
      <xdr:row>0</xdr:row>
      <xdr:rowOff>895350</xdr:rowOff>
    </xdr:from>
    <xdr:to>
      <xdr:col>5</xdr:col>
      <xdr:colOff>371475</xdr:colOff>
      <xdr:row>0</xdr:row>
      <xdr:rowOff>1419225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/>
      </xdr:nvSpPr>
      <xdr:spPr>
        <a:xfrm>
          <a:off x="7029450" y="895350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400049</xdr:colOff>
      <xdr:row>0</xdr:row>
      <xdr:rowOff>857250</xdr:rowOff>
    </xdr:from>
    <xdr:to>
      <xdr:col>5</xdr:col>
      <xdr:colOff>2085974</xdr:colOff>
      <xdr:row>0</xdr:row>
      <xdr:rowOff>1457325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/>
      </xdr:nvSpPr>
      <xdr:spPr>
        <a:xfrm>
          <a:off x="7210424" y="857250"/>
          <a:ext cx="1685925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新規事業所の請求番号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決定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2181225</xdr:colOff>
      <xdr:row>0</xdr:row>
      <xdr:rowOff>914400</xdr:rowOff>
    </xdr:from>
    <xdr:to>
      <xdr:col>5</xdr:col>
      <xdr:colOff>2457450</xdr:colOff>
      <xdr:row>0</xdr:row>
      <xdr:rowOff>1438275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/>
      </xdr:nvSpPr>
      <xdr:spPr>
        <a:xfrm>
          <a:off x="8991600" y="914400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1009651</xdr:colOff>
      <xdr:row>0</xdr:row>
      <xdr:rowOff>318721</xdr:rowOff>
    </xdr:from>
    <xdr:to>
      <xdr:col>4</xdr:col>
      <xdr:colOff>1543051</xdr:colOff>
      <xdr:row>0</xdr:row>
      <xdr:rowOff>857250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1" y="318721"/>
          <a:ext cx="533400" cy="538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</xdr:row>
          <xdr:rowOff>0</xdr:rowOff>
        </xdr:from>
        <xdr:to>
          <xdr:col>3</xdr:col>
          <xdr:colOff>38100</xdr:colOff>
          <xdr:row>3</xdr:row>
          <xdr:rowOff>9525</xdr:rowOff>
        </xdr:to>
        <xdr:sp macro="" textlink="">
          <xdr:nvSpPr>
            <xdr:cNvPr id="16385" name="Option 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0</xdr:rowOff>
        </xdr:from>
        <xdr:to>
          <xdr:col>3</xdr:col>
          <xdr:colOff>38100</xdr:colOff>
          <xdr:row>14</xdr:row>
          <xdr:rowOff>9525</xdr:rowOff>
        </xdr:to>
        <xdr:sp macro="" textlink="">
          <xdr:nvSpPr>
            <xdr:cNvPr id="16388" name="Option Button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2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0</xdr:rowOff>
        </xdr:from>
        <xdr:to>
          <xdr:col>3</xdr:col>
          <xdr:colOff>38100</xdr:colOff>
          <xdr:row>22</xdr:row>
          <xdr:rowOff>9525</xdr:rowOff>
        </xdr:to>
        <xdr:sp macro="" textlink="">
          <xdr:nvSpPr>
            <xdr:cNvPr id="16389" name="Option Button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2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0</xdr:rowOff>
        </xdr:from>
        <xdr:to>
          <xdr:col>3</xdr:col>
          <xdr:colOff>38100</xdr:colOff>
          <xdr:row>28</xdr:row>
          <xdr:rowOff>9525</xdr:rowOff>
        </xdr:to>
        <xdr:sp macro="" textlink="">
          <xdr:nvSpPr>
            <xdr:cNvPr id="16390" name="Option Button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2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57149</xdr:colOff>
      <xdr:row>0</xdr:row>
      <xdr:rowOff>85725</xdr:rowOff>
    </xdr:from>
    <xdr:to>
      <xdr:col>77</xdr:col>
      <xdr:colOff>47624</xdr:colOff>
      <xdr:row>0</xdr:row>
      <xdr:rowOff>514350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7149" y="85725"/>
          <a:ext cx="6467475" cy="42862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該当する事業形態を１つ選択してください。事業所番号のみ入力すると事業所情報が表示されます。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47625</xdr:colOff>
      <xdr:row>2</xdr:row>
      <xdr:rowOff>171449</xdr:rowOff>
    </xdr:from>
    <xdr:to>
      <xdr:col>123</xdr:col>
      <xdr:colOff>9525</xdr:colOff>
      <xdr:row>11</xdr:row>
      <xdr:rowOff>38099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429375" y="1019174"/>
          <a:ext cx="4438650" cy="200977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○「事業所番号」を入力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法人名、法人代表者氏名等、法人住所、事業所名、事業種別、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○「従たる事業所」へ通所している場合に✓を入れ、事業所名及び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住所を入力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「従たる事業所」は札幌市へ届出を行っている事業所に限る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「従たる事業所」に通っている場合でも、本体事業所と同じ請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求先としたい場合は✓不要（この場合、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シートの「施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設外就労」に名称及び住所を入力）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</a:p>
      </xdr:txBody>
    </xdr:sp>
    <xdr:clientData/>
  </xdr:twoCellAnchor>
  <xdr:twoCellAnchor>
    <xdr:from>
      <xdr:col>77</xdr:col>
      <xdr:colOff>66675</xdr:colOff>
      <xdr:row>1</xdr:row>
      <xdr:rowOff>209550</xdr:rowOff>
    </xdr:from>
    <xdr:to>
      <xdr:col>116</xdr:col>
      <xdr:colOff>28575</xdr:colOff>
      <xdr:row>3</xdr:row>
      <xdr:rowOff>85725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543675" y="819150"/>
          <a:ext cx="36766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障害福祉サービス事業所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札幌市内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85725</xdr:colOff>
      <xdr:row>22</xdr:row>
      <xdr:rowOff>66675</xdr:rowOff>
    </xdr:from>
    <xdr:to>
      <xdr:col>122</xdr:col>
      <xdr:colOff>76200</xdr:colOff>
      <xdr:row>25</xdr:row>
      <xdr:rowOff>180975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467475" y="5676900"/>
          <a:ext cx="4371975" cy="82867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○「事業所名」をプルダウン選択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法人住所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66675</xdr:colOff>
      <xdr:row>21</xdr:row>
      <xdr:rowOff>104775</xdr:rowOff>
    </xdr:from>
    <xdr:to>
      <xdr:col>108</xdr:col>
      <xdr:colOff>47625</xdr:colOff>
      <xdr:row>22</xdr:row>
      <xdr:rowOff>219075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734175" y="4762500"/>
          <a:ext cx="28384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地域活動支援センター）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77</xdr:col>
      <xdr:colOff>0</xdr:colOff>
      <xdr:row>28</xdr:row>
      <xdr:rowOff>104775</xdr:rowOff>
    </xdr:from>
    <xdr:to>
      <xdr:col>123</xdr:col>
      <xdr:colOff>19050</xdr:colOff>
      <xdr:row>31</xdr:row>
      <xdr:rowOff>219075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477000" y="7143750"/>
          <a:ext cx="4400550" cy="82867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○「事業所名」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法人住所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76200</xdr:colOff>
      <xdr:row>27</xdr:row>
      <xdr:rowOff>142875</xdr:rowOff>
    </xdr:from>
    <xdr:to>
      <xdr:col>105</xdr:col>
      <xdr:colOff>9525</xdr:colOff>
      <xdr:row>29</xdr:row>
      <xdr:rowOff>19050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743700" y="6229350"/>
          <a:ext cx="2505075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地域共同作業所）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66675</xdr:colOff>
      <xdr:row>15</xdr:row>
      <xdr:rowOff>85725</xdr:rowOff>
    </xdr:from>
    <xdr:to>
      <xdr:col>123</xdr:col>
      <xdr:colOff>9525</xdr:colOff>
      <xdr:row>19</xdr:row>
      <xdr:rowOff>171450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448425" y="4029075"/>
          <a:ext cx="4419600" cy="103822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○「事業所番号」を入力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法人名、法人代表者氏名等、法人住所、事業所名、事業種別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○「法人代表者氏名等」「法人住所」を入力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76200</xdr:colOff>
      <xdr:row>14</xdr:row>
      <xdr:rowOff>142875</xdr:rowOff>
    </xdr:from>
    <xdr:to>
      <xdr:col>117</xdr:col>
      <xdr:colOff>38100</xdr:colOff>
      <xdr:row>16</xdr:row>
      <xdr:rowOff>19050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648450" y="3848100"/>
          <a:ext cx="36766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障害福祉サービス事業所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札幌市外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9</xdr:row>
          <xdr:rowOff>0</xdr:rowOff>
        </xdr:from>
        <xdr:to>
          <xdr:col>5</xdr:col>
          <xdr:colOff>0</xdr:colOff>
          <xdr:row>10</xdr:row>
          <xdr:rowOff>9525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2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5</xdr:row>
      <xdr:rowOff>47625</xdr:rowOff>
    </xdr:from>
    <xdr:to>
      <xdr:col>20</xdr:col>
      <xdr:colOff>428625</xdr:colOff>
      <xdr:row>24</xdr:row>
      <xdr:rowOff>85725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1687175" y="2105025"/>
          <a:ext cx="4448175" cy="5105400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★</a:t>
          </a:r>
          <a:r>
            <a:rPr kumimoji="1" lang="en-US" altLang="ja-JP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</a:t>
          </a:r>
          <a:r>
            <a:rPr kumimoji="1" lang="en-US" altLang="ja-JP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印刷済後、</a:t>
          </a:r>
          <a:r>
            <a:rPr kumimoji="1" lang="ja-JP" altLang="ja-JP" sz="1100" b="1" u="heavy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「入力分類」「適用年月日」</a:t>
          </a:r>
          <a:r>
            <a:rPr kumimoji="1" lang="ja-JP" altLang="en-US" sz="1100" b="1" u="heavy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</a:t>
          </a:r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消去</a:t>
          </a:r>
          <a:endParaRPr kumimoji="1" lang="en-US" altLang="ja-JP" sz="1100" b="1" u="heavy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○「入力分類」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○「適用年月日」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1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の場合：利用開始日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の場合：変更した内容が適用となった日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○「氏名」　　　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○「生年月日」　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○「障害者手帳等」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対象者が所持する障害者手帳又は受給資格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　　　　等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障害者手帳を複数所持する場合、以下の優先順位で選択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優先１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身障手帳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級、療育手帳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優先２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精神手帳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優先３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身障手帳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級、療育手帳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･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B-</a:t>
          </a: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優先４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精神手帳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○「生保」　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生活保護受給の有無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対象の場合のみ✓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✓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を入れた場合、助成額０円となる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事業対象外のため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○「住所」　　　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○「受給者証番号」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地域生活支援センター利用者は入力不要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○「特例措置者」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特例措置者の有無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対象の場合のみ✓）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平成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30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年度まで実施していた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身体･知的障がい者交通費助成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制度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により助成を受けていた者のうち、複数の経路認定を受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けていた者が対象</a:t>
          </a:r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14</xdr:col>
      <xdr:colOff>304799</xdr:colOff>
      <xdr:row>4</xdr:row>
      <xdr:rowOff>133350</xdr:rowOff>
    </xdr:from>
    <xdr:to>
      <xdr:col>16</xdr:col>
      <xdr:colOff>190501</xdr:colOff>
      <xdr:row>5</xdr:row>
      <xdr:rowOff>219075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896724" y="1924050"/>
          <a:ext cx="1257302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28576</xdr:colOff>
      <xdr:row>0</xdr:row>
      <xdr:rowOff>28575</xdr:rowOff>
    </xdr:from>
    <xdr:to>
      <xdr:col>2</xdr:col>
      <xdr:colOff>800100</xdr:colOff>
      <xdr:row>1</xdr:row>
      <xdr:rowOff>485775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8576" y="28575"/>
          <a:ext cx="2190749" cy="923925"/>
        </a:xfrm>
        <a:prstGeom prst="wedgeRoundRectCallout">
          <a:avLst>
            <a:gd name="adj1" fmla="val -45320"/>
            <a:gd name="adj2" fmla="val 1312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札幌市へ当該ファイル提出後、</a:t>
          </a:r>
          <a:r>
            <a:rPr kumimoji="1" lang="ja-JP" altLang="en-US" sz="1050" b="1">
              <a:solidFill>
                <a:srgbClr val="7030A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「入力分類」「適用年月日」</a:t>
          </a:r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のデータ</a:t>
          </a:r>
          <a:r>
            <a:rPr kumimoji="1" lang="ja-JP" altLang="en-US" sz="1050" u="sng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のみ</a:t>
          </a:r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消去</a:t>
          </a:r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してください</a:t>
          </a:r>
          <a:endParaRPr kumimoji="1" lang="en-US" altLang="ja-JP" sz="1050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翌月分資料作成のため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171450</xdr:rowOff>
    </xdr:from>
    <xdr:to>
      <xdr:col>1</xdr:col>
      <xdr:colOff>771524</xdr:colOff>
      <xdr:row>4</xdr:row>
      <xdr:rowOff>57150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2400" y="43815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32</xdr:col>
      <xdr:colOff>219075</xdr:colOff>
      <xdr:row>9</xdr:row>
      <xdr:rowOff>76199</xdr:rowOff>
    </xdr:from>
    <xdr:to>
      <xdr:col>39</xdr:col>
      <xdr:colOff>114300</xdr:colOff>
      <xdr:row>17</xdr:row>
      <xdr:rowOff>247650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3507700" y="2476499"/>
          <a:ext cx="4695825" cy="2305051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○施設外就労等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施設外就労先勤務の名称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○「車利用」　　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車利用の有無</a:t>
          </a:r>
          <a:r>
            <a:rPr kumimoji="1" lang="en-US" altLang="ja-JP" sz="1100">
              <a:solidFill>
                <a:srgbClr val="CC33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rgbClr val="CC33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対象の場合のみ✓</a:t>
          </a:r>
          <a:r>
            <a:rPr kumimoji="1" lang="en-US" altLang="ja-JP" sz="1100">
              <a:solidFill>
                <a:srgbClr val="CC33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rgbClr val="CC33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✓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を入れた場合、利用日数や他の交通機関入力の内容に係らず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一律で月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2,000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円となる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32</xdr:col>
      <xdr:colOff>400050</xdr:colOff>
      <xdr:row>8</xdr:row>
      <xdr:rowOff>142875</xdr:rowOff>
    </xdr:from>
    <xdr:to>
      <xdr:col>34</xdr:col>
      <xdr:colOff>352425</xdr:colOff>
      <xdr:row>9</xdr:row>
      <xdr:rowOff>228600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3688675" y="2276475"/>
          <a:ext cx="1323975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257176</xdr:colOff>
      <xdr:row>2</xdr:row>
      <xdr:rowOff>19050</xdr:rowOff>
    </xdr:from>
    <xdr:to>
      <xdr:col>15</xdr:col>
      <xdr:colOff>581026</xdr:colOff>
      <xdr:row>4</xdr:row>
      <xdr:rowOff>171450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829676" y="552450"/>
          <a:ext cx="1409700" cy="685800"/>
        </a:xfrm>
        <a:prstGeom prst="wedgeRoundRectCallout">
          <a:avLst>
            <a:gd name="adj1" fmla="val -68824"/>
            <a:gd name="adj2" fmla="val 10503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647700</xdr:colOff>
      <xdr:row>1</xdr:row>
      <xdr:rowOff>123825</xdr:rowOff>
    </xdr:from>
    <xdr:to>
      <xdr:col>19</xdr:col>
      <xdr:colOff>895350</xdr:colOff>
      <xdr:row>3</xdr:row>
      <xdr:rowOff>228600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0401300" y="390525"/>
          <a:ext cx="3495675" cy="63817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通所経路が１つの場合は入力不要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219075</xdr:colOff>
      <xdr:row>9</xdr:row>
      <xdr:rowOff>9525</xdr:rowOff>
    </xdr:from>
    <xdr:to>
      <xdr:col>38</xdr:col>
      <xdr:colOff>114300</xdr:colOff>
      <xdr:row>15</xdr:row>
      <xdr:rowOff>171451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2964775" y="2409825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381001</xdr:colOff>
      <xdr:row>8</xdr:row>
      <xdr:rowOff>57150</xdr:rowOff>
    </xdr:from>
    <xdr:to>
      <xdr:col>33</xdr:col>
      <xdr:colOff>285751</xdr:colOff>
      <xdr:row>9</xdr:row>
      <xdr:rowOff>142875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3126701" y="2190750"/>
          <a:ext cx="12763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161925</xdr:colOff>
      <xdr:row>1</xdr:row>
      <xdr:rowOff>190500</xdr:rowOff>
    </xdr:from>
    <xdr:to>
      <xdr:col>1</xdr:col>
      <xdr:colOff>781049</xdr:colOff>
      <xdr:row>4</xdr:row>
      <xdr:rowOff>76200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61925" y="45720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57150</xdr:colOff>
      <xdr:row>2</xdr:row>
      <xdr:rowOff>200025</xdr:rowOff>
    </xdr:from>
    <xdr:to>
      <xdr:col>15</xdr:col>
      <xdr:colOff>285750</xdr:colOff>
      <xdr:row>5</xdr:row>
      <xdr:rowOff>85725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8629650" y="733425"/>
          <a:ext cx="1409700" cy="685800"/>
        </a:xfrm>
        <a:prstGeom prst="wedgeRoundRectCallout">
          <a:avLst>
            <a:gd name="adj1" fmla="val -66121"/>
            <a:gd name="adj2" fmla="val 7447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438150</xdr:colOff>
      <xdr:row>1</xdr:row>
      <xdr:rowOff>66675</xdr:rowOff>
    </xdr:from>
    <xdr:to>
      <xdr:col>19</xdr:col>
      <xdr:colOff>685800</xdr:colOff>
      <xdr:row>3</xdr:row>
      <xdr:rowOff>238125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0191750" y="333375"/>
          <a:ext cx="3495675" cy="70485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３つ以上ある場合のみ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通所経路が２つ以下の場合は入力不要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152400</xdr:colOff>
      <xdr:row>8</xdr:row>
      <xdr:rowOff>247650</xdr:rowOff>
    </xdr:from>
    <xdr:to>
      <xdr:col>38</xdr:col>
      <xdr:colOff>47625</xdr:colOff>
      <xdr:row>15</xdr:row>
      <xdr:rowOff>142876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2898100" y="238125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314326</xdr:colOff>
      <xdr:row>8</xdr:row>
      <xdr:rowOff>66675</xdr:rowOff>
    </xdr:from>
    <xdr:to>
      <xdr:col>33</xdr:col>
      <xdr:colOff>238126</xdr:colOff>
      <xdr:row>9</xdr:row>
      <xdr:rowOff>152400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23060026" y="2200275"/>
          <a:ext cx="129540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133350</xdr:colOff>
      <xdr:row>1</xdr:row>
      <xdr:rowOff>209550</xdr:rowOff>
    </xdr:from>
    <xdr:to>
      <xdr:col>1</xdr:col>
      <xdr:colOff>752474</xdr:colOff>
      <xdr:row>4</xdr:row>
      <xdr:rowOff>95250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33350" y="47625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95250</xdr:colOff>
      <xdr:row>2</xdr:row>
      <xdr:rowOff>180975</xdr:rowOff>
    </xdr:from>
    <xdr:to>
      <xdr:col>15</xdr:col>
      <xdr:colOff>323850</xdr:colOff>
      <xdr:row>5</xdr:row>
      <xdr:rowOff>66675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8667750" y="714375"/>
          <a:ext cx="1409700" cy="685800"/>
        </a:xfrm>
        <a:prstGeom prst="wedgeRoundRectCallout">
          <a:avLst>
            <a:gd name="adj1" fmla="val -67472"/>
            <a:gd name="adj2" fmla="val 8003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600075</xdr:colOff>
      <xdr:row>1</xdr:row>
      <xdr:rowOff>19050</xdr:rowOff>
    </xdr:from>
    <xdr:to>
      <xdr:col>19</xdr:col>
      <xdr:colOff>847725</xdr:colOff>
      <xdr:row>3</xdr:row>
      <xdr:rowOff>171450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0353675" y="285750"/>
          <a:ext cx="3495675" cy="6858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４つ以上ある場合のみ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通所経路が３つ以下の場合は入力不要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133350</xdr:colOff>
      <xdr:row>9</xdr:row>
      <xdr:rowOff>38100</xdr:rowOff>
    </xdr:from>
    <xdr:to>
      <xdr:col>38</xdr:col>
      <xdr:colOff>28575</xdr:colOff>
      <xdr:row>15</xdr:row>
      <xdr:rowOff>200026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2879050" y="243840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323851</xdr:colOff>
      <xdr:row>8</xdr:row>
      <xdr:rowOff>95250</xdr:rowOff>
    </xdr:from>
    <xdr:to>
      <xdr:col>33</xdr:col>
      <xdr:colOff>171451</xdr:colOff>
      <xdr:row>9</xdr:row>
      <xdr:rowOff>180975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23069551" y="2228850"/>
          <a:ext cx="121920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123825</xdr:colOff>
      <xdr:row>1</xdr:row>
      <xdr:rowOff>180975</xdr:rowOff>
    </xdr:from>
    <xdr:to>
      <xdr:col>1</xdr:col>
      <xdr:colOff>742949</xdr:colOff>
      <xdr:row>4</xdr:row>
      <xdr:rowOff>66675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23825" y="447675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104775</xdr:colOff>
      <xdr:row>2</xdr:row>
      <xdr:rowOff>190500</xdr:rowOff>
    </xdr:from>
    <xdr:to>
      <xdr:col>15</xdr:col>
      <xdr:colOff>333375</xdr:colOff>
      <xdr:row>5</xdr:row>
      <xdr:rowOff>76200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8677275" y="723900"/>
          <a:ext cx="1409700" cy="685800"/>
        </a:xfrm>
        <a:prstGeom prst="wedgeRoundRectCallout">
          <a:avLst>
            <a:gd name="adj1" fmla="val -63418"/>
            <a:gd name="adj2" fmla="val 81423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400050</xdr:colOff>
      <xdr:row>1</xdr:row>
      <xdr:rowOff>57150</xdr:rowOff>
    </xdr:from>
    <xdr:to>
      <xdr:col>19</xdr:col>
      <xdr:colOff>647700</xdr:colOff>
      <xdr:row>3</xdr:row>
      <xdr:rowOff>209550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0153650" y="323850"/>
          <a:ext cx="3495675" cy="6858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５つ以上ある場合のみ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通所経路が４つ以下の場合は入力不要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95250</xdr:colOff>
      <xdr:row>9</xdr:row>
      <xdr:rowOff>38100</xdr:rowOff>
    </xdr:from>
    <xdr:to>
      <xdr:col>37</xdr:col>
      <xdr:colOff>676275</xdr:colOff>
      <xdr:row>15</xdr:row>
      <xdr:rowOff>200026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2840950" y="243840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285751</xdr:colOff>
      <xdr:row>8</xdr:row>
      <xdr:rowOff>66675</xdr:rowOff>
    </xdr:from>
    <xdr:to>
      <xdr:col>33</xdr:col>
      <xdr:colOff>190501</xdr:colOff>
      <xdr:row>9</xdr:row>
      <xdr:rowOff>152400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23031451" y="2200275"/>
          <a:ext cx="12763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123825</xdr:colOff>
      <xdr:row>1</xdr:row>
      <xdr:rowOff>200025</xdr:rowOff>
    </xdr:from>
    <xdr:to>
      <xdr:col>1</xdr:col>
      <xdr:colOff>742949</xdr:colOff>
      <xdr:row>4</xdr:row>
      <xdr:rowOff>85725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123825" y="466725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47625</xdr:colOff>
      <xdr:row>2</xdr:row>
      <xdr:rowOff>209550</xdr:rowOff>
    </xdr:from>
    <xdr:to>
      <xdr:col>15</xdr:col>
      <xdr:colOff>276225</xdr:colOff>
      <xdr:row>5</xdr:row>
      <xdr:rowOff>95250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8620125" y="742950"/>
          <a:ext cx="1409700" cy="685800"/>
        </a:xfrm>
        <a:prstGeom prst="wedgeRoundRectCallout">
          <a:avLst>
            <a:gd name="adj1" fmla="val -62743"/>
            <a:gd name="adj2" fmla="val 8281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466726</xdr:colOff>
      <xdr:row>1</xdr:row>
      <xdr:rowOff>9524</xdr:rowOff>
    </xdr:from>
    <xdr:to>
      <xdr:col>19</xdr:col>
      <xdr:colOff>438151</xdr:colOff>
      <xdr:row>3</xdr:row>
      <xdr:rowOff>171449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0220326" y="276224"/>
          <a:ext cx="3219450" cy="69532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６つある場合のみ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通所経路が５つ以下の場合は入力不要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85725</xdr:colOff>
      <xdr:row>9</xdr:row>
      <xdr:rowOff>0</xdr:rowOff>
    </xdr:from>
    <xdr:to>
      <xdr:col>37</xdr:col>
      <xdr:colOff>666750</xdr:colOff>
      <xdr:row>15</xdr:row>
      <xdr:rowOff>161926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2831425" y="240030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276226</xdr:colOff>
      <xdr:row>8</xdr:row>
      <xdr:rowOff>57150</xdr:rowOff>
    </xdr:from>
    <xdr:to>
      <xdr:col>33</xdr:col>
      <xdr:colOff>180976</xdr:colOff>
      <xdr:row>9</xdr:row>
      <xdr:rowOff>142875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23021926" y="2190750"/>
          <a:ext cx="12763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123825</xdr:colOff>
      <xdr:row>1</xdr:row>
      <xdr:rowOff>133350</xdr:rowOff>
    </xdr:from>
    <xdr:to>
      <xdr:col>1</xdr:col>
      <xdr:colOff>742949</xdr:colOff>
      <xdr:row>4</xdr:row>
      <xdr:rowOff>19050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23825" y="40005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57150</xdr:colOff>
      <xdr:row>2</xdr:row>
      <xdr:rowOff>161925</xdr:rowOff>
    </xdr:from>
    <xdr:to>
      <xdr:col>15</xdr:col>
      <xdr:colOff>285750</xdr:colOff>
      <xdr:row>5</xdr:row>
      <xdr:rowOff>47625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8629650" y="695325"/>
          <a:ext cx="1409700" cy="685800"/>
        </a:xfrm>
        <a:prstGeom prst="wedgeRoundRectCallout">
          <a:avLst>
            <a:gd name="adj1" fmla="val -62743"/>
            <a:gd name="adj2" fmla="val 89757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6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C0D1D-A576-4418-B76D-4968D30D2B69}">
  <sheetPr codeName="Sheet3"/>
  <dimension ref="A1"/>
  <sheetViews>
    <sheetView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A32A9-D6A1-4DD7-A9E1-75F89C343859}">
  <sheetPr codeName="Sheet12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D9" sqref="D9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00" t="s">
        <v>193</v>
      </c>
      <c r="D1" s="300"/>
      <c r="E1" s="300"/>
      <c r="F1" s="300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291" t="s">
        <v>79</v>
      </c>
      <c r="E3" s="291"/>
      <c r="F3" s="299" t="s">
        <v>84</v>
      </c>
      <c r="G3" s="299"/>
      <c r="H3" s="299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291" t="e">
        <f>IF(事業所!BP10=TRUE,事業所!Q11,VLOOKUP(事業所!$BP$3,事業所!$BQ$5:$BS$8,2,FALSE))</f>
        <v>#N/A</v>
      </c>
      <c r="E4" s="291"/>
      <c r="F4" s="299" t="e">
        <f>IF(事業所!BP10=TRUE,事業所!Q12,VLOOKUP(事業所!$BP$3,事業所!$BQ$5:$BS$8,3,FALSE))</f>
        <v>#N/A</v>
      </c>
      <c r="G4" s="299"/>
      <c r="H4" s="299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72" t="s">
        <v>104</v>
      </c>
      <c r="B6" s="301" t="s">
        <v>105</v>
      </c>
      <c r="C6" s="272" t="s">
        <v>0</v>
      </c>
      <c r="D6" s="272" t="s">
        <v>1</v>
      </c>
      <c r="E6" s="302" t="s">
        <v>201</v>
      </c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</row>
    <row r="7" spans="1:32" s="9" customFormat="1" ht="21" customHeight="1" x14ac:dyDescent="0.55000000000000004">
      <c r="A7" s="272"/>
      <c r="B7" s="301"/>
      <c r="C7" s="272"/>
      <c r="D7" s="272"/>
      <c r="E7" s="273" t="s">
        <v>9233</v>
      </c>
      <c r="F7" s="307"/>
      <c r="G7" s="308"/>
      <c r="H7" s="303" t="s">
        <v>108</v>
      </c>
      <c r="I7" s="303" t="s">
        <v>113</v>
      </c>
      <c r="J7" s="303"/>
      <c r="K7" s="303"/>
      <c r="L7" s="303"/>
      <c r="M7" s="303"/>
      <c r="N7" s="305" t="s">
        <v>16</v>
      </c>
      <c r="O7" s="309" t="s">
        <v>66</v>
      </c>
      <c r="P7" s="272" t="s">
        <v>107</v>
      </c>
      <c r="Q7" s="272"/>
      <c r="R7" s="272"/>
      <c r="S7" s="272"/>
      <c r="T7" s="272" t="s">
        <v>118</v>
      </c>
      <c r="U7" s="272"/>
      <c r="V7" s="272"/>
      <c r="W7" s="272"/>
      <c r="X7" s="272" t="s">
        <v>119</v>
      </c>
      <c r="Y7" s="272"/>
      <c r="Z7" s="272"/>
      <c r="AA7" s="272"/>
      <c r="AB7" s="272" t="s">
        <v>120</v>
      </c>
      <c r="AC7" s="272"/>
      <c r="AD7" s="272"/>
      <c r="AE7" s="272"/>
    </row>
    <row r="8" spans="1:32" s="10" customFormat="1" ht="21" customHeight="1" x14ac:dyDescent="0.55000000000000004">
      <c r="A8" s="272"/>
      <c r="B8" s="301"/>
      <c r="C8" s="272"/>
      <c r="D8" s="272"/>
      <c r="E8" s="43" t="s">
        <v>177</v>
      </c>
      <c r="F8" s="18" t="s">
        <v>85</v>
      </c>
      <c r="G8" s="19" t="s">
        <v>111</v>
      </c>
      <c r="H8" s="304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06"/>
      <c r="O8" s="275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429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kIP4FCUIlgcSQp/aeIXbM0YAFZyaeUiRV4StqJwvef4NIST/qhnKZhH2azQmeIzAKq3NC1/lq0bUX+5i9EoaeA==" saltValue="G8koo044iuT/1kwAB4T9qg==" spinCount="100000" sheet="1" insertColumns="0" insertRows="0" deleteColumns="0" deleteRows="0"/>
  <mergeCells count="19"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  <mergeCell ref="C1:F1"/>
    <mergeCell ref="D3:E3"/>
    <mergeCell ref="D4:E4"/>
    <mergeCell ref="F3:H3"/>
    <mergeCell ref="F4:H4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2A2A8666-6E47-459B-B03C-E43E5663F89C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87C8F2-C654-4D2F-8F83-58B6FF72F8FC}">
          <x14:formula1>
            <xm:f>リスト!$N$1:$N$11</xm:f>
          </x14:formula1>
          <xm:sqref>F9:F58</xm:sqref>
        </x14:dataValidation>
        <x14:dataValidation type="list" allowBlank="1" showInputMessage="1" showErrorMessage="1" xr:uid="{E31A6994-B078-492A-ADBC-4C3EE9D03746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C16CD-2B69-46A2-AB02-5034DB870B98}">
  <sheetPr codeName="Sheet13"/>
  <dimension ref="A1"/>
  <sheetViews>
    <sheetView workbookViewId="0">
      <selection activeCell="J26" sqref="J26"/>
    </sheetView>
  </sheetViews>
  <sheetFormatPr defaultRowHeight="18" x14ac:dyDescent="0.55000000000000004"/>
  <sheetData>
    <row r="1" spans="1:1" x14ac:dyDescent="0.55000000000000004">
      <c r="A1" s="36"/>
    </row>
  </sheetData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932B-A194-487D-92D4-491ED44ADCDE}">
  <sheetPr codeName="Sheet14">
    <tabColor theme="4"/>
    <pageSetUpPr fitToPage="1"/>
  </sheetPr>
  <dimension ref="A1:EA60"/>
  <sheetViews>
    <sheetView view="pageBreakPreview" zoomScale="85" zoomScaleNormal="100" zoomScaleSheetLayoutView="85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D11" sqref="D11"/>
    </sheetView>
  </sheetViews>
  <sheetFormatPr defaultColWidth="9" defaultRowHeight="20.25" customHeight="1" x14ac:dyDescent="0.55000000000000004"/>
  <cols>
    <col min="1" max="1" width="3.5" style="133" bestFit="1" customWidth="1"/>
    <col min="2" max="2" width="15.33203125" style="133" customWidth="1"/>
    <col min="3" max="33" width="5.83203125" style="133" customWidth="1"/>
    <col min="34" max="34" width="6.25" style="133" customWidth="1"/>
    <col min="35" max="41" width="3.58203125" style="114" hidden="1" customWidth="1"/>
    <col min="42" max="42" width="2.75" style="114" hidden="1" customWidth="1"/>
    <col min="43" max="48" width="4.75" style="114" hidden="1" customWidth="1"/>
    <col min="49" max="49" width="3.58203125" style="114" hidden="1" customWidth="1"/>
    <col min="50" max="80" width="5.75" style="114" hidden="1" customWidth="1"/>
    <col min="81" max="81" width="2.75" style="114" hidden="1" customWidth="1"/>
    <col min="82" max="87" width="6.5" style="114" hidden="1" customWidth="1"/>
    <col min="88" max="88" width="2.75" style="114" hidden="1" customWidth="1"/>
    <col min="89" max="119" width="6.25" style="114" hidden="1" customWidth="1"/>
    <col min="120" max="120" width="8.5" style="114" hidden="1" customWidth="1"/>
    <col min="121" max="121" width="2.83203125" style="114" hidden="1" customWidth="1"/>
    <col min="122" max="130" width="7.83203125" style="114" hidden="1" customWidth="1"/>
    <col min="131" max="131" width="9" style="114" hidden="1" customWidth="1"/>
    <col min="132" max="16384" width="9" style="114"/>
  </cols>
  <sheetData>
    <row r="1" spans="1:131" ht="20.25" customHeight="1" x14ac:dyDescent="0.55000000000000004">
      <c r="A1" s="113" t="s">
        <v>123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</row>
    <row r="2" spans="1:131" ht="20.25" customHeight="1" x14ac:dyDescent="0.55000000000000004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</row>
    <row r="3" spans="1:131" ht="20.25" customHeight="1" x14ac:dyDescent="0.55000000000000004">
      <c r="A3" s="291" t="s">
        <v>79</v>
      </c>
      <c r="B3" s="291"/>
      <c r="C3" s="291"/>
      <c r="D3" s="115"/>
      <c r="E3" s="291" t="s">
        <v>122</v>
      </c>
      <c r="F3" s="291"/>
      <c r="G3" s="291"/>
      <c r="H3" s="291"/>
      <c r="I3" s="291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</row>
    <row r="4" spans="1:131" ht="20.25" customHeight="1" x14ac:dyDescent="0.55000000000000004">
      <c r="A4" s="291" t="e">
        <f>IF(事業所!BP10=TRUE,事業所!Q11,VLOOKUP(事業所!$BP$3,事業所!$BQ$5:$BS$8,2,FALSE))</f>
        <v>#N/A</v>
      </c>
      <c r="B4" s="291"/>
      <c r="C4" s="291"/>
      <c r="D4" s="115"/>
      <c r="E4" s="116" t="s">
        <v>75</v>
      </c>
      <c r="F4" s="204">
        <v>7</v>
      </c>
      <c r="G4" s="117" t="s">
        <v>59</v>
      </c>
      <c r="H4" s="204">
        <v>4</v>
      </c>
      <c r="I4" s="118" t="s">
        <v>58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</row>
    <row r="5" spans="1:131" ht="20.25" customHeight="1" x14ac:dyDescent="0.55000000000000004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</row>
    <row r="6" spans="1:131" ht="20.25" customHeight="1" x14ac:dyDescent="0.55000000000000004">
      <c r="A6" s="299" t="s">
        <v>0</v>
      </c>
      <c r="B6" s="299" t="s">
        <v>1</v>
      </c>
      <c r="C6" s="312" t="s">
        <v>9198</v>
      </c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3"/>
      <c r="AC6" s="313"/>
      <c r="AD6" s="313"/>
      <c r="AE6" s="313"/>
      <c r="AF6" s="313"/>
      <c r="AG6" s="313"/>
      <c r="AH6" s="314"/>
    </row>
    <row r="7" spans="1:131" s="120" customFormat="1" ht="20.25" customHeight="1" x14ac:dyDescent="0.55000000000000004">
      <c r="A7" s="299"/>
      <c r="B7" s="299"/>
      <c r="C7" s="119" t="s">
        <v>19</v>
      </c>
      <c r="D7" s="119" t="s">
        <v>20</v>
      </c>
      <c r="E7" s="119" t="s">
        <v>21</v>
      </c>
      <c r="F7" s="119" t="s">
        <v>22</v>
      </c>
      <c r="G7" s="119" t="s">
        <v>23</v>
      </c>
      <c r="H7" s="119" t="s">
        <v>24</v>
      </c>
      <c r="I7" s="119" t="s">
        <v>25</v>
      </c>
      <c r="J7" s="119" t="s">
        <v>26</v>
      </c>
      <c r="K7" s="119" t="s">
        <v>27</v>
      </c>
      <c r="L7" s="119" t="s">
        <v>28</v>
      </c>
      <c r="M7" s="119" t="s">
        <v>29</v>
      </c>
      <c r="N7" s="119" t="s">
        <v>30</v>
      </c>
      <c r="O7" s="119" t="s">
        <v>31</v>
      </c>
      <c r="P7" s="119" t="s">
        <v>32</v>
      </c>
      <c r="Q7" s="119" t="s">
        <v>33</v>
      </c>
      <c r="R7" s="119" t="s">
        <v>34</v>
      </c>
      <c r="S7" s="119" t="s">
        <v>35</v>
      </c>
      <c r="T7" s="119" t="s">
        <v>36</v>
      </c>
      <c r="U7" s="119" t="s">
        <v>37</v>
      </c>
      <c r="V7" s="119" t="s">
        <v>38</v>
      </c>
      <c r="W7" s="119" t="s">
        <v>39</v>
      </c>
      <c r="X7" s="119" t="s">
        <v>40</v>
      </c>
      <c r="Y7" s="119" t="s">
        <v>41</v>
      </c>
      <c r="Z7" s="119" t="s">
        <v>42</v>
      </c>
      <c r="AA7" s="119" t="s">
        <v>43</v>
      </c>
      <c r="AB7" s="119" t="s">
        <v>44</v>
      </c>
      <c r="AC7" s="119" t="s">
        <v>45</v>
      </c>
      <c r="AD7" s="119" t="s">
        <v>46</v>
      </c>
      <c r="AE7" s="119" t="s">
        <v>47</v>
      </c>
      <c r="AF7" s="119" t="s">
        <v>48</v>
      </c>
      <c r="AG7" s="119" t="s">
        <v>49</v>
      </c>
      <c r="AH7" s="310" t="s">
        <v>17</v>
      </c>
      <c r="AJ7" s="299" t="s">
        <v>129</v>
      </c>
      <c r="AK7" s="299"/>
      <c r="AL7" s="299"/>
      <c r="AM7" s="299"/>
      <c r="AN7" s="299"/>
      <c r="AO7" s="299"/>
      <c r="AQ7" s="299" t="s">
        <v>132</v>
      </c>
      <c r="AR7" s="299"/>
      <c r="AS7" s="299"/>
      <c r="AT7" s="299"/>
      <c r="AU7" s="299"/>
      <c r="AV7" s="299"/>
      <c r="AW7" s="121"/>
      <c r="AX7" s="315" t="s">
        <v>130</v>
      </c>
      <c r="AY7" s="316"/>
      <c r="AZ7" s="316"/>
      <c r="BA7" s="316"/>
      <c r="BB7" s="316"/>
      <c r="BC7" s="316"/>
      <c r="BD7" s="316"/>
      <c r="BE7" s="316"/>
      <c r="BF7" s="316"/>
      <c r="BG7" s="316"/>
      <c r="BH7" s="316"/>
      <c r="BI7" s="316"/>
      <c r="BJ7" s="316"/>
      <c r="BK7" s="316"/>
      <c r="BL7" s="316"/>
      <c r="BM7" s="316"/>
      <c r="BN7" s="316"/>
      <c r="BO7" s="316"/>
      <c r="BP7" s="316"/>
      <c r="BQ7" s="316"/>
      <c r="BR7" s="316"/>
      <c r="BS7" s="316"/>
      <c r="BT7" s="316"/>
      <c r="BU7" s="316"/>
      <c r="BV7" s="316"/>
      <c r="BW7" s="316"/>
      <c r="BX7" s="316"/>
      <c r="BY7" s="316"/>
      <c r="BZ7" s="316"/>
      <c r="CA7" s="316"/>
      <c r="CB7" s="317"/>
      <c r="CD7" s="299" t="s">
        <v>217</v>
      </c>
      <c r="CE7" s="299"/>
      <c r="CF7" s="299"/>
      <c r="CG7" s="299"/>
      <c r="CH7" s="299"/>
      <c r="CI7" s="299"/>
      <c r="CJ7" s="121"/>
      <c r="CK7" s="315" t="s">
        <v>134</v>
      </c>
      <c r="CL7" s="316"/>
      <c r="CM7" s="316"/>
      <c r="CN7" s="316"/>
      <c r="CO7" s="316"/>
      <c r="CP7" s="316"/>
      <c r="CQ7" s="316"/>
      <c r="CR7" s="316"/>
      <c r="CS7" s="316"/>
      <c r="CT7" s="316"/>
      <c r="CU7" s="316"/>
      <c r="CV7" s="316"/>
      <c r="CW7" s="316"/>
      <c r="CX7" s="316"/>
      <c r="CY7" s="316"/>
      <c r="CZ7" s="316"/>
      <c r="DA7" s="316"/>
      <c r="DB7" s="316"/>
      <c r="DC7" s="316"/>
      <c r="DD7" s="316"/>
      <c r="DE7" s="316"/>
      <c r="DF7" s="316"/>
      <c r="DG7" s="316"/>
      <c r="DH7" s="316"/>
      <c r="DI7" s="316"/>
      <c r="DJ7" s="316"/>
      <c r="DK7" s="316"/>
      <c r="DL7" s="316"/>
      <c r="DM7" s="316"/>
      <c r="DN7" s="316"/>
      <c r="DO7" s="316"/>
      <c r="DP7" s="317"/>
      <c r="DR7" s="299" t="s">
        <v>78</v>
      </c>
      <c r="DS7" s="299"/>
      <c r="DT7" s="299"/>
      <c r="DU7" s="299"/>
      <c r="DV7" s="299"/>
      <c r="DW7" s="299"/>
      <c r="DX7" s="299"/>
      <c r="DY7" s="299"/>
      <c r="DZ7" s="299"/>
      <c r="EA7" s="299"/>
    </row>
    <row r="8" spans="1:131" s="122" customFormat="1" ht="20.25" customHeight="1" x14ac:dyDescent="0.55000000000000004">
      <c r="A8" s="299"/>
      <c r="B8" s="299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311"/>
      <c r="AJ8" s="119" t="s">
        <v>125</v>
      </c>
      <c r="AK8" s="119" t="s">
        <v>126</v>
      </c>
      <c r="AL8" s="119" t="s">
        <v>127</v>
      </c>
      <c r="AM8" s="119" t="s">
        <v>128</v>
      </c>
      <c r="AN8" s="119" t="s">
        <v>131</v>
      </c>
      <c r="AO8" s="119" t="s">
        <v>65</v>
      </c>
      <c r="AQ8" s="119" t="s">
        <v>60</v>
      </c>
      <c r="AR8" s="119" t="s">
        <v>61</v>
      </c>
      <c r="AS8" s="119" t="s">
        <v>62</v>
      </c>
      <c r="AT8" s="119" t="s">
        <v>63</v>
      </c>
      <c r="AU8" s="119" t="s">
        <v>131</v>
      </c>
      <c r="AV8" s="119" t="s">
        <v>65</v>
      </c>
      <c r="AW8" s="123"/>
      <c r="AX8" s="119" t="s">
        <v>19</v>
      </c>
      <c r="AY8" s="119" t="s">
        <v>20</v>
      </c>
      <c r="AZ8" s="119" t="s">
        <v>21</v>
      </c>
      <c r="BA8" s="119" t="s">
        <v>22</v>
      </c>
      <c r="BB8" s="119" t="s">
        <v>23</v>
      </c>
      <c r="BC8" s="119" t="s">
        <v>24</v>
      </c>
      <c r="BD8" s="119" t="s">
        <v>25</v>
      </c>
      <c r="BE8" s="119" t="s">
        <v>26</v>
      </c>
      <c r="BF8" s="119" t="s">
        <v>27</v>
      </c>
      <c r="BG8" s="119" t="s">
        <v>28</v>
      </c>
      <c r="BH8" s="119" t="s">
        <v>29</v>
      </c>
      <c r="BI8" s="119" t="s">
        <v>30</v>
      </c>
      <c r="BJ8" s="119" t="s">
        <v>31</v>
      </c>
      <c r="BK8" s="119" t="s">
        <v>32</v>
      </c>
      <c r="BL8" s="119" t="s">
        <v>33</v>
      </c>
      <c r="BM8" s="119" t="s">
        <v>34</v>
      </c>
      <c r="BN8" s="119" t="s">
        <v>35</v>
      </c>
      <c r="BO8" s="119" t="s">
        <v>36</v>
      </c>
      <c r="BP8" s="119" t="s">
        <v>37</v>
      </c>
      <c r="BQ8" s="119" t="s">
        <v>38</v>
      </c>
      <c r="BR8" s="119" t="s">
        <v>39</v>
      </c>
      <c r="BS8" s="119" t="s">
        <v>40</v>
      </c>
      <c r="BT8" s="119" t="s">
        <v>41</v>
      </c>
      <c r="BU8" s="119" t="s">
        <v>42</v>
      </c>
      <c r="BV8" s="119" t="s">
        <v>43</v>
      </c>
      <c r="BW8" s="119" t="s">
        <v>44</v>
      </c>
      <c r="BX8" s="119" t="s">
        <v>45</v>
      </c>
      <c r="BY8" s="119" t="s">
        <v>46</v>
      </c>
      <c r="BZ8" s="119" t="s">
        <v>47</v>
      </c>
      <c r="CA8" s="119" t="s">
        <v>48</v>
      </c>
      <c r="CB8" s="119" t="s">
        <v>49</v>
      </c>
      <c r="CD8" s="119" t="s">
        <v>60</v>
      </c>
      <c r="CE8" s="119" t="s">
        <v>61</v>
      </c>
      <c r="CF8" s="119" t="s">
        <v>62</v>
      </c>
      <c r="CG8" s="119" t="s">
        <v>63</v>
      </c>
      <c r="CH8" s="119" t="s">
        <v>131</v>
      </c>
      <c r="CI8" s="119" t="s">
        <v>65</v>
      </c>
      <c r="CJ8" s="123"/>
      <c r="CK8" s="119" t="s">
        <v>19</v>
      </c>
      <c r="CL8" s="119" t="s">
        <v>20</v>
      </c>
      <c r="CM8" s="119" t="s">
        <v>21</v>
      </c>
      <c r="CN8" s="119" t="s">
        <v>22</v>
      </c>
      <c r="CO8" s="119" t="s">
        <v>23</v>
      </c>
      <c r="CP8" s="119" t="s">
        <v>24</v>
      </c>
      <c r="CQ8" s="119" t="s">
        <v>25</v>
      </c>
      <c r="CR8" s="119" t="s">
        <v>26</v>
      </c>
      <c r="CS8" s="119" t="s">
        <v>27</v>
      </c>
      <c r="CT8" s="119" t="s">
        <v>28</v>
      </c>
      <c r="CU8" s="119" t="s">
        <v>29</v>
      </c>
      <c r="CV8" s="119" t="s">
        <v>30</v>
      </c>
      <c r="CW8" s="119" t="s">
        <v>31</v>
      </c>
      <c r="CX8" s="119" t="s">
        <v>32</v>
      </c>
      <c r="CY8" s="119" t="s">
        <v>33</v>
      </c>
      <c r="CZ8" s="119" t="s">
        <v>34</v>
      </c>
      <c r="DA8" s="119" t="s">
        <v>35</v>
      </c>
      <c r="DB8" s="119" t="s">
        <v>36</v>
      </c>
      <c r="DC8" s="119" t="s">
        <v>37</v>
      </c>
      <c r="DD8" s="119" t="s">
        <v>38</v>
      </c>
      <c r="DE8" s="119" t="s">
        <v>39</v>
      </c>
      <c r="DF8" s="119" t="s">
        <v>40</v>
      </c>
      <c r="DG8" s="119" t="s">
        <v>41</v>
      </c>
      <c r="DH8" s="119" t="s">
        <v>42</v>
      </c>
      <c r="DI8" s="119" t="s">
        <v>43</v>
      </c>
      <c r="DJ8" s="119" t="s">
        <v>44</v>
      </c>
      <c r="DK8" s="119" t="s">
        <v>45</v>
      </c>
      <c r="DL8" s="119" t="s">
        <v>46</v>
      </c>
      <c r="DM8" s="119" t="s">
        <v>47</v>
      </c>
      <c r="DN8" s="119" t="s">
        <v>48</v>
      </c>
      <c r="DO8" s="119" t="s">
        <v>49</v>
      </c>
      <c r="DP8" s="119" t="s">
        <v>133</v>
      </c>
      <c r="DR8" s="119" t="s">
        <v>60</v>
      </c>
      <c r="DS8" s="119" t="s">
        <v>61</v>
      </c>
      <c r="DT8" s="119" t="s">
        <v>62</v>
      </c>
      <c r="DU8" s="119" t="s">
        <v>63</v>
      </c>
      <c r="DV8" s="119" t="s">
        <v>64</v>
      </c>
      <c r="DW8" s="119" t="s">
        <v>65</v>
      </c>
      <c r="DX8" s="119" t="s">
        <v>17</v>
      </c>
      <c r="DY8" s="119" t="s">
        <v>77</v>
      </c>
      <c r="DZ8" s="119" t="s">
        <v>76</v>
      </c>
      <c r="EA8" s="119" t="s">
        <v>66</v>
      </c>
    </row>
    <row r="9" spans="1:131" ht="20.25" customHeight="1" x14ac:dyDescent="0.55000000000000004">
      <c r="A9" s="6">
        <v>1</v>
      </c>
      <c r="B9" s="429" t="str">
        <f>IF(対象者!E5="","",対象者!E5)</f>
        <v>【例】札幌　太郎</v>
      </c>
      <c r="C9" s="5" t="s">
        <v>218</v>
      </c>
      <c r="D9" s="5" t="s">
        <v>218</v>
      </c>
      <c r="E9" s="5" t="s">
        <v>218</v>
      </c>
      <c r="F9" s="5"/>
      <c r="G9" s="5"/>
      <c r="H9" s="5" t="s">
        <v>218</v>
      </c>
      <c r="I9" s="5" t="s">
        <v>218</v>
      </c>
      <c r="J9" s="5"/>
      <c r="K9" s="5" t="s">
        <v>218</v>
      </c>
      <c r="L9" s="5" t="s">
        <v>218</v>
      </c>
      <c r="M9" s="5" t="s">
        <v>218</v>
      </c>
      <c r="N9" s="5"/>
      <c r="O9" s="5" t="s">
        <v>218</v>
      </c>
      <c r="P9" s="5" t="s">
        <v>218</v>
      </c>
      <c r="Q9" s="5" t="s">
        <v>218</v>
      </c>
      <c r="R9" s="5"/>
      <c r="S9" s="5" t="s">
        <v>218</v>
      </c>
      <c r="T9" s="5" t="s">
        <v>218</v>
      </c>
      <c r="U9" s="5" t="s">
        <v>10122</v>
      </c>
      <c r="V9" s="5" t="s">
        <v>218</v>
      </c>
      <c r="W9" s="5"/>
      <c r="X9" s="5" t="s">
        <v>218</v>
      </c>
      <c r="Y9" s="5" t="s">
        <v>218</v>
      </c>
      <c r="Z9" s="5" t="s">
        <v>218</v>
      </c>
      <c r="AA9" s="5"/>
      <c r="AB9" s="5"/>
      <c r="AC9" s="5" t="s">
        <v>218</v>
      </c>
      <c r="AD9" s="5" t="s">
        <v>218</v>
      </c>
      <c r="AE9" s="5"/>
      <c r="AF9" s="5" t="s">
        <v>218</v>
      </c>
      <c r="AG9" s="5"/>
      <c r="AH9" s="6">
        <f t="shared" ref="AH9:AH58" si="0">COUNTA(C9:AG9)</f>
        <v>21</v>
      </c>
      <c r="AJ9" s="6">
        <f>COUNTIF(C9:AG9,$AJ$8)</f>
        <v>21</v>
      </c>
      <c r="AK9" s="6">
        <f>COUNTIF(C9:AG9,$AK$8)</f>
        <v>0</v>
      </c>
      <c r="AL9" s="6">
        <f>COUNTIF(C9:AG9,$AL$8)</f>
        <v>0</v>
      </c>
      <c r="AM9" s="6">
        <f>COUNTIF(C9:AG9,$AM$8)</f>
        <v>0</v>
      </c>
      <c r="AN9" s="6">
        <f>COUNTIF(C9:AG9,$AN$8)</f>
        <v>0</v>
      </c>
      <c r="AO9" s="6">
        <f>COUNTIF(C9:AG9,$AO$8)</f>
        <v>0</v>
      </c>
      <c r="AQ9" s="124">
        <f>経路A!N9</f>
        <v>0.25</v>
      </c>
      <c r="AR9" s="124" t="str">
        <f>B!N9</f>
        <v/>
      </c>
      <c r="AS9" s="124" t="str">
        <f>'C'!N9</f>
        <v/>
      </c>
      <c r="AT9" s="124" t="str">
        <f>D!N9</f>
        <v/>
      </c>
      <c r="AU9" s="124" t="str">
        <f>E!N9</f>
        <v/>
      </c>
      <c r="AV9" s="124" t="str">
        <f>F!N9</f>
        <v/>
      </c>
      <c r="AW9" s="125"/>
      <c r="AX9" s="6">
        <f>IF(C9="",0,IF(HLOOKUP(C9,$AQ$8:$AV$58,A9+1,FALSE)=0.25,1,0))</f>
        <v>1</v>
      </c>
      <c r="AY9" s="6">
        <f>IF(D9="",AX9,IF(HLOOKUP(D9,$AQ$8:$AV$58,A9+1,FALSE)=0.25,AX9+1,AX9))</f>
        <v>2</v>
      </c>
      <c r="AZ9" s="6">
        <f>IF(E9="",AY9,IF(HLOOKUP(E9,$AQ$8:$AV$58,A9+1,FALSE)=0.25,AY9+1,AY9))</f>
        <v>3</v>
      </c>
      <c r="BA9" s="6">
        <f>IF(F9="",AZ9,IF(HLOOKUP(F9,$AQ$8:$AV$58,A9+1,FALSE)=0.25,AZ9+1,AZ9))</f>
        <v>3</v>
      </c>
      <c r="BB9" s="6">
        <f>IF(G9="",BA9,IF(HLOOKUP(G9,$AQ$8:$AV$58,A9+1,FALSE)=0.25,BA9+1,BA9))</f>
        <v>3</v>
      </c>
      <c r="BC9" s="6">
        <f>IF(H9="",BB9,IF(HLOOKUP(H9,$AQ$8:$AV$58,A9+1,FALSE)=0.25,BB9+1,BB9))</f>
        <v>4</v>
      </c>
      <c r="BD9" s="6">
        <f>IF(I9="",BC9,IF(HLOOKUP(I9,$AQ$8:$AV$58,A9+1,FALSE)=0.25,BC9+1,BC9))</f>
        <v>5</v>
      </c>
      <c r="BE9" s="6">
        <f>IF(J9="",BD9,IF(HLOOKUP(J9,$AQ$8:$AV$58,A9+1,FALSE)=0.25,BD9+1,BD9))</f>
        <v>5</v>
      </c>
      <c r="BF9" s="6">
        <f>IF(K9="",BE9,IF(HLOOKUP(K9,$AQ$8:$AV$58,A9+1,FALSE)=0.25,BE9+1,BE9))</f>
        <v>6</v>
      </c>
      <c r="BG9" s="6">
        <f>IF(L9="",BF9,IF(HLOOKUP(L9,$AQ$8:$AV$58,A9+1,FALSE)=0.25,BF9+1,BF9))</f>
        <v>7</v>
      </c>
      <c r="BH9" s="6">
        <f>IF(M9="",BG9,IF(HLOOKUP(M9,$AQ$8:$AV$58,A9+1,FALSE)=0.25,BG9+1,BG9))</f>
        <v>8</v>
      </c>
      <c r="BI9" s="6">
        <f>IF(N9="",BH9,IF(HLOOKUP(N9,$AQ$8:$AV$58,A9+1,FALSE)=0.25,BH9+1,BH9))</f>
        <v>8</v>
      </c>
      <c r="BJ9" s="6">
        <f>IF(O9="",BI9,IF(HLOOKUP(O9,$AQ$8:$AV$58,A9+1,FALSE)=0.25,BI9+1,BI9))</f>
        <v>9</v>
      </c>
      <c r="BK9" s="6">
        <f>IF(P9="",BJ9,IF(HLOOKUP(P9,$AQ$8:$AV$58,A9+1,FALSE)=0.25,BJ9+1,BJ9))</f>
        <v>10</v>
      </c>
      <c r="BL9" s="6">
        <f>IF(Q9="",BK9,IF(HLOOKUP(Q9,$AQ$8:$AV$58,A9+1,FALSE)=0.25,BK9+1,BK9))</f>
        <v>11</v>
      </c>
      <c r="BM9" s="6">
        <f>IF(R9="",BL9,IF(HLOOKUP(R9,$AQ$8:$AV$58,A9+1,FALSE)=0.25,BL9+1,BL9))</f>
        <v>11</v>
      </c>
      <c r="BN9" s="6">
        <f>IF(S9="",BM9,IF(HLOOKUP(S9,$AQ$8:$AV$58,A9+1,FALSE)=0.25,BM9+1,BM9))</f>
        <v>12</v>
      </c>
      <c r="BO9" s="6">
        <f>IF(T9="",BN9,IF(HLOOKUP(T9,$AQ$8:$AV$58,A9+1,FALSE)=0.25,BN9+1,BN9))</f>
        <v>13</v>
      </c>
      <c r="BP9" s="6">
        <f>IF(U9="",BO9,IF(HLOOKUP(U9,$AQ$8:$AV$58,A9+1,FALSE)=0.25,BO9+1,BO9))</f>
        <v>14</v>
      </c>
      <c r="BQ9" s="6">
        <f>IF(V9="",BP9,IF(HLOOKUP(V9,$AQ$8:$AV$58,A9+1,FALSE)=0.25,BP9+1,BP9))</f>
        <v>15</v>
      </c>
      <c r="BR9" s="6">
        <f>IF(W9="",BQ9,IF(HLOOKUP(W9,$AQ$8:$AV$58,A9+1,FALSE)=0.25,BQ9+1,BQ9))</f>
        <v>15</v>
      </c>
      <c r="BS9" s="6">
        <f>IF(X9="",BR9,IF(HLOOKUP(X9,$AQ$8:$AV$58,A9+1,FALSE)=0.25,BR9+1,BR9))</f>
        <v>16</v>
      </c>
      <c r="BT9" s="6">
        <f>IF(Y9="",BS9,IF(HLOOKUP(Y9,$AQ$8:$AV$58,A9+1,FALSE)=0.25,BS9+1,BS9))</f>
        <v>17</v>
      </c>
      <c r="BU9" s="6">
        <f>IF(Z9="",BT9,IF(HLOOKUP(Z9,$AQ$8:$AV$58,A9+1,FALSE)=0.25,BT9+1,BT9))</f>
        <v>18</v>
      </c>
      <c r="BV9" s="6">
        <f>IF(AA9="",BU9,IF(HLOOKUP(AA9,$AQ$8:$AV$58,A9+1,FALSE)=0.25,BU9+1,BU9))</f>
        <v>18</v>
      </c>
      <c r="BW9" s="6">
        <f>IF(AB9="",BV9,IF(HLOOKUP(AB9,$AQ$8:$AV$58,A9+1,FALSE)=0.25,BV9+1,BV9))</f>
        <v>18</v>
      </c>
      <c r="BX9" s="6">
        <f>IF(AC9="",BW9,IF(HLOOKUP(AC9,$AQ$8:$AV$58,A9+1,FALSE)=0.25,BW9+1,BW9))</f>
        <v>19</v>
      </c>
      <c r="BY9" s="6">
        <f>IF(AD9="",BX9,IF(HLOOKUP(AD9,$AQ$8:$AV$58,A9+1,FALSE)=0.25,BX9+1,BX9))</f>
        <v>20</v>
      </c>
      <c r="BZ9" s="6">
        <f>IF(AE9="",BY9,IF(HLOOKUP(AE9,$AQ$8:$AV$58,A9+1,FALSE)=0.25,BY9+1,BY9))</f>
        <v>20</v>
      </c>
      <c r="CA9" s="6">
        <f>IF(AF9="",BZ9,IF(HLOOKUP(AF9,$AQ$8:$AV$58,A9+1,FALSE)=0.25,BZ9+1,BZ9))</f>
        <v>21</v>
      </c>
      <c r="CB9" s="6">
        <f>IF(AG9="",CA9,IF(HLOOKUP(AG9,$AQ$8:$AV$58,A9+1,FALSE)=0.25,CA9+1,CA9))</f>
        <v>21</v>
      </c>
      <c r="CD9" s="126">
        <f>経路A!P9</f>
        <v>55</v>
      </c>
      <c r="CE9" s="126" t="str">
        <f>B!O9</f>
        <v/>
      </c>
      <c r="CF9" s="126" t="str">
        <f>'C'!O9</f>
        <v/>
      </c>
      <c r="CG9" s="126" t="str">
        <f>D!O9</f>
        <v/>
      </c>
      <c r="CH9" s="126" t="str">
        <f>E!O9</f>
        <v/>
      </c>
      <c r="CI9" s="126" t="str">
        <f>F!O9</f>
        <v/>
      </c>
      <c r="CJ9" s="127"/>
      <c r="CK9" s="128">
        <f>IF(C9="","",HLOOKUP(C9,$CD$8:$CI$58,$A9+1,FALSE))</f>
        <v>55</v>
      </c>
      <c r="CL9" s="128">
        <f>IF(D9="","",HLOOKUP(D9,$CD$8:$CI$58,$A9+1,FALSE))</f>
        <v>55</v>
      </c>
      <c r="CM9" s="128">
        <f t="shared" ref="CM9:DD9" si="1">IF(E9="","",HLOOKUP(E9,$CD$8:$CI$58,$A9+1,FALSE))</f>
        <v>55</v>
      </c>
      <c r="CN9" s="128" t="str">
        <f t="shared" si="1"/>
        <v/>
      </c>
      <c r="CO9" s="128" t="str">
        <f t="shared" si="1"/>
        <v/>
      </c>
      <c r="CP9" s="128">
        <f t="shared" si="1"/>
        <v>55</v>
      </c>
      <c r="CQ9" s="128">
        <f t="shared" si="1"/>
        <v>55</v>
      </c>
      <c r="CR9" s="128" t="str">
        <f t="shared" si="1"/>
        <v/>
      </c>
      <c r="CS9" s="128">
        <f t="shared" si="1"/>
        <v>55</v>
      </c>
      <c r="CT9" s="128">
        <f t="shared" si="1"/>
        <v>55</v>
      </c>
      <c r="CU9" s="128">
        <f t="shared" si="1"/>
        <v>55</v>
      </c>
      <c r="CV9" s="128" t="str">
        <f t="shared" si="1"/>
        <v/>
      </c>
      <c r="CW9" s="128">
        <f t="shared" si="1"/>
        <v>55</v>
      </c>
      <c r="CX9" s="128">
        <f t="shared" si="1"/>
        <v>55</v>
      </c>
      <c r="CY9" s="128">
        <f t="shared" si="1"/>
        <v>55</v>
      </c>
      <c r="CZ9" s="128" t="str">
        <f t="shared" si="1"/>
        <v/>
      </c>
      <c r="DA9" s="128">
        <f t="shared" si="1"/>
        <v>55</v>
      </c>
      <c r="DB9" s="128">
        <f t="shared" si="1"/>
        <v>55</v>
      </c>
      <c r="DC9" s="128">
        <f t="shared" si="1"/>
        <v>55</v>
      </c>
      <c r="DD9" s="128">
        <f t="shared" si="1"/>
        <v>55</v>
      </c>
      <c r="DE9" s="128" t="str">
        <f t="shared" ref="DE9:DO9" si="2">IF(W9="","",IF(AND(HLOOKUP(W9,$AQ$8:$AV$58,$A9+1,FALSE)=0.25,BR9&gt;20),HLOOKUP(W9,$CD$8:$CI$58,$A9+1,FALSE)*2,HLOOKUP(W9,$CD$8:$CI$58,$A9+1,FALSE)))</f>
        <v/>
      </c>
      <c r="DF9" s="128">
        <f t="shared" si="2"/>
        <v>55</v>
      </c>
      <c r="DG9" s="128">
        <f t="shared" si="2"/>
        <v>55</v>
      </c>
      <c r="DH9" s="128">
        <f t="shared" si="2"/>
        <v>55</v>
      </c>
      <c r="DI9" s="128" t="str">
        <f t="shared" si="2"/>
        <v/>
      </c>
      <c r="DJ9" s="128" t="str">
        <f t="shared" si="2"/>
        <v/>
      </c>
      <c r="DK9" s="128">
        <f t="shared" si="2"/>
        <v>55</v>
      </c>
      <c r="DL9" s="128">
        <f t="shared" si="2"/>
        <v>55</v>
      </c>
      <c r="DM9" s="128" t="str">
        <f t="shared" si="2"/>
        <v/>
      </c>
      <c r="DN9" s="128">
        <f t="shared" si="2"/>
        <v>110</v>
      </c>
      <c r="DO9" s="128" t="str">
        <f t="shared" si="2"/>
        <v/>
      </c>
      <c r="DP9" s="128">
        <f>ROUNDUP(SUM(CK9:DO9),0)</f>
        <v>1210</v>
      </c>
      <c r="DR9" s="128">
        <f>IF(AJ9=0,0,経路A!H9/2*COUNTIF(C9:AG9,$DR$8))</f>
        <v>2310</v>
      </c>
      <c r="DS9" s="128">
        <f>IF(AK9=0,0,B!H9/2*COUNTIF(C9:AG9,$DS$8))</f>
        <v>0</v>
      </c>
      <c r="DT9" s="128">
        <f>IF(AL9=0,0,'C'!H9/2*COUNTIF(C9:AG9,$DT$8))</f>
        <v>0</v>
      </c>
      <c r="DU9" s="128">
        <f>IF(AM9=0,0,D!H9/2*COUNTIF(C9:AG9,$DU$8))</f>
        <v>0</v>
      </c>
      <c r="DV9" s="128">
        <f>IF(AN9=0,0,E!H9/2*COUNTIF(C9:AG9,$DV$8))</f>
        <v>0</v>
      </c>
      <c r="DW9" s="128">
        <f>IF(AO9=0,0,F!H9/2*COUNTIF(C9:AG9,$DW$8))</f>
        <v>0</v>
      </c>
      <c r="DX9" s="128">
        <f>SUM(DR9:DW9)</f>
        <v>2310</v>
      </c>
      <c r="DY9" s="128">
        <f>IF(DX9=0,0,ROUNDDOWN(DX9/AH9,0))</f>
        <v>110</v>
      </c>
      <c r="DZ9" s="129">
        <f>IF(AH9-10&gt;0,AH9-10,0)</f>
        <v>11</v>
      </c>
      <c r="EA9" s="128">
        <f>DY9*DZ9</f>
        <v>1210</v>
      </c>
    </row>
    <row r="10" spans="1:131" ht="20.25" customHeight="1" x14ac:dyDescent="0.55000000000000004">
      <c r="A10" s="6">
        <v>2</v>
      </c>
      <c r="B10" s="6" t="str">
        <f>IF(対象者!E6="","",対象者!E6)</f>
        <v/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6">
        <f t="shared" si="0"/>
        <v>0</v>
      </c>
      <c r="AJ10" s="6">
        <f t="shared" ref="AJ10:AJ58" si="3">COUNTIF(C10:AG10,$AJ$8)</f>
        <v>0</v>
      </c>
      <c r="AK10" s="6">
        <f t="shared" ref="AK10:AK58" si="4">COUNTIF(C10:AG10,$AK$8)</f>
        <v>0</v>
      </c>
      <c r="AL10" s="6">
        <f t="shared" ref="AL10:AL58" si="5">COUNTIF(C10:AG10,$AL$8)</f>
        <v>0</v>
      </c>
      <c r="AM10" s="6">
        <f t="shared" ref="AM10:AM58" si="6">COUNTIF(C10:AG10,$AM$8)</f>
        <v>0</v>
      </c>
      <c r="AN10" s="6">
        <f t="shared" ref="AN10:AN58" si="7">COUNTIF(C10:AG10,$AN$8)</f>
        <v>0</v>
      </c>
      <c r="AO10" s="6">
        <f t="shared" ref="AO10:AO58" si="8">COUNTIF(C10:AG10,$AO$8)</f>
        <v>0</v>
      </c>
      <c r="AQ10" s="124" t="str">
        <f>経路A!N10</f>
        <v/>
      </c>
      <c r="AR10" s="124" t="str">
        <f>B!N10</f>
        <v/>
      </c>
      <c r="AS10" s="124" t="str">
        <f>'C'!N10</f>
        <v/>
      </c>
      <c r="AT10" s="124" t="str">
        <f>D!N10</f>
        <v/>
      </c>
      <c r="AU10" s="124" t="str">
        <f>E!N10</f>
        <v/>
      </c>
      <c r="AV10" s="124" t="str">
        <f>F!N10</f>
        <v/>
      </c>
      <c r="AW10" s="125"/>
      <c r="AX10" s="6">
        <f>IF(C10="",0,IF(HLOOKUP(C10,$AQ$8:$AV$58,A10+1,FALSE)=0.25,1,0))</f>
        <v>0</v>
      </c>
      <c r="AY10" s="6">
        <f t="shared" ref="AY10:AY58" si="9">IF(D10="",AX10,IF(HLOOKUP(D10,$AQ$8:$AV$58,A10+1,FALSE)=0.25,AX10+1,AX10))</f>
        <v>0</v>
      </c>
      <c r="AZ10" s="6">
        <f t="shared" ref="AZ10:AZ58" si="10">IF(E10="",AY10,IF(HLOOKUP(E10,$AQ$8:$AV$58,A10+1,FALSE)=0.25,AY10+1,AY10))</f>
        <v>0</v>
      </c>
      <c r="BA10" s="6">
        <f t="shared" ref="BA10:BA58" si="11">IF(F10="",AZ10,IF(HLOOKUP(F10,$AQ$8:$AV$58,A10+1,FALSE)=0.25,AZ10+1,AZ10))</f>
        <v>0</v>
      </c>
      <c r="BB10" s="6">
        <f t="shared" ref="BB10:BB58" si="12">IF(G10="",BA10,IF(HLOOKUP(G10,$AQ$8:$AV$58,A10+1,FALSE)=0.25,BA10+1,BA10))</f>
        <v>0</v>
      </c>
      <c r="BC10" s="6">
        <f t="shared" ref="BC10:BC58" si="13">IF(H10="",BB10,IF(HLOOKUP(H10,$AQ$8:$AV$58,A10+1,FALSE)=0.25,BB10+1,BB10))</f>
        <v>0</v>
      </c>
      <c r="BD10" s="6">
        <f t="shared" ref="BD10:BD58" si="14">IF(I10="",BC10,IF(HLOOKUP(I10,$AQ$8:$AV$58,A10+1,FALSE)=0.25,BC10+1,BC10))</f>
        <v>0</v>
      </c>
      <c r="BE10" s="6">
        <f t="shared" ref="BE10:BE58" si="15">IF(J10="",BD10,IF(HLOOKUP(J10,$AQ$8:$AV$58,A10+1,FALSE)=0.25,BD10+1,BD10))</f>
        <v>0</v>
      </c>
      <c r="BF10" s="6">
        <f t="shared" ref="BF10:BF58" si="16">IF(K10="",BE10,IF(HLOOKUP(K10,$AQ$8:$AV$58,A10+1,FALSE)=0.25,BE10+1,BE10))</f>
        <v>0</v>
      </c>
      <c r="BG10" s="6">
        <f t="shared" ref="BG10:BG58" si="17">IF(L10="",BF10,IF(HLOOKUP(L10,$AQ$8:$AV$58,A10+1,FALSE)=0.25,BF10+1,BF10))</f>
        <v>0</v>
      </c>
      <c r="BH10" s="6">
        <f t="shared" ref="BH10:BH58" si="18">IF(M10="",BG10,IF(HLOOKUP(M10,$AQ$8:$AV$58,A10+1,FALSE)=0.25,BG10+1,BG10))</f>
        <v>0</v>
      </c>
      <c r="BI10" s="6">
        <f t="shared" ref="BI10:BI58" si="19">IF(N10="",BH10,IF(HLOOKUP(N10,$AQ$8:$AV$58,A10+1,FALSE)=0.25,BH10+1,BH10))</f>
        <v>0</v>
      </c>
      <c r="BJ10" s="6">
        <f t="shared" ref="BJ10:BJ58" si="20">IF(O10="",BI10,IF(HLOOKUP(O10,$AQ$8:$AV$58,A10+1,FALSE)=0.25,BI10+1,BI10))</f>
        <v>0</v>
      </c>
      <c r="BK10" s="6">
        <f t="shared" ref="BK10:BK58" si="21">IF(P10="",BJ10,IF(HLOOKUP(P10,$AQ$8:$AV$58,A10+1,FALSE)=0.25,BJ10+1,BJ10))</f>
        <v>0</v>
      </c>
      <c r="BL10" s="6">
        <f t="shared" ref="BL10:BL58" si="22">IF(Q10="",BK10,IF(HLOOKUP(Q10,$AQ$8:$AV$58,A10+1,FALSE)=0.25,BK10+1,BK10))</f>
        <v>0</v>
      </c>
      <c r="BM10" s="6">
        <f t="shared" ref="BM10:BM58" si="23">IF(R10="",BL10,IF(HLOOKUP(R10,$AQ$8:$AV$58,A10+1,FALSE)=0.25,BL10+1,BL10))</f>
        <v>0</v>
      </c>
      <c r="BN10" s="6">
        <f t="shared" ref="BN10:BN58" si="24">IF(S10="",BM10,IF(HLOOKUP(S10,$AQ$8:$AV$58,A10+1,FALSE)=0.25,BM10+1,BM10))</f>
        <v>0</v>
      </c>
      <c r="BO10" s="6">
        <f t="shared" ref="BO10:BO58" si="25">IF(T10="",BN10,IF(HLOOKUP(T10,$AQ$8:$AV$58,A10+1,FALSE)=0.25,BN10+1,BN10))</f>
        <v>0</v>
      </c>
      <c r="BP10" s="6">
        <f t="shared" ref="BP10:BP58" si="26">IF(U10="",BO10,IF(HLOOKUP(U10,$AQ$8:$AV$58,A10+1,FALSE)=0.25,BO10+1,BO10))</f>
        <v>0</v>
      </c>
      <c r="BQ10" s="6">
        <f t="shared" ref="BQ10:BQ58" si="27">IF(V10="",BP10,IF(HLOOKUP(V10,$AQ$8:$AV$58,A10+1,FALSE)=0.25,BP10+1,BP10))</f>
        <v>0</v>
      </c>
      <c r="BR10" s="6">
        <f t="shared" ref="BR10:BR58" si="28">IF(W10="",BQ10,IF(HLOOKUP(W10,$AQ$8:$AV$58,A10+1,FALSE)=0.25,BQ10+1,BQ10))</f>
        <v>0</v>
      </c>
      <c r="BS10" s="6">
        <f t="shared" ref="BS10:BS58" si="29">IF(X10="",BR10,IF(HLOOKUP(X10,$AQ$8:$AV$58,A10+1,FALSE)=0.25,BR10+1,BR10))</f>
        <v>0</v>
      </c>
      <c r="BT10" s="6">
        <f t="shared" ref="BT10:BT58" si="30">IF(Y10="",BS10,IF(HLOOKUP(Y10,$AQ$8:$AV$58,A10+1,FALSE)=0.25,BS10+1,BS10))</f>
        <v>0</v>
      </c>
      <c r="BU10" s="6">
        <f t="shared" ref="BU10:BU58" si="31">IF(Z10="",BT10,IF(HLOOKUP(Z10,$AQ$8:$AV$58,A10+1,FALSE)=0.25,BT10+1,BT10))</f>
        <v>0</v>
      </c>
      <c r="BV10" s="6">
        <f t="shared" ref="BV10:BV58" si="32">IF(AA10="",BU10,IF(HLOOKUP(AA10,$AQ$8:$AV$58,A10+1,FALSE)=0.25,BU10+1,BU10))</f>
        <v>0</v>
      </c>
      <c r="BW10" s="6">
        <f t="shared" ref="BW10:BW58" si="33">IF(AB10="",BV10,IF(HLOOKUP(AB10,$AQ$8:$AV$58,A10+1,FALSE)=0.25,BV10+1,BV10))</f>
        <v>0</v>
      </c>
      <c r="BX10" s="6">
        <f t="shared" ref="BX10:BX58" si="34">IF(AC10="",BW10,IF(HLOOKUP(AC10,$AQ$8:$AV$58,A10+1,FALSE)=0.25,BW10+1,BW10))</f>
        <v>0</v>
      </c>
      <c r="BY10" s="6">
        <f t="shared" ref="BY10:BY58" si="35">IF(AD10="",BX10,IF(HLOOKUP(AD10,$AQ$8:$AV$58,A10+1,FALSE)=0.25,BX10+1,BX10))</f>
        <v>0</v>
      </c>
      <c r="BZ10" s="6">
        <f t="shared" ref="BZ10:BZ58" si="36">IF(AE10="",BY10,IF(HLOOKUP(AE10,$AQ$8:$AV$58,A10+1,FALSE)=0.25,BY10+1,BY10))</f>
        <v>0</v>
      </c>
      <c r="CA10" s="6">
        <f t="shared" ref="CA10:CA58" si="37">IF(AF10="",BZ10,IF(HLOOKUP(AF10,$AQ$8:$AV$58,A10+1,FALSE)=0.25,BZ10+1,BZ10))</f>
        <v>0</v>
      </c>
      <c r="CB10" s="6">
        <f t="shared" ref="CB10:CB58" si="38">IF(AG10="",CA10,IF(HLOOKUP(AG10,$AQ$8:$AV$58,A10+1,FALSE)=0.25,CA10+1,CA10))</f>
        <v>0</v>
      </c>
      <c r="CD10" s="126" t="str">
        <f>経路A!P10</f>
        <v/>
      </c>
      <c r="CE10" s="126" t="str">
        <f>B!O10</f>
        <v/>
      </c>
      <c r="CF10" s="126" t="str">
        <f>'C'!O10</f>
        <v/>
      </c>
      <c r="CG10" s="126" t="str">
        <f>D!O10</f>
        <v/>
      </c>
      <c r="CH10" s="126" t="str">
        <f>E!O10</f>
        <v/>
      </c>
      <c r="CI10" s="126" t="str">
        <f>F!O10</f>
        <v/>
      </c>
      <c r="CJ10" s="127"/>
      <c r="CK10" s="128" t="str">
        <f t="shared" ref="CK10:CK58" si="39">IF(C10="","",HLOOKUP(C10,$CD$8:$CI$58,$A10+1,FALSE))</f>
        <v/>
      </c>
      <c r="CL10" s="128" t="str">
        <f t="shared" ref="CL10:CL58" si="40">IF(D10="","",HLOOKUP(D10,$CD$8:$CI$58,$A10+1,FALSE))</f>
        <v/>
      </c>
      <c r="CM10" s="128" t="str">
        <f t="shared" ref="CM10:CM58" si="41">IF(E10="","",HLOOKUP(E10,$CD$8:$CI$58,$A10+1,FALSE))</f>
        <v/>
      </c>
      <c r="CN10" s="128" t="str">
        <f t="shared" ref="CN10:CN58" si="42">IF(F10="","",HLOOKUP(F10,$CD$8:$CI$58,$A10+1,FALSE))</f>
        <v/>
      </c>
      <c r="CO10" s="128" t="str">
        <f t="shared" ref="CO10:CO58" si="43">IF(G10="","",HLOOKUP(G10,$CD$8:$CI$58,$A10+1,FALSE))</f>
        <v/>
      </c>
      <c r="CP10" s="128" t="str">
        <f t="shared" ref="CP10:CP58" si="44">IF(H10="","",HLOOKUP(H10,$CD$8:$CI$58,$A10+1,FALSE))</f>
        <v/>
      </c>
      <c r="CQ10" s="128" t="str">
        <f t="shared" ref="CQ10:CQ58" si="45">IF(I10="","",HLOOKUP(I10,$CD$8:$CI$58,$A10+1,FALSE))</f>
        <v/>
      </c>
      <c r="CR10" s="128" t="str">
        <f t="shared" ref="CR10:CR58" si="46">IF(J10="","",HLOOKUP(J10,$CD$8:$CI$58,$A10+1,FALSE))</f>
        <v/>
      </c>
      <c r="CS10" s="128" t="str">
        <f t="shared" ref="CS10:CS58" si="47">IF(K10="","",HLOOKUP(K10,$CD$8:$CI$58,$A10+1,FALSE))</f>
        <v/>
      </c>
      <c r="CT10" s="128" t="str">
        <f t="shared" ref="CT10:CT58" si="48">IF(L10="","",HLOOKUP(L10,$CD$8:$CI$58,$A10+1,FALSE))</f>
        <v/>
      </c>
      <c r="CU10" s="128" t="str">
        <f t="shared" ref="CU10:CU58" si="49">IF(M10="","",HLOOKUP(M10,$CD$8:$CI$58,$A10+1,FALSE))</f>
        <v/>
      </c>
      <c r="CV10" s="128" t="str">
        <f t="shared" ref="CV10:CV58" si="50">IF(N10="","",HLOOKUP(N10,$CD$8:$CI$58,$A10+1,FALSE))</f>
        <v/>
      </c>
      <c r="CW10" s="128" t="str">
        <f t="shared" ref="CW10:CW58" si="51">IF(O10="","",HLOOKUP(O10,$CD$8:$CI$58,$A10+1,FALSE))</f>
        <v/>
      </c>
      <c r="CX10" s="128" t="str">
        <f t="shared" ref="CX10:CX58" si="52">IF(P10="","",HLOOKUP(P10,$CD$8:$CI$58,$A10+1,FALSE))</f>
        <v/>
      </c>
      <c r="CY10" s="128" t="str">
        <f t="shared" ref="CY10:CY58" si="53">IF(Q10="","",HLOOKUP(Q10,$CD$8:$CI$58,$A10+1,FALSE))</f>
        <v/>
      </c>
      <c r="CZ10" s="128" t="str">
        <f t="shared" ref="CZ10:CZ58" si="54">IF(R10="","",HLOOKUP(R10,$CD$8:$CI$58,$A10+1,FALSE))</f>
        <v/>
      </c>
      <c r="DA10" s="128" t="str">
        <f t="shared" ref="DA10:DA58" si="55">IF(S10="","",HLOOKUP(S10,$CD$8:$CI$58,$A10+1,FALSE))</f>
        <v/>
      </c>
      <c r="DB10" s="128" t="str">
        <f t="shared" ref="DB10:DB58" si="56">IF(T10="","",HLOOKUP(T10,$CD$8:$CI$58,$A10+1,FALSE))</f>
        <v/>
      </c>
      <c r="DC10" s="128" t="str">
        <f t="shared" ref="DC10:DC58" si="57">IF(U10="","",HLOOKUP(U10,$CD$8:$CI$58,$A10+1,FALSE))</f>
        <v/>
      </c>
      <c r="DD10" s="128" t="str">
        <f t="shared" ref="DD10:DD58" si="58">IF(V10="","",HLOOKUP(V10,$CD$8:$CI$58,$A10+1,FALSE))</f>
        <v/>
      </c>
      <c r="DE10" s="128" t="str">
        <f t="shared" ref="DE10:DE58" si="59">IF(W10="","",IF(AND(HLOOKUP(W10,$AQ$8:$AV$58,$A10+1,FALSE)=0.25,BR10&gt;20),HLOOKUP(W10,$CD$8:$CI$58,$A10+1,FALSE)*2,HLOOKUP(W10,$CD$8:$CI$58,$A10+1,FALSE)))</f>
        <v/>
      </c>
      <c r="DF10" s="128" t="str">
        <f t="shared" ref="DF10:DF58" si="60">IF(X10="","",IF(AND(HLOOKUP(X10,$AQ$8:$AV$58,$A10+1,FALSE)=0.25,BS10&gt;20),HLOOKUP(X10,$CD$8:$CI$58,$A10+1,FALSE)*2,HLOOKUP(X10,$CD$8:$CI$58,$A10+1,FALSE)))</f>
        <v/>
      </c>
      <c r="DG10" s="128" t="str">
        <f t="shared" ref="DG10:DG58" si="61">IF(Y10="","",IF(AND(HLOOKUP(Y10,$AQ$8:$AV$58,$A10+1,FALSE)=0.25,BT10&gt;20),HLOOKUP(Y10,$CD$8:$CI$58,$A10+1,FALSE)*2,HLOOKUP(Y10,$CD$8:$CI$58,$A10+1,FALSE)))</f>
        <v/>
      </c>
      <c r="DH10" s="128" t="str">
        <f t="shared" ref="DH10:DH58" si="62">IF(Z10="","",IF(AND(HLOOKUP(Z10,$AQ$8:$AV$58,$A10+1,FALSE)=0.25,BU10&gt;20),HLOOKUP(Z10,$CD$8:$CI$58,$A10+1,FALSE)*2,HLOOKUP(Z10,$CD$8:$CI$58,$A10+1,FALSE)))</f>
        <v/>
      </c>
      <c r="DI10" s="128" t="str">
        <f t="shared" ref="DI10:DI58" si="63">IF(AA10="","",IF(AND(HLOOKUP(AA10,$AQ$8:$AV$58,$A10+1,FALSE)=0.25,BV10&gt;20),HLOOKUP(AA10,$CD$8:$CI$58,$A10+1,FALSE)*2,HLOOKUP(AA10,$CD$8:$CI$58,$A10+1,FALSE)))</f>
        <v/>
      </c>
      <c r="DJ10" s="128" t="str">
        <f t="shared" ref="DJ10:DJ58" si="64">IF(AB10="","",IF(AND(HLOOKUP(AB10,$AQ$8:$AV$58,$A10+1,FALSE)=0.25,BW10&gt;20),HLOOKUP(AB10,$CD$8:$CI$58,$A10+1,FALSE)*2,HLOOKUP(AB10,$CD$8:$CI$58,$A10+1,FALSE)))</f>
        <v/>
      </c>
      <c r="DK10" s="128" t="str">
        <f t="shared" ref="DK10:DK58" si="65">IF(AC10="","",IF(AND(HLOOKUP(AC10,$AQ$8:$AV$58,$A10+1,FALSE)=0.25,BX10&gt;20),HLOOKUP(AC10,$CD$8:$CI$58,$A10+1,FALSE)*2,HLOOKUP(AC10,$CD$8:$CI$58,$A10+1,FALSE)))</f>
        <v/>
      </c>
      <c r="DL10" s="128" t="str">
        <f t="shared" ref="DL10:DL58" si="66">IF(AD10="","",IF(AND(HLOOKUP(AD10,$AQ$8:$AV$58,$A10+1,FALSE)=0.25,BY10&gt;20),HLOOKUP(AD10,$CD$8:$CI$58,$A10+1,FALSE)*2,HLOOKUP(AD10,$CD$8:$CI$58,$A10+1,FALSE)))</f>
        <v/>
      </c>
      <c r="DM10" s="128" t="str">
        <f t="shared" ref="DM10:DM58" si="67">IF(AE10="","",IF(AND(HLOOKUP(AE10,$AQ$8:$AV$58,$A10+1,FALSE)=0.25,BZ10&gt;20),HLOOKUP(AE10,$CD$8:$CI$58,$A10+1,FALSE)*2,HLOOKUP(AE10,$CD$8:$CI$58,$A10+1,FALSE)))</f>
        <v/>
      </c>
      <c r="DN10" s="128" t="str">
        <f t="shared" ref="DN10:DN58" si="68">IF(AF10="","",IF(AND(HLOOKUP(AF10,$AQ$8:$AV$58,$A10+1,FALSE)=0.25,CA10&gt;20),HLOOKUP(AF10,$CD$8:$CI$58,$A10+1,FALSE)*2,HLOOKUP(AF10,$CD$8:$CI$58,$A10+1,FALSE)))</f>
        <v/>
      </c>
      <c r="DO10" s="128" t="str">
        <f t="shared" ref="DO10:DO58" si="69">IF(AG10="","",IF(AND(HLOOKUP(AG10,$AQ$8:$AV$58,$A10+1,FALSE)=0.25,CB10&gt;20),HLOOKUP(AG10,$CD$8:$CI$58,$A10+1,FALSE)*2,HLOOKUP(AG10,$CD$8:$CI$58,$A10+1,FALSE)))</f>
        <v/>
      </c>
      <c r="DP10" s="128">
        <f t="shared" ref="DP10:DP58" si="70">ROUNDUP(SUM(CK10:DO10),0)</f>
        <v>0</v>
      </c>
      <c r="DR10" s="128">
        <f>IF(AJ10=0,0,経路A!H10/2*COUNTIF(C10:AG10,$DR$8))</f>
        <v>0</v>
      </c>
      <c r="DS10" s="128">
        <f>IF(AK10=0,0,B!H10/2*COUNTIF(C10:AG10,$DS$8))</f>
        <v>0</v>
      </c>
      <c r="DT10" s="128">
        <f>IF(AL10=0,0,'C'!H10/2*COUNTIF(C10:AG10,$DT$8))</f>
        <v>0</v>
      </c>
      <c r="DU10" s="128">
        <f>IF(AM10=0,0,D!H10/2*COUNTIF(C10:AG10,$DU$8))</f>
        <v>0</v>
      </c>
      <c r="DV10" s="128">
        <f>IF(AN10=0,0,E!H10/2*COUNTIF(C10:AG10,$DV$8))</f>
        <v>0</v>
      </c>
      <c r="DW10" s="128">
        <f>IF(AO10=0,0,F!H10/2*COUNTIF(C10:AG10,$DW$8))</f>
        <v>0</v>
      </c>
      <c r="DX10" s="128">
        <f t="shared" ref="DX10:DX58" si="71">SUM(DR10:DW10)</f>
        <v>0</v>
      </c>
      <c r="DY10" s="128">
        <f t="shared" ref="DY10:DY58" si="72">IF(DX10=0,0,ROUNDDOWN(DX10/AH10,0))</f>
        <v>0</v>
      </c>
      <c r="DZ10" s="129">
        <f t="shared" ref="DZ10:DZ58" si="73">IF(AH10-10&gt;0,AH10-10,0)</f>
        <v>0</v>
      </c>
      <c r="EA10" s="128">
        <f t="shared" ref="EA10:EA58" si="74">DY10*DZ10</f>
        <v>0</v>
      </c>
    </row>
    <row r="11" spans="1:131" ht="20.25" customHeight="1" x14ac:dyDescent="0.55000000000000004">
      <c r="A11" s="6">
        <v>3</v>
      </c>
      <c r="B11" s="6" t="str">
        <f>IF(対象者!E7="","",対象者!E7)</f>
        <v/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">
        <f t="shared" si="0"/>
        <v>0</v>
      </c>
      <c r="AJ11" s="6">
        <f t="shared" si="3"/>
        <v>0</v>
      </c>
      <c r="AK11" s="6">
        <f t="shared" si="4"/>
        <v>0</v>
      </c>
      <c r="AL11" s="6">
        <f t="shared" si="5"/>
        <v>0</v>
      </c>
      <c r="AM11" s="6">
        <f t="shared" si="6"/>
        <v>0</v>
      </c>
      <c r="AN11" s="6">
        <f t="shared" si="7"/>
        <v>0</v>
      </c>
      <c r="AO11" s="6">
        <f t="shared" si="8"/>
        <v>0</v>
      </c>
      <c r="AQ11" s="124" t="str">
        <f>経路A!N11</f>
        <v/>
      </c>
      <c r="AR11" s="124" t="str">
        <f>B!N11</f>
        <v/>
      </c>
      <c r="AS11" s="124" t="str">
        <f>'C'!N11</f>
        <v/>
      </c>
      <c r="AT11" s="124" t="str">
        <f>D!N11</f>
        <v/>
      </c>
      <c r="AU11" s="124" t="str">
        <f>E!N11</f>
        <v/>
      </c>
      <c r="AV11" s="124" t="str">
        <f>F!N11</f>
        <v/>
      </c>
      <c r="AW11" s="125"/>
      <c r="AX11" s="6">
        <f t="shared" ref="AX11:AX58" si="75">IF(C11="",0,IF(HLOOKUP(C11,$AQ$8:$AV$58,A11+1,FALSE)=0.25,1,0))</f>
        <v>0</v>
      </c>
      <c r="AY11" s="6">
        <f t="shared" si="9"/>
        <v>0</v>
      </c>
      <c r="AZ11" s="6">
        <f t="shared" si="10"/>
        <v>0</v>
      </c>
      <c r="BA11" s="6">
        <f t="shared" si="11"/>
        <v>0</v>
      </c>
      <c r="BB11" s="6">
        <f t="shared" si="12"/>
        <v>0</v>
      </c>
      <c r="BC11" s="6">
        <f t="shared" si="13"/>
        <v>0</v>
      </c>
      <c r="BD11" s="6">
        <f t="shared" si="14"/>
        <v>0</v>
      </c>
      <c r="BE11" s="6">
        <f t="shared" si="15"/>
        <v>0</v>
      </c>
      <c r="BF11" s="6">
        <f t="shared" si="16"/>
        <v>0</v>
      </c>
      <c r="BG11" s="6">
        <f t="shared" si="17"/>
        <v>0</v>
      </c>
      <c r="BH11" s="6">
        <f t="shared" si="18"/>
        <v>0</v>
      </c>
      <c r="BI11" s="6">
        <f t="shared" si="19"/>
        <v>0</v>
      </c>
      <c r="BJ11" s="6">
        <f t="shared" si="20"/>
        <v>0</v>
      </c>
      <c r="BK11" s="6">
        <f t="shared" si="21"/>
        <v>0</v>
      </c>
      <c r="BL11" s="6">
        <f t="shared" si="22"/>
        <v>0</v>
      </c>
      <c r="BM11" s="6">
        <f t="shared" si="23"/>
        <v>0</v>
      </c>
      <c r="BN11" s="6">
        <f t="shared" si="24"/>
        <v>0</v>
      </c>
      <c r="BO11" s="6">
        <f t="shared" si="25"/>
        <v>0</v>
      </c>
      <c r="BP11" s="6">
        <f t="shared" si="26"/>
        <v>0</v>
      </c>
      <c r="BQ11" s="6">
        <f t="shared" si="27"/>
        <v>0</v>
      </c>
      <c r="BR11" s="6">
        <f t="shared" si="28"/>
        <v>0</v>
      </c>
      <c r="BS11" s="6">
        <f t="shared" si="29"/>
        <v>0</v>
      </c>
      <c r="BT11" s="6">
        <f t="shared" si="30"/>
        <v>0</v>
      </c>
      <c r="BU11" s="6">
        <f t="shared" si="31"/>
        <v>0</v>
      </c>
      <c r="BV11" s="6">
        <f t="shared" si="32"/>
        <v>0</v>
      </c>
      <c r="BW11" s="6">
        <f t="shared" si="33"/>
        <v>0</v>
      </c>
      <c r="BX11" s="6">
        <f t="shared" si="34"/>
        <v>0</v>
      </c>
      <c r="BY11" s="6">
        <f t="shared" si="35"/>
        <v>0</v>
      </c>
      <c r="BZ11" s="6">
        <f t="shared" si="36"/>
        <v>0</v>
      </c>
      <c r="CA11" s="6">
        <f t="shared" si="37"/>
        <v>0</v>
      </c>
      <c r="CB11" s="6">
        <f t="shared" si="38"/>
        <v>0</v>
      </c>
      <c r="CD11" s="126" t="str">
        <f>経路A!P11</f>
        <v/>
      </c>
      <c r="CE11" s="126" t="str">
        <f>B!O11</f>
        <v/>
      </c>
      <c r="CF11" s="126" t="str">
        <f>'C'!O11</f>
        <v/>
      </c>
      <c r="CG11" s="126" t="str">
        <f>D!O11</f>
        <v/>
      </c>
      <c r="CH11" s="126" t="str">
        <f>E!O11</f>
        <v/>
      </c>
      <c r="CI11" s="126" t="str">
        <f>F!O11</f>
        <v/>
      </c>
      <c r="CJ11" s="127"/>
      <c r="CK11" s="128" t="str">
        <f t="shared" si="39"/>
        <v/>
      </c>
      <c r="CL11" s="128" t="str">
        <f t="shared" si="40"/>
        <v/>
      </c>
      <c r="CM11" s="128" t="str">
        <f t="shared" si="41"/>
        <v/>
      </c>
      <c r="CN11" s="128" t="str">
        <f t="shared" si="42"/>
        <v/>
      </c>
      <c r="CO11" s="128" t="str">
        <f t="shared" si="43"/>
        <v/>
      </c>
      <c r="CP11" s="128" t="str">
        <f t="shared" si="44"/>
        <v/>
      </c>
      <c r="CQ11" s="128" t="str">
        <f t="shared" si="45"/>
        <v/>
      </c>
      <c r="CR11" s="128" t="str">
        <f t="shared" si="46"/>
        <v/>
      </c>
      <c r="CS11" s="128" t="str">
        <f t="shared" si="47"/>
        <v/>
      </c>
      <c r="CT11" s="128" t="str">
        <f t="shared" si="48"/>
        <v/>
      </c>
      <c r="CU11" s="128" t="str">
        <f t="shared" si="49"/>
        <v/>
      </c>
      <c r="CV11" s="128" t="str">
        <f t="shared" si="50"/>
        <v/>
      </c>
      <c r="CW11" s="128" t="str">
        <f t="shared" si="51"/>
        <v/>
      </c>
      <c r="CX11" s="128" t="str">
        <f t="shared" si="52"/>
        <v/>
      </c>
      <c r="CY11" s="128" t="str">
        <f t="shared" si="53"/>
        <v/>
      </c>
      <c r="CZ11" s="128" t="str">
        <f t="shared" si="54"/>
        <v/>
      </c>
      <c r="DA11" s="128" t="str">
        <f t="shared" si="55"/>
        <v/>
      </c>
      <c r="DB11" s="128" t="str">
        <f t="shared" si="56"/>
        <v/>
      </c>
      <c r="DC11" s="128" t="str">
        <f t="shared" si="57"/>
        <v/>
      </c>
      <c r="DD11" s="128" t="str">
        <f t="shared" si="58"/>
        <v/>
      </c>
      <c r="DE11" s="128" t="str">
        <f t="shared" si="59"/>
        <v/>
      </c>
      <c r="DF11" s="128" t="str">
        <f t="shared" si="60"/>
        <v/>
      </c>
      <c r="DG11" s="128" t="str">
        <f t="shared" si="61"/>
        <v/>
      </c>
      <c r="DH11" s="128" t="str">
        <f t="shared" si="62"/>
        <v/>
      </c>
      <c r="DI11" s="128" t="str">
        <f t="shared" si="63"/>
        <v/>
      </c>
      <c r="DJ11" s="128" t="str">
        <f t="shared" si="64"/>
        <v/>
      </c>
      <c r="DK11" s="128" t="str">
        <f t="shared" si="65"/>
        <v/>
      </c>
      <c r="DL11" s="128" t="str">
        <f t="shared" si="66"/>
        <v/>
      </c>
      <c r="DM11" s="128" t="str">
        <f t="shared" si="67"/>
        <v/>
      </c>
      <c r="DN11" s="128" t="str">
        <f t="shared" si="68"/>
        <v/>
      </c>
      <c r="DO11" s="128" t="str">
        <f t="shared" si="69"/>
        <v/>
      </c>
      <c r="DP11" s="128">
        <f t="shared" si="70"/>
        <v>0</v>
      </c>
      <c r="DR11" s="128">
        <f>IF(AJ11=0,0,経路A!H11/2*COUNTIF(C11:AG11,$DR$8))</f>
        <v>0</v>
      </c>
      <c r="DS11" s="128">
        <f>IF(AK11=0,0,B!H11/2*COUNTIF(C11:AG11,$DS$8))</f>
        <v>0</v>
      </c>
      <c r="DT11" s="128">
        <f>IF(AL11=0,0,'C'!H11/2*COUNTIF(C11:AG11,$DT$8))</f>
        <v>0</v>
      </c>
      <c r="DU11" s="128">
        <f>IF(AM11=0,0,D!H11/2*COUNTIF(C11:AG11,$DU$8))</f>
        <v>0</v>
      </c>
      <c r="DV11" s="128">
        <f>IF(AN11=0,0,E!H11/2*COUNTIF(C11:AG11,$DV$8))</f>
        <v>0</v>
      </c>
      <c r="DW11" s="128">
        <f>IF(AO11=0,0,F!H11/2*COUNTIF(C11:AG11,$DW$8))</f>
        <v>0</v>
      </c>
      <c r="DX11" s="128">
        <f t="shared" si="71"/>
        <v>0</v>
      </c>
      <c r="DY11" s="128">
        <f t="shared" si="72"/>
        <v>0</v>
      </c>
      <c r="DZ11" s="129">
        <f t="shared" si="73"/>
        <v>0</v>
      </c>
      <c r="EA11" s="128">
        <f t="shared" si="74"/>
        <v>0</v>
      </c>
    </row>
    <row r="12" spans="1:131" ht="20.25" customHeight="1" x14ac:dyDescent="0.55000000000000004">
      <c r="A12" s="6">
        <v>4</v>
      </c>
      <c r="B12" s="6" t="str">
        <f>IF(対象者!E8="","",対象者!E8)</f>
        <v/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6">
        <f t="shared" si="0"/>
        <v>0</v>
      </c>
      <c r="AJ12" s="6">
        <f t="shared" si="3"/>
        <v>0</v>
      </c>
      <c r="AK12" s="6">
        <f t="shared" si="4"/>
        <v>0</v>
      </c>
      <c r="AL12" s="6">
        <f t="shared" si="5"/>
        <v>0</v>
      </c>
      <c r="AM12" s="6">
        <f t="shared" si="6"/>
        <v>0</v>
      </c>
      <c r="AN12" s="6">
        <f t="shared" si="7"/>
        <v>0</v>
      </c>
      <c r="AO12" s="6">
        <f t="shared" si="8"/>
        <v>0</v>
      </c>
      <c r="AQ12" s="124" t="str">
        <f>経路A!N12</f>
        <v/>
      </c>
      <c r="AR12" s="124" t="str">
        <f>B!N12</f>
        <v/>
      </c>
      <c r="AS12" s="124" t="str">
        <f>'C'!N12</f>
        <v/>
      </c>
      <c r="AT12" s="124" t="str">
        <f>D!N12</f>
        <v/>
      </c>
      <c r="AU12" s="124" t="str">
        <f>E!N12</f>
        <v/>
      </c>
      <c r="AV12" s="124" t="str">
        <f>F!N12</f>
        <v/>
      </c>
      <c r="AW12" s="125"/>
      <c r="AX12" s="6">
        <f t="shared" si="75"/>
        <v>0</v>
      </c>
      <c r="AY12" s="6">
        <f t="shared" si="9"/>
        <v>0</v>
      </c>
      <c r="AZ12" s="6">
        <f t="shared" si="10"/>
        <v>0</v>
      </c>
      <c r="BA12" s="6">
        <f t="shared" si="11"/>
        <v>0</v>
      </c>
      <c r="BB12" s="6">
        <f t="shared" si="12"/>
        <v>0</v>
      </c>
      <c r="BC12" s="6">
        <f t="shared" si="13"/>
        <v>0</v>
      </c>
      <c r="BD12" s="6">
        <f t="shared" si="14"/>
        <v>0</v>
      </c>
      <c r="BE12" s="6">
        <f t="shared" si="15"/>
        <v>0</v>
      </c>
      <c r="BF12" s="6">
        <f t="shared" si="16"/>
        <v>0</v>
      </c>
      <c r="BG12" s="6">
        <f t="shared" si="17"/>
        <v>0</v>
      </c>
      <c r="BH12" s="6">
        <f t="shared" si="18"/>
        <v>0</v>
      </c>
      <c r="BI12" s="6">
        <f t="shared" si="19"/>
        <v>0</v>
      </c>
      <c r="BJ12" s="6">
        <f t="shared" si="20"/>
        <v>0</v>
      </c>
      <c r="BK12" s="6">
        <f t="shared" si="21"/>
        <v>0</v>
      </c>
      <c r="BL12" s="6">
        <f t="shared" si="22"/>
        <v>0</v>
      </c>
      <c r="BM12" s="6">
        <f t="shared" si="23"/>
        <v>0</v>
      </c>
      <c r="BN12" s="6">
        <f t="shared" si="24"/>
        <v>0</v>
      </c>
      <c r="BO12" s="6">
        <f t="shared" si="25"/>
        <v>0</v>
      </c>
      <c r="BP12" s="6">
        <f t="shared" si="26"/>
        <v>0</v>
      </c>
      <c r="BQ12" s="6">
        <f t="shared" si="27"/>
        <v>0</v>
      </c>
      <c r="BR12" s="6">
        <f t="shared" si="28"/>
        <v>0</v>
      </c>
      <c r="BS12" s="6">
        <f t="shared" si="29"/>
        <v>0</v>
      </c>
      <c r="BT12" s="6">
        <f t="shared" si="30"/>
        <v>0</v>
      </c>
      <c r="BU12" s="6">
        <f t="shared" si="31"/>
        <v>0</v>
      </c>
      <c r="BV12" s="6">
        <f t="shared" si="32"/>
        <v>0</v>
      </c>
      <c r="BW12" s="6">
        <f t="shared" si="33"/>
        <v>0</v>
      </c>
      <c r="BX12" s="6">
        <f t="shared" si="34"/>
        <v>0</v>
      </c>
      <c r="BY12" s="6">
        <f t="shared" si="35"/>
        <v>0</v>
      </c>
      <c r="BZ12" s="6">
        <f t="shared" si="36"/>
        <v>0</v>
      </c>
      <c r="CA12" s="6">
        <f t="shared" si="37"/>
        <v>0</v>
      </c>
      <c r="CB12" s="6">
        <f t="shared" si="38"/>
        <v>0</v>
      </c>
      <c r="CD12" s="126" t="str">
        <f>経路A!P12</f>
        <v/>
      </c>
      <c r="CE12" s="126" t="str">
        <f>B!O12</f>
        <v/>
      </c>
      <c r="CF12" s="126" t="str">
        <f>'C'!O12</f>
        <v/>
      </c>
      <c r="CG12" s="126" t="str">
        <f>D!O12</f>
        <v/>
      </c>
      <c r="CH12" s="126" t="str">
        <f>E!O12</f>
        <v/>
      </c>
      <c r="CI12" s="126" t="str">
        <f>F!O12</f>
        <v/>
      </c>
      <c r="CJ12" s="127"/>
      <c r="CK12" s="128" t="str">
        <f t="shared" si="39"/>
        <v/>
      </c>
      <c r="CL12" s="128" t="str">
        <f t="shared" si="40"/>
        <v/>
      </c>
      <c r="CM12" s="128" t="str">
        <f t="shared" si="41"/>
        <v/>
      </c>
      <c r="CN12" s="128" t="str">
        <f t="shared" si="42"/>
        <v/>
      </c>
      <c r="CO12" s="128" t="str">
        <f t="shared" si="43"/>
        <v/>
      </c>
      <c r="CP12" s="128" t="str">
        <f t="shared" si="44"/>
        <v/>
      </c>
      <c r="CQ12" s="128" t="str">
        <f t="shared" si="45"/>
        <v/>
      </c>
      <c r="CR12" s="128" t="str">
        <f t="shared" si="46"/>
        <v/>
      </c>
      <c r="CS12" s="128" t="str">
        <f t="shared" si="47"/>
        <v/>
      </c>
      <c r="CT12" s="128" t="str">
        <f t="shared" si="48"/>
        <v/>
      </c>
      <c r="CU12" s="128" t="str">
        <f t="shared" si="49"/>
        <v/>
      </c>
      <c r="CV12" s="128" t="str">
        <f t="shared" si="50"/>
        <v/>
      </c>
      <c r="CW12" s="128" t="str">
        <f t="shared" si="51"/>
        <v/>
      </c>
      <c r="CX12" s="128" t="str">
        <f t="shared" si="52"/>
        <v/>
      </c>
      <c r="CY12" s="128" t="str">
        <f t="shared" si="53"/>
        <v/>
      </c>
      <c r="CZ12" s="128" t="str">
        <f t="shared" si="54"/>
        <v/>
      </c>
      <c r="DA12" s="128" t="str">
        <f t="shared" si="55"/>
        <v/>
      </c>
      <c r="DB12" s="128" t="str">
        <f t="shared" si="56"/>
        <v/>
      </c>
      <c r="DC12" s="128" t="str">
        <f t="shared" si="57"/>
        <v/>
      </c>
      <c r="DD12" s="128" t="str">
        <f t="shared" si="58"/>
        <v/>
      </c>
      <c r="DE12" s="128" t="str">
        <f t="shared" si="59"/>
        <v/>
      </c>
      <c r="DF12" s="128" t="str">
        <f t="shared" si="60"/>
        <v/>
      </c>
      <c r="DG12" s="128" t="str">
        <f t="shared" si="61"/>
        <v/>
      </c>
      <c r="DH12" s="128" t="str">
        <f t="shared" si="62"/>
        <v/>
      </c>
      <c r="DI12" s="128" t="str">
        <f t="shared" si="63"/>
        <v/>
      </c>
      <c r="DJ12" s="128" t="str">
        <f t="shared" si="64"/>
        <v/>
      </c>
      <c r="DK12" s="128" t="str">
        <f t="shared" si="65"/>
        <v/>
      </c>
      <c r="DL12" s="128" t="str">
        <f t="shared" si="66"/>
        <v/>
      </c>
      <c r="DM12" s="128" t="str">
        <f t="shared" si="67"/>
        <v/>
      </c>
      <c r="DN12" s="128" t="str">
        <f t="shared" si="68"/>
        <v/>
      </c>
      <c r="DO12" s="128" t="str">
        <f t="shared" si="69"/>
        <v/>
      </c>
      <c r="DP12" s="128">
        <f t="shared" si="70"/>
        <v>0</v>
      </c>
      <c r="DR12" s="128">
        <f>IF(AJ12=0,0,経路A!H12/2*COUNTIF(C12:AG12,$DR$8))</f>
        <v>0</v>
      </c>
      <c r="DS12" s="128">
        <f>IF(AK12=0,0,B!H12/2*COUNTIF(C12:AG12,$DS$8))</f>
        <v>0</v>
      </c>
      <c r="DT12" s="128">
        <f>IF(AL12=0,0,'C'!H12/2*COUNTIF(C12:AG12,$DT$8))</f>
        <v>0</v>
      </c>
      <c r="DU12" s="128">
        <f>IF(AM12=0,0,D!H12/2*COUNTIF(C12:AG12,$DU$8))</f>
        <v>0</v>
      </c>
      <c r="DV12" s="128">
        <f>IF(AN12=0,0,E!H12/2*COUNTIF(C12:AG12,$DV$8))</f>
        <v>0</v>
      </c>
      <c r="DW12" s="128">
        <f>IF(AO12=0,0,F!H12/2*COUNTIF(C12:AG12,$DW$8))</f>
        <v>0</v>
      </c>
      <c r="DX12" s="128">
        <f t="shared" si="71"/>
        <v>0</v>
      </c>
      <c r="DY12" s="128">
        <f t="shared" si="72"/>
        <v>0</v>
      </c>
      <c r="DZ12" s="129">
        <f t="shared" si="73"/>
        <v>0</v>
      </c>
      <c r="EA12" s="128">
        <f t="shared" si="74"/>
        <v>0</v>
      </c>
    </row>
    <row r="13" spans="1:131" ht="20.25" customHeight="1" x14ac:dyDescent="0.55000000000000004">
      <c r="A13" s="6">
        <v>5</v>
      </c>
      <c r="B13" s="6" t="str">
        <f>IF(対象者!E9="","",対象者!E9)</f>
        <v/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6">
        <f t="shared" si="0"/>
        <v>0</v>
      </c>
      <c r="AJ13" s="6">
        <f t="shared" si="3"/>
        <v>0</v>
      </c>
      <c r="AK13" s="6">
        <f t="shared" si="4"/>
        <v>0</v>
      </c>
      <c r="AL13" s="6">
        <f t="shared" si="5"/>
        <v>0</v>
      </c>
      <c r="AM13" s="6">
        <f t="shared" si="6"/>
        <v>0</v>
      </c>
      <c r="AN13" s="6">
        <f t="shared" si="7"/>
        <v>0</v>
      </c>
      <c r="AO13" s="6">
        <f t="shared" si="8"/>
        <v>0</v>
      </c>
      <c r="AQ13" s="124" t="str">
        <f>経路A!N13</f>
        <v/>
      </c>
      <c r="AR13" s="124" t="str">
        <f>B!N13</f>
        <v/>
      </c>
      <c r="AS13" s="124" t="str">
        <f>'C'!N13</f>
        <v/>
      </c>
      <c r="AT13" s="124" t="str">
        <f>D!N13</f>
        <v/>
      </c>
      <c r="AU13" s="124" t="str">
        <f>E!N13</f>
        <v/>
      </c>
      <c r="AV13" s="124" t="str">
        <f>F!N13</f>
        <v/>
      </c>
      <c r="AW13" s="125"/>
      <c r="AX13" s="6">
        <f t="shared" si="75"/>
        <v>0</v>
      </c>
      <c r="AY13" s="6">
        <f t="shared" si="9"/>
        <v>0</v>
      </c>
      <c r="AZ13" s="6">
        <f t="shared" si="10"/>
        <v>0</v>
      </c>
      <c r="BA13" s="6">
        <f t="shared" si="11"/>
        <v>0</v>
      </c>
      <c r="BB13" s="6">
        <f t="shared" si="12"/>
        <v>0</v>
      </c>
      <c r="BC13" s="6">
        <f t="shared" si="13"/>
        <v>0</v>
      </c>
      <c r="BD13" s="6">
        <f t="shared" si="14"/>
        <v>0</v>
      </c>
      <c r="BE13" s="6">
        <f t="shared" si="15"/>
        <v>0</v>
      </c>
      <c r="BF13" s="6">
        <f t="shared" si="16"/>
        <v>0</v>
      </c>
      <c r="BG13" s="6">
        <f t="shared" si="17"/>
        <v>0</v>
      </c>
      <c r="BH13" s="6">
        <f t="shared" si="18"/>
        <v>0</v>
      </c>
      <c r="BI13" s="6">
        <f t="shared" si="19"/>
        <v>0</v>
      </c>
      <c r="BJ13" s="6">
        <f t="shared" si="20"/>
        <v>0</v>
      </c>
      <c r="BK13" s="6">
        <f t="shared" si="21"/>
        <v>0</v>
      </c>
      <c r="BL13" s="6">
        <f t="shared" si="22"/>
        <v>0</v>
      </c>
      <c r="BM13" s="6">
        <f t="shared" si="23"/>
        <v>0</v>
      </c>
      <c r="BN13" s="6">
        <f t="shared" si="24"/>
        <v>0</v>
      </c>
      <c r="BO13" s="6">
        <f t="shared" si="25"/>
        <v>0</v>
      </c>
      <c r="BP13" s="6">
        <f t="shared" si="26"/>
        <v>0</v>
      </c>
      <c r="BQ13" s="6">
        <f t="shared" si="27"/>
        <v>0</v>
      </c>
      <c r="BR13" s="6">
        <f t="shared" si="28"/>
        <v>0</v>
      </c>
      <c r="BS13" s="6">
        <f t="shared" si="29"/>
        <v>0</v>
      </c>
      <c r="BT13" s="6">
        <f t="shared" si="30"/>
        <v>0</v>
      </c>
      <c r="BU13" s="6">
        <f t="shared" si="31"/>
        <v>0</v>
      </c>
      <c r="BV13" s="6">
        <f t="shared" si="32"/>
        <v>0</v>
      </c>
      <c r="BW13" s="6">
        <f t="shared" si="33"/>
        <v>0</v>
      </c>
      <c r="BX13" s="6">
        <f t="shared" si="34"/>
        <v>0</v>
      </c>
      <c r="BY13" s="6">
        <f t="shared" si="35"/>
        <v>0</v>
      </c>
      <c r="BZ13" s="6">
        <f t="shared" si="36"/>
        <v>0</v>
      </c>
      <c r="CA13" s="6">
        <f t="shared" si="37"/>
        <v>0</v>
      </c>
      <c r="CB13" s="6">
        <f t="shared" si="38"/>
        <v>0</v>
      </c>
      <c r="CD13" s="126" t="str">
        <f>経路A!P13</f>
        <v/>
      </c>
      <c r="CE13" s="126" t="str">
        <f>B!O13</f>
        <v/>
      </c>
      <c r="CF13" s="126" t="str">
        <f>'C'!O13</f>
        <v/>
      </c>
      <c r="CG13" s="126" t="str">
        <f>D!O13</f>
        <v/>
      </c>
      <c r="CH13" s="126" t="str">
        <f>E!O13</f>
        <v/>
      </c>
      <c r="CI13" s="126" t="str">
        <f>F!O13</f>
        <v/>
      </c>
      <c r="CJ13" s="127"/>
      <c r="CK13" s="128" t="str">
        <f t="shared" si="39"/>
        <v/>
      </c>
      <c r="CL13" s="128" t="str">
        <f t="shared" si="40"/>
        <v/>
      </c>
      <c r="CM13" s="128" t="str">
        <f t="shared" si="41"/>
        <v/>
      </c>
      <c r="CN13" s="128" t="str">
        <f t="shared" si="42"/>
        <v/>
      </c>
      <c r="CO13" s="128" t="str">
        <f t="shared" si="43"/>
        <v/>
      </c>
      <c r="CP13" s="128" t="str">
        <f t="shared" si="44"/>
        <v/>
      </c>
      <c r="CQ13" s="128" t="str">
        <f t="shared" si="45"/>
        <v/>
      </c>
      <c r="CR13" s="128" t="str">
        <f t="shared" si="46"/>
        <v/>
      </c>
      <c r="CS13" s="128" t="str">
        <f t="shared" si="47"/>
        <v/>
      </c>
      <c r="CT13" s="128" t="str">
        <f t="shared" si="48"/>
        <v/>
      </c>
      <c r="CU13" s="128" t="str">
        <f t="shared" si="49"/>
        <v/>
      </c>
      <c r="CV13" s="128" t="str">
        <f t="shared" si="50"/>
        <v/>
      </c>
      <c r="CW13" s="128" t="str">
        <f t="shared" si="51"/>
        <v/>
      </c>
      <c r="CX13" s="128" t="str">
        <f t="shared" si="52"/>
        <v/>
      </c>
      <c r="CY13" s="128" t="str">
        <f t="shared" si="53"/>
        <v/>
      </c>
      <c r="CZ13" s="128" t="str">
        <f t="shared" si="54"/>
        <v/>
      </c>
      <c r="DA13" s="128" t="str">
        <f t="shared" si="55"/>
        <v/>
      </c>
      <c r="DB13" s="128" t="str">
        <f t="shared" si="56"/>
        <v/>
      </c>
      <c r="DC13" s="128" t="str">
        <f t="shared" si="57"/>
        <v/>
      </c>
      <c r="DD13" s="128" t="str">
        <f t="shared" si="58"/>
        <v/>
      </c>
      <c r="DE13" s="128" t="str">
        <f t="shared" si="59"/>
        <v/>
      </c>
      <c r="DF13" s="128" t="str">
        <f t="shared" si="60"/>
        <v/>
      </c>
      <c r="DG13" s="128" t="str">
        <f t="shared" si="61"/>
        <v/>
      </c>
      <c r="DH13" s="128" t="str">
        <f t="shared" si="62"/>
        <v/>
      </c>
      <c r="DI13" s="128" t="str">
        <f t="shared" si="63"/>
        <v/>
      </c>
      <c r="DJ13" s="128" t="str">
        <f t="shared" si="64"/>
        <v/>
      </c>
      <c r="DK13" s="128" t="str">
        <f t="shared" si="65"/>
        <v/>
      </c>
      <c r="DL13" s="128" t="str">
        <f t="shared" si="66"/>
        <v/>
      </c>
      <c r="DM13" s="128" t="str">
        <f t="shared" si="67"/>
        <v/>
      </c>
      <c r="DN13" s="128" t="str">
        <f t="shared" si="68"/>
        <v/>
      </c>
      <c r="DO13" s="128" t="str">
        <f t="shared" si="69"/>
        <v/>
      </c>
      <c r="DP13" s="128">
        <f t="shared" si="70"/>
        <v>0</v>
      </c>
      <c r="DR13" s="128">
        <f>IF(AJ13=0,0,経路A!H13/2*COUNTIF(C13:AG13,$DR$8))</f>
        <v>0</v>
      </c>
      <c r="DS13" s="128">
        <f>IF(AK13=0,0,B!H13/2*COUNTIF(C13:AG13,$DS$8))</f>
        <v>0</v>
      </c>
      <c r="DT13" s="128">
        <f>IF(AL13=0,0,'C'!H13/2*COUNTIF(C13:AG13,$DT$8))</f>
        <v>0</v>
      </c>
      <c r="DU13" s="128">
        <f>IF(AM13=0,0,D!H13/2*COUNTIF(C13:AG13,$DU$8))</f>
        <v>0</v>
      </c>
      <c r="DV13" s="128">
        <f>IF(AN13=0,0,E!H13/2*COUNTIF(C13:AG13,$DV$8))</f>
        <v>0</v>
      </c>
      <c r="DW13" s="128">
        <f>IF(AO13=0,0,F!H13/2*COUNTIF(C13:AG13,$DW$8))</f>
        <v>0</v>
      </c>
      <c r="DX13" s="128">
        <f t="shared" si="71"/>
        <v>0</v>
      </c>
      <c r="DY13" s="128">
        <f t="shared" si="72"/>
        <v>0</v>
      </c>
      <c r="DZ13" s="129">
        <f t="shared" si="73"/>
        <v>0</v>
      </c>
      <c r="EA13" s="128">
        <f t="shared" si="74"/>
        <v>0</v>
      </c>
    </row>
    <row r="14" spans="1:131" ht="20.25" customHeight="1" x14ac:dyDescent="0.55000000000000004">
      <c r="A14" s="6">
        <v>6</v>
      </c>
      <c r="B14" s="6" t="str">
        <f>IF(対象者!E10="","",対象者!E10)</f>
        <v/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6">
        <f t="shared" si="0"/>
        <v>0</v>
      </c>
      <c r="AJ14" s="6">
        <f t="shared" si="3"/>
        <v>0</v>
      </c>
      <c r="AK14" s="6">
        <f t="shared" si="4"/>
        <v>0</v>
      </c>
      <c r="AL14" s="6">
        <f t="shared" si="5"/>
        <v>0</v>
      </c>
      <c r="AM14" s="6">
        <f t="shared" si="6"/>
        <v>0</v>
      </c>
      <c r="AN14" s="6">
        <f t="shared" si="7"/>
        <v>0</v>
      </c>
      <c r="AO14" s="6">
        <f t="shared" si="8"/>
        <v>0</v>
      </c>
      <c r="AQ14" s="124" t="str">
        <f>経路A!N14</f>
        <v/>
      </c>
      <c r="AR14" s="124" t="str">
        <f>B!N14</f>
        <v/>
      </c>
      <c r="AS14" s="124" t="str">
        <f>'C'!N14</f>
        <v/>
      </c>
      <c r="AT14" s="124" t="str">
        <f>D!N14</f>
        <v/>
      </c>
      <c r="AU14" s="124" t="str">
        <f>E!N14</f>
        <v/>
      </c>
      <c r="AV14" s="124" t="str">
        <f>F!N14</f>
        <v/>
      </c>
      <c r="AW14" s="125"/>
      <c r="AX14" s="6">
        <f t="shared" si="75"/>
        <v>0</v>
      </c>
      <c r="AY14" s="6">
        <f t="shared" si="9"/>
        <v>0</v>
      </c>
      <c r="AZ14" s="6">
        <f t="shared" si="10"/>
        <v>0</v>
      </c>
      <c r="BA14" s="6">
        <f t="shared" si="11"/>
        <v>0</v>
      </c>
      <c r="BB14" s="6">
        <f t="shared" si="12"/>
        <v>0</v>
      </c>
      <c r="BC14" s="6">
        <f t="shared" si="13"/>
        <v>0</v>
      </c>
      <c r="BD14" s="6">
        <f t="shared" si="14"/>
        <v>0</v>
      </c>
      <c r="BE14" s="6">
        <f t="shared" si="15"/>
        <v>0</v>
      </c>
      <c r="BF14" s="6">
        <f t="shared" si="16"/>
        <v>0</v>
      </c>
      <c r="BG14" s="6">
        <f t="shared" si="17"/>
        <v>0</v>
      </c>
      <c r="BH14" s="6">
        <f t="shared" si="18"/>
        <v>0</v>
      </c>
      <c r="BI14" s="6">
        <f t="shared" si="19"/>
        <v>0</v>
      </c>
      <c r="BJ14" s="6">
        <f t="shared" si="20"/>
        <v>0</v>
      </c>
      <c r="BK14" s="6">
        <f t="shared" si="21"/>
        <v>0</v>
      </c>
      <c r="BL14" s="6">
        <f t="shared" si="22"/>
        <v>0</v>
      </c>
      <c r="BM14" s="6">
        <f t="shared" si="23"/>
        <v>0</v>
      </c>
      <c r="BN14" s="6">
        <f t="shared" si="24"/>
        <v>0</v>
      </c>
      <c r="BO14" s="6">
        <f t="shared" si="25"/>
        <v>0</v>
      </c>
      <c r="BP14" s="6">
        <f t="shared" si="26"/>
        <v>0</v>
      </c>
      <c r="BQ14" s="6">
        <f t="shared" si="27"/>
        <v>0</v>
      </c>
      <c r="BR14" s="6">
        <f t="shared" si="28"/>
        <v>0</v>
      </c>
      <c r="BS14" s="6">
        <f t="shared" si="29"/>
        <v>0</v>
      </c>
      <c r="BT14" s="6">
        <f t="shared" si="30"/>
        <v>0</v>
      </c>
      <c r="BU14" s="6">
        <f t="shared" si="31"/>
        <v>0</v>
      </c>
      <c r="BV14" s="6">
        <f t="shared" si="32"/>
        <v>0</v>
      </c>
      <c r="BW14" s="6">
        <f t="shared" si="33"/>
        <v>0</v>
      </c>
      <c r="BX14" s="6">
        <f t="shared" si="34"/>
        <v>0</v>
      </c>
      <c r="BY14" s="6">
        <f t="shared" si="35"/>
        <v>0</v>
      </c>
      <c r="BZ14" s="6">
        <f t="shared" si="36"/>
        <v>0</v>
      </c>
      <c r="CA14" s="6">
        <f t="shared" si="37"/>
        <v>0</v>
      </c>
      <c r="CB14" s="6">
        <f t="shared" si="38"/>
        <v>0</v>
      </c>
      <c r="CD14" s="126" t="str">
        <f>経路A!P14</f>
        <v/>
      </c>
      <c r="CE14" s="126" t="str">
        <f>B!O14</f>
        <v/>
      </c>
      <c r="CF14" s="126" t="str">
        <f>'C'!O14</f>
        <v/>
      </c>
      <c r="CG14" s="126" t="str">
        <f>D!O14</f>
        <v/>
      </c>
      <c r="CH14" s="126" t="str">
        <f>E!O14</f>
        <v/>
      </c>
      <c r="CI14" s="126" t="str">
        <f>F!O14</f>
        <v/>
      </c>
      <c r="CJ14" s="127"/>
      <c r="CK14" s="128" t="str">
        <f t="shared" si="39"/>
        <v/>
      </c>
      <c r="CL14" s="128" t="str">
        <f t="shared" si="40"/>
        <v/>
      </c>
      <c r="CM14" s="128" t="str">
        <f t="shared" si="41"/>
        <v/>
      </c>
      <c r="CN14" s="128" t="str">
        <f t="shared" si="42"/>
        <v/>
      </c>
      <c r="CO14" s="128" t="str">
        <f t="shared" si="43"/>
        <v/>
      </c>
      <c r="CP14" s="128" t="str">
        <f t="shared" si="44"/>
        <v/>
      </c>
      <c r="CQ14" s="128" t="str">
        <f t="shared" si="45"/>
        <v/>
      </c>
      <c r="CR14" s="128" t="str">
        <f t="shared" si="46"/>
        <v/>
      </c>
      <c r="CS14" s="128" t="str">
        <f t="shared" si="47"/>
        <v/>
      </c>
      <c r="CT14" s="128" t="str">
        <f t="shared" si="48"/>
        <v/>
      </c>
      <c r="CU14" s="128" t="str">
        <f t="shared" si="49"/>
        <v/>
      </c>
      <c r="CV14" s="128" t="str">
        <f t="shared" si="50"/>
        <v/>
      </c>
      <c r="CW14" s="128" t="str">
        <f t="shared" si="51"/>
        <v/>
      </c>
      <c r="CX14" s="128" t="str">
        <f t="shared" si="52"/>
        <v/>
      </c>
      <c r="CY14" s="128" t="str">
        <f t="shared" si="53"/>
        <v/>
      </c>
      <c r="CZ14" s="128" t="str">
        <f t="shared" si="54"/>
        <v/>
      </c>
      <c r="DA14" s="128" t="str">
        <f t="shared" si="55"/>
        <v/>
      </c>
      <c r="DB14" s="128" t="str">
        <f t="shared" si="56"/>
        <v/>
      </c>
      <c r="DC14" s="128" t="str">
        <f t="shared" si="57"/>
        <v/>
      </c>
      <c r="DD14" s="128" t="str">
        <f t="shared" si="58"/>
        <v/>
      </c>
      <c r="DE14" s="128" t="str">
        <f t="shared" si="59"/>
        <v/>
      </c>
      <c r="DF14" s="128" t="str">
        <f t="shared" si="60"/>
        <v/>
      </c>
      <c r="DG14" s="128" t="str">
        <f t="shared" si="61"/>
        <v/>
      </c>
      <c r="DH14" s="128" t="str">
        <f t="shared" si="62"/>
        <v/>
      </c>
      <c r="DI14" s="128" t="str">
        <f t="shared" si="63"/>
        <v/>
      </c>
      <c r="DJ14" s="128" t="str">
        <f t="shared" si="64"/>
        <v/>
      </c>
      <c r="DK14" s="128" t="str">
        <f t="shared" si="65"/>
        <v/>
      </c>
      <c r="DL14" s="128" t="str">
        <f t="shared" si="66"/>
        <v/>
      </c>
      <c r="DM14" s="128" t="str">
        <f t="shared" si="67"/>
        <v/>
      </c>
      <c r="DN14" s="128" t="str">
        <f t="shared" si="68"/>
        <v/>
      </c>
      <c r="DO14" s="128" t="str">
        <f t="shared" si="69"/>
        <v/>
      </c>
      <c r="DP14" s="128">
        <f t="shared" si="70"/>
        <v>0</v>
      </c>
      <c r="DR14" s="128">
        <f>IF(AJ14=0,0,経路A!H14/2*COUNTIF(C14:AG14,$DR$8))</f>
        <v>0</v>
      </c>
      <c r="DS14" s="128">
        <f>IF(AK14=0,0,B!H14/2*COUNTIF(C14:AG14,$DS$8))</f>
        <v>0</v>
      </c>
      <c r="DT14" s="128">
        <f>IF(AL14=0,0,'C'!H14/2*COUNTIF(C14:AG14,$DT$8))</f>
        <v>0</v>
      </c>
      <c r="DU14" s="128">
        <f>IF(AM14=0,0,D!H14/2*COUNTIF(C14:AG14,$DU$8))</f>
        <v>0</v>
      </c>
      <c r="DV14" s="128">
        <f>IF(AN14=0,0,E!H14/2*COUNTIF(C14:AG14,$DV$8))</f>
        <v>0</v>
      </c>
      <c r="DW14" s="128">
        <f>IF(AO14=0,0,F!H14/2*COUNTIF(C14:AG14,$DW$8))</f>
        <v>0</v>
      </c>
      <c r="DX14" s="128">
        <f t="shared" si="71"/>
        <v>0</v>
      </c>
      <c r="DY14" s="128">
        <f t="shared" si="72"/>
        <v>0</v>
      </c>
      <c r="DZ14" s="129">
        <f t="shared" si="73"/>
        <v>0</v>
      </c>
      <c r="EA14" s="128">
        <f t="shared" si="74"/>
        <v>0</v>
      </c>
    </row>
    <row r="15" spans="1:131" ht="20.25" customHeight="1" x14ac:dyDescent="0.55000000000000004">
      <c r="A15" s="6">
        <v>7</v>
      </c>
      <c r="B15" s="6" t="str">
        <f>IF(対象者!E11="","",対象者!E11)</f>
        <v/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6">
        <f t="shared" si="0"/>
        <v>0</v>
      </c>
      <c r="AJ15" s="6">
        <f t="shared" si="3"/>
        <v>0</v>
      </c>
      <c r="AK15" s="6">
        <f t="shared" si="4"/>
        <v>0</v>
      </c>
      <c r="AL15" s="6">
        <f t="shared" si="5"/>
        <v>0</v>
      </c>
      <c r="AM15" s="6">
        <f t="shared" si="6"/>
        <v>0</v>
      </c>
      <c r="AN15" s="6">
        <f t="shared" si="7"/>
        <v>0</v>
      </c>
      <c r="AO15" s="6">
        <f t="shared" si="8"/>
        <v>0</v>
      </c>
      <c r="AQ15" s="124" t="str">
        <f>経路A!N15</f>
        <v/>
      </c>
      <c r="AR15" s="124" t="str">
        <f>B!N15</f>
        <v/>
      </c>
      <c r="AS15" s="124" t="str">
        <f>'C'!N15</f>
        <v/>
      </c>
      <c r="AT15" s="124" t="str">
        <f>D!N15</f>
        <v/>
      </c>
      <c r="AU15" s="124" t="str">
        <f>E!N15</f>
        <v/>
      </c>
      <c r="AV15" s="124" t="str">
        <f>F!N15</f>
        <v/>
      </c>
      <c r="AW15" s="125"/>
      <c r="AX15" s="6">
        <f t="shared" si="75"/>
        <v>0</v>
      </c>
      <c r="AY15" s="6">
        <f t="shared" si="9"/>
        <v>0</v>
      </c>
      <c r="AZ15" s="6">
        <f t="shared" si="10"/>
        <v>0</v>
      </c>
      <c r="BA15" s="6">
        <f t="shared" si="11"/>
        <v>0</v>
      </c>
      <c r="BB15" s="6">
        <f t="shared" si="12"/>
        <v>0</v>
      </c>
      <c r="BC15" s="6">
        <f t="shared" si="13"/>
        <v>0</v>
      </c>
      <c r="BD15" s="6">
        <f t="shared" si="14"/>
        <v>0</v>
      </c>
      <c r="BE15" s="6">
        <f t="shared" si="15"/>
        <v>0</v>
      </c>
      <c r="BF15" s="6">
        <f t="shared" si="16"/>
        <v>0</v>
      </c>
      <c r="BG15" s="6">
        <f t="shared" si="17"/>
        <v>0</v>
      </c>
      <c r="BH15" s="6">
        <f t="shared" si="18"/>
        <v>0</v>
      </c>
      <c r="BI15" s="6">
        <f t="shared" si="19"/>
        <v>0</v>
      </c>
      <c r="BJ15" s="6">
        <f t="shared" si="20"/>
        <v>0</v>
      </c>
      <c r="BK15" s="6">
        <f t="shared" si="21"/>
        <v>0</v>
      </c>
      <c r="BL15" s="6">
        <f t="shared" si="22"/>
        <v>0</v>
      </c>
      <c r="BM15" s="6">
        <f t="shared" si="23"/>
        <v>0</v>
      </c>
      <c r="BN15" s="6">
        <f t="shared" si="24"/>
        <v>0</v>
      </c>
      <c r="BO15" s="6">
        <f t="shared" si="25"/>
        <v>0</v>
      </c>
      <c r="BP15" s="6">
        <f t="shared" si="26"/>
        <v>0</v>
      </c>
      <c r="BQ15" s="6">
        <f t="shared" si="27"/>
        <v>0</v>
      </c>
      <c r="BR15" s="6">
        <f t="shared" si="28"/>
        <v>0</v>
      </c>
      <c r="BS15" s="6">
        <f t="shared" si="29"/>
        <v>0</v>
      </c>
      <c r="BT15" s="6">
        <f t="shared" si="30"/>
        <v>0</v>
      </c>
      <c r="BU15" s="6">
        <f t="shared" si="31"/>
        <v>0</v>
      </c>
      <c r="BV15" s="6">
        <f t="shared" si="32"/>
        <v>0</v>
      </c>
      <c r="BW15" s="6">
        <f t="shared" si="33"/>
        <v>0</v>
      </c>
      <c r="BX15" s="6">
        <f t="shared" si="34"/>
        <v>0</v>
      </c>
      <c r="BY15" s="6">
        <f t="shared" si="35"/>
        <v>0</v>
      </c>
      <c r="BZ15" s="6">
        <f t="shared" si="36"/>
        <v>0</v>
      </c>
      <c r="CA15" s="6">
        <f t="shared" si="37"/>
        <v>0</v>
      </c>
      <c r="CB15" s="6">
        <f t="shared" si="38"/>
        <v>0</v>
      </c>
      <c r="CD15" s="126" t="str">
        <f>経路A!P15</f>
        <v/>
      </c>
      <c r="CE15" s="126" t="str">
        <f>B!O15</f>
        <v/>
      </c>
      <c r="CF15" s="126" t="str">
        <f>'C'!O15</f>
        <v/>
      </c>
      <c r="CG15" s="126" t="str">
        <f>D!O15</f>
        <v/>
      </c>
      <c r="CH15" s="126" t="str">
        <f>E!O15</f>
        <v/>
      </c>
      <c r="CI15" s="126" t="str">
        <f>F!O15</f>
        <v/>
      </c>
      <c r="CJ15" s="127"/>
      <c r="CK15" s="128" t="str">
        <f t="shared" si="39"/>
        <v/>
      </c>
      <c r="CL15" s="128" t="str">
        <f t="shared" si="40"/>
        <v/>
      </c>
      <c r="CM15" s="128" t="str">
        <f t="shared" si="41"/>
        <v/>
      </c>
      <c r="CN15" s="128" t="str">
        <f t="shared" si="42"/>
        <v/>
      </c>
      <c r="CO15" s="128" t="str">
        <f t="shared" si="43"/>
        <v/>
      </c>
      <c r="CP15" s="128" t="str">
        <f t="shared" si="44"/>
        <v/>
      </c>
      <c r="CQ15" s="128" t="str">
        <f t="shared" si="45"/>
        <v/>
      </c>
      <c r="CR15" s="128" t="str">
        <f t="shared" si="46"/>
        <v/>
      </c>
      <c r="CS15" s="128" t="str">
        <f t="shared" si="47"/>
        <v/>
      </c>
      <c r="CT15" s="128" t="str">
        <f t="shared" si="48"/>
        <v/>
      </c>
      <c r="CU15" s="128" t="str">
        <f t="shared" si="49"/>
        <v/>
      </c>
      <c r="CV15" s="128" t="str">
        <f t="shared" si="50"/>
        <v/>
      </c>
      <c r="CW15" s="128" t="str">
        <f t="shared" si="51"/>
        <v/>
      </c>
      <c r="CX15" s="128" t="str">
        <f t="shared" si="52"/>
        <v/>
      </c>
      <c r="CY15" s="128" t="str">
        <f t="shared" si="53"/>
        <v/>
      </c>
      <c r="CZ15" s="128" t="str">
        <f t="shared" si="54"/>
        <v/>
      </c>
      <c r="DA15" s="128" t="str">
        <f t="shared" si="55"/>
        <v/>
      </c>
      <c r="DB15" s="128" t="str">
        <f t="shared" si="56"/>
        <v/>
      </c>
      <c r="DC15" s="128" t="str">
        <f t="shared" si="57"/>
        <v/>
      </c>
      <c r="DD15" s="128" t="str">
        <f t="shared" si="58"/>
        <v/>
      </c>
      <c r="DE15" s="128" t="str">
        <f t="shared" si="59"/>
        <v/>
      </c>
      <c r="DF15" s="128" t="str">
        <f t="shared" si="60"/>
        <v/>
      </c>
      <c r="DG15" s="128" t="str">
        <f t="shared" si="61"/>
        <v/>
      </c>
      <c r="DH15" s="128" t="str">
        <f t="shared" si="62"/>
        <v/>
      </c>
      <c r="DI15" s="128" t="str">
        <f t="shared" si="63"/>
        <v/>
      </c>
      <c r="DJ15" s="128" t="str">
        <f t="shared" si="64"/>
        <v/>
      </c>
      <c r="DK15" s="128" t="str">
        <f t="shared" si="65"/>
        <v/>
      </c>
      <c r="DL15" s="128" t="str">
        <f t="shared" si="66"/>
        <v/>
      </c>
      <c r="DM15" s="128" t="str">
        <f t="shared" si="67"/>
        <v/>
      </c>
      <c r="DN15" s="128" t="str">
        <f t="shared" si="68"/>
        <v/>
      </c>
      <c r="DO15" s="128" t="str">
        <f t="shared" si="69"/>
        <v/>
      </c>
      <c r="DP15" s="128">
        <f t="shared" si="70"/>
        <v>0</v>
      </c>
      <c r="DR15" s="128">
        <f>IF(AJ15=0,0,経路A!H15/2*COUNTIF(C15:AG15,$DR$8))</f>
        <v>0</v>
      </c>
      <c r="DS15" s="128">
        <f>IF(AK15=0,0,B!H15/2*COUNTIF(C15:AG15,$DS$8))</f>
        <v>0</v>
      </c>
      <c r="DT15" s="128">
        <f>IF(AL15=0,0,'C'!H15/2*COUNTIF(C15:AG15,$DT$8))</f>
        <v>0</v>
      </c>
      <c r="DU15" s="128">
        <f>IF(AM15=0,0,D!H15/2*COUNTIF(C15:AG15,$DU$8))</f>
        <v>0</v>
      </c>
      <c r="DV15" s="128">
        <f>IF(AN15=0,0,E!H15/2*COUNTIF(C15:AG15,$DV$8))</f>
        <v>0</v>
      </c>
      <c r="DW15" s="128">
        <f>IF(AO15=0,0,F!H15/2*COUNTIF(C15:AG15,$DW$8))</f>
        <v>0</v>
      </c>
      <c r="DX15" s="128">
        <f t="shared" si="71"/>
        <v>0</v>
      </c>
      <c r="DY15" s="128">
        <f t="shared" si="72"/>
        <v>0</v>
      </c>
      <c r="DZ15" s="129">
        <f t="shared" si="73"/>
        <v>0</v>
      </c>
      <c r="EA15" s="128">
        <f t="shared" si="74"/>
        <v>0</v>
      </c>
    </row>
    <row r="16" spans="1:131" ht="20.25" customHeight="1" x14ac:dyDescent="0.55000000000000004">
      <c r="A16" s="6">
        <v>8</v>
      </c>
      <c r="B16" s="6" t="str">
        <f>IF(対象者!E12="","",対象者!E12)</f>
        <v/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6">
        <f t="shared" si="0"/>
        <v>0</v>
      </c>
      <c r="AJ16" s="6">
        <f t="shared" si="3"/>
        <v>0</v>
      </c>
      <c r="AK16" s="6">
        <f t="shared" si="4"/>
        <v>0</v>
      </c>
      <c r="AL16" s="6">
        <f t="shared" si="5"/>
        <v>0</v>
      </c>
      <c r="AM16" s="6">
        <f t="shared" si="6"/>
        <v>0</v>
      </c>
      <c r="AN16" s="6">
        <f t="shared" si="7"/>
        <v>0</v>
      </c>
      <c r="AO16" s="6">
        <f t="shared" si="8"/>
        <v>0</v>
      </c>
      <c r="AQ16" s="124" t="str">
        <f>経路A!N16</f>
        <v/>
      </c>
      <c r="AR16" s="124" t="str">
        <f>B!N16</f>
        <v/>
      </c>
      <c r="AS16" s="124" t="str">
        <f>'C'!N16</f>
        <v/>
      </c>
      <c r="AT16" s="124" t="str">
        <f>D!N16</f>
        <v/>
      </c>
      <c r="AU16" s="124" t="str">
        <f>E!N16</f>
        <v/>
      </c>
      <c r="AV16" s="124" t="str">
        <f>F!N16</f>
        <v/>
      </c>
      <c r="AW16" s="125"/>
      <c r="AX16" s="6">
        <f t="shared" si="75"/>
        <v>0</v>
      </c>
      <c r="AY16" s="6">
        <f t="shared" si="9"/>
        <v>0</v>
      </c>
      <c r="AZ16" s="6">
        <f t="shared" si="10"/>
        <v>0</v>
      </c>
      <c r="BA16" s="6">
        <f t="shared" si="11"/>
        <v>0</v>
      </c>
      <c r="BB16" s="6">
        <f t="shared" si="12"/>
        <v>0</v>
      </c>
      <c r="BC16" s="6">
        <f t="shared" si="13"/>
        <v>0</v>
      </c>
      <c r="BD16" s="6">
        <f t="shared" si="14"/>
        <v>0</v>
      </c>
      <c r="BE16" s="6">
        <f t="shared" si="15"/>
        <v>0</v>
      </c>
      <c r="BF16" s="6">
        <f t="shared" si="16"/>
        <v>0</v>
      </c>
      <c r="BG16" s="6">
        <f t="shared" si="17"/>
        <v>0</v>
      </c>
      <c r="BH16" s="6">
        <f t="shared" si="18"/>
        <v>0</v>
      </c>
      <c r="BI16" s="6">
        <f t="shared" si="19"/>
        <v>0</v>
      </c>
      <c r="BJ16" s="6">
        <f t="shared" si="20"/>
        <v>0</v>
      </c>
      <c r="BK16" s="6">
        <f t="shared" si="21"/>
        <v>0</v>
      </c>
      <c r="BL16" s="6">
        <f t="shared" si="22"/>
        <v>0</v>
      </c>
      <c r="BM16" s="6">
        <f t="shared" si="23"/>
        <v>0</v>
      </c>
      <c r="BN16" s="6">
        <f t="shared" si="24"/>
        <v>0</v>
      </c>
      <c r="BO16" s="6">
        <f t="shared" si="25"/>
        <v>0</v>
      </c>
      <c r="BP16" s="6">
        <f t="shared" si="26"/>
        <v>0</v>
      </c>
      <c r="BQ16" s="6">
        <f t="shared" si="27"/>
        <v>0</v>
      </c>
      <c r="BR16" s="6">
        <f t="shared" si="28"/>
        <v>0</v>
      </c>
      <c r="BS16" s="6">
        <f t="shared" si="29"/>
        <v>0</v>
      </c>
      <c r="BT16" s="6">
        <f t="shared" si="30"/>
        <v>0</v>
      </c>
      <c r="BU16" s="6">
        <f t="shared" si="31"/>
        <v>0</v>
      </c>
      <c r="BV16" s="6">
        <f t="shared" si="32"/>
        <v>0</v>
      </c>
      <c r="BW16" s="6">
        <f t="shared" si="33"/>
        <v>0</v>
      </c>
      <c r="BX16" s="6">
        <f t="shared" si="34"/>
        <v>0</v>
      </c>
      <c r="BY16" s="6">
        <f t="shared" si="35"/>
        <v>0</v>
      </c>
      <c r="BZ16" s="6">
        <f t="shared" si="36"/>
        <v>0</v>
      </c>
      <c r="CA16" s="6">
        <f t="shared" si="37"/>
        <v>0</v>
      </c>
      <c r="CB16" s="6">
        <f t="shared" si="38"/>
        <v>0</v>
      </c>
      <c r="CD16" s="126" t="str">
        <f>経路A!P16</f>
        <v/>
      </c>
      <c r="CE16" s="126" t="str">
        <f>B!O16</f>
        <v/>
      </c>
      <c r="CF16" s="126" t="str">
        <f>'C'!O16</f>
        <v/>
      </c>
      <c r="CG16" s="126" t="str">
        <f>D!O16</f>
        <v/>
      </c>
      <c r="CH16" s="126" t="str">
        <f>E!O16</f>
        <v/>
      </c>
      <c r="CI16" s="126" t="str">
        <f>F!O16</f>
        <v/>
      </c>
      <c r="CJ16" s="127"/>
      <c r="CK16" s="128" t="str">
        <f t="shared" si="39"/>
        <v/>
      </c>
      <c r="CL16" s="128" t="str">
        <f t="shared" si="40"/>
        <v/>
      </c>
      <c r="CM16" s="128" t="str">
        <f t="shared" si="41"/>
        <v/>
      </c>
      <c r="CN16" s="128" t="str">
        <f t="shared" si="42"/>
        <v/>
      </c>
      <c r="CO16" s="128" t="str">
        <f t="shared" si="43"/>
        <v/>
      </c>
      <c r="CP16" s="128" t="str">
        <f t="shared" si="44"/>
        <v/>
      </c>
      <c r="CQ16" s="128" t="str">
        <f t="shared" si="45"/>
        <v/>
      </c>
      <c r="CR16" s="128" t="str">
        <f t="shared" si="46"/>
        <v/>
      </c>
      <c r="CS16" s="128" t="str">
        <f t="shared" si="47"/>
        <v/>
      </c>
      <c r="CT16" s="128" t="str">
        <f t="shared" si="48"/>
        <v/>
      </c>
      <c r="CU16" s="128" t="str">
        <f t="shared" si="49"/>
        <v/>
      </c>
      <c r="CV16" s="128" t="str">
        <f t="shared" si="50"/>
        <v/>
      </c>
      <c r="CW16" s="128" t="str">
        <f t="shared" si="51"/>
        <v/>
      </c>
      <c r="CX16" s="128" t="str">
        <f t="shared" si="52"/>
        <v/>
      </c>
      <c r="CY16" s="128" t="str">
        <f t="shared" si="53"/>
        <v/>
      </c>
      <c r="CZ16" s="128" t="str">
        <f t="shared" si="54"/>
        <v/>
      </c>
      <c r="DA16" s="128" t="str">
        <f t="shared" si="55"/>
        <v/>
      </c>
      <c r="DB16" s="128" t="str">
        <f t="shared" si="56"/>
        <v/>
      </c>
      <c r="DC16" s="128" t="str">
        <f t="shared" si="57"/>
        <v/>
      </c>
      <c r="DD16" s="128" t="str">
        <f t="shared" si="58"/>
        <v/>
      </c>
      <c r="DE16" s="128" t="str">
        <f t="shared" si="59"/>
        <v/>
      </c>
      <c r="DF16" s="128" t="str">
        <f t="shared" si="60"/>
        <v/>
      </c>
      <c r="DG16" s="128" t="str">
        <f t="shared" si="61"/>
        <v/>
      </c>
      <c r="DH16" s="128" t="str">
        <f t="shared" si="62"/>
        <v/>
      </c>
      <c r="DI16" s="128" t="str">
        <f t="shared" si="63"/>
        <v/>
      </c>
      <c r="DJ16" s="128" t="str">
        <f t="shared" si="64"/>
        <v/>
      </c>
      <c r="DK16" s="128" t="str">
        <f t="shared" si="65"/>
        <v/>
      </c>
      <c r="DL16" s="128" t="str">
        <f t="shared" si="66"/>
        <v/>
      </c>
      <c r="DM16" s="128" t="str">
        <f t="shared" si="67"/>
        <v/>
      </c>
      <c r="DN16" s="128" t="str">
        <f t="shared" si="68"/>
        <v/>
      </c>
      <c r="DO16" s="128" t="str">
        <f t="shared" si="69"/>
        <v/>
      </c>
      <c r="DP16" s="128">
        <f t="shared" si="70"/>
        <v>0</v>
      </c>
      <c r="DR16" s="128">
        <f>IF(AJ16=0,0,経路A!H16/2*COUNTIF(C16:AG16,$DR$8))</f>
        <v>0</v>
      </c>
      <c r="DS16" s="128">
        <f>IF(AK16=0,0,B!H16/2*COUNTIF(C16:AG16,$DS$8))</f>
        <v>0</v>
      </c>
      <c r="DT16" s="128">
        <f>IF(AL16=0,0,'C'!H16/2*COUNTIF(C16:AG16,$DT$8))</f>
        <v>0</v>
      </c>
      <c r="DU16" s="128">
        <f>IF(AM16=0,0,D!H16/2*COUNTIF(C16:AG16,$DU$8))</f>
        <v>0</v>
      </c>
      <c r="DV16" s="128">
        <f>IF(AN16=0,0,E!H16/2*COUNTIF(C16:AG16,$DV$8))</f>
        <v>0</v>
      </c>
      <c r="DW16" s="128">
        <f>IF(AO16=0,0,F!H16/2*COUNTIF(C16:AG16,$DW$8))</f>
        <v>0</v>
      </c>
      <c r="DX16" s="128">
        <f t="shared" si="71"/>
        <v>0</v>
      </c>
      <c r="DY16" s="128">
        <f t="shared" si="72"/>
        <v>0</v>
      </c>
      <c r="DZ16" s="129">
        <f t="shared" si="73"/>
        <v>0</v>
      </c>
      <c r="EA16" s="128">
        <f t="shared" si="74"/>
        <v>0</v>
      </c>
    </row>
    <row r="17" spans="1:131" ht="20.25" customHeight="1" x14ac:dyDescent="0.55000000000000004">
      <c r="A17" s="6">
        <v>9</v>
      </c>
      <c r="B17" s="6" t="str">
        <f>IF(対象者!E13="","",対象者!E13)</f>
        <v/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6">
        <f t="shared" si="0"/>
        <v>0</v>
      </c>
      <c r="AJ17" s="6">
        <f t="shared" si="3"/>
        <v>0</v>
      </c>
      <c r="AK17" s="6">
        <f t="shared" si="4"/>
        <v>0</v>
      </c>
      <c r="AL17" s="6">
        <f t="shared" si="5"/>
        <v>0</v>
      </c>
      <c r="AM17" s="6">
        <f t="shared" si="6"/>
        <v>0</v>
      </c>
      <c r="AN17" s="6">
        <f t="shared" si="7"/>
        <v>0</v>
      </c>
      <c r="AO17" s="6">
        <f t="shared" si="8"/>
        <v>0</v>
      </c>
      <c r="AQ17" s="124" t="str">
        <f>経路A!N17</f>
        <v/>
      </c>
      <c r="AR17" s="124" t="str">
        <f>B!N17</f>
        <v/>
      </c>
      <c r="AS17" s="124" t="str">
        <f>'C'!N17</f>
        <v/>
      </c>
      <c r="AT17" s="124" t="str">
        <f>D!N17</f>
        <v/>
      </c>
      <c r="AU17" s="124" t="str">
        <f>E!N17</f>
        <v/>
      </c>
      <c r="AV17" s="124" t="str">
        <f>F!N17</f>
        <v/>
      </c>
      <c r="AW17" s="125"/>
      <c r="AX17" s="6">
        <f t="shared" si="75"/>
        <v>0</v>
      </c>
      <c r="AY17" s="6">
        <f t="shared" si="9"/>
        <v>0</v>
      </c>
      <c r="AZ17" s="6">
        <f t="shared" si="10"/>
        <v>0</v>
      </c>
      <c r="BA17" s="6">
        <f t="shared" si="11"/>
        <v>0</v>
      </c>
      <c r="BB17" s="6">
        <f t="shared" si="12"/>
        <v>0</v>
      </c>
      <c r="BC17" s="6">
        <f t="shared" si="13"/>
        <v>0</v>
      </c>
      <c r="BD17" s="6">
        <f t="shared" si="14"/>
        <v>0</v>
      </c>
      <c r="BE17" s="6">
        <f t="shared" si="15"/>
        <v>0</v>
      </c>
      <c r="BF17" s="6">
        <f t="shared" si="16"/>
        <v>0</v>
      </c>
      <c r="BG17" s="6">
        <f t="shared" si="17"/>
        <v>0</v>
      </c>
      <c r="BH17" s="6">
        <f t="shared" si="18"/>
        <v>0</v>
      </c>
      <c r="BI17" s="6">
        <f t="shared" si="19"/>
        <v>0</v>
      </c>
      <c r="BJ17" s="6">
        <f t="shared" si="20"/>
        <v>0</v>
      </c>
      <c r="BK17" s="6">
        <f t="shared" si="21"/>
        <v>0</v>
      </c>
      <c r="BL17" s="6">
        <f t="shared" si="22"/>
        <v>0</v>
      </c>
      <c r="BM17" s="6">
        <f t="shared" si="23"/>
        <v>0</v>
      </c>
      <c r="BN17" s="6">
        <f t="shared" si="24"/>
        <v>0</v>
      </c>
      <c r="BO17" s="6">
        <f t="shared" si="25"/>
        <v>0</v>
      </c>
      <c r="BP17" s="6">
        <f t="shared" si="26"/>
        <v>0</v>
      </c>
      <c r="BQ17" s="6">
        <f t="shared" si="27"/>
        <v>0</v>
      </c>
      <c r="BR17" s="6">
        <f t="shared" si="28"/>
        <v>0</v>
      </c>
      <c r="BS17" s="6">
        <f t="shared" si="29"/>
        <v>0</v>
      </c>
      <c r="BT17" s="6">
        <f t="shared" si="30"/>
        <v>0</v>
      </c>
      <c r="BU17" s="6">
        <f t="shared" si="31"/>
        <v>0</v>
      </c>
      <c r="BV17" s="6">
        <f t="shared" si="32"/>
        <v>0</v>
      </c>
      <c r="BW17" s="6">
        <f t="shared" si="33"/>
        <v>0</v>
      </c>
      <c r="BX17" s="6">
        <f t="shared" si="34"/>
        <v>0</v>
      </c>
      <c r="BY17" s="6">
        <f t="shared" si="35"/>
        <v>0</v>
      </c>
      <c r="BZ17" s="6">
        <f t="shared" si="36"/>
        <v>0</v>
      </c>
      <c r="CA17" s="6">
        <f t="shared" si="37"/>
        <v>0</v>
      </c>
      <c r="CB17" s="6">
        <f t="shared" si="38"/>
        <v>0</v>
      </c>
      <c r="CD17" s="126" t="str">
        <f>経路A!P17</f>
        <v/>
      </c>
      <c r="CE17" s="126" t="str">
        <f>B!O17</f>
        <v/>
      </c>
      <c r="CF17" s="126" t="str">
        <f>'C'!O17</f>
        <v/>
      </c>
      <c r="CG17" s="126" t="str">
        <f>D!O17</f>
        <v/>
      </c>
      <c r="CH17" s="126" t="str">
        <f>E!O17</f>
        <v/>
      </c>
      <c r="CI17" s="126" t="str">
        <f>F!O17</f>
        <v/>
      </c>
      <c r="CJ17" s="127"/>
      <c r="CK17" s="128" t="str">
        <f t="shared" si="39"/>
        <v/>
      </c>
      <c r="CL17" s="128" t="str">
        <f t="shared" si="40"/>
        <v/>
      </c>
      <c r="CM17" s="128" t="str">
        <f t="shared" si="41"/>
        <v/>
      </c>
      <c r="CN17" s="128" t="str">
        <f t="shared" si="42"/>
        <v/>
      </c>
      <c r="CO17" s="128" t="str">
        <f t="shared" si="43"/>
        <v/>
      </c>
      <c r="CP17" s="128" t="str">
        <f t="shared" si="44"/>
        <v/>
      </c>
      <c r="CQ17" s="128" t="str">
        <f t="shared" si="45"/>
        <v/>
      </c>
      <c r="CR17" s="128" t="str">
        <f t="shared" si="46"/>
        <v/>
      </c>
      <c r="CS17" s="128" t="str">
        <f t="shared" si="47"/>
        <v/>
      </c>
      <c r="CT17" s="128" t="str">
        <f t="shared" si="48"/>
        <v/>
      </c>
      <c r="CU17" s="128" t="str">
        <f t="shared" si="49"/>
        <v/>
      </c>
      <c r="CV17" s="128" t="str">
        <f t="shared" si="50"/>
        <v/>
      </c>
      <c r="CW17" s="128" t="str">
        <f t="shared" si="51"/>
        <v/>
      </c>
      <c r="CX17" s="128" t="str">
        <f t="shared" si="52"/>
        <v/>
      </c>
      <c r="CY17" s="128" t="str">
        <f t="shared" si="53"/>
        <v/>
      </c>
      <c r="CZ17" s="128" t="str">
        <f t="shared" si="54"/>
        <v/>
      </c>
      <c r="DA17" s="128" t="str">
        <f t="shared" si="55"/>
        <v/>
      </c>
      <c r="DB17" s="128" t="str">
        <f t="shared" si="56"/>
        <v/>
      </c>
      <c r="DC17" s="128" t="str">
        <f t="shared" si="57"/>
        <v/>
      </c>
      <c r="DD17" s="128" t="str">
        <f t="shared" si="58"/>
        <v/>
      </c>
      <c r="DE17" s="128" t="str">
        <f t="shared" si="59"/>
        <v/>
      </c>
      <c r="DF17" s="128" t="str">
        <f t="shared" si="60"/>
        <v/>
      </c>
      <c r="DG17" s="128" t="str">
        <f t="shared" si="61"/>
        <v/>
      </c>
      <c r="DH17" s="128" t="str">
        <f t="shared" si="62"/>
        <v/>
      </c>
      <c r="DI17" s="128" t="str">
        <f t="shared" si="63"/>
        <v/>
      </c>
      <c r="DJ17" s="128" t="str">
        <f t="shared" si="64"/>
        <v/>
      </c>
      <c r="DK17" s="128" t="str">
        <f t="shared" si="65"/>
        <v/>
      </c>
      <c r="DL17" s="128" t="str">
        <f t="shared" si="66"/>
        <v/>
      </c>
      <c r="DM17" s="128" t="str">
        <f t="shared" si="67"/>
        <v/>
      </c>
      <c r="DN17" s="128" t="str">
        <f t="shared" si="68"/>
        <v/>
      </c>
      <c r="DO17" s="128" t="str">
        <f t="shared" si="69"/>
        <v/>
      </c>
      <c r="DP17" s="128">
        <f t="shared" si="70"/>
        <v>0</v>
      </c>
      <c r="DR17" s="128">
        <f>IF(AJ17=0,0,経路A!H17/2*COUNTIF(C17:AG17,$DR$8))</f>
        <v>0</v>
      </c>
      <c r="DS17" s="128">
        <f>IF(AK17=0,0,B!H17/2*COUNTIF(C17:AG17,$DS$8))</f>
        <v>0</v>
      </c>
      <c r="DT17" s="128">
        <f>IF(AL17=0,0,'C'!H17/2*COUNTIF(C17:AG17,$DT$8))</f>
        <v>0</v>
      </c>
      <c r="DU17" s="128">
        <f>IF(AM17=0,0,D!H17/2*COUNTIF(C17:AG17,$DU$8))</f>
        <v>0</v>
      </c>
      <c r="DV17" s="128">
        <f>IF(AN17=0,0,E!H17/2*COUNTIF(C17:AG17,$DV$8))</f>
        <v>0</v>
      </c>
      <c r="DW17" s="128">
        <f>IF(AO17=0,0,F!H17/2*COUNTIF(C17:AG17,$DW$8))</f>
        <v>0</v>
      </c>
      <c r="DX17" s="128">
        <f t="shared" si="71"/>
        <v>0</v>
      </c>
      <c r="DY17" s="128">
        <f t="shared" si="72"/>
        <v>0</v>
      </c>
      <c r="DZ17" s="129">
        <f t="shared" si="73"/>
        <v>0</v>
      </c>
      <c r="EA17" s="128">
        <f t="shared" si="74"/>
        <v>0</v>
      </c>
    </row>
    <row r="18" spans="1:131" ht="20.25" customHeight="1" x14ac:dyDescent="0.55000000000000004">
      <c r="A18" s="6">
        <v>10</v>
      </c>
      <c r="B18" s="6" t="str">
        <f>IF(対象者!E14="","",対象者!E14)</f>
        <v/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6">
        <f t="shared" si="0"/>
        <v>0</v>
      </c>
      <c r="AJ18" s="6">
        <f t="shared" si="3"/>
        <v>0</v>
      </c>
      <c r="AK18" s="6">
        <f t="shared" si="4"/>
        <v>0</v>
      </c>
      <c r="AL18" s="6">
        <f t="shared" si="5"/>
        <v>0</v>
      </c>
      <c r="AM18" s="6">
        <f t="shared" si="6"/>
        <v>0</v>
      </c>
      <c r="AN18" s="6">
        <f t="shared" si="7"/>
        <v>0</v>
      </c>
      <c r="AO18" s="6">
        <f t="shared" si="8"/>
        <v>0</v>
      </c>
      <c r="AQ18" s="124" t="str">
        <f>経路A!N18</f>
        <v/>
      </c>
      <c r="AR18" s="124" t="str">
        <f>B!N18</f>
        <v/>
      </c>
      <c r="AS18" s="124" t="str">
        <f>'C'!N18</f>
        <v/>
      </c>
      <c r="AT18" s="124" t="str">
        <f>D!N18</f>
        <v/>
      </c>
      <c r="AU18" s="124" t="str">
        <f>E!N18</f>
        <v/>
      </c>
      <c r="AV18" s="124" t="str">
        <f>F!N18</f>
        <v/>
      </c>
      <c r="AW18" s="125"/>
      <c r="AX18" s="6">
        <f t="shared" si="75"/>
        <v>0</v>
      </c>
      <c r="AY18" s="6">
        <f t="shared" si="9"/>
        <v>0</v>
      </c>
      <c r="AZ18" s="6">
        <f t="shared" si="10"/>
        <v>0</v>
      </c>
      <c r="BA18" s="6">
        <f t="shared" si="11"/>
        <v>0</v>
      </c>
      <c r="BB18" s="6">
        <f t="shared" si="12"/>
        <v>0</v>
      </c>
      <c r="BC18" s="6">
        <f t="shared" si="13"/>
        <v>0</v>
      </c>
      <c r="BD18" s="6">
        <f t="shared" si="14"/>
        <v>0</v>
      </c>
      <c r="BE18" s="6">
        <f t="shared" si="15"/>
        <v>0</v>
      </c>
      <c r="BF18" s="6">
        <f t="shared" si="16"/>
        <v>0</v>
      </c>
      <c r="BG18" s="6">
        <f t="shared" si="17"/>
        <v>0</v>
      </c>
      <c r="BH18" s="6">
        <f t="shared" si="18"/>
        <v>0</v>
      </c>
      <c r="BI18" s="6">
        <f t="shared" si="19"/>
        <v>0</v>
      </c>
      <c r="BJ18" s="6">
        <f t="shared" si="20"/>
        <v>0</v>
      </c>
      <c r="BK18" s="6">
        <f t="shared" si="21"/>
        <v>0</v>
      </c>
      <c r="BL18" s="6">
        <f t="shared" si="22"/>
        <v>0</v>
      </c>
      <c r="BM18" s="6">
        <f t="shared" si="23"/>
        <v>0</v>
      </c>
      <c r="BN18" s="6">
        <f t="shared" si="24"/>
        <v>0</v>
      </c>
      <c r="BO18" s="6">
        <f t="shared" si="25"/>
        <v>0</v>
      </c>
      <c r="BP18" s="6">
        <f t="shared" si="26"/>
        <v>0</v>
      </c>
      <c r="BQ18" s="6">
        <f t="shared" si="27"/>
        <v>0</v>
      </c>
      <c r="BR18" s="6">
        <f t="shared" si="28"/>
        <v>0</v>
      </c>
      <c r="BS18" s="6">
        <f t="shared" si="29"/>
        <v>0</v>
      </c>
      <c r="BT18" s="6">
        <f t="shared" si="30"/>
        <v>0</v>
      </c>
      <c r="BU18" s="6">
        <f t="shared" si="31"/>
        <v>0</v>
      </c>
      <c r="BV18" s="6">
        <f t="shared" si="32"/>
        <v>0</v>
      </c>
      <c r="BW18" s="6">
        <f t="shared" si="33"/>
        <v>0</v>
      </c>
      <c r="BX18" s="6">
        <f t="shared" si="34"/>
        <v>0</v>
      </c>
      <c r="BY18" s="6">
        <f t="shared" si="35"/>
        <v>0</v>
      </c>
      <c r="BZ18" s="6">
        <f t="shared" si="36"/>
        <v>0</v>
      </c>
      <c r="CA18" s="6">
        <f t="shared" si="37"/>
        <v>0</v>
      </c>
      <c r="CB18" s="6">
        <f t="shared" si="38"/>
        <v>0</v>
      </c>
      <c r="CD18" s="126" t="str">
        <f>経路A!P18</f>
        <v/>
      </c>
      <c r="CE18" s="126" t="str">
        <f>B!O18</f>
        <v/>
      </c>
      <c r="CF18" s="126" t="str">
        <f>'C'!O18</f>
        <v/>
      </c>
      <c r="CG18" s="126" t="str">
        <f>D!O18</f>
        <v/>
      </c>
      <c r="CH18" s="126" t="str">
        <f>E!O18</f>
        <v/>
      </c>
      <c r="CI18" s="126" t="str">
        <f>F!O18</f>
        <v/>
      </c>
      <c r="CJ18" s="127"/>
      <c r="CK18" s="128" t="str">
        <f t="shared" si="39"/>
        <v/>
      </c>
      <c r="CL18" s="128" t="str">
        <f t="shared" si="40"/>
        <v/>
      </c>
      <c r="CM18" s="128" t="str">
        <f t="shared" si="41"/>
        <v/>
      </c>
      <c r="CN18" s="128" t="str">
        <f t="shared" si="42"/>
        <v/>
      </c>
      <c r="CO18" s="128" t="str">
        <f t="shared" si="43"/>
        <v/>
      </c>
      <c r="CP18" s="128" t="str">
        <f t="shared" si="44"/>
        <v/>
      </c>
      <c r="CQ18" s="128" t="str">
        <f t="shared" si="45"/>
        <v/>
      </c>
      <c r="CR18" s="128" t="str">
        <f t="shared" si="46"/>
        <v/>
      </c>
      <c r="CS18" s="128" t="str">
        <f t="shared" si="47"/>
        <v/>
      </c>
      <c r="CT18" s="128" t="str">
        <f t="shared" si="48"/>
        <v/>
      </c>
      <c r="CU18" s="128" t="str">
        <f t="shared" si="49"/>
        <v/>
      </c>
      <c r="CV18" s="128" t="str">
        <f t="shared" si="50"/>
        <v/>
      </c>
      <c r="CW18" s="128" t="str">
        <f t="shared" si="51"/>
        <v/>
      </c>
      <c r="CX18" s="128" t="str">
        <f t="shared" si="52"/>
        <v/>
      </c>
      <c r="CY18" s="128" t="str">
        <f t="shared" si="53"/>
        <v/>
      </c>
      <c r="CZ18" s="128" t="str">
        <f t="shared" si="54"/>
        <v/>
      </c>
      <c r="DA18" s="128" t="str">
        <f t="shared" si="55"/>
        <v/>
      </c>
      <c r="DB18" s="128" t="str">
        <f t="shared" si="56"/>
        <v/>
      </c>
      <c r="DC18" s="128" t="str">
        <f t="shared" si="57"/>
        <v/>
      </c>
      <c r="DD18" s="128" t="str">
        <f t="shared" si="58"/>
        <v/>
      </c>
      <c r="DE18" s="128" t="str">
        <f t="shared" si="59"/>
        <v/>
      </c>
      <c r="DF18" s="128" t="str">
        <f t="shared" si="60"/>
        <v/>
      </c>
      <c r="DG18" s="128" t="str">
        <f t="shared" si="61"/>
        <v/>
      </c>
      <c r="DH18" s="128" t="str">
        <f t="shared" si="62"/>
        <v/>
      </c>
      <c r="DI18" s="128" t="str">
        <f t="shared" si="63"/>
        <v/>
      </c>
      <c r="DJ18" s="128" t="str">
        <f t="shared" si="64"/>
        <v/>
      </c>
      <c r="DK18" s="128" t="str">
        <f t="shared" si="65"/>
        <v/>
      </c>
      <c r="DL18" s="128" t="str">
        <f t="shared" si="66"/>
        <v/>
      </c>
      <c r="DM18" s="128" t="str">
        <f t="shared" si="67"/>
        <v/>
      </c>
      <c r="DN18" s="128" t="str">
        <f t="shared" si="68"/>
        <v/>
      </c>
      <c r="DO18" s="128" t="str">
        <f t="shared" si="69"/>
        <v/>
      </c>
      <c r="DP18" s="128">
        <f t="shared" si="70"/>
        <v>0</v>
      </c>
      <c r="DR18" s="128">
        <f>IF(AJ18=0,0,経路A!H18/2*COUNTIF(C18:AG18,$DR$8))</f>
        <v>0</v>
      </c>
      <c r="DS18" s="128">
        <f>IF(AK18=0,0,B!H18/2*COUNTIF(C18:AG18,$DS$8))</f>
        <v>0</v>
      </c>
      <c r="DT18" s="128">
        <f>IF(AL18=0,0,'C'!H18/2*COUNTIF(C18:AG18,$DT$8))</f>
        <v>0</v>
      </c>
      <c r="DU18" s="128">
        <f>IF(AM18=0,0,D!H18/2*COUNTIF(C18:AG18,$DU$8))</f>
        <v>0</v>
      </c>
      <c r="DV18" s="128">
        <f>IF(AN18=0,0,E!H18/2*COUNTIF(C18:AG18,$DV$8))</f>
        <v>0</v>
      </c>
      <c r="DW18" s="128">
        <f>IF(AO18=0,0,F!H18/2*COUNTIF(C18:AG18,$DW$8))</f>
        <v>0</v>
      </c>
      <c r="DX18" s="128">
        <f t="shared" si="71"/>
        <v>0</v>
      </c>
      <c r="DY18" s="128">
        <f t="shared" si="72"/>
        <v>0</v>
      </c>
      <c r="DZ18" s="129">
        <f t="shared" si="73"/>
        <v>0</v>
      </c>
      <c r="EA18" s="128">
        <f t="shared" si="74"/>
        <v>0</v>
      </c>
    </row>
    <row r="19" spans="1:131" ht="20.25" customHeight="1" x14ac:dyDescent="0.55000000000000004">
      <c r="A19" s="6">
        <v>11</v>
      </c>
      <c r="B19" s="6" t="str">
        <f>IF(対象者!E15="","",対象者!E15)</f>
        <v/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6">
        <f t="shared" si="0"/>
        <v>0</v>
      </c>
      <c r="AJ19" s="6">
        <f t="shared" si="3"/>
        <v>0</v>
      </c>
      <c r="AK19" s="6">
        <f t="shared" si="4"/>
        <v>0</v>
      </c>
      <c r="AL19" s="6">
        <f t="shared" si="5"/>
        <v>0</v>
      </c>
      <c r="AM19" s="6">
        <f t="shared" si="6"/>
        <v>0</v>
      </c>
      <c r="AN19" s="6">
        <f t="shared" si="7"/>
        <v>0</v>
      </c>
      <c r="AO19" s="6">
        <f t="shared" si="8"/>
        <v>0</v>
      </c>
      <c r="AQ19" s="124" t="str">
        <f>経路A!N19</f>
        <v/>
      </c>
      <c r="AR19" s="124" t="str">
        <f>B!N19</f>
        <v/>
      </c>
      <c r="AS19" s="124" t="str">
        <f>'C'!N19</f>
        <v/>
      </c>
      <c r="AT19" s="124" t="str">
        <f>D!N19</f>
        <v/>
      </c>
      <c r="AU19" s="124" t="str">
        <f>E!N19</f>
        <v/>
      </c>
      <c r="AV19" s="124" t="str">
        <f>F!N19</f>
        <v/>
      </c>
      <c r="AW19" s="125"/>
      <c r="AX19" s="6">
        <f t="shared" si="75"/>
        <v>0</v>
      </c>
      <c r="AY19" s="6">
        <f t="shared" si="9"/>
        <v>0</v>
      </c>
      <c r="AZ19" s="6">
        <f t="shared" si="10"/>
        <v>0</v>
      </c>
      <c r="BA19" s="6">
        <f t="shared" si="11"/>
        <v>0</v>
      </c>
      <c r="BB19" s="6">
        <f t="shared" si="12"/>
        <v>0</v>
      </c>
      <c r="BC19" s="6">
        <f t="shared" si="13"/>
        <v>0</v>
      </c>
      <c r="BD19" s="6">
        <f t="shared" si="14"/>
        <v>0</v>
      </c>
      <c r="BE19" s="6">
        <f t="shared" si="15"/>
        <v>0</v>
      </c>
      <c r="BF19" s="6">
        <f t="shared" si="16"/>
        <v>0</v>
      </c>
      <c r="BG19" s="6">
        <f t="shared" si="17"/>
        <v>0</v>
      </c>
      <c r="BH19" s="6">
        <f t="shared" si="18"/>
        <v>0</v>
      </c>
      <c r="BI19" s="6">
        <f t="shared" si="19"/>
        <v>0</v>
      </c>
      <c r="BJ19" s="6">
        <f t="shared" si="20"/>
        <v>0</v>
      </c>
      <c r="BK19" s="6">
        <f t="shared" si="21"/>
        <v>0</v>
      </c>
      <c r="BL19" s="6">
        <f t="shared" si="22"/>
        <v>0</v>
      </c>
      <c r="BM19" s="6">
        <f t="shared" si="23"/>
        <v>0</v>
      </c>
      <c r="BN19" s="6">
        <f t="shared" si="24"/>
        <v>0</v>
      </c>
      <c r="BO19" s="6">
        <f t="shared" si="25"/>
        <v>0</v>
      </c>
      <c r="BP19" s="6">
        <f t="shared" si="26"/>
        <v>0</v>
      </c>
      <c r="BQ19" s="6">
        <f t="shared" si="27"/>
        <v>0</v>
      </c>
      <c r="BR19" s="6">
        <f t="shared" si="28"/>
        <v>0</v>
      </c>
      <c r="BS19" s="6">
        <f t="shared" si="29"/>
        <v>0</v>
      </c>
      <c r="BT19" s="6">
        <f t="shared" si="30"/>
        <v>0</v>
      </c>
      <c r="BU19" s="6">
        <f t="shared" si="31"/>
        <v>0</v>
      </c>
      <c r="BV19" s="6">
        <f t="shared" si="32"/>
        <v>0</v>
      </c>
      <c r="BW19" s="6">
        <f t="shared" si="33"/>
        <v>0</v>
      </c>
      <c r="BX19" s="6">
        <f t="shared" si="34"/>
        <v>0</v>
      </c>
      <c r="BY19" s="6">
        <f t="shared" si="35"/>
        <v>0</v>
      </c>
      <c r="BZ19" s="6">
        <f t="shared" si="36"/>
        <v>0</v>
      </c>
      <c r="CA19" s="6">
        <f t="shared" si="37"/>
        <v>0</v>
      </c>
      <c r="CB19" s="6">
        <f t="shared" si="38"/>
        <v>0</v>
      </c>
      <c r="CD19" s="126" t="str">
        <f>経路A!P19</f>
        <v/>
      </c>
      <c r="CE19" s="126" t="str">
        <f>B!O19</f>
        <v/>
      </c>
      <c r="CF19" s="126" t="str">
        <f>'C'!O19</f>
        <v/>
      </c>
      <c r="CG19" s="126" t="str">
        <f>D!O19</f>
        <v/>
      </c>
      <c r="CH19" s="126" t="str">
        <f>E!O19</f>
        <v/>
      </c>
      <c r="CI19" s="126" t="str">
        <f>F!O19</f>
        <v/>
      </c>
      <c r="CJ19" s="127"/>
      <c r="CK19" s="128" t="str">
        <f t="shared" si="39"/>
        <v/>
      </c>
      <c r="CL19" s="128" t="str">
        <f t="shared" si="40"/>
        <v/>
      </c>
      <c r="CM19" s="128" t="str">
        <f t="shared" si="41"/>
        <v/>
      </c>
      <c r="CN19" s="128" t="str">
        <f t="shared" si="42"/>
        <v/>
      </c>
      <c r="CO19" s="128" t="str">
        <f t="shared" si="43"/>
        <v/>
      </c>
      <c r="CP19" s="128" t="str">
        <f t="shared" si="44"/>
        <v/>
      </c>
      <c r="CQ19" s="128" t="str">
        <f t="shared" si="45"/>
        <v/>
      </c>
      <c r="CR19" s="128" t="str">
        <f t="shared" si="46"/>
        <v/>
      </c>
      <c r="CS19" s="128" t="str">
        <f t="shared" si="47"/>
        <v/>
      </c>
      <c r="CT19" s="128" t="str">
        <f t="shared" si="48"/>
        <v/>
      </c>
      <c r="CU19" s="128" t="str">
        <f t="shared" si="49"/>
        <v/>
      </c>
      <c r="CV19" s="128" t="str">
        <f t="shared" si="50"/>
        <v/>
      </c>
      <c r="CW19" s="128" t="str">
        <f t="shared" si="51"/>
        <v/>
      </c>
      <c r="CX19" s="128" t="str">
        <f t="shared" si="52"/>
        <v/>
      </c>
      <c r="CY19" s="128" t="str">
        <f t="shared" si="53"/>
        <v/>
      </c>
      <c r="CZ19" s="128" t="str">
        <f t="shared" si="54"/>
        <v/>
      </c>
      <c r="DA19" s="128" t="str">
        <f t="shared" si="55"/>
        <v/>
      </c>
      <c r="DB19" s="128" t="str">
        <f t="shared" si="56"/>
        <v/>
      </c>
      <c r="DC19" s="128" t="str">
        <f t="shared" si="57"/>
        <v/>
      </c>
      <c r="DD19" s="128" t="str">
        <f t="shared" si="58"/>
        <v/>
      </c>
      <c r="DE19" s="128" t="str">
        <f t="shared" si="59"/>
        <v/>
      </c>
      <c r="DF19" s="128" t="str">
        <f t="shared" si="60"/>
        <v/>
      </c>
      <c r="DG19" s="128" t="str">
        <f t="shared" si="61"/>
        <v/>
      </c>
      <c r="DH19" s="128" t="str">
        <f t="shared" si="62"/>
        <v/>
      </c>
      <c r="DI19" s="128" t="str">
        <f t="shared" si="63"/>
        <v/>
      </c>
      <c r="DJ19" s="128" t="str">
        <f t="shared" si="64"/>
        <v/>
      </c>
      <c r="DK19" s="128" t="str">
        <f t="shared" si="65"/>
        <v/>
      </c>
      <c r="DL19" s="128" t="str">
        <f t="shared" si="66"/>
        <v/>
      </c>
      <c r="DM19" s="128" t="str">
        <f t="shared" si="67"/>
        <v/>
      </c>
      <c r="DN19" s="128" t="str">
        <f t="shared" si="68"/>
        <v/>
      </c>
      <c r="DO19" s="128" t="str">
        <f t="shared" si="69"/>
        <v/>
      </c>
      <c r="DP19" s="128">
        <f t="shared" si="70"/>
        <v>0</v>
      </c>
      <c r="DR19" s="128">
        <f>IF(AJ19=0,0,経路A!H19/2*COUNTIF(C19:AG19,$DR$8))</f>
        <v>0</v>
      </c>
      <c r="DS19" s="128">
        <f>IF(AK19=0,0,B!H19/2*COUNTIF(C19:AG19,$DS$8))</f>
        <v>0</v>
      </c>
      <c r="DT19" s="128">
        <f>IF(AL19=0,0,'C'!H19/2*COUNTIF(C19:AG19,$DT$8))</f>
        <v>0</v>
      </c>
      <c r="DU19" s="128">
        <f>IF(AM19=0,0,D!H19/2*COUNTIF(C19:AG19,$DU$8))</f>
        <v>0</v>
      </c>
      <c r="DV19" s="128">
        <f>IF(AN19=0,0,E!H19/2*COUNTIF(C19:AG19,$DV$8))</f>
        <v>0</v>
      </c>
      <c r="DW19" s="128">
        <f>IF(AO19=0,0,F!H19/2*COUNTIF(C19:AG19,$DW$8))</f>
        <v>0</v>
      </c>
      <c r="DX19" s="128">
        <f t="shared" si="71"/>
        <v>0</v>
      </c>
      <c r="DY19" s="128">
        <f t="shared" si="72"/>
        <v>0</v>
      </c>
      <c r="DZ19" s="129">
        <f t="shared" si="73"/>
        <v>0</v>
      </c>
      <c r="EA19" s="128">
        <f t="shared" si="74"/>
        <v>0</v>
      </c>
    </row>
    <row r="20" spans="1:131" ht="20.25" customHeight="1" x14ac:dyDescent="0.55000000000000004">
      <c r="A20" s="6">
        <v>12</v>
      </c>
      <c r="B20" s="6" t="str">
        <f>IF(対象者!E16="","",対象者!E16)</f>
        <v/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6">
        <f t="shared" si="0"/>
        <v>0</v>
      </c>
      <c r="AJ20" s="6">
        <f t="shared" si="3"/>
        <v>0</v>
      </c>
      <c r="AK20" s="6">
        <f t="shared" si="4"/>
        <v>0</v>
      </c>
      <c r="AL20" s="6">
        <f t="shared" si="5"/>
        <v>0</v>
      </c>
      <c r="AM20" s="6">
        <f t="shared" si="6"/>
        <v>0</v>
      </c>
      <c r="AN20" s="6">
        <f t="shared" si="7"/>
        <v>0</v>
      </c>
      <c r="AO20" s="6">
        <f t="shared" si="8"/>
        <v>0</v>
      </c>
      <c r="AQ20" s="124" t="str">
        <f>経路A!N20</f>
        <v/>
      </c>
      <c r="AR20" s="124" t="str">
        <f>B!N20</f>
        <v/>
      </c>
      <c r="AS20" s="124" t="str">
        <f>'C'!N20</f>
        <v/>
      </c>
      <c r="AT20" s="124" t="str">
        <f>D!N20</f>
        <v/>
      </c>
      <c r="AU20" s="124" t="str">
        <f>E!N20</f>
        <v/>
      </c>
      <c r="AV20" s="124" t="str">
        <f>F!N20</f>
        <v/>
      </c>
      <c r="AW20" s="125"/>
      <c r="AX20" s="6">
        <f t="shared" si="75"/>
        <v>0</v>
      </c>
      <c r="AY20" s="6">
        <f t="shared" si="9"/>
        <v>0</v>
      </c>
      <c r="AZ20" s="6">
        <f t="shared" si="10"/>
        <v>0</v>
      </c>
      <c r="BA20" s="6">
        <f t="shared" si="11"/>
        <v>0</v>
      </c>
      <c r="BB20" s="6">
        <f t="shared" si="12"/>
        <v>0</v>
      </c>
      <c r="BC20" s="6">
        <f t="shared" si="13"/>
        <v>0</v>
      </c>
      <c r="BD20" s="6">
        <f t="shared" si="14"/>
        <v>0</v>
      </c>
      <c r="BE20" s="6">
        <f t="shared" si="15"/>
        <v>0</v>
      </c>
      <c r="BF20" s="6">
        <f t="shared" si="16"/>
        <v>0</v>
      </c>
      <c r="BG20" s="6">
        <f t="shared" si="17"/>
        <v>0</v>
      </c>
      <c r="BH20" s="6">
        <f t="shared" si="18"/>
        <v>0</v>
      </c>
      <c r="BI20" s="6">
        <f t="shared" si="19"/>
        <v>0</v>
      </c>
      <c r="BJ20" s="6">
        <f t="shared" si="20"/>
        <v>0</v>
      </c>
      <c r="BK20" s="6">
        <f t="shared" si="21"/>
        <v>0</v>
      </c>
      <c r="BL20" s="6">
        <f t="shared" si="22"/>
        <v>0</v>
      </c>
      <c r="BM20" s="6">
        <f t="shared" si="23"/>
        <v>0</v>
      </c>
      <c r="BN20" s="6">
        <f t="shared" si="24"/>
        <v>0</v>
      </c>
      <c r="BO20" s="6">
        <f t="shared" si="25"/>
        <v>0</v>
      </c>
      <c r="BP20" s="6">
        <f t="shared" si="26"/>
        <v>0</v>
      </c>
      <c r="BQ20" s="6">
        <f t="shared" si="27"/>
        <v>0</v>
      </c>
      <c r="BR20" s="6">
        <f t="shared" si="28"/>
        <v>0</v>
      </c>
      <c r="BS20" s="6">
        <f t="shared" si="29"/>
        <v>0</v>
      </c>
      <c r="BT20" s="6">
        <f t="shared" si="30"/>
        <v>0</v>
      </c>
      <c r="BU20" s="6">
        <f t="shared" si="31"/>
        <v>0</v>
      </c>
      <c r="BV20" s="6">
        <f t="shared" si="32"/>
        <v>0</v>
      </c>
      <c r="BW20" s="6">
        <f t="shared" si="33"/>
        <v>0</v>
      </c>
      <c r="BX20" s="6">
        <f t="shared" si="34"/>
        <v>0</v>
      </c>
      <c r="BY20" s="6">
        <f t="shared" si="35"/>
        <v>0</v>
      </c>
      <c r="BZ20" s="6">
        <f t="shared" si="36"/>
        <v>0</v>
      </c>
      <c r="CA20" s="6">
        <f t="shared" si="37"/>
        <v>0</v>
      </c>
      <c r="CB20" s="6">
        <f t="shared" si="38"/>
        <v>0</v>
      </c>
      <c r="CD20" s="126" t="str">
        <f>経路A!P20</f>
        <v/>
      </c>
      <c r="CE20" s="126" t="str">
        <f>B!O20</f>
        <v/>
      </c>
      <c r="CF20" s="126" t="str">
        <f>'C'!O20</f>
        <v/>
      </c>
      <c r="CG20" s="126" t="str">
        <f>D!O20</f>
        <v/>
      </c>
      <c r="CH20" s="126" t="str">
        <f>E!O20</f>
        <v/>
      </c>
      <c r="CI20" s="126" t="str">
        <f>F!O20</f>
        <v/>
      </c>
      <c r="CJ20" s="127"/>
      <c r="CK20" s="128" t="str">
        <f t="shared" si="39"/>
        <v/>
      </c>
      <c r="CL20" s="128" t="str">
        <f t="shared" si="40"/>
        <v/>
      </c>
      <c r="CM20" s="128" t="str">
        <f t="shared" si="41"/>
        <v/>
      </c>
      <c r="CN20" s="128" t="str">
        <f t="shared" si="42"/>
        <v/>
      </c>
      <c r="CO20" s="128" t="str">
        <f t="shared" si="43"/>
        <v/>
      </c>
      <c r="CP20" s="128" t="str">
        <f t="shared" si="44"/>
        <v/>
      </c>
      <c r="CQ20" s="128" t="str">
        <f t="shared" si="45"/>
        <v/>
      </c>
      <c r="CR20" s="128" t="str">
        <f t="shared" si="46"/>
        <v/>
      </c>
      <c r="CS20" s="128" t="str">
        <f t="shared" si="47"/>
        <v/>
      </c>
      <c r="CT20" s="128" t="str">
        <f t="shared" si="48"/>
        <v/>
      </c>
      <c r="CU20" s="128" t="str">
        <f t="shared" si="49"/>
        <v/>
      </c>
      <c r="CV20" s="128" t="str">
        <f t="shared" si="50"/>
        <v/>
      </c>
      <c r="CW20" s="128" t="str">
        <f t="shared" si="51"/>
        <v/>
      </c>
      <c r="CX20" s="128" t="str">
        <f t="shared" si="52"/>
        <v/>
      </c>
      <c r="CY20" s="128" t="str">
        <f t="shared" si="53"/>
        <v/>
      </c>
      <c r="CZ20" s="128" t="str">
        <f t="shared" si="54"/>
        <v/>
      </c>
      <c r="DA20" s="128" t="str">
        <f t="shared" si="55"/>
        <v/>
      </c>
      <c r="DB20" s="128" t="str">
        <f t="shared" si="56"/>
        <v/>
      </c>
      <c r="DC20" s="128" t="str">
        <f t="shared" si="57"/>
        <v/>
      </c>
      <c r="DD20" s="128" t="str">
        <f t="shared" si="58"/>
        <v/>
      </c>
      <c r="DE20" s="128" t="str">
        <f t="shared" si="59"/>
        <v/>
      </c>
      <c r="DF20" s="128" t="str">
        <f t="shared" si="60"/>
        <v/>
      </c>
      <c r="DG20" s="128" t="str">
        <f t="shared" si="61"/>
        <v/>
      </c>
      <c r="DH20" s="128" t="str">
        <f t="shared" si="62"/>
        <v/>
      </c>
      <c r="DI20" s="128" t="str">
        <f t="shared" si="63"/>
        <v/>
      </c>
      <c r="DJ20" s="128" t="str">
        <f t="shared" si="64"/>
        <v/>
      </c>
      <c r="DK20" s="128" t="str">
        <f t="shared" si="65"/>
        <v/>
      </c>
      <c r="DL20" s="128" t="str">
        <f t="shared" si="66"/>
        <v/>
      </c>
      <c r="DM20" s="128" t="str">
        <f t="shared" si="67"/>
        <v/>
      </c>
      <c r="DN20" s="128" t="str">
        <f t="shared" si="68"/>
        <v/>
      </c>
      <c r="DO20" s="128" t="str">
        <f t="shared" si="69"/>
        <v/>
      </c>
      <c r="DP20" s="128">
        <f t="shared" si="70"/>
        <v>0</v>
      </c>
      <c r="DR20" s="128">
        <f>IF(AJ20=0,0,経路A!H20/2*COUNTIF(C20:AG20,$DR$8))</f>
        <v>0</v>
      </c>
      <c r="DS20" s="128">
        <f>IF(AK20=0,0,B!H20/2*COUNTIF(C20:AG20,$DS$8))</f>
        <v>0</v>
      </c>
      <c r="DT20" s="128">
        <f>IF(AL20=0,0,'C'!H20/2*COUNTIF(C20:AG20,$DT$8))</f>
        <v>0</v>
      </c>
      <c r="DU20" s="128">
        <f>IF(AM20=0,0,D!H20/2*COUNTIF(C20:AG20,$DU$8))</f>
        <v>0</v>
      </c>
      <c r="DV20" s="128">
        <f>IF(AN20=0,0,E!H20/2*COUNTIF(C20:AG20,$DV$8))</f>
        <v>0</v>
      </c>
      <c r="DW20" s="128">
        <f>IF(AO20=0,0,F!H20/2*COUNTIF(C20:AG20,$DW$8))</f>
        <v>0</v>
      </c>
      <c r="DX20" s="128">
        <f t="shared" si="71"/>
        <v>0</v>
      </c>
      <c r="DY20" s="128">
        <f t="shared" si="72"/>
        <v>0</v>
      </c>
      <c r="DZ20" s="129">
        <f t="shared" si="73"/>
        <v>0</v>
      </c>
      <c r="EA20" s="128">
        <f t="shared" si="74"/>
        <v>0</v>
      </c>
    </row>
    <row r="21" spans="1:131" ht="20.25" customHeight="1" x14ac:dyDescent="0.55000000000000004">
      <c r="A21" s="6">
        <v>13</v>
      </c>
      <c r="B21" s="6" t="str">
        <f>IF(対象者!E17="","",対象者!E17)</f>
        <v/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6">
        <f t="shared" si="0"/>
        <v>0</v>
      </c>
      <c r="AJ21" s="6">
        <f t="shared" si="3"/>
        <v>0</v>
      </c>
      <c r="AK21" s="6">
        <f t="shared" si="4"/>
        <v>0</v>
      </c>
      <c r="AL21" s="6">
        <f t="shared" si="5"/>
        <v>0</v>
      </c>
      <c r="AM21" s="6">
        <f t="shared" si="6"/>
        <v>0</v>
      </c>
      <c r="AN21" s="6">
        <f t="shared" si="7"/>
        <v>0</v>
      </c>
      <c r="AO21" s="6">
        <f t="shared" si="8"/>
        <v>0</v>
      </c>
      <c r="AQ21" s="124" t="str">
        <f>経路A!N21</f>
        <v/>
      </c>
      <c r="AR21" s="124" t="str">
        <f>B!N21</f>
        <v/>
      </c>
      <c r="AS21" s="124" t="str">
        <f>'C'!N21</f>
        <v/>
      </c>
      <c r="AT21" s="124" t="str">
        <f>D!N21</f>
        <v/>
      </c>
      <c r="AU21" s="124" t="str">
        <f>E!N21</f>
        <v/>
      </c>
      <c r="AV21" s="124" t="str">
        <f>F!N21</f>
        <v/>
      </c>
      <c r="AW21" s="125"/>
      <c r="AX21" s="6">
        <f t="shared" si="75"/>
        <v>0</v>
      </c>
      <c r="AY21" s="6">
        <f t="shared" si="9"/>
        <v>0</v>
      </c>
      <c r="AZ21" s="6">
        <f t="shared" si="10"/>
        <v>0</v>
      </c>
      <c r="BA21" s="6">
        <f t="shared" si="11"/>
        <v>0</v>
      </c>
      <c r="BB21" s="6">
        <f t="shared" si="12"/>
        <v>0</v>
      </c>
      <c r="BC21" s="6">
        <f t="shared" si="13"/>
        <v>0</v>
      </c>
      <c r="BD21" s="6">
        <f t="shared" si="14"/>
        <v>0</v>
      </c>
      <c r="BE21" s="6">
        <f t="shared" si="15"/>
        <v>0</v>
      </c>
      <c r="BF21" s="6">
        <f t="shared" si="16"/>
        <v>0</v>
      </c>
      <c r="BG21" s="6">
        <f t="shared" si="17"/>
        <v>0</v>
      </c>
      <c r="BH21" s="6">
        <f t="shared" si="18"/>
        <v>0</v>
      </c>
      <c r="BI21" s="6">
        <f t="shared" si="19"/>
        <v>0</v>
      </c>
      <c r="BJ21" s="6">
        <f t="shared" si="20"/>
        <v>0</v>
      </c>
      <c r="BK21" s="6">
        <f t="shared" si="21"/>
        <v>0</v>
      </c>
      <c r="BL21" s="6">
        <f t="shared" si="22"/>
        <v>0</v>
      </c>
      <c r="BM21" s="6">
        <f t="shared" si="23"/>
        <v>0</v>
      </c>
      <c r="BN21" s="6">
        <f t="shared" si="24"/>
        <v>0</v>
      </c>
      <c r="BO21" s="6">
        <f t="shared" si="25"/>
        <v>0</v>
      </c>
      <c r="BP21" s="6">
        <f t="shared" si="26"/>
        <v>0</v>
      </c>
      <c r="BQ21" s="6">
        <f t="shared" si="27"/>
        <v>0</v>
      </c>
      <c r="BR21" s="6">
        <f t="shared" si="28"/>
        <v>0</v>
      </c>
      <c r="BS21" s="6">
        <f t="shared" si="29"/>
        <v>0</v>
      </c>
      <c r="BT21" s="6">
        <f t="shared" si="30"/>
        <v>0</v>
      </c>
      <c r="BU21" s="6">
        <f t="shared" si="31"/>
        <v>0</v>
      </c>
      <c r="BV21" s="6">
        <f t="shared" si="32"/>
        <v>0</v>
      </c>
      <c r="BW21" s="6">
        <f t="shared" si="33"/>
        <v>0</v>
      </c>
      <c r="BX21" s="6">
        <f t="shared" si="34"/>
        <v>0</v>
      </c>
      <c r="BY21" s="6">
        <f t="shared" si="35"/>
        <v>0</v>
      </c>
      <c r="BZ21" s="6">
        <f t="shared" si="36"/>
        <v>0</v>
      </c>
      <c r="CA21" s="6">
        <f t="shared" si="37"/>
        <v>0</v>
      </c>
      <c r="CB21" s="6">
        <f t="shared" si="38"/>
        <v>0</v>
      </c>
      <c r="CD21" s="126" t="str">
        <f>経路A!P21</f>
        <v/>
      </c>
      <c r="CE21" s="126" t="str">
        <f>B!O21</f>
        <v/>
      </c>
      <c r="CF21" s="126" t="str">
        <f>'C'!O21</f>
        <v/>
      </c>
      <c r="CG21" s="126" t="str">
        <f>D!O21</f>
        <v/>
      </c>
      <c r="CH21" s="126" t="str">
        <f>E!O21</f>
        <v/>
      </c>
      <c r="CI21" s="126" t="str">
        <f>F!O21</f>
        <v/>
      </c>
      <c r="CJ21" s="127"/>
      <c r="CK21" s="128" t="str">
        <f t="shared" si="39"/>
        <v/>
      </c>
      <c r="CL21" s="128" t="str">
        <f t="shared" si="40"/>
        <v/>
      </c>
      <c r="CM21" s="128" t="str">
        <f t="shared" si="41"/>
        <v/>
      </c>
      <c r="CN21" s="128" t="str">
        <f t="shared" si="42"/>
        <v/>
      </c>
      <c r="CO21" s="128" t="str">
        <f t="shared" si="43"/>
        <v/>
      </c>
      <c r="CP21" s="128" t="str">
        <f t="shared" si="44"/>
        <v/>
      </c>
      <c r="CQ21" s="128" t="str">
        <f t="shared" si="45"/>
        <v/>
      </c>
      <c r="CR21" s="128" t="str">
        <f t="shared" si="46"/>
        <v/>
      </c>
      <c r="CS21" s="128" t="str">
        <f t="shared" si="47"/>
        <v/>
      </c>
      <c r="CT21" s="128" t="str">
        <f t="shared" si="48"/>
        <v/>
      </c>
      <c r="CU21" s="128" t="str">
        <f t="shared" si="49"/>
        <v/>
      </c>
      <c r="CV21" s="128" t="str">
        <f t="shared" si="50"/>
        <v/>
      </c>
      <c r="CW21" s="128" t="str">
        <f t="shared" si="51"/>
        <v/>
      </c>
      <c r="CX21" s="128" t="str">
        <f t="shared" si="52"/>
        <v/>
      </c>
      <c r="CY21" s="128" t="str">
        <f t="shared" si="53"/>
        <v/>
      </c>
      <c r="CZ21" s="128" t="str">
        <f t="shared" si="54"/>
        <v/>
      </c>
      <c r="DA21" s="128" t="str">
        <f t="shared" si="55"/>
        <v/>
      </c>
      <c r="DB21" s="128" t="str">
        <f t="shared" si="56"/>
        <v/>
      </c>
      <c r="DC21" s="128" t="str">
        <f t="shared" si="57"/>
        <v/>
      </c>
      <c r="DD21" s="128" t="str">
        <f t="shared" si="58"/>
        <v/>
      </c>
      <c r="DE21" s="128" t="str">
        <f t="shared" si="59"/>
        <v/>
      </c>
      <c r="DF21" s="128" t="str">
        <f t="shared" si="60"/>
        <v/>
      </c>
      <c r="DG21" s="128" t="str">
        <f t="shared" si="61"/>
        <v/>
      </c>
      <c r="DH21" s="128" t="str">
        <f t="shared" si="62"/>
        <v/>
      </c>
      <c r="DI21" s="128" t="str">
        <f t="shared" si="63"/>
        <v/>
      </c>
      <c r="DJ21" s="128" t="str">
        <f t="shared" si="64"/>
        <v/>
      </c>
      <c r="DK21" s="128" t="str">
        <f t="shared" si="65"/>
        <v/>
      </c>
      <c r="DL21" s="128" t="str">
        <f t="shared" si="66"/>
        <v/>
      </c>
      <c r="DM21" s="128" t="str">
        <f t="shared" si="67"/>
        <v/>
      </c>
      <c r="DN21" s="128" t="str">
        <f t="shared" si="68"/>
        <v/>
      </c>
      <c r="DO21" s="128" t="str">
        <f t="shared" si="69"/>
        <v/>
      </c>
      <c r="DP21" s="128">
        <f t="shared" si="70"/>
        <v>0</v>
      </c>
      <c r="DR21" s="128">
        <f>IF(AJ21=0,0,経路A!H21/2*COUNTIF(C21:AG21,$DR$8))</f>
        <v>0</v>
      </c>
      <c r="DS21" s="128">
        <f>IF(AK21=0,0,B!H21/2*COUNTIF(C21:AG21,$DS$8))</f>
        <v>0</v>
      </c>
      <c r="DT21" s="128">
        <f>IF(AL21=0,0,'C'!H21/2*COUNTIF(C21:AG21,$DT$8))</f>
        <v>0</v>
      </c>
      <c r="DU21" s="128">
        <f>IF(AM21=0,0,D!H21/2*COUNTIF(C21:AG21,$DU$8))</f>
        <v>0</v>
      </c>
      <c r="DV21" s="128">
        <f>IF(AN21=0,0,E!H21/2*COUNTIF(C21:AG21,$DV$8))</f>
        <v>0</v>
      </c>
      <c r="DW21" s="128">
        <f>IF(AO21=0,0,F!H21/2*COUNTIF(C21:AG21,$DW$8))</f>
        <v>0</v>
      </c>
      <c r="DX21" s="128">
        <f t="shared" si="71"/>
        <v>0</v>
      </c>
      <c r="DY21" s="128">
        <f t="shared" si="72"/>
        <v>0</v>
      </c>
      <c r="DZ21" s="129">
        <f t="shared" si="73"/>
        <v>0</v>
      </c>
      <c r="EA21" s="128">
        <f t="shared" si="74"/>
        <v>0</v>
      </c>
    </row>
    <row r="22" spans="1:131" ht="20.25" customHeight="1" x14ac:dyDescent="0.55000000000000004">
      <c r="A22" s="6">
        <v>14</v>
      </c>
      <c r="B22" s="6" t="str">
        <f>IF(対象者!E18="","",対象者!E18)</f>
        <v/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6">
        <f t="shared" si="0"/>
        <v>0</v>
      </c>
      <c r="AJ22" s="6">
        <f t="shared" si="3"/>
        <v>0</v>
      </c>
      <c r="AK22" s="6">
        <f t="shared" si="4"/>
        <v>0</v>
      </c>
      <c r="AL22" s="6">
        <f t="shared" si="5"/>
        <v>0</v>
      </c>
      <c r="AM22" s="6">
        <f t="shared" si="6"/>
        <v>0</v>
      </c>
      <c r="AN22" s="6">
        <f t="shared" si="7"/>
        <v>0</v>
      </c>
      <c r="AO22" s="6">
        <f t="shared" si="8"/>
        <v>0</v>
      </c>
      <c r="AQ22" s="124" t="str">
        <f>経路A!N22</f>
        <v/>
      </c>
      <c r="AR22" s="124" t="str">
        <f>B!N22</f>
        <v/>
      </c>
      <c r="AS22" s="124" t="str">
        <f>'C'!N22</f>
        <v/>
      </c>
      <c r="AT22" s="124" t="str">
        <f>D!N22</f>
        <v/>
      </c>
      <c r="AU22" s="124" t="str">
        <f>E!N22</f>
        <v/>
      </c>
      <c r="AV22" s="124" t="str">
        <f>F!N22</f>
        <v/>
      </c>
      <c r="AW22" s="125"/>
      <c r="AX22" s="6">
        <f t="shared" si="75"/>
        <v>0</v>
      </c>
      <c r="AY22" s="6">
        <f t="shared" si="9"/>
        <v>0</v>
      </c>
      <c r="AZ22" s="6">
        <f t="shared" si="10"/>
        <v>0</v>
      </c>
      <c r="BA22" s="6">
        <f t="shared" si="11"/>
        <v>0</v>
      </c>
      <c r="BB22" s="6">
        <f t="shared" si="12"/>
        <v>0</v>
      </c>
      <c r="BC22" s="6">
        <f t="shared" si="13"/>
        <v>0</v>
      </c>
      <c r="BD22" s="6">
        <f t="shared" si="14"/>
        <v>0</v>
      </c>
      <c r="BE22" s="6">
        <f t="shared" si="15"/>
        <v>0</v>
      </c>
      <c r="BF22" s="6">
        <f t="shared" si="16"/>
        <v>0</v>
      </c>
      <c r="BG22" s="6">
        <f t="shared" si="17"/>
        <v>0</v>
      </c>
      <c r="BH22" s="6">
        <f t="shared" si="18"/>
        <v>0</v>
      </c>
      <c r="BI22" s="6">
        <f t="shared" si="19"/>
        <v>0</v>
      </c>
      <c r="BJ22" s="6">
        <f t="shared" si="20"/>
        <v>0</v>
      </c>
      <c r="BK22" s="6">
        <f t="shared" si="21"/>
        <v>0</v>
      </c>
      <c r="BL22" s="6">
        <f t="shared" si="22"/>
        <v>0</v>
      </c>
      <c r="BM22" s="6">
        <f t="shared" si="23"/>
        <v>0</v>
      </c>
      <c r="BN22" s="6">
        <f t="shared" si="24"/>
        <v>0</v>
      </c>
      <c r="BO22" s="6">
        <f t="shared" si="25"/>
        <v>0</v>
      </c>
      <c r="BP22" s="6">
        <f t="shared" si="26"/>
        <v>0</v>
      </c>
      <c r="BQ22" s="6">
        <f t="shared" si="27"/>
        <v>0</v>
      </c>
      <c r="BR22" s="6">
        <f t="shared" si="28"/>
        <v>0</v>
      </c>
      <c r="BS22" s="6">
        <f t="shared" si="29"/>
        <v>0</v>
      </c>
      <c r="BT22" s="6">
        <f t="shared" si="30"/>
        <v>0</v>
      </c>
      <c r="BU22" s="6">
        <f t="shared" si="31"/>
        <v>0</v>
      </c>
      <c r="BV22" s="6">
        <f t="shared" si="32"/>
        <v>0</v>
      </c>
      <c r="BW22" s="6">
        <f t="shared" si="33"/>
        <v>0</v>
      </c>
      <c r="BX22" s="6">
        <f t="shared" si="34"/>
        <v>0</v>
      </c>
      <c r="BY22" s="6">
        <f t="shared" si="35"/>
        <v>0</v>
      </c>
      <c r="BZ22" s="6">
        <f t="shared" si="36"/>
        <v>0</v>
      </c>
      <c r="CA22" s="6">
        <f t="shared" si="37"/>
        <v>0</v>
      </c>
      <c r="CB22" s="6">
        <f t="shared" si="38"/>
        <v>0</v>
      </c>
      <c r="CD22" s="126" t="str">
        <f>経路A!P22</f>
        <v/>
      </c>
      <c r="CE22" s="126" t="str">
        <f>B!O22</f>
        <v/>
      </c>
      <c r="CF22" s="126" t="str">
        <f>'C'!O22</f>
        <v/>
      </c>
      <c r="CG22" s="126" t="str">
        <f>D!O22</f>
        <v/>
      </c>
      <c r="CH22" s="126" t="str">
        <f>E!O22</f>
        <v/>
      </c>
      <c r="CI22" s="126" t="str">
        <f>F!O22</f>
        <v/>
      </c>
      <c r="CJ22" s="127"/>
      <c r="CK22" s="128" t="str">
        <f t="shared" si="39"/>
        <v/>
      </c>
      <c r="CL22" s="128" t="str">
        <f t="shared" si="40"/>
        <v/>
      </c>
      <c r="CM22" s="128" t="str">
        <f t="shared" si="41"/>
        <v/>
      </c>
      <c r="CN22" s="128" t="str">
        <f t="shared" si="42"/>
        <v/>
      </c>
      <c r="CO22" s="128" t="str">
        <f t="shared" si="43"/>
        <v/>
      </c>
      <c r="CP22" s="128" t="str">
        <f t="shared" si="44"/>
        <v/>
      </c>
      <c r="CQ22" s="128" t="str">
        <f t="shared" si="45"/>
        <v/>
      </c>
      <c r="CR22" s="128" t="str">
        <f t="shared" si="46"/>
        <v/>
      </c>
      <c r="CS22" s="128" t="str">
        <f t="shared" si="47"/>
        <v/>
      </c>
      <c r="CT22" s="128" t="str">
        <f t="shared" si="48"/>
        <v/>
      </c>
      <c r="CU22" s="128" t="str">
        <f t="shared" si="49"/>
        <v/>
      </c>
      <c r="CV22" s="128" t="str">
        <f t="shared" si="50"/>
        <v/>
      </c>
      <c r="CW22" s="128" t="str">
        <f t="shared" si="51"/>
        <v/>
      </c>
      <c r="CX22" s="128" t="str">
        <f t="shared" si="52"/>
        <v/>
      </c>
      <c r="CY22" s="128" t="str">
        <f t="shared" si="53"/>
        <v/>
      </c>
      <c r="CZ22" s="128" t="str">
        <f t="shared" si="54"/>
        <v/>
      </c>
      <c r="DA22" s="128" t="str">
        <f t="shared" si="55"/>
        <v/>
      </c>
      <c r="DB22" s="128" t="str">
        <f t="shared" si="56"/>
        <v/>
      </c>
      <c r="DC22" s="128" t="str">
        <f t="shared" si="57"/>
        <v/>
      </c>
      <c r="DD22" s="128" t="str">
        <f t="shared" si="58"/>
        <v/>
      </c>
      <c r="DE22" s="128" t="str">
        <f t="shared" si="59"/>
        <v/>
      </c>
      <c r="DF22" s="128" t="str">
        <f t="shared" si="60"/>
        <v/>
      </c>
      <c r="DG22" s="128" t="str">
        <f t="shared" si="61"/>
        <v/>
      </c>
      <c r="DH22" s="128" t="str">
        <f t="shared" si="62"/>
        <v/>
      </c>
      <c r="DI22" s="128" t="str">
        <f t="shared" si="63"/>
        <v/>
      </c>
      <c r="DJ22" s="128" t="str">
        <f t="shared" si="64"/>
        <v/>
      </c>
      <c r="DK22" s="128" t="str">
        <f t="shared" si="65"/>
        <v/>
      </c>
      <c r="DL22" s="128" t="str">
        <f t="shared" si="66"/>
        <v/>
      </c>
      <c r="DM22" s="128" t="str">
        <f t="shared" si="67"/>
        <v/>
      </c>
      <c r="DN22" s="128" t="str">
        <f t="shared" si="68"/>
        <v/>
      </c>
      <c r="DO22" s="128" t="str">
        <f t="shared" si="69"/>
        <v/>
      </c>
      <c r="DP22" s="128">
        <f t="shared" si="70"/>
        <v>0</v>
      </c>
      <c r="DR22" s="128">
        <f>IF(AJ22=0,0,経路A!H22/2*COUNTIF(C22:AG22,$DR$8))</f>
        <v>0</v>
      </c>
      <c r="DS22" s="128">
        <f>IF(AK22=0,0,B!H22/2*COUNTIF(C22:AG22,$DS$8))</f>
        <v>0</v>
      </c>
      <c r="DT22" s="128">
        <f>IF(AL22=0,0,'C'!H22/2*COUNTIF(C22:AG22,$DT$8))</f>
        <v>0</v>
      </c>
      <c r="DU22" s="128">
        <f>IF(AM22=0,0,D!H22/2*COUNTIF(C22:AG22,$DU$8))</f>
        <v>0</v>
      </c>
      <c r="DV22" s="128">
        <f>IF(AN22=0,0,E!H22/2*COUNTIF(C22:AG22,$DV$8))</f>
        <v>0</v>
      </c>
      <c r="DW22" s="128">
        <f>IF(AO22=0,0,F!H22/2*COUNTIF(C22:AG22,$DW$8))</f>
        <v>0</v>
      </c>
      <c r="DX22" s="128">
        <f t="shared" si="71"/>
        <v>0</v>
      </c>
      <c r="DY22" s="128">
        <f t="shared" si="72"/>
        <v>0</v>
      </c>
      <c r="DZ22" s="129">
        <f t="shared" si="73"/>
        <v>0</v>
      </c>
      <c r="EA22" s="128">
        <f t="shared" si="74"/>
        <v>0</v>
      </c>
    </row>
    <row r="23" spans="1:131" ht="20.25" customHeight="1" x14ac:dyDescent="0.55000000000000004">
      <c r="A23" s="6">
        <v>15</v>
      </c>
      <c r="B23" s="6" t="str">
        <f>IF(対象者!E19="","",対象者!E19)</f>
        <v/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6">
        <f t="shared" si="0"/>
        <v>0</v>
      </c>
      <c r="AJ23" s="6">
        <f t="shared" si="3"/>
        <v>0</v>
      </c>
      <c r="AK23" s="6">
        <f t="shared" si="4"/>
        <v>0</v>
      </c>
      <c r="AL23" s="6">
        <f t="shared" si="5"/>
        <v>0</v>
      </c>
      <c r="AM23" s="6">
        <f t="shared" si="6"/>
        <v>0</v>
      </c>
      <c r="AN23" s="6">
        <f t="shared" si="7"/>
        <v>0</v>
      </c>
      <c r="AO23" s="6">
        <f t="shared" si="8"/>
        <v>0</v>
      </c>
      <c r="AQ23" s="124" t="str">
        <f>経路A!N23</f>
        <v/>
      </c>
      <c r="AR23" s="124" t="str">
        <f>B!N23</f>
        <v/>
      </c>
      <c r="AS23" s="124" t="str">
        <f>'C'!N23</f>
        <v/>
      </c>
      <c r="AT23" s="124" t="str">
        <f>D!N23</f>
        <v/>
      </c>
      <c r="AU23" s="124" t="str">
        <f>E!N23</f>
        <v/>
      </c>
      <c r="AV23" s="124" t="str">
        <f>F!N23</f>
        <v/>
      </c>
      <c r="AW23" s="125"/>
      <c r="AX23" s="6">
        <f t="shared" si="75"/>
        <v>0</v>
      </c>
      <c r="AY23" s="6">
        <f t="shared" si="9"/>
        <v>0</v>
      </c>
      <c r="AZ23" s="6">
        <f t="shared" si="10"/>
        <v>0</v>
      </c>
      <c r="BA23" s="6">
        <f t="shared" si="11"/>
        <v>0</v>
      </c>
      <c r="BB23" s="6">
        <f t="shared" si="12"/>
        <v>0</v>
      </c>
      <c r="BC23" s="6">
        <f t="shared" si="13"/>
        <v>0</v>
      </c>
      <c r="BD23" s="6">
        <f t="shared" si="14"/>
        <v>0</v>
      </c>
      <c r="BE23" s="6">
        <f t="shared" si="15"/>
        <v>0</v>
      </c>
      <c r="BF23" s="6">
        <f t="shared" si="16"/>
        <v>0</v>
      </c>
      <c r="BG23" s="6">
        <f t="shared" si="17"/>
        <v>0</v>
      </c>
      <c r="BH23" s="6">
        <f t="shared" si="18"/>
        <v>0</v>
      </c>
      <c r="BI23" s="6">
        <f t="shared" si="19"/>
        <v>0</v>
      </c>
      <c r="BJ23" s="6">
        <f t="shared" si="20"/>
        <v>0</v>
      </c>
      <c r="BK23" s="6">
        <f t="shared" si="21"/>
        <v>0</v>
      </c>
      <c r="BL23" s="6">
        <f t="shared" si="22"/>
        <v>0</v>
      </c>
      <c r="BM23" s="6">
        <f t="shared" si="23"/>
        <v>0</v>
      </c>
      <c r="BN23" s="6">
        <f t="shared" si="24"/>
        <v>0</v>
      </c>
      <c r="BO23" s="6">
        <f t="shared" si="25"/>
        <v>0</v>
      </c>
      <c r="BP23" s="6">
        <f t="shared" si="26"/>
        <v>0</v>
      </c>
      <c r="BQ23" s="6">
        <f t="shared" si="27"/>
        <v>0</v>
      </c>
      <c r="BR23" s="6">
        <f t="shared" si="28"/>
        <v>0</v>
      </c>
      <c r="BS23" s="6">
        <f t="shared" si="29"/>
        <v>0</v>
      </c>
      <c r="BT23" s="6">
        <f t="shared" si="30"/>
        <v>0</v>
      </c>
      <c r="BU23" s="6">
        <f t="shared" si="31"/>
        <v>0</v>
      </c>
      <c r="BV23" s="6">
        <f t="shared" si="32"/>
        <v>0</v>
      </c>
      <c r="BW23" s="6">
        <f t="shared" si="33"/>
        <v>0</v>
      </c>
      <c r="BX23" s="6">
        <f t="shared" si="34"/>
        <v>0</v>
      </c>
      <c r="BY23" s="6">
        <f t="shared" si="35"/>
        <v>0</v>
      </c>
      <c r="BZ23" s="6">
        <f t="shared" si="36"/>
        <v>0</v>
      </c>
      <c r="CA23" s="6">
        <f t="shared" si="37"/>
        <v>0</v>
      </c>
      <c r="CB23" s="6">
        <f t="shared" si="38"/>
        <v>0</v>
      </c>
      <c r="CD23" s="126" t="str">
        <f>経路A!P23</f>
        <v/>
      </c>
      <c r="CE23" s="126" t="str">
        <f>B!O23</f>
        <v/>
      </c>
      <c r="CF23" s="126" t="str">
        <f>'C'!O23</f>
        <v/>
      </c>
      <c r="CG23" s="126" t="str">
        <f>D!O23</f>
        <v/>
      </c>
      <c r="CH23" s="126" t="str">
        <f>E!O23</f>
        <v/>
      </c>
      <c r="CI23" s="126" t="str">
        <f>F!O23</f>
        <v/>
      </c>
      <c r="CJ23" s="127"/>
      <c r="CK23" s="128" t="str">
        <f t="shared" si="39"/>
        <v/>
      </c>
      <c r="CL23" s="128" t="str">
        <f t="shared" si="40"/>
        <v/>
      </c>
      <c r="CM23" s="128" t="str">
        <f t="shared" si="41"/>
        <v/>
      </c>
      <c r="CN23" s="128" t="str">
        <f t="shared" si="42"/>
        <v/>
      </c>
      <c r="CO23" s="128" t="str">
        <f t="shared" si="43"/>
        <v/>
      </c>
      <c r="CP23" s="128" t="str">
        <f t="shared" si="44"/>
        <v/>
      </c>
      <c r="CQ23" s="128" t="str">
        <f t="shared" si="45"/>
        <v/>
      </c>
      <c r="CR23" s="128" t="str">
        <f t="shared" si="46"/>
        <v/>
      </c>
      <c r="CS23" s="128" t="str">
        <f t="shared" si="47"/>
        <v/>
      </c>
      <c r="CT23" s="128" t="str">
        <f t="shared" si="48"/>
        <v/>
      </c>
      <c r="CU23" s="128" t="str">
        <f t="shared" si="49"/>
        <v/>
      </c>
      <c r="CV23" s="128" t="str">
        <f t="shared" si="50"/>
        <v/>
      </c>
      <c r="CW23" s="128" t="str">
        <f t="shared" si="51"/>
        <v/>
      </c>
      <c r="CX23" s="128" t="str">
        <f t="shared" si="52"/>
        <v/>
      </c>
      <c r="CY23" s="128" t="str">
        <f t="shared" si="53"/>
        <v/>
      </c>
      <c r="CZ23" s="128" t="str">
        <f t="shared" si="54"/>
        <v/>
      </c>
      <c r="DA23" s="128" t="str">
        <f t="shared" si="55"/>
        <v/>
      </c>
      <c r="DB23" s="128" t="str">
        <f t="shared" si="56"/>
        <v/>
      </c>
      <c r="DC23" s="128" t="str">
        <f t="shared" si="57"/>
        <v/>
      </c>
      <c r="DD23" s="128" t="str">
        <f t="shared" si="58"/>
        <v/>
      </c>
      <c r="DE23" s="128" t="str">
        <f t="shared" si="59"/>
        <v/>
      </c>
      <c r="DF23" s="128" t="str">
        <f t="shared" si="60"/>
        <v/>
      </c>
      <c r="DG23" s="128" t="str">
        <f t="shared" si="61"/>
        <v/>
      </c>
      <c r="DH23" s="128" t="str">
        <f t="shared" si="62"/>
        <v/>
      </c>
      <c r="DI23" s="128" t="str">
        <f t="shared" si="63"/>
        <v/>
      </c>
      <c r="DJ23" s="128" t="str">
        <f t="shared" si="64"/>
        <v/>
      </c>
      <c r="DK23" s="128" t="str">
        <f t="shared" si="65"/>
        <v/>
      </c>
      <c r="DL23" s="128" t="str">
        <f t="shared" si="66"/>
        <v/>
      </c>
      <c r="DM23" s="128" t="str">
        <f t="shared" si="67"/>
        <v/>
      </c>
      <c r="DN23" s="128" t="str">
        <f t="shared" si="68"/>
        <v/>
      </c>
      <c r="DO23" s="128" t="str">
        <f t="shared" si="69"/>
        <v/>
      </c>
      <c r="DP23" s="128">
        <f t="shared" si="70"/>
        <v>0</v>
      </c>
      <c r="DR23" s="128">
        <f>IF(AJ23=0,0,経路A!H23/2*COUNTIF(C23:AG23,$DR$8))</f>
        <v>0</v>
      </c>
      <c r="DS23" s="128">
        <f>IF(AK23=0,0,B!H23/2*COUNTIF(C23:AG23,$DS$8))</f>
        <v>0</v>
      </c>
      <c r="DT23" s="128">
        <f>IF(AL23=0,0,'C'!H23/2*COUNTIF(C23:AG23,$DT$8))</f>
        <v>0</v>
      </c>
      <c r="DU23" s="128">
        <f>IF(AM23=0,0,D!H23/2*COUNTIF(C23:AG23,$DU$8))</f>
        <v>0</v>
      </c>
      <c r="DV23" s="128">
        <f>IF(AN23=0,0,E!H23/2*COUNTIF(C23:AG23,$DV$8))</f>
        <v>0</v>
      </c>
      <c r="DW23" s="128">
        <f>IF(AO23=0,0,F!H23/2*COUNTIF(C23:AG23,$DW$8))</f>
        <v>0</v>
      </c>
      <c r="DX23" s="128">
        <f t="shared" si="71"/>
        <v>0</v>
      </c>
      <c r="DY23" s="128">
        <f t="shared" si="72"/>
        <v>0</v>
      </c>
      <c r="DZ23" s="129">
        <f t="shared" si="73"/>
        <v>0</v>
      </c>
      <c r="EA23" s="128">
        <f t="shared" si="74"/>
        <v>0</v>
      </c>
    </row>
    <row r="24" spans="1:131" ht="20.25" customHeight="1" x14ac:dyDescent="0.55000000000000004">
      <c r="A24" s="6">
        <v>16</v>
      </c>
      <c r="B24" s="6" t="str">
        <f>IF(対象者!E20="","",対象者!E20)</f>
        <v/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6">
        <f t="shared" si="0"/>
        <v>0</v>
      </c>
      <c r="AJ24" s="6">
        <f t="shared" si="3"/>
        <v>0</v>
      </c>
      <c r="AK24" s="6">
        <f t="shared" si="4"/>
        <v>0</v>
      </c>
      <c r="AL24" s="6">
        <f t="shared" si="5"/>
        <v>0</v>
      </c>
      <c r="AM24" s="6">
        <f t="shared" si="6"/>
        <v>0</v>
      </c>
      <c r="AN24" s="6">
        <f t="shared" si="7"/>
        <v>0</v>
      </c>
      <c r="AO24" s="6">
        <f t="shared" si="8"/>
        <v>0</v>
      </c>
      <c r="AQ24" s="124" t="str">
        <f>経路A!N24</f>
        <v/>
      </c>
      <c r="AR24" s="124" t="str">
        <f>B!N24</f>
        <v/>
      </c>
      <c r="AS24" s="124" t="str">
        <f>'C'!N24</f>
        <v/>
      </c>
      <c r="AT24" s="124" t="str">
        <f>D!N24</f>
        <v/>
      </c>
      <c r="AU24" s="124" t="str">
        <f>E!N24</f>
        <v/>
      </c>
      <c r="AV24" s="124" t="str">
        <f>F!N24</f>
        <v/>
      </c>
      <c r="AW24" s="125"/>
      <c r="AX24" s="6">
        <f t="shared" si="75"/>
        <v>0</v>
      </c>
      <c r="AY24" s="6">
        <f t="shared" si="9"/>
        <v>0</v>
      </c>
      <c r="AZ24" s="6">
        <f t="shared" si="10"/>
        <v>0</v>
      </c>
      <c r="BA24" s="6">
        <f t="shared" si="11"/>
        <v>0</v>
      </c>
      <c r="BB24" s="6">
        <f t="shared" si="12"/>
        <v>0</v>
      </c>
      <c r="BC24" s="6">
        <f t="shared" si="13"/>
        <v>0</v>
      </c>
      <c r="BD24" s="6">
        <f t="shared" si="14"/>
        <v>0</v>
      </c>
      <c r="BE24" s="6">
        <f t="shared" si="15"/>
        <v>0</v>
      </c>
      <c r="BF24" s="6">
        <f t="shared" si="16"/>
        <v>0</v>
      </c>
      <c r="BG24" s="6">
        <f t="shared" si="17"/>
        <v>0</v>
      </c>
      <c r="BH24" s="6">
        <f t="shared" si="18"/>
        <v>0</v>
      </c>
      <c r="BI24" s="6">
        <f t="shared" si="19"/>
        <v>0</v>
      </c>
      <c r="BJ24" s="6">
        <f t="shared" si="20"/>
        <v>0</v>
      </c>
      <c r="BK24" s="6">
        <f t="shared" si="21"/>
        <v>0</v>
      </c>
      <c r="BL24" s="6">
        <f t="shared" si="22"/>
        <v>0</v>
      </c>
      <c r="BM24" s="6">
        <f t="shared" si="23"/>
        <v>0</v>
      </c>
      <c r="BN24" s="6">
        <f t="shared" si="24"/>
        <v>0</v>
      </c>
      <c r="BO24" s="6">
        <f t="shared" si="25"/>
        <v>0</v>
      </c>
      <c r="BP24" s="6">
        <f t="shared" si="26"/>
        <v>0</v>
      </c>
      <c r="BQ24" s="6">
        <f t="shared" si="27"/>
        <v>0</v>
      </c>
      <c r="BR24" s="6">
        <f t="shared" si="28"/>
        <v>0</v>
      </c>
      <c r="BS24" s="6">
        <f t="shared" si="29"/>
        <v>0</v>
      </c>
      <c r="BT24" s="6">
        <f t="shared" si="30"/>
        <v>0</v>
      </c>
      <c r="BU24" s="6">
        <f t="shared" si="31"/>
        <v>0</v>
      </c>
      <c r="BV24" s="6">
        <f t="shared" si="32"/>
        <v>0</v>
      </c>
      <c r="BW24" s="6">
        <f t="shared" si="33"/>
        <v>0</v>
      </c>
      <c r="BX24" s="6">
        <f t="shared" si="34"/>
        <v>0</v>
      </c>
      <c r="BY24" s="6">
        <f t="shared" si="35"/>
        <v>0</v>
      </c>
      <c r="BZ24" s="6">
        <f t="shared" si="36"/>
        <v>0</v>
      </c>
      <c r="CA24" s="6">
        <f t="shared" si="37"/>
        <v>0</v>
      </c>
      <c r="CB24" s="6">
        <f t="shared" si="38"/>
        <v>0</v>
      </c>
      <c r="CD24" s="126" t="str">
        <f>経路A!P24</f>
        <v/>
      </c>
      <c r="CE24" s="126" t="str">
        <f>B!O24</f>
        <v/>
      </c>
      <c r="CF24" s="126" t="str">
        <f>'C'!O24</f>
        <v/>
      </c>
      <c r="CG24" s="126" t="str">
        <f>D!O24</f>
        <v/>
      </c>
      <c r="CH24" s="126" t="str">
        <f>E!O24</f>
        <v/>
      </c>
      <c r="CI24" s="126" t="str">
        <f>F!O24</f>
        <v/>
      </c>
      <c r="CJ24" s="127"/>
      <c r="CK24" s="128" t="str">
        <f t="shared" si="39"/>
        <v/>
      </c>
      <c r="CL24" s="128" t="str">
        <f t="shared" si="40"/>
        <v/>
      </c>
      <c r="CM24" s="128" t="str">
        <f t="shared" si="41"/>
        <v/>
      </c>
      <c r="CN24" s="128" t="str">
        <f t="shared" si="42"/>
        <v/>
      </c>
      <c r="CO24" s="128" t="str">
        <f t="shared" si="43"/>
        <v/>
      </c>
      <c r="CP24" s="128" t="str">
        <f t="shared" si="44"/>
        <v/>
      </c>
      <c r="CQ24" s="128" t="str">
        <f t="shared" si="45"/>
        <v/>
      </c>
      <c r="CR24" s="128" t="str">
        <f t="shared" si="46"/>
        <v/>
      </c>
      <c r="CS24" s="128" t="str">
        <f t="shared" si="47"/>
        <v/>
      </c>
      <c r="CT24" s="128" t="str">
        <f t="shared" si="48"/>
        <v/>
      </c>
      <c r="CU24" s="128" t="str">
        <f t="shared" si="49"/>
        <v/>
      </c>
      <c r="CV24" s="128" t="str">
        <f t="shared" si="50"/>
        <v/>
      </c>
      <c r="CW24" s="128" t="str">
        <f t="shared" si="51"/>
        <v/>
      </c>
      <c r="CX24" s="128" t="str">
        <f t="shared" si="52"/>
        <v/>
      </c>
      <c r="CY24" s="128" t="str">
        <f t="shared" si="53"/>
        <v/>
      </c>
      <c r="CZ24" s="128" t="str">
        <f t="shared" si="54"/>
        <v/>
      </c>
      <c r="DA24" s="128" t="str">
        <f t="shared" si="55"/>
        <v/>
      </c>
      <c r="DB24" s="128" t="str">
        <f t="shared" si="56"/>
        <v/>
      </c>
      <c r="DC24" s="128" t="str">
        <f t="shared" si="57"/>
        <v/>
      </c>
      <c r="DD24" s="128" t="str">
        <f t="shared" si="58"/>
        <v/>
      </c>
      <c r="DE24" s="128" t="str">
        <f t="shared" si="59"/>
        <v/>
      </c>
      <c r="DF24" s="128" t="str">
        <f t="shared" si="60"/>
        <v/>
      </c>
      <c r="DG24" s="128" t="str">
        <f t="shared" si="61"/>
        <v/>
      </c>
      <c r="DH24" s="128" t="str">
        <f t="shared" si="62"/>
        <v/>
      </c>
      <c r="DI24" s="128" t="str">
        <f t="shared" si="63"/>
        <v/>
      </c>
      <c r="DJ24" s="128" t="str">
        <f t="shared" si="64"/>
        <v/>
      </c>
      <c r="DK24" s="128" t="str">
        <f t="shared" si="65"/>
        <v/>
      </c>
      <c r="DL24" s="128" t="str">
        <f t="shared" si="66"/>
        <v/>
      </c>
      <c r="DM24" s="128" t="str">
        <f t="shared" si="67"/>
        <v/>
      </c>
      <c r="DN24" s="128" t="str">
        <f t="shared" si="68"/>
        <v/>
      </c>
      <c r="DO24" s="128" t="str">
        <f t="shared" si="69"/>
        <v/>
      </c>
      <c r="DP24" s="128">
        <f t="shared" si="70"/>
        <v>0</v>
      </c>
      <c r="DR24" s="128">
        <f>IF(AJ24=0,0,経路A!H24/2*COUNTIF(C24:AG24,$DR$8))</f>
        <v>0</v>
      </c>
      <c r="DS24" s="128">
        <f>IF(AK24=0,0,B!H24/2*COUNTIF(C24:AG24,$DS$8))</f>
        <v>0</v>
      </c>
      <c r="DT24" s="128">
        <f>IF(AL24=0,0,'C'!H24/2*COUNTIF(C24:AG24,$DT$8))</f>
        <v>0</v>
      </c>
      <c r="DU24" s="128">
        <f>IF(AM24=0,0,D!H24/2*COUNTIF(C24:AG24,$DU$8))</f>
        <v>0</v>
      </c>
      <c r="DV24" s="128">
        <f>IF(AN24=0,0,E!H24/2*COUNTIF(C24:AG24,$DV$8))</f>
        <v>0</v>
      </c>
      <c r="DW24" s="128">
        <f>IF(AO24=0,0,F!H24/2*COUNTIF(C24:AG24,$DW$8))</f>
        <v>0</v>
      </c>
      <c r="DX24" s="128">
        <f t="shared" si="71"/>
        <v>0</v>
      </c>
      <c r="DY24" s="128">
        <f t="shared" si="72"/>
        <v>0</v>
      </c>
      <c r="DZ24" s="129">
        <f t="shared" si="73"/>
        <v>0</v>
      </c>
      <c r="EA24" s="128">
        <f t="shared" si="74"/>
        <v>0</v>
      </c>
    </row>
    <row r="25" spans="1:131" ht="20.25" customHeight="1" x14ac:dyDescent="0.55000000000000004">
      <c r="A25" s="6">
        <v>17</v>
      </c>
      <c r="B25" s="6" t="str">
        <f>IF(対象者!E21="","",対象者!E21)</f>
        <v/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6">
        <f t="shared" si="0"/>
        <v>0</v>
      </c>
      <c r="AJ25" s="6">
        <f t="shared" si="3"/>
        <v>0</v>
      </c>
      <c r="AK25" s="6">
        <f t="shared" si="4"/>
        <v>0</v>
      </c>
      <c r="AL25" s="6">
        <f t="shared" si="5"/>
        <v>0</v>
      </c>
      <c r="AM25" s="6">
        <f t="shared" si="6"/>
        <v>0</v>
      </c>
      <c r="AN25" s="6">
        <f t="shared" si="7"/>
        <v>0</v>
      </c>
      <c r="AO25" s="6">
        <f t="shared" si="8"/>
        <v>0</v>
      </c>
      <c r="AQ25" s="124" t="str">
        <f>経路A!N25</f>
        <v/>
      </c>
      <c r="AR25" s="124" t="str">
        <f>B!N25</f>
        <v/>
      </c>
      <c r="AS25" s="124" t="str">
        <f>'C'!N25</f>
        <v/>
      </c>
      <c r="AT25" s="124" t="str">
        <f>D!N25</f>
        <v/>
      </c>
      <c r="AU25" s="124" t="str">
        <f>E!N25</f>
        <v/>
      </c>
      <c r="AV25" s="124" t="str">
        <f>F!N25</f>
        <v/>
      </c>
      <c r="AW25" s="125"/>
      <c r="AX25" s="6">
        <f t="shared" si="75"/>
        <v>0</v>
      </c>
      <c r="AY25" s="6">
        <f t="shared" si="9"/>
        <v>0</v>
      </c>
      <c r="AZ25" s="6">
        <f t="shared" si="10"/>
        <v>0</v>
      </c>
      <c r="BA25" s="6">
        <f t="shared" si="11"/>
        <v>0</v>
      </c>
      <c r="BB25" s="6">
        <f t="shared" si="12"/>
        <v>0</v>
      </c>
      <c r="BC25" s="6">
        <f t="shared" si="13"/>
        <v>0</v>
      </c>
      <c r="BD25" s="6">
        <f t="shared" si="14"/>
        <v>0</v>
      </c>
      <c r="BE25" s="6">
        <f t="shared" si="15"/>
        <v>0</v>
      </c>
      <c r="BF25" s="6">
        <f t="shared" si="16"/>
        <v>0</v>
      </c>
      <c r="BG25" s="6">
        <f t="shared" si="17"/>
        <v>0</v>
      </c>
      <c r="BH25" s="6">
        <f t="shared" si="18"/>
        <v>0</v>
      </c>
      <c r="BI25" s="6">
        <f t="shared" si="19"/>
        <v>0</v>
      </c>
      <c r="BJ25" s="6">
        <f t="shared" si="20"/>
        <v>0</v>
      </c>
      <c r="BK25" s="6">
        <f t="shared" si="21"/>
        <v>0</v>
      </c>
      <c r="BL25" s="6">
        <f t="shared" si="22"/>
        <v>0</v>
      </c>
      <c r="BM25" s="6">
        <f t="shared" si="23"/>
        <v>0</v>
      </c>
      <c r="BN25" s="6">
        <f t="shared" si="24"/>
        <v>0</v>
      </c>
      <c r="BO25" s="6">
        <f t="shared" si="25"/>
        <v>0</v>
      </c>
      <c r="BP25" s="6">
        <f t="shared" si="26"/>
        <v>0</v>
      </c>
      <c r="BQ25" s="6">
        <f t="shared" si="27"/>
        <v>0</v>
      </c>
      <c r="BR25" s="6">
        <f t="shared" si="28"/>
        <v>0</v>
      </c>
      <c r="BS25" s="6">
        <f t="shared" si="29"/>
        <v>0</v>
      </c>
      <c r="BT25" s="6">
        <f t="shared" si="30"/>
        <v>0</v>
      </c>
      <c r="BU25" s="6">
        <f t="shared" si="31"/>
        <v>0</v>
      </c>
      <c r="BV25" s="6">
        <f t="shared" si="32"/>
        <v>0</v>
      </c>
      <c r="BW25" s="6">
        <f t="shared" si="33"/>
        <v>0</v>
      </c>
      <c r="BX25" s="6">
        <f t="shared" si="34"/>
        <v>0</v>
      </c>
      <c r="BY25" s="6">
        <f t="shared" si="35"/>
        <v>0</v>
      </c>
      <c r="BZ25" s="6">
        <f t="shared" si="36"/>
        <v>0</v>
      </c>
      <c r="CA25" s="6">
        <f t="shared" si="37"/>
        <v>0</v>
      </c>
      <c r="CB25" s="6">
        <f t="shared" si="38"/>
        <v>0</v>
      </c>
      <c r="CD25" s="126" t="str">
        <f>経路A!P25</f>
        <v/>
      </c>
      <c r="CE25" s="126" t="str">
        <f>B!O25</f>
        <v/>
      </c>
      <c r="CF25" s="126" t="str">
        <f>'C'!O25</f>
        <v/>
      </c>
      <c r="CG25" s="126" t="str">
        <f>D!O25</f>
        <v/>
      </c>
      <c r="CH25" s="126" t="str">
        <f>E!O25</f>
        <v/>
      </c>
      <c r="CI25" s="126" t="str">
        <f>F!O25</f>
        <v/>
      </c>
      <c r="CJ25" s="127"/>
      <c r="CK25" s="128" t="str">
        <f t="shared" si="39"/>
        <v/>
      </c>
      <c r="CL25" s="128" t="str">
        <f t="shared" si="40"/>
        <v/>
      </c>
      <c r="CM25" s="128" t="str">
        <f t="shared" si="41"/>
        <v/>
      </c>
      <c r="CN25" s="128" t="str">
        <f t="shared" si="42"/>
        <v/>
      </c>
      <c r="CO25" s="128" t="str">
        <f t="shared" si="43"/>
        <v/>
      </c>
      <c r="CP25" s="128" t="str">
        <f t="shared" si="44"/>
        <v/>
      </c>
      <c r="CQ25" s="128" t="str">
        <f t="shared" si="45"/>
        <v/>
      </c>
      <c r="CR25" s="128" t="str">
        <f t="shared" si="46"/>
        <v/>
      </c>
      <c r="CS25" s="128" t="str">
        <f t="shared" si="47"/>
        <v/>
      </c>
      <c r="CT25" s="128" t="str">
        <f t="shared" si="48"/>
        <v/>
      </c>
      <c r="CU25" s="128" t="str">
        <f t="shared" si="49"/>
        <v/>
      </c>
      <c r="CV25" s="128" t="str">
        <f t="shared" si="50"/>
        <v/>
      </c>
      <c r="CW25" s="128" t="str">
        <f t="shared" si="51"/>
        <v/>
      </c>
      <c r="CX25" s="128" t="str">
        <f t="shared" si="52"/>
        <v/>
      </c>
      <c r="CY25" s="128" t="str">
        <f t="shared" si="53"/>
        <v/>
      </c>
      <c r="CZ25" s="128" t="str">
        <f t="shared" si="54"/>
        <v/>
      </c>
      <c r="DA25" s="128" t="str">
        <f t="shared" si="55"/>
        <v/>
      </c>
      <c r="DB25" s="128" t="str">
        <f t="shared" si="56"/>
        <v/>
      </c>
      <c r="DC25" s="128" t="str">
        <f t="shared" si="57"/>
        <v/>
      </c>
      <c r="DD25" s="128" t="str">
        <f t="shared" si="58"/>
        <v/>
      </c>
      <c r="DE25" s="128" t="str">
        <f t="shared" si="59"/>
        <v/>
      </c>
      <c r="DF25" s="128" t="str">
        <f t="shared" si="60"/>
        <v/>
      </c>
      <c r="DG25" s="128" t="str">
        <f t="shared" si="61"/>
        <v/>
      </c>
      <c r="DH25" s="128" t="str">
        <f t="shared" si="62"/>
        <v/>
      </c>
      <c r="DI25" s="128" t="str">
        <f t="shared" si="63"/>
        <v/>
      </c>
      <c r="DJ25" s="128" t="str">
        <f t="shared" si="64"/>
        <v/>
      </c>
      <c r="DK25" s="128" t="str">
        <f t="shared" si="65"/>
        <v/>
      </c>
      <c r="DL25" s="128" t="str">
        <f t="shared" si="66"/>
        <v/>
      </c>
      <c r="DM25" s="128" t="str">
        <f t="shared" si="67"/>
        <v/>
      </c>
      <c r="DN25" s="128" t="str">
        <f t="shared" si="68"/>
        <v/>
      </c>
      <c r="DO25" s="128" t="str">
        <f t="shared" si="69"/>
        <v/>
      </c>
      <c r="DP25" s="128">
        <f t="shared" si="70"/>
        <v>0</v>
      </c>
      <c r="DR25" s="128">
        <f>IF(AJ25=0,0,経路A!H25/2*COUNTIF(C25:AG25,$DR$8))</f>
        <v>0</v>
      </c>
      <c r="DS25" s="128">
        <f>IF(AK25=0,0,B!H25/2*COUNTIF(C25:AG25,$DS$8))</f>
        <v>0</v>
      </c>
      <c r="DT25" s="128">
        <f>IF(AL25=0,0,'C'!H25/2*COUNTIF(C25:AG25,$DT$8))</f>
        <v>0</v>
      </c>
      <c r="DU25" s="128">
        <f>IF(AM25=0,0,D!H25/2*COUNTIF(C25:AG25,$DU$8))</f>
        <v>0</v>
      </c>
      <c r="DV25" s="128">
        <f>IF(AN25=0,0,E!H25/2*COUNTIF(C25:AG25,$DV$8))</f>
        <v>0</v>
      </c>
      <c r="DW25" s="128">
        <f>IF(AO25=0,0,F!H25/2*COUNTIF(C25:AG25,$DW$8))</f>
        <v>0</v>
      </c>
      <c r="DX25" s="128">
        <f t="shared" si="71"/>
        <v>0</v>
      </c>
      <c r="DY25" s="128">
        <f t="shared" si="72"/>
        <v>0</v>
      </c>
      <c r="DZ25" s="129">
        <f t="shared" si="73"/>
        <v>0</v>
      </c>
      <c r="EA25" s="128">
        <f t="shared" si="74"/>
        <v>0</v>
      </c>
    </row>
    <row r="26" spans="1:131" ht="20.25" customHeight="1" x14ac:dyDescent="0.55000000000000004">
      <c r="A26" s="6">
        <v>18</v>
      </c>
      <c r="B26" s="6" t="str">
        <f>IF(対象者!E22="","",対象者!E22)</f>
        <v/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6">
        <f t="shared" si="0"/>
        <v>0</v>
      </c>
      <c r="AJ26" s="6">
        <f t="shared" si="3"/>
        <v>0</v>
      </c>
      <c r="AK26" s="6">
        <f t="shared" si="4"/>
        <v>0</v>
      </c>
      <c r="AL26" s="6">
        <f t="shared" si="5"/>
        <v>0</v>
      </c>
      <c r="AM26" s="6">
        <f t="shared" si="6"/>
        <v>0</v>
      </c>
      <c r="AN26" s="6">
        <f t="shared" si="7"/>
        <v>0</v>
      </c>
      <c r="AO26" s="6">
        <f t="shared" si="8"/>
        <v>0</v>
      </c>
      <c r="AQ26" s="124" t="str">
        <f>経路A!N26</f>
        <v/>
      </c>
      <c r="AR26" s="124" t="str">
        <f>B!N26</f>
        <v/>
      </c>
      <c r="AS26" s="124" t="str">
        <f>'C'!N26</f>
        <v/>
      </c>
      <c r="AT26" s="124" t="str">
        <f>D!N26</f>
        <v/>
      </c>
      <c r="AU26" s="124" t="str">
        <f>E!N26</f>
        <v/>
      </c>
      <c r="AV26" s="124" t="str">
        <f>F!N26</f>
        <v/>
      </c>
      <c r="AW26" s="125"/>
      <c r="AX26" s="6">
        <f t="shared" si="75"/>
        <v>0</v>
      </c>
      <c r="AY26" s="6">
        <f t="shared" si="9"/>
        <v>0</v>
      </c>
      <c r="AZ26" s="6">
        <f t="shared" si="10"/>
        <v>0</v>
      </c>
      <c r="BA26" s="6">
        <f t="shared" si="11"/>
        <v>0</v>
      </c>
      <c r="BB26" s="6">
        <f t="shared" si="12"/>
        <v>0</v>
      </c>
      <c r="BC26" s="6">
        <f t="shared" si="13"/>
        <v>0</v>
      </c>
      <c r="BD26" s="6">
        <f t="shared" si="14"/>
        <v>0</v>
      </c>
      <c r="BE26" s="6">
        <f t="shared" si="15"/>
        <v>0</v>
      </c>
      <c r="BF26" s="6">
        <f t="shared" si="16"/>
        <v>0</v>
      </c>
      <c r="BG26" s="6">
        <f t="shared" si="17"/>
        <v>0</v>
      </c>
      <c r="BH26" s="6">
        <f t="shared" si="18"/>
        <v>0</v>
      </c>
      <c r="BI26" s="6">
        <f t="shared" si="19"/>
        <v>0</v>
      </c>
      <c r="BJ26" s="6">
        <f t="shared" si="20"/>
        <v>0</v>
      </c>
      <c r="BK26" s="6">
        <f t="shared" si="21"/>
        <v>0</v>
      </c>
      <c r="BL26" s="6">
        <f t="shared" si="22"/>
        <v>0</v>
      </c>
      <c r="BM26" s="6">
        <f t="shared" si="23"/>
        <v>0</v>
      </c>
      <c r="BN26" s="6">
        <f t="shared" si="24"/>
        <v>0</v>
      </c>
      <c r="BO26" s="6">
        <f t="shared" si="25"/>
        <v>0</v>
      </c>
      <c r="BP26" s="6">
        <f t="shared" si="26"/>
        <v>0</v>
      </c>
      <c r="BQ26" s="6">
        <f t="shared" si="27"/>
        <v>0</v>
      </c>
      <c r="BR26" s="6">
        <f t="shared" si="28"/>
        <v>0</v>
      </c>
      <c r="BS26" s="6">
        <f t="shared" si="29"/>
        <v>0</v>
      </c>
      <c r="BT26" s="6">
        <f t="shared" si="30"/>
        <v>0</v>
      </c>
      <c r="BU26" s="6">
        <f t="shared" si="31"/>
        <v>0</v>
      </c>
      <c r="BV26" s="6">
        <f t="shared" si="32"/>
        <v>0</v>
      </c>
      <c r="BW26" s="6">
        <f t="shared" si="33"/>
        <v>0</v>
      </c>
      <c r="BX26" s="6">
        <f t="shared" si="34"/>
        <v>0</v>
      </c>
      <c r="BY26" s="6">
        <f t="shared" si="35"/>
        <v>0</v>
      </c>
      <c r="BZ26" s="6">
        <f t="shared" si="36"/>
        <v>0</v>
      </c>
      <c r="CA26" s="6">
        <f t="shared" si="37"/>
        <v>0</v>
      </c>
      <c r="CB26" s="6">
        <f t="shared" si="38"/>
        <v>0</v>
      </c>
      <c r="CD26" s="126" t="str">
        <f>経路A!P26</f>
        <v/>
      </c>
      <c r="CE26" s="126" t="str">
        <f>B!O26</f>
        <v/>
      </c>
      <c r="CF26" s="126" t="str">
        <f>'C'!O26</f>
        <v/>
      </c>
      <c r="CG26" s="126" t="str">
        <f>D!O26</f>
        <v/>
      </c>
      <c r="CH26" s="126" t="str">
        <f>E!O26</f>
        <v/>
      </c>
      <c r="CI26" s="126" t="str">
        <f>F!O26</f>
        <v/>
      </c>
      <c r="CJ26" s="127"/>
      <c r="CK26" s="128" t="str">
        <f t="shared" si="39"/>
        <v/>
      </c>
      <c r="CL26" s="128" t="str">
        <f t="shared" si="40"/>
        <v/>
      </c>
      <c r="CM26" s="128" t="str">
        <f t="shared" si="41"/>
        <v/>
      </c>
      <c r="CN26" s="128" t="str">
        <f t="shared" si="42"/>
        <v/>
      </c>
      <c r="CO26" s="128" t="str">
        <f t="shared" si="43"/>
        <v/>
      </c>
      <c r="CP26" s="128" t="str">
        <f t="shared" si="44"/>
        <v/>
      </c>
      <c r="CQ26" s="128" t="str">
        <f t="shared" si="45"/>
        <v/>
      </c>
      <c r="CR26" s="128" t="str">
        <f t="shared" si="46"/>
        <v/>
      </c>
      <c r="CS26" s="128" t="str">
        <f t="shared" si="47"/>
        <v/>
      </c>
      <c r="CT26" s="128" t="str">
        <f t="shared" si="48"/>
        <v/>
      </c>
      <c r="CU26" s="128" t="str">
        <f t="shared" si="49"/>
        <v/>
      </c>
      <c r="CV26" s="128" t="str">
        <f t="shared" si="50"/>
        <v/>
      </c>
      <c r="CW26" s="128" t="str">
        <f t="shared" si="51"/>
        <v/>
      </c>
      <c r="CX26" s="128" t="str">
        <f t="shared" si="52"/>
        <v/>
      </c>
      <c r="CY26" s="128" t="str">
        <f t="shared" si="53"/>
        <v/>
      </c>
      <c r="CZ26" s="128" t="str">
        <f t="shared" si="54"/>
        <v/>
      </c>
      <c r="DA26" s="128" t="str">
        <f t="shared" si="55"/>
        <v/>
      </c>
      <c r="DB26" s="128" t="str">
        <f t="shared" si="56"/>
        <v/>
      </c>
      <c r="DC26" s="128" t="str">
        <f t="shared" si="57"/>
        <v/>
      </c>
      <c r="DD26" s="128" t="str">
        <f t="shared" si="58"/>
        <v/>
      </c>
      <c r="DE26" s="128" t="str">
        <f t="shared" si="59"/>
        <v/>
      </c>
      <c r="DF26" s="128" t="str">
        <f t="shared" si="60"/>
        <v/>
      </c>
      <c r="DG26" s="128" t="str">
        <f t="shared" si="61"/>
        <v/>
      </c>
      <c r="DH26" s="128" t="str">
        <f t="shared" si="62"/>
        <v/>
      </c>
      <c r="DI26" s="128" t="str">
        <f t="shared" si="63"/>
        <v/>
      </c>
      <c r="DJ26" s="128" t="str">
        <f t="shared" si="64"/>
        <v/>
      </c>
      <c r="DK26" s="128" t="str">
        <f t="shared" si="65"/>
        <v/>
      </c>
      <c r="DL26" s="128" t="str">
        <f t="shared" si="66"/>
        <v/>
      </c>
      <c r="DM26" s="128" t="str">
        <f t="shared" si="67"/>
        <v/>
      </c>
      <c r="DN26" s="128" t="str">
        <f t="shared" si="68"/>
        <v/>
      </c>
      <c r="DO26" s="128" t="str">
        <f t="shared" si="69"/>
        <v/>
      </c>
      <c r="DP26" s="128">
        <f t="shared" si="70"/>
        <v>0</v>
      </c>
      <c r="DR26" s="128">
        <f>IF(AJ26=0,0,経路A!H26/2*COUNTIF(C26:AG26,$DR$8))</f>
        <v>0</v>
      </c>
      <c r="DS26" s="128">
        <f>IF(AK26=0,0,B!H26/2*COUNTIF(C26:AG26,$DS$8))</f>
        <v>0</v>
      </c>
      <c r="DT26" s="128">
        <f>IF(AL26=0,0,'C'!H26/2*COUNTIF(C26:AG26,$DT$8))</f>
        <v>0</v>
      </c>
      <c r="DU26" s="128">
        <f>IF(AM26=0,0,D!H26/2*COUNTIF(C26:AG26,$DU$8))</f>
        <v>0</v>
      </c>
      <c r="DV26" s="128">
        <f>IF(AN26=0,0,E!H26/2*COUNTIF(C26:AG26,$DV$8))</f>
        <v>0</v>
      </c>
      <c r="DW26" s="128">
        <f>IF(AO26=0,0,F!H26/2*COUNTIF(C26:AG26,$DW$8))</f>
        <v>0</v>
      </c>
      <c r="DX26" s="128">
        <f t="shared" si="71"/>
        <v>0</v>
      </c>
      <c r="DY26" s="128">
        <f t="shared" si="72"/>
        <v>0</v>
      </c>
      <c r="DZ26" s="129">
        <f t="shared" si="73"/>
        <v>0</v>
      </c>
      <c r="EA26" s="128">
        <f t="shared" si="74"/>
        <v>0</v>
      </c>
    </row>
    <row r="27" spans="1:131" ht="20.25" customHeight="1" x14ac:dyDescent="0.55000000000000004">
      <c r="A27" s="6">
        <v>19</v>
      </c>
      <c r="B27" s="6" t="str">
        <f>IF(対象者!E23="","",対象者!E23)</f>
        <v/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6">
        <f t="shared" si="0"/>
        <v>0</v>
      </c>
      <c r="AJ27" s="6">
        <f t="shared" si="3"/>
        <v>0</v>
      </c>
      <c r="AK27" s="6">
        <f t="shared" si="4"/>
        <v>0</v>
      </c>
      <c r="AL27" s="6">
        <f t="shared" si="5"/>
        <v>0</v>
      </c>
      <c r="AM27" s="6">
        <f t="shared" si="6"/>
        <v>0</v>
      </c>
      <c r="AN27" s="6">
        <f t="shared" si="7"/>
        <v>0</v>
      </c>
      <c r="AO27" s="6">
        <f t="shared" si="8"/>
        <v>0</v>
      </c>
      <c r="AQ27" s="124" t="str">
        <f>経路A!N27</f>
        <v/>
      </c>
      <c r="AR27" s="124" t="str">
        <f>B!N27</f>
        <v/>
      </c>
      <c r="AS27" s="124" t="str">
        <f>'C'!N27</f>
        <v/>
      </c>
      <c r="AT27" s="124" t="str">
        <f>D!N27</f>
        <v/>
      </c>
      <c r="AU27" s="124" t="str">
        <f>E!N27</f>
        <v/>
      </c>
      <c r="AV27" s="124" t="str">
        <f>F!N27</f>
        <v/>
      </c>
      <c r="AW27" s="125"/>
      <c r="AX27" s="6">
        <f t="shared" si="75"/>
        <v>0</v>
      </c>
      <c r="AY27" s="6">
        <f t="shared" si="9"/>
        <v>0</v>
      </c>
      <c r="AZ27" s="6">
        <f t="shared" si="10"/>
        <v>0</v>
      </c>
      <c r="BA27" s="6">
        <f t="shared" si="11"/>
        <v>0</v>
      </c>
      <c r="BB27" s="6">
        <f t="shared" si="12"/>
        <v>0</v>
      </c>
      <c r="BC27" s="6">
        <f t="shared" si="13"/>
        <v>0</v>
      </c>
      <c r="BD27" s="6">
        <f t="shared" si="14"/>
        <v>0</v>
      </c>
      <c r="BE27" s="6">
        <f t="shared" si="15"/>
        <v>0</v>
      </c>
      <c r="BF27" s="6">
        <f t="shared" si="16"/>
        <v>0</v>
      </c>
      <c r="BG27" s="6">
        <f t="shared" si="17"/>
        <v>0</v>
      </c>
      <c r="BH27" s="6">
        <f t="shared" si="18"/>
        <v>0</v>
      </c>
      <c r="BI27" s="6">
        <f t="shared" si="19"/>
        <v>0</v>
      </c>
      <c r="BJ27" s="6">
        <f t="shared" si="20"/>
        <v>0</v>
      </c>
      <c r="BK27" s="6">
        <f t="shared" si="21"/>
        <v>0</v>
      </c>
      <c r="BL27" s="6">
        <f t="shared" si="22"/>
        <v>0</v>
      </c>
      <c r="BM27" s="6">
        <f t="shared" si="23"/>
        <v>0</v>
      </c>
      <c r="BN27" s="6">
        <f t="shared" si="24"/>
        <v>0</v>
      </c>
      <c r="BO27" s="6">
        <f t="shared" si="25"/>
        <v>0</v>
      </c>
      <c r="BP27" s="6">
        <f t="shared" si="26"/>
        <v>0</v>
      </c>
      <c r="BQ27" s="6">
        <f t="shared" si="27"/>
        <v>0</v>
      </c>
      <c r="BR27" s="6">
        <f t="shared" si="28"/>
        <v>0</v>
      </c>
      <c r="BS27" s="6">
        <f t="shared" si="29"/>
        <v>0</v>
      </c>
      <c r="BT27" s="6">
        <f t="shared" si="30"/>
        <v>0</v>
      </c>
      <c r="BU27" s="6">
        <f t="shared" si="31"/>
        <v>0</v>
      </c>
      <c r="BV27" s="6">
        <f t="shared" si="32"/>
        <v>0</v>
      </c>
      <c r="BW27" s="6">
        <f t="shared" si="33"/>
        <v>0</v>
      </c>
      <c r="BX27" s="6">
        <f t="shared" si="34"/>
        <v>0</v>
      </c>
      <c r="BY27" s="6">
        <f t="shared" si="35"/>
        <v>0</v>
      </c>
      <c r="BZ27" s="6">
        <f t="shared" si="36"/>
        <v>0</v>
      </c>
      <c r="CA27" s="6">
        <f t="shared" si="37"/>
        <v>0</v>
      </c>
      <c r="CB27" s="6">
        <f t="shared" si="38"/>
        <v>0</v>
      </c>
      <c r="CD27" s="126" t="str">
        <f>経路A!P27</f>
        <v/>
      </c>
      <c r="CE27" s="126" t="str">
        <f>B!O27</f>
        <v/>
      </c>
      <c r="CF27" s="126" t="str">
        <f>'C'!O27</f>
        <v/>
      </c>
      <c r="CG27" s="126" t="str">
        <f>D!O27</f>
        <v/>
      </c>
      <c r="CH27" s="126" t="str">
        <f>E!O27</f>
        <v/>
      </c>
      <c r="CI27" s="126" t="str">
        <f>F!O27</f>
        <v/>
      </c>
      <c r="CJ27" s="127"/>
      <c r="CK27" s="128" t="str">
        <f t="shared" si="39"/>
        <v/>
      </c>
      <c r="CL27" s="128" t="str">
        <f t="shared" si="40"/>
        <v/>
      </c>
      <c r="CM27" s="128" t="str">
        <f t="shared" si="41"/>
        <v/>
      </c>
      <c r="CN27" s="128" t="str">
        <f t="shared" si="42"/>
        <v/>
      </c>
      <c r="CO27" s="128" t="str">
        <f t="shared" si="43"/>
        <v/>
      </c>
      <c r="CP27" s="128" t="str">
        <f t="shared" si="44"/>
        <v/>
      </c>
      <c r="CQ27" s="128" t="str">
        <f t="shared" si="45"/>
        <v/>
      </c>
      <c r="CR27" s="128" t="str">
        <f t="shared" si="46"/>
        <v/>
      </c>
      <c r="CS27" s="128" t="str">
        <f t="shared" si="47"/>
        <v/>
      </c>
      <c r="CT27" s="128" t="str">
        <f t="shared" si="48"/>
        <v/>
      </c>
      <c r="CU27" s="128" t="str">
        <f t="shared" si="49"/>
        <v/>
      </c>
      <c r="CV27" s="128" t="str">
        <f t="shared" si="50"/>
        <v/>
      </c>
      <c r="CW27" s="128" t="str">
        <f t="shared" si="51"/>
        <v/>
      </c>
      <c r="CX27" s="128" t="str">
        <f t="shared" si="52"/>
        <v/>
      </c>
      <c r="CY27" s="128" t="str">
        <f t="shared" si="53"/>
        <v/>
      </c>
      <c r="CZ27" s="128" t="str">
        <f t="shared" si="54"/>
        <v/>
      </c>
      <c r="DA27" s="128" t="str">
        <f t="shared" si="55"/>
        <v/>
      </c>
      <c r="DB27" s="128" t="str">
        <f t="shared" si="56"/>
        <v/>
      </c>
      <c r="DC27" s="128" t="str">
        <f t="shared" si="57"/>
        <v/>
      </c>
      <c r="DD27" s="128" t="str">
        <f t="shared" si="58"/>
        <v/>
      </c>
      <c r="DE27" s="128" t="str">
        <f t="shared" si="59"/>
        <v/>
      </c>
      <c r="DF27" s="128" t="str">
        <f t="shared" si="60"/>
        <v/>
      </c>
      <c r="DG27" s="128" t="str">
        <f t="shared" si="61"/>
        <v/>
      </c>
      <c r="DH27" s="128" t="str">
        <f t="shared" si="62"/>
        <v/>
      </c>
      <c r="DI27" s="128" t="str">
        <f t="shared" si="63"/>
        <v/>
      </c>
      <c r="DJ27" s="128" t="str">
        <f t="shared" si="64"/>
        <v/>
      </c>
      <c r="DK27" s="128" t="str">
        <f t="shared" si="65"/>
        <v/>
      </c>
      <c r="DL27" s="128" t="str">
        <f t="shared" si="66"/>
        <v/>
      </c>
      <c r="DM27" s="128" t="str">
        <f t="shared" si="67"/>
        <v/>
      </c>
      <c r="DN27" s="128" t="str">
        <f t="shared" si="68"/>
        <v/>
      </c>
      <c r="DO27" s="128" t="str">
        <f t="shared" si="69"/>
        <v/>
      </c>
      <c r="DP27" s="128">
        <f t="shared" si="70"/>
        <v>0</v>
      </c>
      <c r="DR27" s="128">
        <f>IF(AJ27=0,0,経路A!H27/2*COUNTIF(C27:AG27,$DR$8))</f>
        <v>0</v>
      </c>
      <c r="DS27" s="128">
        <f>IF(AK27=0,0,B!H27/2*COUNTIF(C27:AG27,$DS$8))</f>
        <v>0</v>
      </c>
      <c r="DT27" s="128">
        <f>IF(AL27=0,0,'C'!H27/2*COUNTIF(C27:AG27,$DT$8))</f>
        <v>0</v>
      </c>
      <c r="DU27" s="128">
        <f>IF(AM27=0,0,D!H27/2*COUNTIF(C27:AG27,$DU$8))</f>
        <v>0</v>
      </c>
      <c r="DV27" s="128">
        <f>IF(AN27=0,0,E!H27/2*COUNTIF(C27:AG27,$DV$8))</f>
        <v>0</v>
      </c>
      <c r="DW27" s="128">
        <f>IF(AO27=0,0,F!H27/2*COUNTIF(C27:AG27,$DW$8))</f>
        <v>0</v>
      </c>
      <c r="DX27" s="128">
        <f t="shared" si="71"/>
        <v>0</v>
      </c>
      <c r="DY27" s="128">
        <f t="shared" si="72"/>
        <v>0</v>
      </c>
      <c r="DZ27" s="129">
        <f t="shared" si="73"/>
        <v>0</v>
      </c>
      <c r="EA27" s="128">
        <f t="shared" si="74"/>
        <v>0</v>
      </c>
    </row>
    <row r="28" spans="1:131" ht="20.25" customHeight="1" x14ac:dyDescent="0.55000000000000004">
      <c r="A28" s="6">
        <v>20</v>
      </c>
      <c r="B28" s="6" t="str">
        <f>IF(対象者!E24="","",対象者!E24)</f>
        <v/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6">
        <f t="shared" si="0"/>
        <v>0</v>
      </c>
      <c r="AJ28" s="6">
        <f t="shared" si="3"/>
        <v>0</v>
      </c>
      <c r="AK28" s="6">
        <f t="shared" si="4"/>
        <v>0</v>
      </c>
      <c r="AL28" s="6">
        <f t="shared" si="5"/>
        <v>0</v>
      </c>
      <c r="AM28" s="6">
        <f t="shared" si="6"/>
        <v>0</v>
      </c>
      <c r="AN28" s="6">
        <f t="shared" si="7"/>
        <v>0</v>
      </c>
      <c r="AO28" s="6">
        <f t="shared" si="8"/>
        <v>0</v>
      </c>
      <c r="AQ28" s="124" t="str">
        <f>経路A!N28</f>
        <v/>
      </c>
      <c r="AR28" s="124" t="str">
        <f>B!N28</f>
        <v/>
      </c>
      <c r="AS28" s="124" t="str">
        <f>'C'!N28</f>
        <v/>
      </c>
      <c r="AT28" s="124" t="str">
        <f>D!N28</f>
        <v/>
      </c>
      <c r="AU28" s="124" t="str">
        <f>E!N28</f>
        <v/>
      </c>
      <c r="AV28" s="124" t="str">
        <f>F!N28</f>
        <v/>
      </c>
      <c r="AW28" s="125"/>
      <c r="AX28" s="6">
        <f t="shared" si="75"/>
        <v>0</v>
      </c>
      <c r="AY28" s="6">
        <f t="shared" si="9"/>
        <v>0</v>
      </c>
      <c r="AZ28" s="6">
        <f t="shared" si="10"/>
        <v>0</v>
      </c>
      <c r="BA28" s="6">
        <f t="shared" si="11"/>
        <v>0</v>
      </c>
      <c r="BB28" s="6">
        <f t="shared" si="12"/>
        <v>0</v>
      </c>
      <c r="BC28" s="6">
        <f t="shared" si="13"/>
        <v>0</v>
      </c>
      <c r="BD28" s="6">
        <f t="shared" si="14"/>
        <v>0</v>
      </c>
      <c r="BE28" s="6">
        <f t="shared" si="15"/>
        <v>0</v>
      </c>
      <c r="BF28" s="6">
        <f t="shared" si="16"/>
        <v>0</v>
      </c>
      <c r="BG28" s="6">
        <f t="shared" si="17"/>
        <v>0</v>
      </c>
      <c r="BH28" s="6">
        <f t="shared" si="18"/>
        <v>0</v>
      </c>
      <c r="BI28" s="6">
        <f t="shared" si="19"/>
        <v>0</v>
      </c>
      <c r="BJ28" s="6">
        <f t="shared" si="20"/>
        <v>0</v>
      </c>
      <c r="BK28" s="6">
        <f t="shared" si="21"/>
        <v>0</v>
      </c>
      <c r="BL28" s="6">
        <f t="shared" si="22"/>
        <v>0</v>
      </c>
      <c r="BM28" s="6">
        <f t="shared" si="23"/>
        <v>0</v>
      </c>
      <c r="BN28" s="6">
        <f t="shared" si="24"/>
        <v>0</v>
      </c>
      <c r="BO28" s="6">
        <f t="shared" si="25"/>
        <v>0</v>
      </c>
      <c r="BP28" s="6">
        <f t="shared" si="26"/>
        <v>0</v>
      </c>
      <c r="BQ28" s="6">
        <f t="shared" si="27"/>
        <v>0</v>
      </c>
      <c r="BR28" s="6">
        <f t="shared" si="28"/>
        <v>0</v>
      </c>
      <c r="BS28" s="6">
        <f t="shared" si="29"/>
        <v>0</v>
      </c>
      <c r="BT28" s="6">
        <f t="shared" si="30"/>
        <v>0</v>
      </c>
      <c r="BU28" s="6">
        <f t="shared" si="31"/>
        <v>0</v>
      </c>
      <c r="BV28" s="6">
        <f t="shared" si="32"/>
        <v>0</v>
      </c>
      <c r="BW28" s="6">
        <f t="shared" si="33"/>
        <v>0</v>
      </c>
      <c r="BX28" s="6">
        <f t="shared" si="34"/>
        <v>0</v>
      </c>
      <c r="BY28" s="6">
        <f t="shared" si="35"/>
        <v>0</v>
      </c>
      <c r="BZ28" s="6">
        <f t="shared" si="36"/>
        <v>0</v>
      </c>
      <c r="CA28" s="6">
        <f t="shared" si="37"/>
        <v>0</v>
      </c>
      <c r="CB28" s="6">
        <f t="shared" si="38"/>
        <v>0</v>
      </c>
      <c r="CD28" s="126" t="str">
        <f>経路A!P28</f>
        <v/>
      </c>
      <c r="CE28" s="126" t="str">
        <f>B!O28</f>
        <v/>
      </c>
      <c r="CF28" s="126" t="str">
        <f>'C'!O28</f>
        <v/>
      </c>
      <c r="CG28" s="126" t="str">
        <f>D!O28</f>
        <v/>
      </c>
      <c r="CH28" s="126" t="str">
        <f>E!O28</f>
        <v/>
      </c>
      <c r="CI28" s="126" t="str">
        <f>F!O28</f>
        <v/>
      </c>
      <c r="CJ28" s="127"/>
      <c r="CK28" s="128" t="str">
        <f t="shared" si="39"/>
        <v/>
      </c>
      <c r="CL28" s="128" t="str">
        <f t="shared" si="40"/>
        <v/>
      </c>
      <c r="CM28" s="128" t="str">
        <f t="shared" si="41"/>
        <v/>
      </c>
      <c r="CN28" s="128" t="str">
        <f t="shared" si="42"/>
        <v/>
      </c>
      <c r="CO28" s="128" t="str">
        <f t="shared" si="43"/>
        <v/>
      </c>
      <c r="CP28" s="128" t="str">
        <f t="shared" si="44"/>
        <v/>
      </c>
      <c r="CQ28" s="128" t="str">
        <f t="shared" si="45"/>
        <v/>
      </c>
      <c r="CR28" s="128" t="str">
        <f t="shared" si="46"/>
        <v/>
      </c>
      <c r="CS28" s="128" t="str">
        <f t="shared" si="47"/>
        <v/>
      </c>
      <c r="CT28" s="128" t="str">
        <f t="shared" si="48"/>
        <v/>
      </c>
      <c r="CU28" s="128" t="str">
        <f t="shared" si="49"/>
        <v/>
      </c>
      <c r="CV28" s="128" t="str">
        <f t="shared" si="50"/>
        <v/>
      </c>
      <c r="CW28" s="128" t="str">
        <f t="shared" si="51"/>
        <v/>
      </c>
      <c r="CX28" s="128" t="str">
        <f t="shared" si="52"/>
        <v/>
      </c>
      <c r="CY28" s="128" t="str">
        <f t="shared" si="53"/>
        <v/>
      </c>
      <c r="CZ28" s="128" t="str">
        <f t="shared" si="54"/>
        <v/>
      </c>
      <c r="DA28" s="128" t="str">
        <f t="shared" si="55"/>
        <v/>
      </c>
      <c r="DB28" s="128" t="str">
        <f t="shared" si="56"/>
        <v/>
      </c>
      <c r="DC28" s="128" t="str">
        <f t="shared" si="57"/>
        <v/>
      </c>
      <c r="DD28" s="128" t="str">
        <f t="shared" si="58"/>
        <v/>
      </c>
      <c r="DE28" s="128" t="str">
        <f t="shared" si="59"/>
        <v/>
      </c>
      <c r="DF28" s="128" t="str">
        <f t="shared" si="60"/>
        <v/>
      </c>
      <c r="DG28" s="128" t="str">
        <f t="shared" si="61"/>
        <v/>
      </c>
      <c r="DH28" s="128" t="str">
        <f t="shared" si="62"/>
        <v/>
      </c>
      <c r="DI28" s="128" t="str">
        <f t="shared" si="63"/>
        <v/>
      </c>
      <c r="DJ28" s="128" t="str">
        <f t="shared" si="64"/>
        <v/>
      </c>
      <c r="DK28" s="128" t="str">
        <f t="shared" si="65"/>
        <v/>
      </c>
      <c r="DL28" s="128" t="str">
        <f t="shared" si="66"/>
        <v/>
      </c>
      <c r="DM28" s="128" t="str">
        <f t="shared" si="67"/>
        <v/>
      </c>
      <c r="DN28" s="128" t="str">
        <f t="shared" si="68"/>
        <v/>
      </c>
      <c r="DO28" s="128" t="str">
        <f t="shared" si="69"/>
        <v/>
      </c>
      <c r="DP28" s="128">
        <f t="shared" si="70"/>
        <v>0</v>
      </c>
      <c r="DR28" s="128">
        <f>IF(AJ28=0,0,経路A!H28/2*COUNTIF(C28:AG28,$DR$8))</f>
        <v>0</v>
      </c>
      <c r="DS28" s="128">
        <f>IF(AK28=0,0,B!H28/2*COUNTIF(C28:AG28,$DS$8))</f>
        <v>0</v>
      </c>
      <c r="DT28" s="128">
        <f>IF(AL28=0,0,'C'!H28/2*COUNTIF(C28:AG28,$DT$8))</f>
        <v>0</v>
      </c>
      <c r="DU28" s="128">
        <f>IF(AM28=0,0,D!H28/2*COUNTIF(C28:AG28,$DU$8))</f>
        <v>0</v>
      </c>
      <c r="DV28" s="128">
        <f>IF(AN28=0,0,E!H28/2*COUNTIF(C28:AG28,$DV$8))</f>
        <v>0</v>
      </c>
      <c r="DW28" s="128">
        <f>IF(AO28=0,0,F!H28/2*COUNTIF(C28:AG28,$DW$8))</f>
        <v>0</v>
      </c>
      <c r="DX28" s="128">
        <f t="shared" si="71"/>
        <v>0</v>
      </c>
      <c r="DY28" s="128">
        <f t="shared" si="72"/>
        <v>0</v>
      </c>
      <c r="DZ28" s="129">
        <f t="shared" si="73"/>
        <v>0</v>
      </c>
      <c r="EA28" s="128">
        <f t="shared" si="74"/>
        <v>0</v>
      </c>
    </row>
    <row r="29" spans="1:131" ht="20.25" customHeight="1" x14ac:dyDescent="0.55000000000000004">
      <c r="A29" s="6">
        <v>21</v>
      </c>
      <c r="B29" s="6" t="str">
        <f>IF(対象者!E25="","",対象者!E25)</f>
        <v/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6">
        <f t="shared" si="0"/>
        <v>0</v>
      </c>
      <c r="AJ29" s="6">
        <f t="shared" si="3"/>
        <v>0</v>
      </c>
      <c r="AK29" s="6">
        <f t="shared" si="4"/>
        <v>0</v>
      </c>
      <c r="AL29" s="6">
        <f t="shared" si="5"/>
        <v>0</v>
      </c>
      <c r="AM29" s="6">
        <f t="shared" si="6"/>
        <v>0</v>
      </c>
      <c r="AN29" s="6">
        <f t="shared" si="7"/>
        <v>0</v>
      </c>
      <c r="AO29" s="6">
        <f t="shared" si="8"/>
        <v>0</v>
      </c>
      <c r="AQ29" s="124" t="str">
        <f>経路A!N29</f>
        <v/>
      </c>
      <c r="AR29" s="124" t="str">
        <f>B!N29</f>
        <v/>
      </c>
      <c r="AS29" s="124" t="str">
        <f>'C'!N29</f>
        <v/>
      </c>
      <c r="AT29" s="124" t="str">
        <f>D!N29</f>
        <v/>
      </c>
      <c r="AU29" s="124" t="str">
        <f>E!N29</f>
        <v/>
      </c>
      <c r="AV29" s="124" t="str">
        <f>F!N29</f>
        <v/>
      </c>
      <c r="AW29" s="125"/>
      <c r="AX29" s="6">
        <f t="shared" si="75"/>
        <v>0</v>
      </c>
      <c r="AY29" s="6">
        <f t="shared" si="9"/>
        <v>0</v>
      </c>
      <c r="AZ29" s="6">
        <f t="shared" si="10"/>
        <v>0</v>
      </c>
      <c r="BA29" s="6">
        <f t="shared" si="11"/>
        <v>0</v>
      </c>
      <c r="BB29" s="6">
        <f t="shared" si="12"/>
        <v>0</v>
      </c>
      <c r="BC29" s="6">
        <f t="shared" si="13"/>
        <v>0</v>
      </c>
      <c r="BD29" s="6">
        <f t="shared" si="14"/>
        <v>0</v>
      </c>
      <c r="BE29" s="6">
        <f t="shared" si="15"/>
        <v>0</v>
      </c>
      <c r="BF29" s="6">
        <f t="shared" si="16"/>
        <v>0</v>
      </c>
      <c r="BG29" s="6">
        <f t="shared" si="17"/>
        <v>0</v>
      </c>
      <c r="BH29" s="6">
        <f t="shared" si="18"/>
        <v>0</v>
      </c>
      <c r="BI29" s="6">
        <f t="shared" si="19"/>
        <v>0</v>
      </c>
      <c r="BJ29" s="6">
        <f t="shared" si="20"/>
        <v>0</v>
      </c>
      <c r="BK29" s="6">
        <f t="shared" si="21"/>
        <v>0</v>
      </c>
      <c r="BL29" s="6">
        <f t="shared" si="22"/>
        <v>0</v>
      </c>
      <c r="BM29" s="6">
        <f t="shared" si="23"/>
        <v>0</v>
      </c>
      <c r="BN29" s="6">
        <f t="shared" si="24"/>
        <v>0</v>
      </c>
      <c r="BO29" s="6">
        <f t="shared" si="25"/>
        <v>0</v>
      </c>
      <c r="BP29" s="6">
        <f t="shared" si="26"/>
        <v>0</v>
      </c>
      <c r="BQ29" s="6">
        <f t="shared" si="27"/>
        <v>0</v>
      </c>
      <c r="BR29" s="6">
        <f t="shared" si="28"/>
        <v>0</v>
      </c>
      <c r="BS29" s="6">
        <f t="shared" si="29"/>
        <v>0</v>
      </c>
      <c r="BT29" s="6">
        <f t="shared" si="30"/>
        <v>0</v>
      </c>
      <c r="BU29" s="6">
        <f t="shared" si="31"/>
        <v>0</v>
      </c>
      <c r="BV29" s="6">
        <f t="shared" si="32"/>
        <v>0</v>
      </c>
      <c r="BW29" s="6">
        <f t="shared" si="33"/>
        <v>0</v>
      </c>
      <c r="BX29" s="6">
        <f t="shared" si="34"/>
        <v>0</v>
      </c>
      <c r="BY29" s="6">
        <f t="shared" si="35"/>
        <v>0</v>
      </c>
      <c r="BZ29" s="6">
        <f t="shared" si="36"/>
        <v>0</v>
      </c>
      <c r="CA29" s="6">
        <f t="shared" si="37"/>
        <v>0</v>
      </c>
      <c r="CB29" s="6">
        <f t="shared" si="38"/>
        <v>0</v>
      </c>
      <c r="CD29" s="126" t="str">
        <f>経路A!P29</f>
        <v/>
      </c>
      <c r="CE29" s="126" t="str">
        <f>B!O29</f>
        <v/>
      </c>
      <c r="CF29" s="126" t="str">
        <f>'C'!O29</f>
        <v/>
      </c>
      <c r="CG29" s="126" t="str">
        <f>D!O29</f>
        <v/>
      </c>
      <c r="CH29" s="126" t="str">
        <f>E!O29</f>
        <v/>
      </c>
      <c r="CI29" s="126" t="str">
        <f>F!O29</f>
        <v/>
      </c>
      <c r="CJ29" s="127"/>
      <c r="CK29" s="128" t="str">
        <f t="shared" si="39"/>
        <v/>
      </c>
      <c r="CL29" s="128" t="str">
        <f t="shared" si="40"/>
        <v/>
      </c>
      <c r="CM29" s="128" t="str">
        <f t="shared" si="41"/>
        <v/>
      </c>
      <c r="CN29" s="128" t="str">
        <f t="shared" si="42"/>
        <v/>
      </c>
      <c r="CO29" s="128" t="str">
        <f t="shared" si="43"/>
        <v/>
      </c>
      <c r="CP29" s="128" t="str">
        <f t="shared" si="44"/>
        <v/>
      </c>
      <c r="CQ29" s="128" t="str">
        <f t="shared" si="45"/>
        <v/>
      </c>
      <c r="CR29" s="128" t="str">
        <f t="shared" si="46"/>
        <v/>
      </c>
      <c r="CS29" s="128" t="str">
        <f t="shared" si="47"/>
        <v/>
      </c>
      <c r="CT29" s="128" t="str">
        <f t="shared" si="48"/>
        <v/>
      </c>
      <c r="CU29" s="128" t="str">
        <f t="shared" si="49"/>
        <v/>
      </c>
      <c r="CV29" s="128" t="str">
        <f t="shared" si="50"/>
        <v/>
      </c>
      <c r="CW29" s="128" t="str">
        <f t="shared" si="51"/>
        <v/>
      </c>
      <c r="CX29" s="128" t="str">
        <f t="shared" si="52"/>
        <v/>
      </c>
      <c r="CY29" s="128" t="str">
        <f t="shared" si="53"/>
        <v/>
      </c>
      <c r="CZ29" s="128" t="str">
        <f t="shared" si="54"/>
        <v/>
      </c>
      <c r="DA29" s="128" t="str">
        <f t="shared" si="55"/>
        <v/>
      </c>
      <c r="DB29" s="128" t="str">
        <f t="shared" si="56"/>
        <v/>
      </c>
      <c r="DC29" s="128" t="str">
        <f t="shared" si="57"/>
        <v/>
      </c>
      <c r="DD29" s="128" t="str">
        <f t="shared" si="58"/>
        <v/>
      </c>
      <c r="DE29" s="128" t="str">
        <f t="shared" si="59"/>
        <v/>
      </c>
      <c r="DF29" s="128" t="str">
        <f t="shared" si="60"/>
        <v/>
      </c>
      <c r="DG29" s="128" t="str">
        <f t="shared" si="61"/>
        <v/>
      </c>
      <c r="DH29" s="128" t="str">
        <f t="shared" si="62"/>
        <v/>
      </c>
      <c r="DI29" s="128" t="str">
        <f t="shared" si="63"/>
        <v/>
      </c>
      <c r="DJ29" s="128" t="str">
        <f t="shared" si="64"/>
        <v/>
      </c>
      <c r="DK29" s="128" t="str">
        <f t="shared" si="65"/>
        <v/>
      </c>
      <c r="DL29" s="128" t="str">
        <f t="shared" si="66"/>
        <v/>
      </c>
      <c r="DM29" s="128" t="str">
        <f t="shared" si="67"/>
        <v/>
      </c>
      <c r="DN29" s="128" t="str">
        <f t="shared" si="68"/>
        <v/>
      </c>
      <c r="DO29" s="128" t="str">
        <f t="shared" si="69"/>
        <v/>
      </c>
      <c r="DP29" s="128">
        <f t="shared" si="70"/>
        <v>0</v>
      </c>
      <c r="DR29" s="128">
        <f>IF(AJ29=0,0,経路A!H29/2*COUNTIF(C29:AG29,$DR$8))</f>
        <v>0</v>
      </c>
      <c r="DS29" s="128">
        <f>IF(AK29=0,0,B!H29/2*COUNTIF(C29:AG29,$DS$8))</f>
        <v>0</v>
      </c>
      <c r="DT29" s="128">
        <f>IF(AL29=0,0,'C'!H29/2*COUNTIF(C29:AG29,$DT$8))</f>
        <v>0</v>
      </c>
      <c r="DU29" s="128">
        <f>IF(AM29=0,0,D!H29/2*COUNTIF(C29:AG29,$DU$8))</f>
        <v>0</v>
      </c>
      <c r="DV29" s="128">
        <f>IF(AN29=0,0,E!H29/2*COUNTIF(C29:AG29,$DV$8))</f>
        <v>0</v>
      </c>
      <c r="DW29" s="128">
        <f>IF(AO29=0,0,F!H29/2*COUNTIF(C29:AG29,$DW$8))</f>
        <v>0</v>
      </c>
      <c r="DX29" s="128">
        <f t="shared" si="71"/>
        <v>0</v>
      </c>
      <c r="DY29" s="128">
        <f t="shared" si="72"/>
        <v>0</v>
      </c>
      <c r="DZ29" s="129">
        <f t="shared" si="73"/>
        <v>0</v>
      </c>
      <c r="EA29" s="128">
        <f t="shared" si="74"/>
        <v>0</v>
      </c>
    </row>
    <row r="30" spans="1:131" ht="20.25" customHeight="1" x14ac:dyDescent="0.55000000000000004">
      <c r="A30" s="6">
        <v>22</v>
      </c>
      <c r="B30" s="6" t="str">
        <f>IF(対象者!E26="","",対象者!E26)</f>
        <v/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6">
        <f t="shared" si="0"/>
        <v>0</v>
      </c>
      <c r="AJ30" s="6">
        <f t="shared" si="3"/>
        <v>0</v>
      </c>
      <c r="AK30" s="6">
        <f t="shared" si="4"/>
        <v>0</v>
      </c>
      <c r="AL30" s="6">
        <f t="shared" si="5"/>
        <v>0</v>
      </c>
      <c r="AM30" s="6">
        <f t="shared" si="6"/>
        <v>0</v>
      </c>
      <c r="AN30" s="6">
        <f t="shared" si="7"/>
        <v>0</v>
      </c>
      <c r="AO30" s="6">
        <f t="shared" si="8"/>
        <v>0</v>
      </c>
      <c r="AQ30" s="124" t="str">
        <f>経路A!N30</f>
        <v/>
      </c>
      <c r="AR30" s="124" t="str">
        <f>B!N30</f>
        <v/>
      </c>
      <c r="AS30" s="124" t="str">
        <f>'C'!N30</f>
        <v/>
      </c>
      <c r="AT30" s="124" t="str">
        <f>D!N30</f>
        <v/>
      </c>
      <c r="AU30" s="124" t="str">
        <f>E!N30</f>
        <v/>
      </c>
      <c r="AV30" s="124" t="str">
        <f>F!N30</f>
        <v/>
      </c>
      <c r="AW30" s="125"/>
      <c r="AX30" s="6">
        <f t="shared" si="75"/>
        <v>0</v>
      </c>
      <c r="AY30" s="6">
        <f t="shared" si="9"/>
        <v>0</v>
      </c>
      <c r="AZ30" s="6">
        <f t="shared" si="10"/>
        <v>0</v>
      </c>
      <c r="BA30" s="6">
        <f t="shared" si="11"/>
        <v>0</v>
      </c>
      <c r="BB30" s="6">
        <f t="shared" si="12"/>
        <v>0</v>
      </c>
      <c r="BC30" s="6">
        <f t="shared" si="13"/>
        <v>0</v>
      </c>
      <c r="BD30" s="6">
        <f t="shared" si="14"/>
        <v>0</v>
      </c>
      <c r="BE30" s="6">
        <f t="shared" si="15"/>
        <v>0</v>
      </c>
      <c r="BF30" s="6">
        <f t="shared" si="16"/>
        <v>0</v>
      </c>
      <c r="BG30" s="6">
        <f t="shared" si="17"/>
        <v>0</v>
      </c>
      <c r="BH30" s="6">
        <f t="shared" si="18"/>
        <v>0</v>
      </c>
      <c r="BI30" s="6">
        <f t="shared" si="19"/>
        <v>0</v>
      </c>
      <c r="BJ30" s="6">
        <f t="shared" si="20"/>
        <v>0</v>
      </c>
      <c r="BK30" s="6">
        <f t="shared" si="21"/>
        <v>0</v>
      </c>
      <c r="BL30" s="6">
        <f t="shared" si="22"/>
        <v>0</v>
      </c>
      <c r="BM30" s="6">
        <f t="shared" si="23"/>
        <v>0</v>
      </c>
      <c r="BN30" s="6">
        <f t="shared" si="24"/>
        <v>0</v>
      </c>
      <c r="BO30" s="6">
        <f t="shared" si="25"/>
        <v>0</v>
      </c>
      <c r="BP30" s="6">
        <f t="shared" si="26"/>
        <v>0</v>
      </c>
      <c r="BQ30" s="6">
        <f t="shared" si="27"/>
        <v>0</v>
      </c>
      <c r="BR30" s="6">
        <f t="shared" si="28"/>
        <v>0</v>
      </c>
      <c r="BS30" s="6">
        <f t="shared" si="29"/>
        <v>0</v>
      </c>
      <c r="BT30" s="6">
        <f t="shared" si="30"/>
        <v>0</v>
      </c>
      <c r="BU30" s="6">
        <f t="shared" si="31"/>
        <v>0</v>
      </c>
      <c r="BV30" s="6">
        <f t="shared" si="32"/>
        <v>0</v>
      </c>
      <c r="BW30" s="6">
        <f t="shared" si="33"/>
        <v>0</v>
      </c>
      <c r="BX30" s="6">
        <f t="shared" si="34"/>
        <v>0</v>
      </c>
      <c r="BY30" s="6">
        <f t="shared" si="35"/>
        <v>0</v>
      </c>
      <c r="BZ30" s="6">
        <f t="shared" si="36"/>
        <v>0</v>
      </c>
      <c r="CA30" s="6">
        <f t="shared" si="37"/>
        <v>0</v>
      </c>
      <c r="CB30" s="6">
        <f t="shared" si="38"/>
        <v>0</v>
      </c>
      <c r="CD30" s="126" t="str">
        <f>経路A!P30</f>
        <v/>
      </c>
      <c r="CE30" s="126" t="str">
        <f>B!O30</f>
        <v/>
      </c>
      <c r="CF30" s="126" t="str">
        <f>'C'!O30</f>
        <v/>
      </c>
      <c r="CG30" s="126" t="str">
        <f>D!O30</f>
        <v/>
      </c>
      <c r="CH30" s="126" t="str">
        <f>E!O30</f>
        <v/>
      </c>
      <c r="CI30" s="126" t="str">
        <f>F!O30</f>
        <v/>
      </c>
      <c r="CJ30" s="127"/>
      <c r="CK30" s="128" t="str">
        <f t="shared" si="39"/>
        <v/>
      </c>
      <c r="CL30" s="128" t="str">
        <f t="shared" si="40"/>
        <v/>
      </c>
      <c r="CM30" s="128" t="str">
        <f t="shared" si="41"/>
        <v/>
      </c>
      <c r="CN30" s="128" t="str">
        <f t="shared" si="42"/>
        <v/>
      </c>
      <c r="CO30" s="128" t="str">
        <f t="shared" si="43"/>
        <v/>
      </c>
      <c r="CP30" s="128" t="str">
        <f t="shared" si="44"/>
        <v/>
      </c>
      <c r="CQ30" s="128" t="str">
        <f t="shared" si="45"/>
        <v/>
      </c>
      <c r="CR30" s="128" t="str">
        <f t="shared" si="46"/>
        <v/>
      </c>
      <c r="CS30" s="128" t="str">
        <f t="shared" si="47"/>
        <v/>
      </c>
      <c r="CT30" s="128" t="str">
        <f t="shared" si="48"/>
        <v/>
      </c>
      <c r="CU30" s="128" t="str">
        <f t="shared" si="49"/>
        <v/>
      </c>
      <c r="CV30" s="128" t="str">
        <f t="shared" si="50"/>
        <v/>
      </c>
      <c r="CW30" s="128" t="str">
        <f t="shared" si="51"/>
        <v/>
      </c>
      <c r="CX30" s="128" t="str">
        <f t="shared" si="52"/>
        <v/>
      </c>
      <c r="CY30" s="128" t="str">
        <f t="shared" si="53"/>
        <v/>
      </c>
      <c r="CZ30" s="128" t="str">
        <f t="shared" si="54"/>
        <v/>
      </c>
      <c r="DA30" s="128" t="str">
        <f t="shared" si="55"/>
        <v/>
      </c>
      <c r="DB30" s="128" t="str">
        <f t="shared" si="56"/>
        <v/>
      </c>
      <c r="DC30" s="128" t="str">
        <f t="shared" si="57"/>
        <v/>
      </c>
      <c r="DD30" s="128" t="str">
        <f t="shared" si="58"/>
        <v/>
      </c>
      <c r="DE30" s="128" t="str">
        <f t="shared" si="59"/>
        <v/>
      </c>
      <c r="DF30" s="128" t="str">
        <f t="shared" si="60"/>
        <v/>
      </c>
      <c r="DG30" s="128" t="str">
        <f t="shared" si="61"/>
        <v/>
      </c>
      <c r="DH30" s="128" t="str">
        <f t="shared" si="62"/>
        <v/>
      </c>
      <c r="DI30" s="128" t="str">
        <f t="shared" si="63"/>
        <v/>
      </c>
      <c r="DJ30" s="128" t="str">
        <f t="shared" si="64"/>
        <v/>
      </c>
      <c r="DK30" s="128" t="str">
        <f t="shared" si="65"/>
        <v/>
      </c>
      <c r="DL30" s="128" t="str">
        <f t="shared" si="66"/>
        <v/>
      </c>
      <c r="DM30" s="128" t="str">
        <f t="shared" si="67"/>
        <v/>
      </c>
      <c r="DN30" s="128" t="str">
        <f t="shared" si="68"/>
        <v/>
      </c>
      <c r="DO30" s="128" t="str">
        <f t="shared" si="69"/>
        <v/>
      </c>
      <c r="DP30" s="128">
        <f t="shared" si="70"/>
        <v>0</v>
      </c>
      <c r="DR30" s="128">
        <f>IF(AJ30=0,0,経路A!H30/2*COUNTIF(C30:AG30,$DR$8))</f>
        <v>0</v>
      </c>
      <c r="DS30" s="128">
        <f>IF(AK30=0,0,B!H30/2*COUNTIF(C30:AG30,$DS$8))</f>
        <v>0</v>
      </c>
      <c r="DT30" s="128">
        <f>IF(AL30=0,0,'C'!H30/2*COUNTIF(C30:AG30,$DT$8))</f>
        <v>0</v>
      </c>
      <c r="DU30" s="128">
        <f>IF(AM30=0,0,D!H30/2*COUNTIF(C30:AG30,$DU$8))</f>
        <v>0</v>
      </c>
      <c r="DV30" s="128">
        <f>IF(AN30=0,0,E!H30/2*COUNTIF(C30:AG30,$DV$8))</f>
        <v>0</v>
      </c>
      <c r="DW30" s="128">
        <f>IF(AO30=0,0,F!H30/2*COUNTIF(C30:AG30,$DW$8))</f>
        <v>0</v>
      </c>
      <c r="DX30" s="128">
        <f t="shared" si="71"/>
        <v>0</v>
      </c>
      <c r="DY30" s="128">
        <f t="shared" si="72"/>
        <v>0</v>
      </c>
      <c r="DZ30" s="129">
        <f t="shared" si="73"/>
        <v>0</v>
      </c>
      <c r="EA30" s="128">
        <f t="shared" si="74"/>
        <v>0</v>
      </c>
    </row>
    <row r="31" spans="1:131" ht="20.25" customHeight="1" x14ac:dyDescent="0.55000000000000004">
      <c r="A31" s="6">
        <v>23</v>
      </c>
      <c r="B31" s="6" t="str">
        <f>IF(対象者!E27="","",対象者!E27)</f>
        <v/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6">
        <f t="shared" si="0"/>
        <v>0</v>
      </c>
      <c r="AJ31" s="6">
        <f t="shared" si="3"/>
        <v>0</v>
      </c>
      <c r="AK31" s="6">
        <f t="shared" si="4"/>
        <v>0</v>
      </c>
      <c r="AL31" s="6">
        <f t="shared" si="5"/>
        <v>0</v>
      </c>
      <c r="AM31" s="6">
        <f t="shared" si="6"/>
        <v>0</v>
      </c>
      <c r="AN31" s="6">
        <f t="shared" si="7"/>
        <v>0</v>
      </c>
      <c r="AO31" s="6">
        <f t="shared" si="8"/>
        <v>0</v>
      </c>
      <c r="AQ31" s="124" t="str">
        <f>経路A!N31</f>
        <v/>
      </c>
      <c r="AR31" s="124" t="str">
        <f>B!N31</f>
        <v/>
      </c>
      <c r="AS31" s="124" t="str">
        <f>'C'!N31</f>
        <v/>
      </c>
      <c r="AT31" s="124" t="str">
        <f>D!N31</f>
        <v/>
      </c>
      <c r="AU31" s="124" t="str">
        <f>E!N31</f>
        <v/>
      </c>
      <c r="AV31" s="124" t="str">
        <f>F!N31</f>
        <v/>
      </c>
      <c r="AW31" s="125"/>
      <c r="AX31" s="6">
        <f t="shared" si="75"/>
        <v>0</v>
      </c>
      <c r="AY31" s="6">
        <f t="shared" si="9"/>
        <v>0</v>
      </c>
      <c r="AZ31" s="6">
        <f t="shared" si="10"/>
        <v>0</v>
      </c>
      <c r="BA31" s="6">
        <f t="shared" si="11"/>
        <v>0</v>
      </c>
      <c r="BB31" s="6">
        <f t="shared" si="12"/>
        <v>0</v>
      </c>
      <c r="BC31" s="6">
        <f t="shared" si="13"/>
        <v>0</v>
      </c>
      <c r="BD31" s="6">
        <f t="shared" si="14"/>
        <v>0</v>
      </c>
      <c r="BE31" s="6">
        <f t="shared" si="15"/>
        <v>0</v>
      </c>
      <c r="BF31" s="6">
        <f t="shared" si="16"/>
        <v>0</v>
      </c>
      <c r="BG31" s="6">
        <f t="shared" si="17"/>
        <v>0</v>
      </c>
      <c r="BH31" s="6">
        <f t="shared" si="18"/>
        <v>0</v>
      </c>
      <c r="BI31" s="6">
        <f t="shared" si="19"/>
        <v>0</v>
      </c>
      <c r="BJ31" s="6">
        <f t="shared" si="20"/>
        <v>0</v>
      </c>
      <c r="BK31" s="6">
        <f t="shared" si="21"/>
        <v>0</v>
      </c>
      <c r="BL31" s="6">
        <f t="shared" si="22"/>
        <v>0</v>
      </c>
      <c r="BM31" s="6">
        <f t="shared" si="23"/>
        <v>0</v>
      </c>
      <c r="BN31" s="6">
        <f t="shared" si="24"/>
        <v>0</v>
      </c>
      <c r="BO31" s="6">
        <f t="shared" si="25"/>
        <v>0</v>
      </c>
      <c r="BP31" s="6">
        <f t="shared" si="26"/>
        <v>0</v>
      </c>
      <c r="BQ31" s="6">
        <f t="shared" si="27"/>
        <v>0</v>
      </c>
      <c r="BR31" s="6">
        <f t="shared" si="28"/>
        <v>0</v>
      </c>
      <c r="BS31" s="6">
        <f t="shared" si="29"/>
        <v>0</v>
      </c>
      <c r="BT31" s="6">
        <f t="shared" si="30"/>
        <v>0</v>
      </c>
      <c r="BU31" s="6">
        <f t="shared" si="31"/>
        <v>0</v>
      </c>
      <c r="BV31" s="6">
        <f t="shared" si="32"/>
        <v>0</v>
      </c>
      <c r="BW31" s="6">
        <f t="shared" si="33"/>
        <v>0</v>
      </c>
      <c r="BX31" s="6">
        <f t="shared" si="34"/>
        <v>0</v>
      </c>
      <c r="BY31" s="6">
        <f t="shared" si="35"/>
        <v>0</v>
      </c>
      <c r="BZ31" s="6">
        <f t="shared" si="36"/>
        <v>0</v>
      </c>
      <c r="CA31" s="6">
        <f t="shared" si="37"/>
        <v>0</v>
      </c>
      <c r="CB31" s="6">
        <f t="shared" si="38"/>
        <v>0</v>
      </c>
      <c r="CD31" s="126" t="str">
        <f>経路A!P31</f>
        <v/>
      </c>
      <c r="CE31" s="126" t="str">
        <f>B!O31</f>
        <v/>
      </c>
      <c r="CF31" s="126" t="str">
        <f>'C'!O31</f>
        <v/>
      </c>
      <c r="CG31" s="126" t="str">
        <f>D!O31</f>
        <v/>
      </c>
      <c r="CH31" s="126" t="str">
        <f>E!O31</f>
        <v/>
      </c>
      <c r="CI31" s="126" t="str">
        <f>F!O31</f>
        <v/>
      </c>
      <c r="CJ31" s="127"/>
      <c r="CK31" s="128" t="str">
        <f t="shared" si="39"/>
        <v/>
      </c>
      <c r="CL31" s="128" t="str">
        <f t="shared" si="40"/>
        <v/>
      </c>
      <c r="CM31" s="128" t="str">
        <f t="shared" si="41"/>
        <v/>
      </c>
      <c r="CN31" s="128" t="str">
        <f t="shared" si="42"/>
        <v/>
      </c>
      <c r="CO31" s="128" t="str">
        <f t="shared" si="43"/>
        <v/>
      </c>
      <c r="CP31" s="128" t="str">
        <f t="shared" si="44"/>
        <v/>
      </c>
      <c r="CQ31" s="128" t="str">
        <f t="shared" si="45"/>
        <v/>
      </c>
      <c r="CR31" s="128" t="str">
        <f t="shared" si="46"/>
        <v/>
      </c>
      <c r="CS31" s="128" t="str">
        <f t="shared" si="47"/>
        <v/>
      </c>
      <c r="CT31" s="128" t="str">
        <f t="shared" si="48"/>
        <v/>
      </c>
      <c r="CU31" s="128" t="str">
        <f t="shared" si="49"/>
        <v/>
      </c>
      <c r="CV31" s="128" t="str">
        <f t="shared" si="50"/>
        <v/>
      </c>
      <c r="CW31" s="128" t="str">
        <f t="shared" si="51"/>
        <v/>
      </c>
      <c r="CX31" s="128" t="str">
        <f t="shared" si="52"/>
        <v/>
      </c>
      <c r="CY31" s="128" t="str">
        <f t="shared" si="53"/>
        <v/>
      </c>
      <c r="CZ31" s="128" t="str">
        <f t="shared" si="54"/>
        <v/>
      </c>
      <c r="DA31" s="128" t="str">
        <f t="shared" si="55"/>
        <v/>
      </c>
      <c r="DB31" s="128" t="str">
        <f t="shared" si="56"/>
        <v/>
      </c>
      <c r="DC31" s="128" t="str">
        <f t="shared" si="57"/>
        <v/>
      </c>
      <c r="DD31" s="128" t="str">
        <f t="shared" si="58"/>
        <v/>
      </c>
      <c r="DE31" s="128" t="str">
        <f t="shared" si="59"/>
        <v/>
      </c>
      <c r="DF31" s="128" t="str">
        <f t="shared" si="60"/>
        <v/>
      </c>
      <c r="DG31" s="128" t="str">
        <f t="shared" si="61"/>
        <v/>
      </c>
      <c r="DH31" s="128" t="str">
        <f t="shared" si="62"/>
        <v/>
      </c>
      <c r="DI31" s="128" t="str">
        <f t="shared" si="63"/>
        <v/>
      </c>
      <c r="DJ31" s="128" t="str">
        <f t="shared" si="64"/>
        <v/>
      </c>
      <c r="DK31" s="128" t="str">
        <f t="shared" si="65"/>
        <v/>
      </c>
      <c r="DL31" s="128" t="str">
        <f t="shared" si="66"/>
        <v/>
      </c>
      <c r="DM31" s="128" t="str">
        <f t="shared" si="67"/>
        <v/>
      </c>
      <c r="DN31" s="128" t="str">
        <f t="shared" si="68"/>
        <v/>
      </c>
      <c r="DO31" s="128" t="str">
        <f t="shared" si="69"/>
        <v/>
      </c>
      <c r="DP31" s="128">
        <f t="shared" si="70"/>
        <v>0</v>
      </c>
      <c r="DR31" s="128">
        <f>IF(AJ31=0,0,経路A!H31/2*COUNTIF(C31:AG31,$DR$8))</f>
        <v>0</v>
      </c>
      <c r="DS31" s="128">
        <f>IF(AK31=0,0,B!H31/2*COUNTIF(C31:AG31,$DS$8))</f>
        <v>0</v>
      </c>
      <c r="DT31" s="128">
        <f>IF(AL31=0,0,'C'!H31/2*COUNTIF(C31:AG31,$DT$8))</f>
        <v>0</v>
      </c>
      <c r="DU31" s="128">
        <f>IF(AM31=0,0,D!H31/2*COUNTIF(C31:AG31,$DU$8))</f>
        <v>0</v>
      </c>
      <c r="DV31" s="128">
        <f>IF(AN31=0,0,E!H31/2*COUNTIF(C31:AG31,$DV$8))</f>
        <v>0</v>
      </c>
      <c r="DW31" s="128">
        <f>IF(AO31=0,0,F!H31/2*COUNTIF(C31:AG31,$DW$8))</f>
        <v>0</v>
      </c>
      <c r="DX31" s="128">
        <f t="shared" si="71"/>
        <v>0</v>
      </c>
      <c r="DY31" s="128">
        <f t="shared" si="72"/>
        <v>0</v>
      </c>
      <c r="DZ31" s="129">
        <f t="shared" si="73"/>
        <v>0</v>
      </c>
      <c r="EA31" s="128">
        <f t="shared" si="74"/>
        <v>0</v>
      </c>
    </row>
    <row r="32" spans="1:131" ht="20.25" customHeight="1" x14ac:dyDescent="0.55000000000000004">
      <c r="A32" s="6">
        <v>24</v>
      </c>
      <c r="B32" s="6" t="str">
        <f>IF(対象者!E28="","",対象者!E28)</f>
        <v/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6">
        <f t="shared" si="0"/>
        <v>0</v>
      </c>
      <c r="AJ32" s="6">
        <f t="shared" si="3"/>
        <v>0</v>
      </c>
      <c r="AK32" s="6">
        <f t="shared" si="4"/>
        <v>0</v>
      </c>
      <c r="AL32" s="6">
        <f t="shared" si="5"/>
        <v>0</v>
      </c>
      <c r="AM32" s="6">
        <f t="shared" si="6"/>
        <v>0</v>
      </c>
      <c r="AN32" s="6">
        <f t="shared" si="7"/>
        <v>0</v>
      </c>
      <c r="AO32" s="6">
        <f t="shared" si="8"/>
        <v>0</v>
      </c>
      <c r="AQ32" s="124" t="str">
        <f>経路A!N32</f>
        <v/>
      </c>
      <c r="AR32" s="124" t="str">
        <f>B!N32</f>
        <v/>
      </c>
      <c r="AS32" s="124" t="str">
        <f>'C'!N32</f>
        <v/>
      </c>
      <c r="AT32" s="124" t="str">
        <f>D!N32</f>
        <v/>
      </c>
      <c r="AU32" s="124" t="str">
        <f>E!N32</f>
        <v/>
      </c>
      <c r="AV32" s="124" t="str">
        <f>F!N32</f>
        <v/>
      </c>
      <c r="AW32" s="125"/>
      <c r="AX32" s="6">
        <f t="shared" si="75"/>
        <v>0</v>
      </c>
      <c r="AY32" s="6">
        <f t="shared" si="9"/>
        <v>0</v>
      </c>
      <c r="AZ32" s="6">
        <f t="shared" si="10"/>
        <v>0</v>
      </c>
      <c r="BA32" s="6">
        <f t="shared" si="11"/>
        <v>0</v>
      </c>
      <c r="BB32" s="6">
        <f t="shared" si="12"/>
        <v>0</v>
      </c>
      <c r="BC32" s="6">
        <f t="shared" si="13"/>
        <v>0</v>
      </c>
      <c r="BD32" s="6">
        <f t="shared" si="14"/>
        <v>0</v>
      </c>
      <c r="BE32" s="6">
        <f t="shared" si="15"/>
        <v>0</v>
      </c>
      <c r="BF32" s="6">
        <f t="shared" si="16"/>
        <v>0</v>
      </c>
      <c r="BG32" s="6">
        <f t="shared" si="17"/>
        <v>0</v>
      </c>
      <c r="BH32" s="6">
        <f t="shared" si="18"/>
        <v>0</v>
      </c>
      <c r="BI32" s="6">
        <f t="shared" si="19"/>
        <v>0</v>
      </c>
      <c r="BJ32" s="6">
        <f t="shared" si="20"/>
        <v>0</v>
      </c>
      <c r="BK32" s="6">
        <f t="shared" si="21"/>
        <v>0</v>
      </c>
      <c r="BL32" s="6">
        <f t="shared" si="22"/>
        <v>0</v>
      </c>
      <c r="BM32" s="6">
        <f t="shared" si="23"/>
        <v>0</v>
      </c>
      <c r="BN32" s="6">
        <f t="shared" si="24"/>
        <v>0</v>
      </c>
      <c r="BO32" s="6">
        <f t="shared" si="25"/>
        <v>0</v>
      </c>
      <c r="BP32" s="6">
        <f t="shared" si="26"/>
        <v>0</v>
      </c>
      <c r="BQ32" s="6">
        <f t="shared" si="27"/>
        <v>0</v>
      </c>
      <c r="BR32" s="6">
        <f t="shared" si="28"/>
        <v>0</v>
      </c>
      <c r="BS32" s="6">
        <f t="shared" si="29"/>
        <v>0</v>
      </c>
      <c r="BT32" s="6">
        <f t="shared" si="30"/>
        <v>0</v>
      </c>
      <c r="BU32" s="6">
        <f t="shared" si="31"/>
        <v>0</v>
      </c>
      <c r="BV32" s="6">
        <f t="shared" si="32"/>
        <v>0</v>
      </c>
      <c r="BW32" s="6">
        <f t="shared" si="33"/>
        <v>0</v>
      </c>
      <c r="BX32" s="6">
        <f t="shared" si="34"/>
        <v>0</v>
      </c>
      <c r="BY32" s="6">
        <f t="shared" si="35"/>
        <v>0</v>
      </c>
      <c r="BZ32" s="6">
        <f t="shared" si="36"/>
        <v>0</v>
      </c>
      <c r="CA32" s="6">
        <f t="shared" si="37"/>
        <v>0</v>
      </c>
      <c r="CB32" s="6">
        <f t="shared" si="38"/>
        <v>0</v>
      </c>
      <c r="CD32" s="126" t="str">
        <f>経路A!P32</f>
        <v/>
      </c>
      <c r="CE32" s="126" t="str">
        <f>B!O32</f>
        <v/>
      </c>
      <c r="CF32" s="126" t="str">
        <f>'C'!O32</f>
        <v/>
      </c>
      <c r="CG32" s="126" t="str">
        <f>D!O32</f>
        <v/>
      </c>
      <c r="CH32" s="126" t="str">
        <f>E!O32</f>
        <v/>
      </c>
      <c r="CI32" s="126" t="str">
        <f>F!O32</f>
        <v/>
      </c>
      <c r="CJ32" s="127"/>
      <c r="CK32" s="128" t="str">
        <f t="shared" si="39"/>
        <v/>
      </c>
      <c r="CL32" s="128" t="str">
        <f t="shared" si="40"/>
        <v/>
      </c>
      <c r="CM32" s="128" t="str">
        <f t="shared" si="41"/>
        <v/>
      </c>
      <c r="CN32" s="128" t="str">
        <f t="shared" si="42"/>
        <v/>
      </c>
      <c r="CO32" s="128" t="str">
        <f t="shared" si="43"/>
        <v/>
      </c>
      <c r="CP32" s="128" t="str">
        <f t="shared" si="44"/>
        <v/>
      </c>
      <c r="CQ32" s="128" t="str">
        <f t="shared" si="45"/>
        <v/>
      </c>
      <c r="CR32" s="128" t="str">
        <f t="shared" si="46"/>
        <v/>
      </c>
      <c r="CS32" s="128" t="str">
        <f t="shared" si="47"/>
        <v/>
      </c>
      <c r="CT32" s="128" t="str">
        <f t="shared" si="48"/>
        <v/>
      </c>
      <c r="CU32" s="128" t="str">
        <f t="shared" si="49"/>
        <v/>
      </c>
      <c r="CV32" s="128" t="str">
        <f t="shared" si="50"/>
        <v/>
      </c>
      <c r="CW32" s="128" t="str">
        <f t="shared" si="51"/>
        <v/>
      </c>
      <c r="CX32" s="128" t="str">
        <f t="shared" si="52"/>
        <v/>
      </c>
      <c r="CY32" s="128" t="str">
        <f t="shared" si="53"/>
        <v/>
      </c>
      <c r="CZ32" s="128" t="str">
        <f t="shared" si="54"/>
        <v/>
      </c>
      <c r="DA32" s="128" t="str">
        <f t="shared" si="55"/>
        <v/>
      </c>
      <c r="DB32" s="128" t="str">
        <f t="shared" si="56"/>
        <v/>
      </c>
      <c r="DC32" s="128" t="str">
        <f t="shared" si="57"/>
        <v/>
      </c>
      <c r="DD32" s="128" t="str">
        <f t="shared" si="58"/>
        <v/>
      </c>
      <c r="DE32" s="128" t="str">
        <f t="shared" si="59"/>
        <v/>
      </c>
      <c r="DF32" s="128" t="str">
        <f t="shared" si="60"/>
        <v/>
      </c>
      <c r="DG32" s="128" t="str">
        <f t="shared" si="61"/>
        <v/>
      </c>
      <c r="DH32" s="128" t="str">
        <f t="shared" si="62"/>
        <v/>
      </c>
      <c r="DI32" s="128" t="str">
        <f t="shared" si="63"/>
        <v/>
      </c>
      <c r="DJ32" s="128" t="str">
        <f t="shared" si="64"/>
        <v/>
      </c>
      <c r="DK32" s="128" t="str">
        <f t="shared" si="65"/>
        <v/>
      </c>
      <c r="DL32" s="128" t="str">
        <f t="shared" si="66"/>
        <v/>
      </c>
      <c r="DM32" s="128" t="str">
        <f t="shared" si="67"/>
        <v/>
      </c>
      <c r="DN32" s="128" t="str">
        <f t="shared" si="68"/>
        <v/>
      </c>
      <c r="DO32" s="128" t="str">
        <f t="shared" si="69"/>
        <v/>
      </c>
      <c r="DP32" s="128">
        <f t="shared" si="70"/>
        <v>0</v>
      </c>
      <c r="DR32" s="128">
        <f>IF(AJ32=0,0,経路A!H32/2*COUNTIF(C32:AG32,$DR$8))</f>
        <v>0</v>
      </c>
      <c r="DS32" s="128">
        <f>IF(AK32=0,0,B!H32/2*COUNTIF(C32:AG32,$DS$8))</f>
        <v>0</v>
      </c>
      <c r="DT32" s="128">
        <f>IF(AL32=0,0,'C'!H32/2*COUNTIF(C32:AG32,$DT$8))</f>
        <v>0</v>
      </c>
      <c r="DU32" s="128">
        <f>IF(AM32=0,0,D!H32/2*COUNTIF(C32:AG32,$DU$8))</f>
        <v>0</v>
      </c>
      <c r="DV32" s="128">
        <f>IF(AN32=0,0,E!H32/2*COUNTIF(C32:AG32,$DV$8))</f>
        <v>0</v>
      </c>
      <c r="DW32" s="128">
        <f>IF(AO32=0,0,F!H32/2*COUNTIF(C32:AG32,$DW$8))</f>
        <v>0</v>
      </c>
      <c r="DX32" s="128">
        <f t="shared" si="71"/>
        <v>0</v>
      </c>
      <c r="DY32" s="128">
        <f t="shared" si="72"/>
        <v>0</v>
      </c>
      <c r="DZ32" s="129">
        <f t="shared" si="73"/>
        <v>0</v>
      </c>
      <c r="EA32" s="128">
        <f t="shared" si="74"/>
        <v>0</v>
      </c>
    </row>
    <row r="33" spans="1:131" ht="20.25" customHeight="1" x14ac:dyDescent="0.55000000000000004">
      <c r="A33" s="6">
        <v>25</v>
      </c>
      <c r="B33" s="6" t="str">
        <f>IF(対象者!E29="","",対象者!E29)</f>
        <v/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6">
        <f t="shared" si="0"/>
        <v>0</v>
      </c>
      <c r="AJ33" s="6">
        <f t="shared" si="3"/>
        <v>0</v>
      </c>
      <c r="AK33" s="6">
        <f t="shared" si="4"/>
        <v>0</v>
      </c>
      <c r="AL33" s="6">
        <f t="shared" si="5"/>
        <v>0</v>
      </c>
      <c r="AM33" s="6">
        <f t="shared" si="6"/>
        <v>0</v>
      </c>
      <c r="AN33" s="6">
        <f t="shared" si="7"/>
        <v>0</v>
      </c>
      <c r="AO33" s="6">
        <f t="shared" si="8"/>
        <v>0</v>
      </c>
      <c r="AQ33" s="124" t="str">
        <f>経路A!N33</f>
        <v/>
      </c>
      <c r="AR33" s="124" t="str">
        <f>B!N33</f>
        <v/>
      </c>
      <c r="AS33" s="124" t="str">
        <f>'C'!N33</f>
        <v/>
      </c>
      <c r="AT33" s="124" t="str">
        <f>D!N33</f>
        <v/>
      </c>
      <c r="AU33" s="124" t="str">
        <f>E!N33</f>
        <v/>
      </c>
      <c r="AV33" s="124" t="str">
        <f>F!N33</f>
        <v/>
      </c>
      <c r="AW33" s="125"/>
      <c r="AX33" s="6">
        <f t="shared" si="75"/>
        <v>0</v>
      </c>
      <c r="AY33" s="6">
        <f t="shared" si="9"/>
        <v>0</v>
      </c>
      <c r="AZ33" s="6">
        <f t="shared" si="10"/>
        <v>0</v>
      </c>
      <c r="BA33" s="6">
        <f t="shared" si="11"/>
        <v>0</v>
      </c>
      <c r="BB33" s="6">
        <f t="shared" si="12"/>
        <v>0</v>
      </c>
      <c r="BC33" s="6">
        <f t="shared" si="13"/>
        <v>0</v>
      </c>
      <c r="BD33" s="6">
        <f t="shared" si="14"/>
        <v>0</v>
      </c>
      <c r="BE33" s="6">
        <f t="shared" si="15"/>
        <v>0</v>
      </c>
      <c r="BF33" s="6">
        <f t="shared" si="16"/>
        <v>0</v>
      </c>
      <c r="BG33" s="6">
        <f t="shared" si="17"/>
        <v>0</v>
      </c>
      <c r="BH33" s="6">
        <f t="shared" si="18"/>
        <v>0</v>
      </c>
      <c r="BI33" s="6">
        <f t="shared" si="19"/>
        <v>0</v>
      </c>
      <c r="BJ33" s="6">
        <f t="shared" si="20"/>
        <v>0</v>
      </c>
      <c r="BK33" s="6">
        <f t="shared" si="21"/>
        <v>0</v>
      </c>
      <c r="BL33" s="6">
        <f t="shared" si="22"/>
        <v>0</v>
      </c>
      <c r="BM33" s="6">
        <f t="shared" si="23"/>
        <v>0</v>
      </c>
      <c r="BN33" s="6">
        <f t="shared" si="24"/>
        <v>0</v>
      </c>
      <c r="BO33" s="6">
        <f t="shared" si="25"/>
        <v>0</v>
      </c>
      <c r="BP33" s="6">
        <f t="shared" si="26"/>
        <v>0</v>
      </c>
      <c r="BQ33" s="6">
        <f t="shared" si="27"/>
        <v>0</v>
      </c>
      <c r="BR33" s="6">
        <f t="shared" si="28"/>
        <v>0</v>
      </c>
      <c r="BS33" s="6">
        <f t="shared" si="29"/>
        <v>0</v>
      </c>
      <c r="BT33" s="6">
        <f t="shared" si="30"/>
        <v>0</v>
      </c>
      <c r="BU33" s="6">
        <f t="shared" si="31"/>
        <v>0</v>
      </c>
      <c r="BV33" s="6">
        <f t="shared" si="32"/>
        <v>0</v>
      </c>
      <c r="BW33" s="6">
        <f t="shared" si="33"/>
        <v>0</v>
      </c>
      <c r="BX33" s="6">
        <f t="shared" si="34"/>
        <v>0</v>
      </c>
      <c r="BY33" s="6">
        <f t="shared" si="35"/>
        <v>0</v>
      </c>
      <c r="BZ33" s="6">
        <f t="shared" si="36"/>
        <v>0</v>
      </c>
      <c r="CA33" s="6">
        <f t="shared" si="37"/>
        <v>0</v>
      </c>
      <c r="CB33" s="6">
        <f t="shared" si="38"/>
        <v>0</v>
      </c>
      <c r="CD33" s="126" t="str">
        <f>経路A!P33</f>
        <v/>
      </c>
      <c r="CE33" s="126" t="str">
        <f>B!O33</f>
        <v/>
      </c>
      <c r="CF33" s="126" t="str">
        <f>'C'!O33</f>
        <v/>
      </c>
      <c r="CG33" s="126" t="str">
        <f>D!O33</f>
        <v/>
      </c>
      <c r="CH33" s="126" t="str">
        <f>E!O33</f>
        <v/>
      </c>
      <c r="CI33" s="126" t="str">
        <f>F!O33</f>
        <v/>
      </c>
      <c r="CJ33" s="127"/>
      <c r="CK33" s="128" t="str">
        <f t="shared" si="39"/>
        <v/>
      </c>
      <c r="CL33" s="128" t="str">
        <f t="shared" si="40"/>
        <v/>
      </c>
      <c r="CM33" s="128" t="str">
        <f t="shared" si="41"/>
        <v/>
      </c>
      <c r="CN33" s="128" t="str">
        <f t="shared" si="42"/>
        <v/>
      </c>
      <c r="CO33" s="128" t="str">
        <f t="shared" si="43"/>
        <v/>
      </c>
      <c r="CP33" s="128" t="str">
        <f t="shared" si="44"/>
        <v/>
      </c>
      <c r="CQ33" s="128" t="str">
        <f t="shared" si="45"/>
        <v/>
      </c>
      <c r="CR33" s="128" t="str">
        <f t="shared" si="46"/>
        <v/>
      </c>
      <c r="CS33" s="128" t="str">
        <f t="shared" si="47"/>
        <v/>
      </c>
      <c r="CT33" s="128" t="str">
        <f t="shared" si="48"/>
        <v/>
      </c>
      <c r="CU33" s="128" t="str">
        <f t="shared" si="49"/>
        <v/>
      </c>
      <c r="CV33" s="128" t="str">
        <f t="shared" si="50"/>
        <v/>
      </c>
      <c r="CW33" s="128" t="str">
        <f t="shared" si="51"/>
        <v/>
      </c>
      <c r="CX33" s="128" t="str">
        <f t="shared" si="52"/>
        <v/>
      </c>
      <c r="CY33" s="128" t="str">
        <f t="shared" si="53"/>
        <v/>
      </c>
      <c r="CZ33" s="128" t="str">
        <f t="shared" si="54"/>
        <v/>
      </c>
      <c r="DA33" s="128" t="str">
        <f t="shared" si="55"/>
        <v/>
      </c>
      <c r="DB33" s="128" t="str">
        <f t="shared" si="56"/>
        <v/>
      </c>
      <c r="DC33" s="128" t="str">
        <f t="shared" si="57"/>
        <v/>
      </c>
      <c r="DD33" s="128" t="str">
        <f t="shared" si="58"/>
        <v/>
      </c>
      <c r="DE33" s="128" t="str">
        <f t="shared" si="59"/>
        <v/>
      </c>
      <c r="DF33" s="128" t="str">
        <f t="shared" si="60"/>
        <v/>
      </c>
      <c r="DG33" s="128" t="str">
        <f t="shared" si="61"/>
        <v/>
      </c>
      <c r="DH33" s="128" t="str">
        <f t="shared" si="62"/>
        <v/>
      </c>
      <c r="DI33" s="128" t="str">
        <f t="shared" si="63"/>
        <v/>
      </c>
      <c r="DJ33" s="128" t="str">
        <f t="shared" si="64"/>
        <v/>
      </c>
      <c r="DK33" s="128" t="str">
        <f t="shared" si="65"/>
        <v/>
      </c>
      <c r="DL33" s="128" t="str">
        <f t="shared" si="66"/>
        <v/>
      </c>
      <c r="DM33" s="128" t="str">
        <f t="shared" si="67"/>
        <v/>
      </c>
      <c r="DN33" s="128" t="str">
        <f t="shared" si="68"/>
        <v/>
      </c>
      <c r="DO33" s="128" t="str">
        <f t="shared" si="69"/>
        <v/>
      </c>
      <c r="DP33" s="128">
        <f t="shared" si="70"/>
        <v>0</v>
      </c>
      <c r="DR33" s="128">
        <f>IF(AJ33=0,0,経路A!H33/2*COUNTIF(C33:AG33,$DR$8))</f>
        <v>0</v>
      </c>
      <c r="DS33" s="128">
        <f>IF(AK33=0,0,B!H33/2*COUNTIF(C33:AG33,$DS$8))</f>
        <v>0</v>
      </c>
      <c r="DT33" s="128">
        <f>IF(AL33=0,0,'C'!H33/2*COUNTIF(C33:AG33,$DT$8))</f>
        <v>0</v>
      </c>
      <c r="DU33" s="128">
        <f>IF(AM33=0,0,D!H33/2*COUNTIF(C33:AG33,$DU$8))</f>
        <v>0</v>
      </c>
      <c r="DV33" s="128">
        <f>IF(AN33=0,0,E!H33/2*COUNTIF(C33:AG33,$DV$8))</f>
        <v>0</v>
      </c>
      <c r="DW33" s="128">
        <f>IF(AO33=0,0,F!H33/2*COUNTIF(C33:AG33,$DW$8))</f>
        <v>0</v>
      </c>
      <c r="DX33" s="128">
        <f t="shared" si="71"/>
        <v>0</v>
      </c>
      <c r="DY33" s="128">
        <f t="shared" si="72"/>
        <v>0</v>
      </c>
      <c r="DZ33" s="129">
        <f t="shared" si="73"/>
        <v>0</v>
      </c>
      <c r="EA33" s="128">
        <f t="shared" si="74"/>
        <v>0</v>
      </c>
    </row>
    <row r="34" spans="1:131" ht="20.25" customHeight="1" x14ac:dyDescent="0.55000000000000004">
      <c r="A34" s="6">
        <v>26</v>
      </c>
      <c r="B34" s="6" t="str">
        <f>IF(対象者!E30="","",対象者!E30)</f>
        <v/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6">
        <f t="shared" si="0"/>
        <v>0</v>
      </c>
      <c r="AJ34" s="6">
        <f t="shared" si="3"/>
        <v>0</v>
      </c>
      <c r="AK34" s="6">
        <f t="shared" si="4"/>
        <v>0</v>
      </c>
      <c r="AL34" s="6">
        <f t="shared" si="5"/>
        <v>0</v>
      </c>
      <c r="AM34" s="6">
        <f t="shared" si="6"/>
        <v>0</v>
      </c>
      <c r="AN34" s="6">
        <f t="shared" si="7"/>
        <v>0</v>
      </c>
      <c r="AO34" s="6">
        <f t="shared" si="8"/>
        <v>0</v>
      </c>
      <c r="AQ34" s="124" t="str">
        <f>経路A!N34</f>
        <v/>
      </c>
      <c r="AR34" s="124" t="str">
        <f>B!N34</f>
        <v/>
      </c>
      <c r="AS34" s="124" t="str">
        <f>'C'!N34</f>
        <v/>
      </c>
      <c r="AT34" s="124" t="str">
        <f>D!N34</f>
        <v/>
      </c>
      <c r="AU34" s="124" t="str">
        <f>E!N34</f>
        <v/>
      </c>
      <c r="AV34" s="124" t="str">
        <f>F!N34</f>
        <v/>
      </c>
      <c r="AW34" s="125"/>
      <c r="AX34" s="6">
        <f t="shared" si="75"/>
        <v>0</v>
      </c>
      <c r="AY34" s="6">
        <f t="shared" si="9"/>
        <v>0</v>
      </c>
      <c r="AZ34" s="6">
        <f t="shared" si="10"/>
        <v>0</v>
      </c>
      <c r="BA34" s="6">
        <f t="shared" si="11"/>
        <v>0</v>
      </c>
      <c r="BB34" s="6">
        <f t="shared" si="12"/>
        <v>0</v>
      </c>
      <c r="BC34" s="6">
        <f t="shared" si="13"/>
        <v>0</v>
      </c>
      <c r="BD34" s="6">
        <f t="shared" si="14"/>
        <v>0</v>
      </c>
      <c r="BE34" s="6">
        <f t="shared" si="15"/>
        <v>0</v>
      </c>
      <c r="BF34" s="6">
        <f t="shared" si="16"/>
        <v>0</v>
      </c>
      <c r="BG34" s="6">
        <f t="shared" si="17"/>
        <v>0</v>
      </c>
      <c r="BH34" s="6">
        <f t="shared" si="18"/>
        <v>0</v>
      </c>
      <c r="BI34" s="6">
        <f t="shared" si="19"/>
        <v>0</v>
      </c>
      <c r="BJ34" s="6">
        <f t="shared" si="20"/>
        <v>0</v>
      </c>
      <c r="BK34" s="6">
        <f t="shared" si="21"/>
        <v>0</v>
      </c>
      <c r="BL34" s="6">
        <f t="shared" si="22"/>
        <v>0</v>
      </c>
      <c r="BM34" s="6">
        <f t="shared" si="23"/>
        <v>0</v>
      </c>
      <c r="BN34" s="6">
        <f t="shared" si="24"/>
        <v>0</v>
      </c>
      <c r="BO34" s="6">
        <f t="shared" si="25"/>
        <v>0</v>
      </c>
      <c r="BP34" s="6">
        <f t="shared" si="26"/>
        <v>0</v>
      </c>
      <c r="BQ34" s="6">
        <f t="shared" si="27"/>
        <v>0</v>
      </c>
      <c r="BR34" s="6">
        <f t="shared" si="28"/>
        <v>0</v>
      </c>
      <c r="BS34" s="6">
        <f t="shared" si="29"/>
        <v>0</v>
      </c>
      <c r="BT34" s="6">
        <f t="shared" si="30"/>
        <v>0</v>
      </c>
      <c r="BU34" s="6">
        <f t="shared" si="31"/>
        <v>0</v>
      </c>
      <c r="BV34" s="6">
        <f t="shared" si="32"/>
        <v>0</v>
      </c>
      <c r="BW34" s="6">
        <f t="shared" si="33"/>
        <v>0</v>
      </c>
      <c r="BX34" s="6">
        <f t="shared" si="34"/>
        <v>0</v>
      </c>
      <c r="BY34" s="6">
        <f t="shared" si="35"/>
        <v>0</v>
      </c>
      <c r="BZ34" s="6">
        <f t="shared" si="36"/>
        <v>0</v>
      </c>
      <c r="CA34" s="6">
        <f t="shared" si="37"/>
        <v>0</v>
      </c>
      <c r="CB34" s="6">
        <f t="shared" si="38"/>
        <v>0</v>
      </c>
      <c r="CD34" s="126" t="str">
        <f>経路A!P34</f>
        <v/>
      </c>
      <c r="CE34" s="126" t="str">
        <f>B!O34</f>
        <v/>
      </c>
      <c r="CF34" s="126" t="str">
        <f>'C'!O34</f>
        <v/>
      </c>
      <c r="CG34" s="126" t="str">
        <f>D!O34</f>
        <v/>
      </c>
      <c r="CH34" s="126" t="str">
        <f>E!O34</f>
        <v/>
      </c>
      <c r="CI34" s="126" t="str">
        <f>F!O34</f>
        <v/>
      </c>
      <c r="CJ34" s="127"/>
      <c r="CK34" s="128" t="str">
        <f t="shared" si="39"/>
        <v/>
      </c>
      <c r="CL34" s="128" t="str">
        <f t="shared" si="40"/>
        <v/>
      </c>
      <c r="CM34" s="128" t="str">
        <f t="shared" si="41"/>
        <v/>
      </c>
      <c r="CN34" s="128" t="str">
        <f t="shared" si="42"/>
        <v/>
      </c>
      <c r="CO34" s="128" t="str">
        <f t="shared" si="43"/>
        <v/>
      </c>
      <c r="CP34" s="128" t="str">
        <f t="shared" si="44"/>
        <v/>
      </c>
      <c r="CQ34" s="128" t="str">
        <f t="shared" si="45"/>
        <v/>
      </c>
      <c r="CR34" s="128" t="str">
        <f t="shared" si="46"/>
        <v/>
      </c>
      <c r="CS34" s="128" t="str">
        <f t="shared" si="47"/>
        <v/>
      </c>
      <c r="CT34" s="128" t="str">
        <f t="shared" si="48"/>
        <v/>
      </c>
      <c r="CU34" s="128" t="str">
        <f t="shared" si="49"/>
        <v/>
      </c>
      <c r="CV34" s="128" t="str">
        <f t="shared" si="50"/>
        <v/>
      </c>
      <c r="CW34" s="128" t="str">
        <f t="shared" si="51"/>
        <v/>
      </c>
      <c r="CX34" s="128" t="str">
        <f t="shared" si="52"/>
        <v/>
      </c>
      <c r="CY34" s="128" t="str">
        <f t="shared" si="53"/>
        <v/>
      </c>
      <c r="CZ34" s="128" t="str">
        <f t="shared" si="54"/>
        <v/>
      </c>
      <c r="DA34" s="128" t="str">
        <f t="shared" si="55"/>
        <v/>
      </c>
      <c r="DB34" s="128" t="str">
        <f t="shared" si="56"/>
        <v/>
      </c>
      <c r="DC34" s="128" t="str">
        <f t="shared" si="57"/>
        <v/>
      </c>
      <c r="DD34" s="128" t="str">
        <f t="shared" si="58"/>
        <v/>
      </c>
      <c r="DE34" s="128" t="str">
        <f t="shared" si="59"/>
        <v/>
      </c>
      <c r="DF34" s="128" t="str">
        <f t="shared" si="60"/>
        <v/>
      </c>
      <c r="DG34" s="128" t="str">
        <f t="shared" si="61"/>
        <v/>
      </c>
      <c r="DH34" s="128" t="str">
        <f t="shared" si="62"/>
        <v/>
      </c>
      <c r="DI34" s="128" t="str">
        <f t="shared" si="63"/>
        <v/>
      </c>
      <c r="DJ34" s="128" t="str">
        <f t="shared" si="64"/>
        <v/>
      </c>
      <c r="DK34" s="128" t="str">
        <f t="shared" si="65"/>
        <v/>
      </c>
      <c r="DL34" s="128" t="str">
        <f t="shared" si="66"/>
        <v/>
      </c>
      <c r="DM34" s="128" t="str">
        <f t="shared" si="67"/>
        <v/>
      </c>
      <c r="DN34" s="128" t="str">
        <f t="shared" si="68"/>
        <v/>
      </c>
      <c r="DO34" s="128" t="str">
        <f t="shared" si="69"/>
        <v/>
      </c>
      <c r="DP34" s="128">
        <f t="shared" si="70"/>
        <v>0</v>
      </c>
      <c r="DR34" s="128">
        <f>IF(AJ34=0,0,経路A!H34/2*COUNTIF(C34:AG34,$DR$8))</f>
        <v>0</v>
      </c>
      <c r="DS34" s="128">
        <f>IF(AK34=0,0,B!H34/2*COUNTIF(C34:AG34,$DS$8))</f>
        <v>0</v>
      </c>
      <c r="DT34" s="128">
        <f>IF(AL34=0,0,'C'!H34/2*COUNTIF(C34:AG34,$DT$8))</f>
        <v>0</v>
      </c>
      <c r="DU34" s="128">
        <f>IF(AM34=0,0,D!H34/2*COUNTIF(C34:AG34,$DU$8))</f>
        <v>0</v>
      </c>
      <c r="DV34" s="128">
        <f>IF(AN34=0,0,E!H34/2*COUNTIF(C34:AG34,$DV$8))</f>
        <v>0</v>
      </c>
      <c r="DW34" s="128">
        <f>IF(AO34=0,0,F!H34/2*COUNTIF(C34:AG34,$DW$8))</f>
        <v>0</v>
      </c>
      <c r="DX34" s="128">
        <f t="shared" si="71"/>
        <v>0</v>
      </c>
      <c r="DY34" s="128">
        <f t="shared" si="72"/>
        <v>0</v>
      </c>
      <c r="DZ34" s="129">
        <f t="shared" si="73"/>
        <v>0</v>
      </c>
      <c r="EA34" s="128">
        <f t="shared" si="74"/>
        <v>0</v>
      </c>
    </row>
    <row r="35" spans="1:131" ht="20.25" customHeight="1" x14ac:dyDescent="0.55000000000000004">
      <c r="A35" s="6">
        <v>27</v>
      </c>
      <c r="B35" s="6" t="str">
        <f>IF(対象者!E31="","",対象者!E31)</f>
        <v/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6">
        <f t="shared" si="0"/>
        <v>0</v>
      </c>
      <c r="AJ35" s="6">
        <f t="shared" si="3"/>
        <v>0</v>
      </c>
      <c r="AK35" s="6">
        <f t="shared" si="4"/>
        <v>0</v>
      </c>
      <c r="AL35" s="6">
        <f t="shared" si="5"/>
        <v>0</v>
      </c>
      <c r="AM35" s="6">
        <f t="shared" si="6"/>
        <v>0</v>
      </c>
      <c r="AN35" s="6">
        <f t="shared" si="7"/>
        <v>0</v>
      </c>
      <c r="AO35" s="6">
        <f t="shared" si="8"/>
        <v>0</v>
      </c>
      <c r="AQ35" s="124" t="str">
        <f>経路A!N35</f>
        <v/>
      </c>
      <c r="AR35" s="124" t="str">
        <f>B!N35</f>
        <v/>
      </c>
      <c r="AS35" s="124" t="str">
        <f>'C'!N35</f>
        <v/>
      </c>
      <c r="AT35" s="124" t="str">
        <f>D!N35</f>
        <v/>
      </c>
      <c r="AU35" s="124" t="str">
        <f>E!N35</f>
        <v/>
      </c>
      <c r="AV35" s="124" t="str">
        <f>F!N35</f>
        <v/>
      </c>
      <c r="AW35" s="125"/>
      <c r="AX35" s="6">
        <f t="shared" si="75"/>
        <v>0</v>
      </c>
      <c r="AY35" s="6">
        <f t="shared" si="9"/>
        <v>0</v>
      </c>
      <c r="AZ35" s="6">
        <f t="shared" si="10"/>
        <v>0</v>
      </c>
      <c r="BA35" s="6">
        <f t="shared" si="11"/>
        <v>0</v>
      </c>
      <c r="BB35" s="6">
        <f t="shared" si="12"/>
        <v>0</v>
      </c>
      <c r="BC35" s="6">
        <f t="shared" si="13"/>
        <v>0</v>
      </c>
      <c r="BD35" s="6">
        <f t="shared" si="14"/>
        <v>0</v>
      </c>
      <c r="BE35" s="6">
        <f t="shared" si="15"/>
        <v>0</v>
      </c>
      <c r="BF35" s="6">
        <f t="shared" si="16"/>
        <v>0</v>
      </c>
      <c r="BG35" s="6">
        <f t="shared" si="17"/>
        <v>0</v>
      </c>
      <c r="BH35" s="6">
        <f t="shared" si="18"/>
        <v>0</v>
      </c>
      <c r="BI35" s="6">
        <f t="shared" si="19"/>
        <v>0</v>
      </c>
      <c r="BJ35" s="6">
        <f t="shared" si="20"/>
        <v>0</v>
      </c>
      <c r="BK35" s="6">
        <f t="shared" si="21"/>
        <v>0</v>
      </c>
      <c r="BL35" s="6">
        <f t="shared" si="22"/>
        <v>0</v>
      </c>
      <c r="BM35" s="6">
        <f t="shared" si="23"/>
        <v>0</v>
      </c>
      <c r="BN35" s="6">
        <f t="shared" si="24"/>
        <v>0</v>
      </c>
      <c r="BO35" s="6">
        <f t="shared" si="25"/>
        <v>0</v>
      </c>
      <c r="BP35" s="6">
        <f t="shared" si="26"/>
        <v>0</v>
      </c>
      <c r="BQ35" s="6">
        <f t="shared" si="27"/>
        <v>0</v>
      </c>
      <c r="BR35" s="6">
        <f t="shared" si="28"/>
        <v>0</v>
      </c>
      <c r="BS35" s="6">
        <f t="shared" si="29"/>
        <v>0</v>
      </c>
      <c r="BT35" s="6">
        <f t="shared" si="30"/>
        <v>0</v>
      </c>
      <c r="BU35" s="6">
        <f t="shared" si="31"/>
        <v>0</v>
      </c>
      <c r="BV35" s="6">
        <f t="shared" si="32"/>
        <v>0</v>
      </c>
      <c r="BW35" s="6">
        <f t="shared" si="33"/>
        <v>0</v>
      </c>
      <c r="BX35" s="6">
        <f t="shared" si="34"/>
        <v>0</v>
      </c>
      <c r="BY35" s="6">
        <f t="shared" si="35"/>
        <v>0</v>
      </c>
      <c r="BZ35" s="6">
        <f t="shared" si="36"/>
        <v>0</v>
      </c>
      <c r="CA35" s="6">
        <f t="shared" si="37"/>
        <v>0</v>
      </c>
      <c r="CB35" s="6">
        <f t="shared" si="38"/>
        <v>0</v>
      </c>
      <c r="CD35" s="126" t="str">
        <f>経路A!P35</f>
        <v/>
      </c>
      <c r="CE35" s="126" t="str">
        <f>B!O35</f>
        <v/>
      </c>
      <c r="CF35" s="126" t="str">
        <f>'C'!O35</f>
        <v/>
      </c>
      <c r="CG35" s="126" t="str">
        <f>D!O35</f>
        <v/>
      </c>
      <c r="CH35" s="126" t="str">
        <f>E!O35</f>
        <v/>
      </c>
      <c r="CI35" s="126" t="str">
        <f>F!O35</f>
        <v/>
      </c>
      <c r="CJ35" s="127"/>
      <c r="CK35" s="128" t="str">
        <f t="shared" si="39"/>
        <v/>
      </c>
      <c r="CL35" s="128" t="str">
        <f t="shared" si="40"/>
        <v/>
      </c>
      <c r="CM35" s="128" t="str">
        <f t="shared" si="41"/>
        <v/>
      </c>
      <c r="CN35" s="128" t="str">
        <f t="shared" si="42"/>
        <v/>
      </c>
      <c r="CO35" s="128" t="str">
        <f t="shared" si="43"/>
        <v/>
      </c>
      <c r="CP35" s="128" t="str">
        <f t="shared" si="44"/>
        <v/>
      </c>
      <c r="CQ35" s="128" t="str">
        <f t="shared" si="45"/>
        <v/>
      </c>
      <c r="CR35" s="128" t="str">
        <f t="shared" si="46"/>
        <v/>
      </c>
      <c r="CS35" s="128" t="str">
        <f t="shared" si="47"/>
        <v/>
      </c>
      <c r="CT35" s="128" t="str">
        <f t="shared" si="48"/>
        <v/>
      </c>
      <c r="CU35" s="128" t="str">
        <f t="shared" si="49"/>
        <v/>
      </c>
      <c r="CV35" s="128" t="str">
        <f t="shared" si="50"/>
        <v/>
      </c>
      <c r="CW35" s="128" t="str">
        <f t="shared" si="51"/>
        <v/>
      </c>
      <c r="CX35" s="128" t="str">
        <f t="shared" si="52"/>
        <v/>
      </c>
      <c r="CY35" s="128" t="str">
        <f t="shared" si="53"/>
        <v/>
      </c>
      <c r="CZ35" s="128" t="str">
        <f t="shared" si="54"/>
        <v/>
      </c>
      <c r="DA35" s="128" t="str">
        <f t="shared" si="55"/>
        <v/>
      </c>
      <c r="DB35" s="128" t="str">
        <f t="shared" si="56"/>
        <v/>
      </c>
      <c r="DC35" s="128" t="str">
        <f t="shared" si="57"/>
        <v/>
      </c>
      <c r="DD35" s="128" t="str">
        <f t="shared" si="58"/>
        <v/>
      </c>
      <c r="DE35" s="128" t="str">
        <f t="shared" si="59"/>
        <v/>
      </c>
      <c r="DF35" s="128" t="str">
        <f t="shared" si="60"/>
        <v/>
      </c>
      <c r="DG35" s="128" t="str">
        <f t="shared" si="61"/>
        <v/>
      </c>
      <c r="DH35" s="128" t="str">
        <f t="shared" si="62"/>
        <v/>
      </c>
      <c r="DI35" s="128" t="str">
        <f t="shared" si="63"/>
        <v/>
      </c>
      <c r="DJ35" s="128" t="str">
        <f t="shared" si="64"/>
        <v/>
      </c>
      <c r="DK35" s="128" t="str">
        <f t="shared" si="65"/>
        <v/>
      </c>
      <c r="DL35" s="128" t="str">
        <f t="shared" si="66"/>
        <v/>
      </c>
      <c r="DM35" s="128" t="str">
        <f t="shared" si="67"/>
        <v/>
      </c>
      <c r="DN35" s="128" t="str">
        <f t="shared" si="68"/>
        <v/>
      </c>
      <c r="DO35" s="128" t="str">
        <f t="shared" si="69"/>
        <v/>
      </c>
      <c r="DP35" s="128">
        <f t="shared" si="70"/>
        <v>0</v>
      </c>
      <c r="DR35" s="128">
        <f>IF(AJ35=0,0,経路A!H35/2*COUNTIF(C35:AG35,$DR$8))</f>
        <v>0</v>
      </c>
      <c r="DS35" s="128">
        <f>IF(AK35=0,0,B!H35/2*COUNTIF(C35:AG35,$DS$8))</f>
        <v>0</v>
      </c>
      <c r="DT35" s="128">
        <f>IF(AL35=0,0,'C'!H35/2*COUNTIF(C35:AG35,$DT$8))</f>
        <v>0</v>
      </c>
      <c r="DU35" s="128">
        <f>IF(AM35=0,0,D!H35/2*COUNTIF(C35:AG35,$DU$8))</f>
        <v>0</v>
      </c>
      <c r="DV35" s="128">
        <f>IF(AN35=0,0,E!H35/2*COUNTIF(C35:AG35,$DV$8))</f>
        <v>0</v>
      </c>
      <c r="DW35" s="128">
        <f>IF(AO35=0,0,F!H35/2*COUNTIF(C35:AG35,$DW$8))</f>
        <v>0</v>
      </c>
      <c r="DX35" s="128">
        <f t="shared" si="71"/>
        <v>0</v>
      </c>
      <c r="DY35" s="128">
        <f t="shared" si="72"/>
        <v>0</v>
      </c>
      <c r="DZ35" s="129">
        <f t="shared" si="73"/>
        <v>0</v>
      </c>
      <c r="EA35" s="128">
        <f t="shared" si="74"/>
        <v>0</v>
      </c>
    </row>
    <row r="36" spans="1:131" ht="20.25" customHeight="1" x14ac:dyDescent="0.55000000000000004">
      <c r="A36" s="6">
        <v>28</v>
      </c>
      <c r="B36" s="6" t="str">
        <f>IF(対象者!E32="","",対象者!E32)</f>
        <v/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6">
        <f t="shared" si="0"/>
        <v>0</v>
      </c>
      <c r="AJ36" s="6">
        <f t="shared" si="3"/>
        <v>0</v>
      </c>
      <c r="AK36" s="6">
        <f t="shared" si="4"/>
        <v>0</v>
      </c>
      <c r="AL36" s="6">
        <f t="shared" si="5"/>
        <v>0</v>
      </c>
      <c r="AM36" s="6">
        <f t="shared" si="6"/>
        <v>0</v>
      </c>
      <c r="AN36" s="6">
        <f t="shared" si="7"/>
        <v>0</v>
      </c>
      <c r="AO36" s="6">
        <f t="shared" si="8"/>
        <v>0</v>
      </c>
      <c r="AQ36" s="124" t="str">
        <f>経路A!N36</f>
        <v/>
      </c>
      <c r="AR36" s="124" t="str">
        <f>B!N36</f>
        <v/>
      </c>
      <c r="AS36" s="124" t="str">
        <f>'C'!N36</f>
        <v/>
      </c>
      <c r="AT36" s="124" t="str">
        <f>D!N36</f>
        <v/>
      </c>
      <c r="AU36" s="124" t="str">
        <f>E!N36</f>
        <v/>
      </c>
      <c r="AV36" s="124" t="str">
        <f>F!N36</f>
        <v/>
      </c>
      <c r="AW36" s="125"/>
      <c r="AX36" s="6">
        <f t="shared" si="75"/>
        <v>0</v>
      </c>
      <c r="AY36" s="6">
        <f t="shared" si="9"/>
        <v>0</v>
      </c>
      <c r="AZ36" s="6">
        <f t="shared" si="10"/>
        <v>0</v>
      </c>
      <c r="BA36" s="6">
        <f t="shared" si="11"/>
        <v>0</v>
      </c>
      <c r="BB36" s="6">
        <f t="shared" si="12"/>
        <v>0</v>
      </c>
      <c r="BC36" s="6">
        <f t="shared" si="13"/>
        <v>0</v>
      </c>
      <c r="BD36" s="6">
        <f t="shared" si="14"/>
        <v>0</v>
      </c>
      <c r="BE36" s="6">
        <f t="shared" si="15"/>
        <v>0</v>
      </c>
      <c r="BF36" s="6">
        <f t="shared" si="16"/>
        <v>0</v>
      </c>
      <c r="BG36" s="6">
        <f t="shared" si="17"/>
        <v>0</v>
      </c>
      <c r="BH36" s="6">
        <f t="shared" si="18"/>
        <v>0</v>
      </c>
      <c r="BI36" s="6">
        <f t="shared" si="19"/>
        <v>0</v>
      </c>
      <c r="BJ36" s="6">
        <f t="shared" si="20"/>
        <v>0</v>
      </c>
      <c r="BK36" s="6">
        <f t="shared" si="21"/>
        <v>0</v>
      </c>
      <c r="BL36" s="6">
        <f t="shared" si="22"/>
        <v>0</v>
      </c>
      <c r="BM36" s="6">
        <f t="shared" si="23"/>
        <v>0</v>
      </c>
      <c r="BN36" s="6">
        <f t="shared" si="24"/>
        <v>0</v>
      </c>
      <c r="BO36" s="6">
        <f t="shared" si="25"/>
        <v>0</v>
      </c>
      <c r="BP36" s="6">
        <f t="shared" si="26"/>
        <v>0</v>
      </c>
      <c r="BQ36" s="6">
        <f t="shared" si="27"/>
        <v>0</v>
      </c>
      <c r="BR36" s="6">
        <f t="shared" si="28"/>
        <v>0</v>
      </c>
      <c r="BS36" s="6">
        <f t="shared" si="29"/>
        <v>0</v>
      </c>
      <c r="BT36" s="6">
        <f t="shared" si="30"/>
        <v>0</v>
      </c>
      <c r="BU36" s="6">
        <f t="shared" si="31"/>
        <v>0</v>
      </c>
      <c r="BV36" s="6">
        <f t="shared" si="32"/>
        <v>0</v>
      </c>
      <c r="BW36" s="6">
        <f t="shared" si="33"/>
        <v>0</v>
      </c>
      <c r="BX36" s="6">
        <f t="shared" si="34"/>
        <v>0</v>
      </c>
      <c r="BY36" s="6">
        <f t="shared" si="35"/>
        <v>0</v>
      </c>
      <c r="BZ36" s="6">
        <f t="shared" si="36"/>
        <v>0</v>
      </c>
      <c r="CA36" s="6">
        <f t="shared" si="37"/>
        <v>0</v>
      </c>
      <c r="CB36" s="6">
        <f t="shared" si="38"/>
        <v>0</v>
      </c>
      <c r="CD36" s="126" t="str">
        <f>経路A!P36</f>
        <v/>
      </c>
      <c r="CE36" s="126" t="str">
        <f>B!O36</f>
        <v/>
      </c>
      <c r="CF36" s="126" t="str">
        <f>'C'!O36</f>
        <v/>
      </c>
      <c r="CG36" s="126" t="str">
        <f>D!O36</f>
        <v/>
      </c>
      <c r="CH36" s="126" t="str">
        <f>E!O36</f>
        <v/>
      </c>
      <c r="CI36" s="126" t="str">
        <f>F!O36</f>
        <v/>
      </c>
      <c r="CJ36" s="127"/>
      <c r="CK36" s="128" t="str">
        <f t="shared" si="39"/>
        <v/>
      </c>
      <c r="CL36" s="128" t="str">
        <f t="shared" si="40"/>
        <v/>
      </c>
      <c r="CM36" s="128" t="str">
        <f t="shared" si="41"/>
        <v/>
      </c>
      <c r="CN36" s="128" t="str">
        <f t="shared" si="42"/>
        <v/>
      </c>
      <c r="CO36" s="128" t="str">
        <f t="shared" si="43"/>
        <v/>
      </c>
      <c r="CP36" s="128" t="str">
        <f t="shared" si="44"/>
        <v/>
      </c>
      <c r="CQ36" s="128" t="str">
        <f t="shared" si="45"/>
        <v/>
      </c>
      <c r="CR36" s="128" t="str">
        <f t="shared" si="46"/>
        <v/>
      </c>
      <c r="CS36" s="128" t="str">
        <f t="shared" si="47"/>
        <v/>
      </c>
      <c r="CT36" s="128" t="str">
        <f t="shared" si="48"/>
        <v/>
      </c>
      <c r="CU36" s="128" t="str">
        <f t="shared" si="49"/>
        <v/>
      </c>
      <c r="CV36" s="128" t="str">
        <f t="shared" si="50"/>
        <v/>
      </c>
      <c r="CW36" s="128" t="str">
        <f t="shared" si="51"/>
        <v/>
      </c>
      <c r="CX36" s="128" t="str">
        <f t="shared" si="52"/>
        <v/>
      </c>
      <c r="CY36" s="128" t="str">
        <f t="shared" si="53"/>
        <v/>
      </c>
      <c r="CZ36" s="128" t="str">
        <f t="shared" si="54"/>
        <v/>
      </c>
      <c r="DA36" s="128" t="str">
        <f t="shared" si="55"/>
        <v/>
      </c>
      <c r="DB36" s="128" t="str">
        <f t="shared" si="56"/>
        <v/>
      </c>
      <c r="DC36" s="128" t="str">
        <f t="shared" si="57"/>
        <v/>
      </c>
      <c r="DD36" s="128" t="str">
        <f t="shared" si="58"/>
        <v/>
      </c>
      <c r="DE36" s="128" t="str">
        <f t="shared" si="59"/>
        <v/>
      </c>
      <c r="DF36" s="128" t="str">
        <f t="shared" si="60"/>
        <v/>
      </c>
      <c r="DG36" s="128" t="str">
        <f t="shared" si="61"/>
        <v/>
      </c>
      <c r="DH36" s="128" t="str">
        <f t="shared" si="62"/>
        <v/>
      </c>
      <c r="DI36" s="128" t="str">
        <f t="shared" si="63"/>
        <v/>
      </c>
      <c r="DJ36" s="128" t="str">
        <f t="shared" si="64"/>
        <v/>
      </c>
      <c r="DK36" s="128" t="str">
        <f t="shared" si="65"/>
        <v/>
      </c>
      <c r="DL36" s="128" t="str">
        <f t="shared" si="66"/>
        <v/>
      </c>
      <c r="DM36" s="128" t="str">
        <f t="shared" si="67"/>
        <v/>
      </c>
      <c r="DN36" s="128" t="str">
        <f t="shared" si="68"/>
        <v/>
      </c>
      <c r="DO36" s="128" t="str">
        <f t="shared" si="69"/>
        <v/>
      </c>
      <c r="DP36" s="128">
        <f t="shared" si="70"/>
        <v>0</v>
      </c>
      <c r="DR36" s="128">
        <f>IF(AJ36=0,0,経路A!H36/2*COUNTIF(C36:AG36,$DR$8))</f>
        <v>0</v>
      </c>
      <c r="DS36" s="128">
        <f>IF(AK36=0,0,B!H36/2*COUNTIF(C36:AG36,$DS$8))</f>
        <v>0</v>
      </c>
      <c r="DT36" s="128">
        <f>IF(AL36=0,0,'C'!H36/2*COUNTIF(C36:AG36,$DT$8))</f>
        <v>0</v>
      </c>
      <c r="DU36" s="128">
        <f>IF(AM36=0,0,D!H36/2*COUNTIF(C36:AG36,$DU$8))</f>
        <v>0</v>
      </c>
      <c r="DV36" s="128">
        <f>IF(AN36=0,0,E!H36/2*COUNTIF(C36:AG36,$DV$8))</f>
        <v>0</v>
      </c>
      <c r="DW36" s="128">
        <f>IF(AO36=0,0,F!H36/2*COUNTIF(C36:AG36,$DW$8))</f>
        <v>0</v>
      </c>
      <c r="DX36" s="128">
        <f t="shared" si="71"/>
        <v>0</v>
      </c>
      <c r="DY36" s="128">
        <f t="shared" si="72"/>
        <v>0</v>
      </c>
      <c r="DZ36" s="129">
        <f t="shared" si="73"/>
        <v>0</v>
      </c>
      <c r="EA36" s="128">
        <f t="shared" si="74"/>
        <v>0</v>
      </c>
    </row>
    <row r="37" spans="1:131" ht="20.25" customHeight="1" x14ac:dyDescent="0.55000000000000004">
      <c r="A37" s="6">
        <v>29</v>
      </c>
      <c r="B37" s="6" t="str">
        <f>IF(対象者!E33="","",対象者!E33)</f>
        <v/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6">
        <f t="shared" si="0"/>
        <v>0</v>
      </c>
      <c r="AJ37" s="6">
        <f t="shared" si="3"/>
        <v>0</v>
      </c>
      <c r="AK37" s="6">
        <f t="shared" si="4"/>
        <v>0</v>
      </c>
      <c r="AL37" s="6">
        <f t="shared" si="5"/>
        <v>0</v>
      </c>
      <c r="AM37" s="6">
        <f t="shared" si="6"/>
        <v>0</v>
      </c>
      <c r="AN37" s="6">
        <f t="shared" si="7"/>
        <v>0</v>
      </c>
      <c r="AO37" s="6">
        <f t="shared" si="8"/>
        <v>0</v>
      </c>
      <c r="AQ37" s="124" t="str">
        <f>経路A!N37</f>
        <v/>
      </c>
      <c r="AR37" s="124" t="str">
        <f>B!N37</f>
        <v/>
      </c>
      <c r="AS37" s="124" t="str">
        <f>'C'!N37</f>
        <v/>
      </c>
      <c r="AT37" s="124" t="str">
        <f>D!N37</f>
        <v/>
      </c>
      <c r="AU37" s="124" t="str">
        <f>E!N37</f>
        <v/>
      </c>
      <c r="AV37" s="124" t="str">
        <f>F!N37</f>
        <v/>
      </c>
      <c r="AW37" s="125"/>
      <c r="AX37" s="6">
        <f t="shared" si="75"/>
        <v>0</v>
      </c>
      <c r="AY37" s="6">
        <f t="shared" si="9"/>
        <v>0</v>
      </c>
      <c r="AZ37" s="6">
        <f t="shared" si="10"/>
        <v>0</v>
      </c>
      <c r="BA37" s="6">
        <f t="shared" si="11"/>
        <v>0</v>
      </c>
      <c r="BB37" s="6">
        <f t="shared" si="12"/>
        <v>0</v>
      </c>
      <c r="BC37" s="6">
        <f t="shared" si="13"/>
        <v>0</v>
      </c>
      <c r="BD37" s="6">
        <f t="shared" si="14"/>
        <v>0</v>
      </c>
      <c r="BE37" s="6">
        <f t="shared" si="15"/>
        <v>0</v>
      </c>
      <c r="BF37" s="6">
        <f t="shared" si="16"/>
        <v>0</v>
      </c>
      <c r="BG37" s="6">
        <f t="shared" si="17"/>
        <v>0</v>
      </c>
      <c r="BH37" s="6">
        <f t="shared" si="18"/>
        <v>0</v>
      </c>
      <c r="BI37" s="6">
        <f t="shared" si="19"/>
        <v>0</v>
      </c>
      <c r="BJ37" s="6">
        <f t="shared" si="20"/>
        <v>0</v>
      </c>
      <c r="BK37" s="6">
        <f t="shared" si="21"/>
        <v>0</v>
      </c>
      <c r="BL37" s="6">
        <f t="shared" si="22"/>
        <v>0</v>
      </c>
      <c r="BM37" s="6">
        <f t="shared" si="23"/>
        <v>0</v>
      </c>
      <c r="BN37" s="6">
        <f t="shared" si="24"/>
        <v>0</v>
      </c>
      <c r="BO37" s="6">
        <f t="shared" si="25"/>
        <v>0</v>
      </c>
      <c r="BP37" s="6">
        <f t="shared" si="26"/>
        <v>0</v>
      </c>
      <c r="BQ37" s="6">
        <f t="shared" si="27"/>
        <v>0</v>
      </c>
      <c r="BR37" s="6">
        <f t="shared" si="28"/>
        <v>0</v>
      </c>
      <c r="BS37" s="6">
        <f t="shared" si="29"/>
        <v>0</v>
      </c>
      <c r="BT37" s="6">
        <f t="shared" si="30"/>
        <v>0</v>
      </c>
      <c r="BU37" s="6">
        <f t="shared" si="31"/>
        <v>0</v>
      </c>
      <c r="BV37" s="6">
        <f t="shared" si="32"/>
        <v>0</v>
      </c>
      <c r="BW37" s="6">
        <f t="shared" si="33"/>
        <v>0</v>
      </c>
      <c r="BX37" s="6">
        <f t="shared" si="34"/>
        <v>0</v>
      </c>
      <c r="BY37" s="6">
        <f t="shared" si="35"/>
        <v>0</v>
      </c>
      <c r="BZ37" s="6">
        <f t="shared" si="36"/>
        <v>0</v>
      </c>
      <c r="CA37" s="6">
        <f t="shared" si="37"/>
        <v>0</v>
      </c>
      <c r="CB37" s="6">
        <f t="shared" si="38"/>
        <v>0</v>
      </c>
      <c r="CD37" s="126" t="str">
        <f>経路A!P37</f>
        <v/>
      </c>
      <c r="CE37" s="126" t="str">
        <f>B!O37</f>
        <v/>
      </c>
      <c r="CF37" s="126" t="str">
        <f>'C'!O37</f>
        <v/>
      </c>
      <c r="CG37" s="126" t="str">
        <f>D!O37</f>
        <v/>
      </c>
      <c r="CH37" s="126" t="str">
        <f>E!O37</f>
        <v/>
      </c>
      <c r="CI37" s="126" t="str">
        <f>F!O37</f>
        <v/>
      </c>
      <c r="CJ37" s="127"/>
      <c r="CK37" s="128" t="str">
        <f t="shared" si="39"/>
        <v/>
      </c>
      <c r="CL37" s="128" t="str">
        <f t="shared" si="40"/>
        <v/>
      </c>
      <c r="CM37" s="128" t="str">
        <f t="shared" si="41"/>
        <v/>
      </c>
      <c r="CN37" s="128" t="str">
        <f t="shared" si="42"/>
        <v/>
      </c>
      <c r="CO37" s="128" t="str">
        <f t="shared" si="43"/>
        <v/>
      </c>
      <c r="CP37" s="128" t="str">
        <f t="shared" si="44"/>
        <v/>
      </c>
      <c r="CQ37" s="128" t="str">
        <f t="shared" si="45"/>
        <v/>
      </c>
      <c r="CR37" s="128" t="str">
        <f t="shared" si="46"/>
        <v/>
      </c>
      <c r="CS37" s="128" t="str">
        <f t="shared" si="47"/>
        <v/>
      </c>
      <c r="CT37" s="128" t="str">
        <f t="shared" si="48"/>
        <v/>
      </c>
      <c r="CU37" s="128" t="str">
        <f t="shared" si="49"/>
        <v/>
      </c>
      <c r="CV37" s="128" t="str">
        <f t="shared" si="50"/>
        <v/>
      </c>
      <c r="CW37" s="128" t="str">
        <f t="shared" si="51"/>
        <v/>
      </c>
      <c r="CX37" s="128" t="str">
        <f t="shared" si="52"/>
        <v/>
      </c>
      <c r="CY37" s="128" t="str">
        <f t="shared" si="53"/>
        <v/>
      </c>
      <c r="CZ37" s="128" t="str">
        <f t="shared" si="54"/>
        <v/>
      </c>
      <c r="DA37" s="128" t="str">
        <f t="shared" si="55"/>
        <v/>
      </c>
      <c r="DB37" s="128" t="str">
        <f t="shared" si="56"/>
        <v/>
      </c>
      <c r="DC37" s="128" t="str">
        <f t="shared" si="57"/>
        <v/>
      </c>
      <c r="DD37" s="128" t="str">
        <f t="shared" si="58"/>
        <v/>
      </c>
      <c r="DE37" s="128" t="str">
        <f t="shared" si="59"/>
        <v/>
      </c>
      <c r="DF37" s="128" t="str">
        <f t="shared" si="60"/>
        <v/>
      </c>
      <c r="DG37" s="128" t="str">
        <f t="shared" si="61"/>
        <v/>
      </c>
      <c r="DH37" s="128" t="str">
        <f t="shared" si="62"/>
        <v/>
      </c>
      <c r="DI37" s="128" t="str">
        <f t="shared" si="63"/>
        <v/>
      </c>
      <c r="DJ37" s="128" t="str">
        <f t="shared" si="64"/>
        <v/>
      </c>
      <c r="DK37" s="128" t="str">
        <f t="shared" si="65"/>
        <v/>
      </c>
      <c r="DL37" s="128" t="str">
        <f t="shared" si="66"/>
        <v/>
      </c>
      <c r="DM37" s="128" t="str">
        <f t="shared" si="67"/>
        <v/>
      </c>
      <c r="DN37" s="128" t="str">
        <f t="shared" si="68"/>
        <v/>
      </c>
      <c r="DO37" s="128" t="str">
        <f t="shared" si="69"/>
        <v/>
      </c>
      <c r="DP37" s="128">
        <f t="shared" si="70"/>
        <v>0</v>
      </c>
      <c r="DR37" s="128">
        <f>IF(AJ37=0,0,経路A!H37/2*COUNTIF(C37:AG37,$DR$8))</f>
        <v>0</v>
      </c>
      <c r="DS37" s="128">
        <f>IF(AK37=0,0,B!H37/2*COUNTIF(C37:AG37,$DS$8))</f>
        <v>0</v>
      </c>
      <c r="DT37" s="128">
        <f>IF(AL37=0,0,'C'!H37/2*COUNTIF(C37:AG37,$DT$8))</f>
        <v>0</v>
      </c>
      <c r="DU37" s="128">
        <f>IF(AM37=0,0,D!H37/2*COUNTIF(C37:AG37,$DU$8))</f>
        <v>0</v>
      </c>
      <c r="DV37" s="128">
        <f>IF(AN37=0,0,E!H37/2*COUNTIF(C37:AG37,$DV$8))</f>
        <v>0</v>
      </c>
      <c r="DW37" s="128">
        <f>IF(AO37=0,0,F!H37/2*COUNTIF(C37:AG37,$DW$8))</f>
        <v>0</v>
      </c>
      <c r="DX37" s="128">
        <f t="shared" si="71"/>
        <v>0</v>
      </c>
      <c r="DY37" s="128">
        <f t="shared" si="72"/>
        <v>0</v>
      </c>
      <c r="DZ37" s="129">
        <f t="shared" si="73"/>
        <v>0</v>
      </c>
      <c r="EA37" s="128">
        <f t="shared" si="74"/>
        <v>0</v>
      </c>
    </row>
    <row r="38" spans="1:131" ht="20.25" customHeight="1" x14ac:dyDescent="0.55000000000000004">
      <c r="A38" s="6">
        <v>30</v>
      </c>
      <c r="B38" s="6" t="str">
        <f>IF(対象者!E34="","",対象者!E34)</f>
        <v/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6">
        <f t="shared" si="0"/>
        <v>0</v>
      </c>
      <c r="AJ38" s="6">
        <f t="shared" si="3"/>
        <v>0</v>
      </c>
      <c r="AK38" s="6">
        <f t="shared" si="4"/>
        <v>0</v>
      </c>
      <c r="AL38" s="6">
        <f t="shared" si="5"/>
        <v>0</v>
      </c>
      <c r="AM38" s="6">
        <f t="shared" si="6"/>
        <v>0</v>
      </c>
      <c r="AN38" s="6">
        <f t="shared" si="7"/>
        <v>0</v>
      </c>
      <c r="AO38" s="6">
        <f t="shared" si="8"/>
        <v>0</v>
      </c>
      <c r="AQ38" s="124" t="str">
        <f>経路A!N38</f>
        <v/>
      </c>
      <c r="AR38" s="124" t="str">
        <f>B!N38</f>
        <v/>
      </c>
      <c r="AS38" s="124" t="str">
        <f>'C'!N38</f>
        <v/>
      </c>
      <c r="AT38" s="124" t="str">
        <f>D!N38</f>
        <v/>
      </c>
      <c r="AU38" s="124" t="str">
        <f>E!N38</f>
        <v/>
      </c>
      <c r="AV38" s="124" t="str">
        <f>F!N38</f>
        <v/>
      </c>
      <c r="AW38" s="125"/>
      <c r="AX38" s="6">
        <f t="shared" si="75"/>
        <v>0</v>
      </c>
      <c r="AY38" s="6">
        <f t="shared" si="9"/>
        <v>0</v>
      </c>
      <c r="AZ38" s="6">
        <f t="shared" si="10"/>
        <v>0</v>
      </c>
      <c r="BA38" s="6">
        <f t="shared" si="11"/>
        <v>0</v>
      </c>
      <c r="BB38" s="6">
        <f t="shared" si="12"/>
        <v>0</v>
      </c>
      <c r="BC38" s="6">
        <f t="shared" si="13"/>
        <v>0</v>
      </c>
      <c r="BD38" s="6">
        <f t="shared" si="14"/>
        <v>0</v>
      </c>
      <c r="BE38" s="6">
        <f t="shared" si="15"/>
        <v>0</v>
      </c>
      <c r="BF38" s="6">
        <f t="shared" si="16"/>
        <v>0</v>
      </c>
      <c r="BG38" s="6">
        <f t="shared" si="17"/>
        <v>0</v>
      </c>
      <c r="BH38" s="6">
        <f t="shared" si="18"/>
        <v>0</v>
      </c>
      <c r="BI38" s="6">
        <f t="shared" si="19"/>
        <v>0</v>
      </c>
      <c r="BJ38" s="6">
        <f t="shared" si="20"/>
        <v>0</v>
      </c>
      <c r="BK38" s="6">
        <f t="shared" si="21"/>
        <v>0</v>
      </c>
      <c r="BL38" s="6">
        <f t="shared" si="22"/>
        <v>0</v>
      </c>
      <c r="BM38" s="6">
        <f t="shared" si="23"/>
        <v>0</v>
      </c>
      <c r="BN38" s="6">
        <f t="shared" si="24"/>
        <v>0</v>
      </c>
      <c r="BO38" s="6">
        <f t="shared" si="25"/>
        <v>0</v>
      </c>
      <c r="BP38" s="6">
        <f t="shared" si="26"/>
        <v>0</v>
      </c>
      <c r="BQ38" s="6">
        <f t="shared" si="27"/>
        <v>0</v>
      </c>
      <c r="BR38" s="6">
        <f t="shared" si="28"/>
        <v>0</v>
      </c>
      <c r="BS38" s="6">
        <f t="shared" si="29"/>
        <v>0</v>
      </c>
      <c r="BT38" s="6">
        <f t="shared" si="30"/>
        <v>0</v>
      </c>
      <c r="BU38" s="6">
        <f t="shared" si="31"/>
        <v>0</v>
      </c>
      <c r="BV38" s="6">
        <f t="shared" si="32"/>
        <v>0</v>
      </c>
      <c r="BW38" s="6">
        <f t="shared" si="33"/>
        <v>0</v>
      </c>
      <c r="BX38" s="6">
        <f t="shared" si="34"/>
        <v>0</v>
      </c>
      <c r="BY38" s="6">
        <f t="shared" si="35"/>
        <v>0</v>
      </c>
      <c r="BZ38" s="6">
        <f t="shared" si="36"/>
        <v>0</v>
      </c>
      <c r="CA38" s="6">
        <f t="shared" si="37"/>
        <v>0</v>
      </c>
      <c r="CB38" s="6">
        <f t="shared" si="38"/>
        <v>0</v>
      </c>
      <c r="CD38" s="126" t="str">
        <f>経路A!P38</f>
        <v/>
      </c>
      <c r="CE38" s="126" t="str">
        <f>B!O38</f>
        <v/>
      </c>
      <c r="CF38" s="126" t="str">
        <f>'C'!O38</f>
        <v/>
      </c>
      <c r="CG38" s="126" t="str">
        <f>D!O38</f>
        <v/>
      </c>
      <c r="CH38" s="126" t="str">
        <f>E!O38</f>
        <v/>
      </c>
      <c r="CI38" s="126" t="str">
        <f>F!O38</f>
        <v/>
      </c>
      <c r="CJ38" s="127"/>
      <c r="CK38" s="128" t="str">
        <f t="shared" si="39"/>
        <v/>
      </c>
      <c r="CL38" s="128" t="str">
        <f t="shared" si="40"/>
        <v/>
      </c>
      <c r="CM38" s="128" t="str">
        <f t="shared" si="41"/>
        <v/>
      </c>
      <c r="CN38" s="128" t="str">
        <f t="shared" si="42"/>
        <v/>
      </c>
      <c r="CO38" s="128" t="str">
        <f t="shared" si="43"/>
        <v/>
      </c>
      <c r="CP38" s="128" t="str">
        <f t="shared" si="44"/>
        <v/>
      </c>
      <c r="CQ38" s="128" t="str">
        <f t="shared" si="45"/>
        <v/>
      </c>
      <c r="CR38" s="128" t="str">
        <f t="shared" si="46"/>
        <v/>
      </c>
      <c r="CS38" s="128" t="str">
        <f t="shared" si="47"/>
        <v/>
      </c>
      <c r="CT38" s="128" t="str">
        <f t="shared" si="48"/>
        <v/>
      </c>
      <c r="CU38" s="128" t="str">
        <f t="shared" si="49"/>
        <v/>
      </c>
      <c r="CV38" s="128" t="str">
        <f t="shared" si="50"/>
        <v/>
      </c>
      <c r="CW38" s="128" t="str">
        <f t="shared" si="51"/>
        <v/>
      </c>
      <c r="CX38" s="128" t="str">
        <f t="shared" si="52"/>
        <v/>
      </c>
      <c r="CY38" s="128" t="str">
        <f t="shared" si="53"/>
        <v/>
      </c>
      <c r="CZ38" s="128" t="str">
        <f t="shared" si="54"/>
        <v/>
      </c>
      <c r="DA38" s="128" t="str">
        <f t="shared" si="55"/>
        <v/>
      </c>
      <c r="DB38" s="128" t="str">
        <f t="shared" si="56"/>
        <v/>
      </c>
      <c r="DC38" s="128" t="str">
        <f t="shared" si="57"/>
        <v/>
      </c>
      <c r="DD38" s="128" t="str">
        <f t="shared" si="58"/>
        <v/>
      </c>
      <c r="DE38" s="128" t="str">
        <f t="shared" si="59"/>
        <v/>
      </c>
      <c r="DF38" s="128" t="str">
        <f t="shared" si="60"/>
        <v/>
      </c>
      <c r="DG38" s="128" t="str">
        <f t="shared" si="61"/>
        <v/>
      </c>
      <c r="DH38" s="128" t="str">
        <f t="shared" si="62"/>
        <v/>
      </c>
      <c r="DI38" s="128" t="str">
        <f t="shared" si="63"/>
        <v/>
      </c>
      <c r="DJ38" s="128" t="str">
        <f t="shared" si="64"/>
        <v/>
      </c>
      <c r="DK38" s="128" t="str">
        <f t="shared" si="65"/>
        <v/>
      </c>
      <c r="DL38" s="128" t="str">
        <f t="shared" si="66"/>
        <v/>
      </c>
      <c r="DM38" s="128" t="str">
        <f t="shared" si="67"/>
        <v/>
      </c>
      <c r="DN38" s="128" t="str">
        <f t="shared" si="68"/>
        <v/>
      </c>
      <c r="DO38" s="128" t="str">
        <f t="shared" si="69"/>
        <v/>
      </c>
      <c r="DP38" s="128">
        <f t="shared" si="70"/>
        <v>0</v>
      </c>
      <c r="DR38" s="128">
        <f>IF(AJ38=0,0,経路A!H38/2*COUNTIF(C38:AG38,$DR$8))</f>
        <v>0</v>
      </c>
      <c r="DS38" s="128">
        <f>IF(AK38=0,0,B!H38/2*COUNTIF(C38:AG38,$DS$8))</f>
        <v>0</v>
      </c>
      <c r="DT38" s="128">
        <f>IF(AL38=0,0,'C'!H38/2*COUNTIF(C38:AG38,$DT$8))</f>
        <v>0</v>
      </c>
      <c r="DU38" s="128">
        <f>IF(AM38=0,0,D!H38/2*COUNTIF(C38:AG38,$DU$8))</f>
        <v>0</v>
      </c>
      <c r="DV38" s="128">
        <f>IF(AN38=0,0,E!H38/2*COUNTIF(C38:AG38,$DV$8))</f>
        <v>0</v>
      </c>
      <c r="DW38" s="128">
        <f>IF(AO38=0,0,F!H38/2*COUNTIF(C38:AG38,$DW$8))</f>
        <v>0</v>
      </c>
      <c r="DX38" s="128">
        <f t="shared" si="71"/>
        <v>0</v>
      </c>
      <c r="DY38" s="128">
        <f t="shared" si="72"/>
        <v>0</v>
      </c>
      <c r="DZ38" s="129">
        <f t="shared" si="73"/>
        <v>0</v>
      </c>
      <c r="EA38" s="128">
        <f t="shared" si="74"/>
        <v>0</v>
      </c>
    </row>
    <row r="39" spans="1:131" ht="20.25" customHeight="1" x14ac:dyDescent="0.55000000000000004">
      <c r="A39" s="6">
        <v>31</v>
      </c>
      <c r="B39" s="6" t="str">
        <f>IF(対象者!E35="","",対象者!E35)</f>
        <v/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6">
        <f t="shared" si="0"/>
        <v>0</v>
      </c>
      <c r="AJ39" s="6">
        <f t="shared" si="3"/>
        <v>0</v>
      </c>
      <c r="AK39" s="6">
        <f t="shared" si="4"/>
        <v>0</v>
      </c>
      <c r="AL39" s="6">
        <f t="shared" si="5"/>
        <v>0</v>
      </c>
      <c r="AM39" s="6">
        <f t="shared" si="6"/>
        <v>0</v>
      </c>
      <c r="AN39" s="6">
        <f t="shared" si="7"/>
        <v>0</v>
      </c>
      <c r="AO39" s="6">
        <f t="shared" si="8"/>
        <v>0</v>
      </c>
      <c r="AQ39" s="124" t="str">
        <f>経路A!N39</f>
        <v/>
      </c>
      <c r="AR39" s="124" t="str">
        <f>B!N39</f>
        <v/>
      </c>
      <c r="AS39" s="124" t="str">
        <f>'C'!N39</f>
        <v/>
      </c>
      <c r="AT39" s="124" t="str">
        <f>D!N39</f>
        <v/>
      </c>
      <c r="AU39" s="124" t="str">
        <f>E!N39</f>
        <v/>
      </c>
      <c r="AV39" s="124" t="str">
        <f>F!N39</f>
        <v/>
      </c>
      <c r="AW39" s="125"/>
      <c r="AX39" s="6">
        <f t="shared" si="75"/>
        <v>0</v>
      </c>
      <c r="AY39" s="6">
        <f t="shared" si="9"/>
        <v>0</v>
      </c>
      <c r="AZ39" s="6">
        <f t="shared" si="10"/>
        <v>0</v>
      </c>
      <c r="BA39" s="6">
        <f t="shared" si="11"/>
        <v>0</v>
      </c>
      <c r="BB39" s="6">
        <f t="shared" si="12"/>
        <v>0</v>
      </c>
      <c r="BC39" s="6">
        <f t="shared" si="13"/>
        <v>0</v>
      </c>
      <c r="BD39" s="6">
        <f t="shared" si="14"/>
        <v>0</v>
      </c>
      <c r="BE39" s="6">
        <f t="shared" si="15"/>
        <v>0</v>
      </c>
      <c r="BF39" s="6">
        <f t="shared" si="16"/>
        <v>0</v>
      </c>
      <c r="BG39" s="6">
        <f t="shared" si="17"/>
        <v>0</v>
      </c>
      <c r="BH39" s="6">
        <f t="shared" si="18"/>
        <v>0</v>
      </c>
      <c r="BI39" s="6">
        <f t="shared" si="19"/>
        <v>0</v>
      </c>
      <c r="BJ39" s="6">
        <f t="shared" si="20"/>
        <v>0</v>
      </c>
      <c r="BK39" s="6">
        <f t="shared" si="21"/>
        <v>0</v>
      </c>
      <c r="BL39" s="6">
        <f t="shared" si="22"/>
        <v>0</v>
      </c>
      <c r="BM39" s="6">
        <f t="shared" si="23"/>
        <v>0</v>
      </c>
      <c r="BN39" s="6">
        <f t="shared" si="24"/>
        <v>0</v>
      </c>
      <c r="BO39" s="6">
        <f t="shared" si="25"/>
        <v>0</v>
      </c>
      <c r="BP39" s="6">
        <f t="shared" si="26"/>
        <v>0</v>
      </c>
      <c r="BQ39" s="6">
        <f t="shared" si="27"/>
        <v>0</v>
      </c>
      <c r="BR39" s="6">
        <f t="shared" si="28"/>
        <v>0</v>
      </c>
      <c r="BS39" s="6">
        <f t="shared" si="29"/>
        <v>0</v>
      </c>
      <c r="BT39" s="6">
        <f t="shared" si="30"/>
        <v>0</v>
      </c>
      <c r="BU39" s="6">
        <f t="shared" si="31"/>
        <v>0</v>
      </c>
      <c r="BV39" s="6">
        <f t="shared" si="32"/>
        <v>0</v>
      </c>
      <c r="BW39" s="6">
        <f t="shared" si="33"/>
        <v>0</v>
      </c>
      <c r="BX39" s="6">
        <f t="shared" si="34"/>
        <v>0</v>
      </c>
      <c r="BY39" s="6">
        <f t="shared" si="35"/>
        <v>0</v>
      </c>
      <c r="BZ39" s="6">
        <f t="shared" si="36"/>
        <v>0</v>
      </c>
      <c r="CA39" s="6">
        <f t="shared" si="37"/>
        <v>0</v>
      </c>
      <c r="CB39" s="6">
        <f t="shared" si="38"/>
        <v>0</v>
      </c>
      <c r="CD39" s="126" t="str">
        <f>経路A!P39</f>
        <v/>
      </c>
      <c r="CE39" s="126" t="str">
        <f>B!O39</f>
        <v/>
      </c>
      <c r="CF39" s="126" t="str">
        <f>'C'!O39</f>
        <v/>
      </c>
      <c r="CG39" s="126" t="str">
        <f>D!O39</f>
        <v/>
      </c>
      <c r="CH39" s="126" t="str">
        <f>E!O39</f>
        <v/>
      </c>
      <c r="CI39" s="126" t="str">
        <f>F!O39</f>
        <v/>
      </c>
      <c r="CJ39" s="127"/>
      <c r="CK39" s="128" t="str">
        <f t="shared" si="39"/>
        <v/>
      </c>
      <c r="CL39" s="128" t="str">
        <f t="shared" si="40"/>
        <v/>
      </c>
      <c r="CM39" s="128" t="str">
        <f t="shared" si="41"/>
        <v/>
      </c>
      <c r="CN39" s="128" t="str">
        <f t="shared" si="42"/>
        <v/>
      </c>
      <c r="CO39" s="128" t="str">
        <f t="shared" si="43"/>
        <v/>
      </c>
      <c r="CP39" s="128" t="str">
        <f t="shared" si="44"/>
        <v/>
      </c>
      <c r="CQ39" s="128" t="str">
        <f t="shared" si="45"/>
        <v/>
      </c>
      <c r="CR39" s="128" t="str">
        <f t="shared" si="46"/>
        <v/>
      </c>
      <c r="CS39" s="128" t="str">
        <f t="shared" si="47"/>
        <v/>
      </c>
      <c r="CT39" s="128" t="str">
        <f t="shared" si="48"/>
        <v/>
      </c>
      <c r="CU39" s="128" t="str">
        <f t="shared" si="49"/>
        <v/>
      </c>
      <c r="CV39" s="128" t="str">
        <f t="shared" si="50"/>
        <v/>
      </c>
      <c r="CW39" s="128" t="str">
        <f t="shared" si="51"/>
        <v/>
      </c>
      <c r="CX39" s="128" t="str">
        <f t="shared" si="52"/>
        <v/>
      </c>
      <c r="CY39" s="128" t="str">
        <f t="shared" si="53"/>
        <v/>
      </c>
      <c r="CZ39" s="128" t="str">
        <f t="shared" si="54"/>
        <v/>
      </c>
      <c r="DA39" s="128" t="str">
        <f t="shared" si="55"/>
        <v/>
      </c>
      <c r="DB39" s="128" t="str">
        <f t="shared" si="56"/>
        <v/>
      </c>
      <c r="DC39" s="128" t="str">
        <f t="shared" si="57"/>
        <v/>
      </c>
      <c r="DD39" s="128" t="str">
        <f t="shared" si="58"/>
        <v/>
      </c>
      <c r="DE39" s="128" t="str">
        <f t="shared" si="59"/>
        <v/>
      </c>
      <c r="DF39" s="128" t="str">
        <f t="shared" si="60"/>
        <v/>
      </c>
      <c r="DG39" s="128" t="str">
        <f t="shared" si="61"/>
        <v/>
      </c>
      <c r="DH39" s="128" t="str">
        <f t="shared" si="62"/>
        <v/>
      </c>
      <c r="DI39" s="128" t="str">
        <f t="shared" si="63"/>
        <v/>
      </c>
      <c r="DJ39" s="128" t="str">
        <f t="shared" si="64"/>
        <v/>
      </c>
      <c r="DK39" s="128" t="str">
        <f t="shared" si="65"/>
        <v/>
      </c>
      <c r="DL39" s="128" t="str">
        <f t="shared" si="66"/>
        <v/>
      </c>
      <c r="DM39" s="128" t="str">
        <f t="shared" si="67"/>
        <v/>
      </c>
      <c r="DN39" s="128" t="str">
        <f t="shared" si="68"/>
        <v/>
      </c>
      <c r="DO39" s="128" t="str">
        <f t="shared" si="69"/>
        <v/>
      </c>
      <c r="DP39" s="128">
        <f t="shared" si="70"/>
        <v>0</v>
      </c>
      <c r="DR39" s="128">
        <f>IF(AJ39=0,0,経路A!H39/2*COUNTIF(C39:AG39,$DR$8))</f>
        <v>0</v>
      </c>
      <c r="DS39" s="128">
        <f>IF(AK39=0,0,B!H39/2*COUNTIF(C39:AG39,$DS$8))</f>
        <v>0</v>
      </c>
      <c r="DT39" s="128">
        <f>IF(AL39=0,0,'C'!H39/2*COUNTIF(C39:AG39,$DT$8))</f>
        <v>0</v>
      </c>
      <c r="DU39" s="128">
        <f>IF(AM39=0,0,D!H39/2*COUNTIF(C39:AG39,$DU$8))</f>
        <v>0</v>
      </c>
      <c r="DV39" s="128">
        <f>IF(AN39=0,0,E!H39/2*COUNTIF(C39:AG39,$DV$8))</f>
        <v>0</v>
      </c>
      <c r="DW39" s="128">
        <f>IF(AO39=0,0,F!H39/2*COUNTIF(C39:AG39,$DW$8))</f>
        <v>0</v>
      </c>
      <c r="DX39" s="128">
        <f t="shared" si="71"/>
        <v>0</v>
      </c>
      <c r="DY39" s="128">
        <f t="shared" si="72"/>
        <v>0</v>
      </c>
      <c r="DZ39" s="129">
        <f t="shared" si="73"/>
        <v>0</v>
      </c>
      <c r="EA39" s="128">
        <f t="shared" si="74"/>
        <v>0</v>
      </c>
    </row>
    <row r="40" spans="1:131" ht="20.25" customHeight="1" x14ac:dyDescent="0.55000000000000004">
      <c r="A40" s="6">
        <v>32</v>
      </c>
      <c r="B40" s="6" t="str">
        <f>IF(対象者!E36="","",対象者!E36)</f>
        <v/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6">
        <f t="shared" si="0"/>
        <v>0</v>
      </c>
      <c r="AJ40" s="6">
        <f t="shared" si="3"/>
        <v>0</v>
      </c>
      <c r="AK40" s="6">
        <f t="shared" si="4"/>
        <v>0</v>
      </c>
      <c r="AL40" s="6">
        <f t="shared" si="5"/>
        <v>0</v>
      </c>
      <c r="AM40" s="6">
        <f t="shared" si="6"/>
        <v>0</v>
      </c>
      <c r="AN40" s="6">
        <f t="shared" si="7"/>
        <v>0</v>
      </c>
      <c r="AO40" s="6">
        <f t="shared" si="8"/>
        <v>0</v>
      </c>
      <c r="AQ40" s="124" t="str">
        <f>経路A!N40</f>
        <v/>
      </c>
      <c r="AR40" s="124" t="str">
        <f>B!N40</f>
        <v/>
      </c>
      <c r="AS40" s="124" t="str">
        <f>'C'!N40</f>
        <v/>
      </c>
      <c r="AT40" s="124" t="str">
        <f>D!N40</f>
        <v/>
      </c>
      <c r="AU40" s="124" t="str">
        <f>E!N40</f>
        <v/>
      </c>
      <c r="AV40" s="124" t="str">
        <f>F!N40</f>
        <v/>
      </c>
      <c r="AW40" s="125"/>
      <c r="AX40" s="6">
        <f t="shared" si="75"/>
        <v>0</v>
      </c>
      <c r="AY40" s="6">
        <f t="shared" si="9"/>
        <v>0</v>
      </c>
      <c r="AZ40" s="6">
        <f t="shared" si="10"/>
        <v>0</v>
      </c>
      <c r="BA40" s="6">
        <f t="shared" si="11"/>
        <v>0</v>
      </c>
      <c r="BB40" s="6">
        <f t="shared" si="12"/>
        <v>0</v>
      </c>
      <c r="BC40" s="6">
        <f t="shared" si="13"/>
        <v>0</v>
      </c>
      <c r="BD40" s="6">
        <f t="shared" si="14"/>
        <v>0</v>
      </c>
      <c r="BE40" s="6">
        <f t="shared" si="15"/>
        <v>0</v>
      </c>
      <c r="BF40" s="6">
        <f t="shared" si="16"/>
        <v>0</v>
      </c>
      <c r="BG40" s="6">
        <f t="shared" si="17"/>
        <v>0</v>
      </c>
      <c r="BH40" s="6">
        <f t="shared" si="18"/>
        <v>0</v>
      </c>
      <c r="BI40" s="6">
        <f t="shared" si="19"/>
        <v>0</v>
      </c>
      <c r="BJ40" s="6">
        <f t="shared" si="20"/>
        <v>0</v>
      </c>
      <c r="BK40" s="6">
        <f t="shared" si="21"/>
        <v>0</v>
      </c>
      <c r="BL40" s="6">
        <f t="shared" si="22"/>
        <v>0</v>
      </c>
      <c r="BM40" s="6">
        <f t="shared" si="23"/>
        <v>0</v>
      </c>
      <c r="BN40" s="6">
        <f t="shared" si="24"/>
        <v>0</v>
      </c>
      <c r="BO40" s="6">
        <f t="shared" si="25"/>
        <v>0</v>
      </c>
      <c r="BP40" s="6">
        <f t="shared" si="26"/>
        <v>0</v>
      </c>
      <c r="BQ40" s="6">
        <f t="shared" si="27"/>
        <v>0</v>
      </c>
      <c r="BR40" s="6">
        <f t="shared" si="28"/>
        <v>0</v>
      </c>
      <c r="BS40" s="6">
        <f t="shared" si="29"/>
        <v>0</v>
      </c>
      <c r="BT40" s="6">
        <f t="shared" si="30"/>
        <v>0</v>
      </c>
      <c r="BU40" s="6">
        <f t="shared" si="31"/>
        <v>0</v>
      </c>
      <c r="BV40" s="6">
        <f t="shared" si="32"/>
        <v>0</v>
      </c>
      <c r="BW40" s="6">
        <f t="shared" si="33"/>
        <v>0</v>
      </c>
      <c r="BX40" s="6">
        <f t="shared" si="34"/>
        <v>0</v>
      </c>
      <c r="BY40" s="6">
        <f t="shared" si="35"/>
        <v>0</v>
      </c>
      <c r="BZ40" s="6">
        <f t="shared" si="36"/>
        <v>0</v>
      </c>
      <c r="CA40" s="6">
        <f t="shared" si="37"/>
        <v>0</v>
      </c>
      <c r="CB40" s="6">
        <f t="shared" si="38"/>
        <v>0</v>
      </c>
      <c r="CD40" s="126" t="str">
        <f>経路A!P40</f>
        <v/>
      </c>
      <c r="CE40" s="126" t="str">
        <f>B!O40</f>
        <v/>
      </c>
      <c r="CF40" s="126" t="str">
        <f>'C'!O40</f>
        <v/>
      </c>
      <c r="CG40" s="126" t="str">
        <f>D!O40</f>
        <v/>
      </c>
      <c r="CH40" s="126" t="str">
        <f>E!O40</f>
        <v/>
      </c>
      <c r="CI40" s="126" t="str">
        <f>F!O40</f>
        <v/>
      </c>
      <c r="CJ40" s="127"/>
      <c r="CK40" s="128" t="str">
        <f t="shared" si="39"/>
        <v/>
      </c>
      <c r="CL40" s="128" t="str">
        <f t="shared" si="40"/>
        <v/>
      </c>
      <c r="CM40" s="128" t="str">
        <f t="shared" si="41"/>
        <v/>
      </c>
      <c r="CN40" s="128" t="str">
        <f t="shared" si="42"/>
        <v/>
      </c>
      <c r="CO40" s="128" t="str">
        <f t="shared" si="43"/>
        <v/>
      </c>
      <c r="CP40" s="128" t="str">
        <f t="shared" si="44"/>
        <v/>
      </c>
      <c r="CQ40" s="128" t="str">
        <f t="shared" si="45"/>
        <v/>
      </c>
      <c r="CR40" s="128" t="str">
        <f t="shared" si="46"/>
        <v/>
      </c>
      <c r="CS40" s="128" t="str">
        <f t="shared" si="47"/>
        <v/>
      </c>
      <c r="CT40" s="128" t="str">
        <f t="shared" si="48"/>
        <v/>
      </c>
      <c r="CU40" s="128" t="str">
        <f t="shared" si="49"/>
        <v/>
      </c>
      <c r="CV40" s="128" t="str">
        <f t="shared" si="50"/>
        <v/>
      </c>
      <c r="CW40" s="128" t="str">
        <f t="shared" si="51"/>
        <v/>
      </c>
      <c r="CX40" s="128" t="str">
        <f t="shared" si="52"/>
        <v/>
      </c>
      <c r="CY40" s="128" t="str">
        <f t="shared" si="53"/>
        <v/>
      </c>
      <c r="CZ40" s="128" t="str">
        <f t="shared" si="54"/>
        <v/>
      </c>
      <c r="DA40" s="128" t="str">
        <f t="shared" si="55"/>
        <v/>
      </c>
      <c r="DB40" s="128" t="str">
        <f t="shared" si="56"/>
        <v/>
      </c>
      <c r="DC40" s="128" t="str">
        <f t="shared" si="57"/>
        <v/>
      </c>
      <c r="DD40" s="128" t="str">
        <f t="shared" si="58"/>
        <v/>
      </c>
      <c r="DE40" s="128" t="str">
        <f t="shared" si="59"/>
        <v/>
      </c>
      <c r="DF40" s="128" t="str">
        <f t="shared" si="60"/>
        <v/>
      </c>
      <c r="DG40" s="128" t="str">
        <f t="shared" si="61"/>
        <v/>
      </c>
      <c r="DH40" s="128" t="str">
        <f t="shared" si="62"/>
        <v/>
      </c>
      <c r="DI40" s="128" t="str">
        <f t="shared" si="63"/>
        <v/>
      </c>
      <c r="DJ40" s="128" t="str">
        <f t="shared" si="64"/>
        <v/>
      </c>
      <c r="DK40" s="128" t="str">
        <f t="shared" si="65"/>
        <v/>
      </c>
      <c r="DL40" s="128" t="str">
        <f t="shared" si="66"/>
        <v/>
      </c>
      <c r="DM40" s="128" t="str">
        <f t="shared" si="67"/>
        <v/>
      </c>
      <c r="DN40" s="128" t="str">
        <f t="shared" si="68"/>
        <v/>
      </c>
      <c r="DO40" s="128" t="str">
        <f t="shared" si="69"/>
        <v/>
      </c>
      <c r="DP40" s="128">
        <f t="shared" si="70"/>
        <v>0</v>
      </c>
      <c r="DR40" s="128">
        <f>IF(AJ40=0,0,経路A!H40/2*COUNTIF(C40:AG40,$DR$8))</f>
        <v>0</v>
      </c>
      <c r="DS40" s="128">
        <f>IF(AK40=0,0,B!H40/2*COUNTIF(C40:AG40,$DS$8))</f>
        <v>0</v>
      </c>
      <c r="DT40" s="128">
        <f>IF(AL40=0,0,'C'!H40/2*COUNTIF(C40:AG40,$DT$8))</f>
        <v>0</v>
      </c>
      <c r="DU40" s="128">
        <f>IF(AM40=0,0,D!H40/2*COUNTIF(C40:AG40,$DU$8))</f>
        <v>0</v>
      </c>
      <c r="DV40" s="128">
        <f>IF(AN40=0,0,E!H40/2*COUNTIF(C40:AG40,$DV$8))</f>
        <v>0</v>
      </c>
      <c r="DW40" s="128">
        <f>IF(AO40=0,0,F!H40/2*COUNTIF(C40:AG40,$DW$8))</f>
        <v>0</v>
      </c>
      <c r="DX40" s="128">
        <f t="shared" si="71"/>
        <v>0</v>
      </c>
      <c r="DY40" s="128">
        <f t="shared" si="72"/>
        <v>0</v>
      </c>
      <c r="DZ40" s="129">
        <f t="shared" si="73"/>
        <v>0</v>
      </c>
      <c r="EA40" s="128">
        <f t="shared" si="74"/>
        <v>0</v>
      </c>
    </row>
    <row r="41" spans="1:131" ht="20.25" customHeight="1" x14ac:dyDescent="0.55000000000000004">
      <c r="A41" s="6">
        <v>33</v>
      </c>
      <c r="B41" s="6" t="str">
        <f>IF(対象者!E37="","",対象者!E37)</f>
        <v/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6">
        <f t="shared" si="0"/>
        <v>0</v>
      </c>
      <c r="AJ41" s="6">
        <f t="shared" si="3"/>
        <v>0</v>
      </c>
      <c r="AK41" s="6">
        <f t="shared" si="4"/>
        <v>0</v>
      </c>
      <c r="AL41" s="6">
        <f t="shared" si="5"/>
        <v>0</v>
      </c>
      <c r="AM41" s="6">
        <f t="shared" si="6"/>
        <v>0</v>
      </c>
      <c r="AN41" s="6">
        <f t="shared" si="7"/>
        <v>0</v>
      </c>
      <c r="AO41" s="6">
        <f t="shared" si="8"/>
        <v>0</v>
      </c>
      <c r="AQ41" s="124" t="str">
        <f>経路A!N41</f>
        <v/>
      </c>
      <c r="AR41" s="124" t="str">
        <f>B!N41</f>
        <v/>
      </c>
      <c r="AS41" s="124" t="str">
        <f>'C'!N41</f>
        <v/>
      </c>
      <c r="AT41" s="124" t="str">
        <f>D!N41</f>
        <v/>
      </c>
      <c r="AU41" s="124" t="str">
        <f>E!N41</f>
        <v/>
      </c>
      <c r="AV41" s="124" t="str">
        <f>F!N41</f>
        <v/>
      </c>
      <c r="AW41" s="125"/>
      <c r="AX41" s="6">
        <f t="shared" si="75"/>
        <v>0</v>
      </c>
      <c r="AY41" s="6">
        <f t="shared" si="9"/>
        <v>0</v>
      </c>
      <c r="AZ41" s="6">
        <f t="shared" si="10"/>
        <v>0</v>
      </c>
      <c r="BA41" s="6">
        <f t="shared" si="11"/>
        <v>0</v>
      </c>
      <c r="BB41" s="6">
        <f t="shared" si="12"/>
        <v>0</v>
      </c>
      <c r="BC41" s="6">
        <f t="shared" si="13"/>
        <v>0</v>
      </c>
      <c r="BD41" s="6">
        <f t="shared" si="14"/>
        <v>0</v>
      </c>
      <c r="BE41" s="6">
        <f t="shared" si="15"/>
        <v>0</v>
      </c>
      <c r="BF41" s="6">
        <f t="shared" si="16"/>
        <v>0</v>
      </c>
      <c r="BG41" s="6">
        <f t="shared" si="17"/>
        <v>0</v>
      </c>
      <c r="BH41" s="6">
        <f t="shared" si="18"/>
        <v>0</v>
      </c>
      <c r="BI41" s="6">
        <f t="shared" si="19"/>
        <v>0</v>
      </c>
      <c r="BJ41" s="6">
        <f t="shared" si="20"/>
        <v>0</v>
      </c>
      <c r="BK41" s="6">
        <f t="shared" si="21"/>
        <v>0</v>
      </c>
      <c r="BL41" s="6">
        <f t="shared" si="22"/>
        <v>0</v>
      </c>
      <c r="BM41" s="6">
        <f t="shared" si="23"/>
        <v>0</v>
      </c>
      <c r="BN41" s="6">
        <f t="shared" si="24"/>
        <v>0</v>
      </c>
      <c r="BO41" s="6">
        <f t="shared" si="25"/>
        <v>0</v>
      </c>
      <c r="BP41" s="6">
        <f t="shared" si="26"/>
        <v>0</v>
      </c>
      <c r="BQ41" s="6">
        <f t="shared" si="27"/>
        <v>0</v>
      </c>
      <c r="BR41" s="6">
        <f t="shared" si="28"/>
        <v>0</v>
      </c>
      <c r="BS41" s="6">
        <f t="shared" si="29"/>
        <v>0</v>
      </c>
      <c r="BT41" s="6">
        <f t="shared" si="30"/>
        <v>0</v>
      </c>
      <c r="BU41" s="6">
        <f t="shared" si="31"/>
        <v>0</v>
      </c>
      <c r="BV41" s="6">
        <f t="shared" si="32"/>
        <v>0</v>
      </c>
      <c r="BW41" s="6">
        <f t="shared" si="33"/>
        <v>0</v>
      </c>
      <c r="BX41" s="6">
        <f t="shared" si="34"/>
        <v>0</v>
      </c>
      <c r="BY41" s="6">
        <f t="shared" si="35"/>
        <v>0</v>
      </c>
      <c r="BZ41" s="6">
        <f t="shared" si="36"/>
        <v>0</v>
      </c>
      <c r="CA41" s="6">
        <f t="shared" si="37"/>
        <v>0</v>
      </c>
      <c r="CB41" s="6">
        <f t="shared" si="38"/>
        <v>0</v>
      </c>
      <c r="CD41" s="126" t="str">
        <f>経路A!P41</f>
        <v/>
      </c>
      <c r="CE41" s="126" t="str">
        <f>B!O41</f>
        <v/>
      </c>
      <c r="CF41" s="126" t="str">
        <f>'C'!O41</f>
        <v/>
      </c>
      <c r="CG41" s="126" t="str">
        <f>D!O41</f>
        <v/>
      </c>
      <c r="CH41" s="126" t="str">
        <f>E!O41</f>
        <v/>
      </c>
      <c r="CI41" s="126" t="str">
        <f>F!O41</f>
        <v/>
      </c>
      <c r="CJ41" s="127"/>
      <c r="CK41" s="128" t="str">
        <f t="shared" si="39"/>
        <v/>
      </c>
      <c r="CL41" s="128" t="str">
        <f t="shared" si="40"/>
        <v/>
      </c>
      <c r="CM41" s="128" t="str">
        <f t="shared" si="41"/>
        <v/>
      </c>
      <c r="CN41" s="128" t="str">
        <f t="shared" si="42"/>
        <v/>
      </c>
      <c r="CO41" s="128" t="str">
        <f t="shared" si="43"/>
        <v/>
      </c>
      <c r="CP41" s="128" t="str">
        <f t="shared" si="44"/>
        <v/>
      </c>
      <c r="CQ41" s="128" t="str">
        <f t="shared" si="45"/>
        <v/>
      </c>
      <c r="CR41" s="128" t="str">
        <f t="shared" si="46"/>
        <v/>
      </c>
      <c r="CS41" s="128" t="str">
        <f t="shared" si="47"/>
        <v/>
      </c>
      <c r="CT41" s="128" t="str">
        <f t="shared" si="48"/>
        <v/>
      </c>
      <c r="CU41" s="128" t="str">
        <f t="shared" si="49"/>
        <v/>
      </c>
      <c r="CV41" s="128" t="str">
        <f t="shared" si="50"/>
        <v/>
      </c>
      <c r="CW41" s="128" t="str">
        <f t="shared" si="51"/>
        <v/>
      </c>
      <c r="CX41" s="128" t="str">
        <f t="shared" si="52"/>
        <v/>
      </c>
      <c r="CY41" s="128" t="str">
        <f t="shared" si="53"/>
        <v/>
      </c>
      <c r="CZ41" s="128" t="str">
        <f t="shared" si="54"/>
        <v/>
      </c>
      <c r="DA41" s="128" t="str">
        <f t="shared" si="55"/>
        <v/>
      </c>
      <c r="DB41" s="128" t="str">
        <f t="shared" si="56"/>
        <v/>
      </c>
      <c r="DC41" s="128" t="str">
        <f t="shared" si="57"/>
        <v/>
      </c>
      <c r="DD41" s="128" t="str">
        <f t="shared" si="58"/>
        <v/>
      </c>
      <c r="DE41" s="128" t="str">
        <f t="shared" si="59"/>
        <v/>
      </c>
      <c r="DF41" s="128" t="str">
        <f t="shared" si="60"/>
        <v/>
      </c>
      <c r="DG41" s="128" t="str">
        <f t="shared" si="61"/>
        <v/>
      </c>
      <c r="DH41" s="128" t="str">
        <f t="shared" si="62"/>
        <v/>
      </c>
      <c r="DI41" s="128" t="str">
        <f t="shared" si="63"/>
        <v/>
      </c>
      <c r="DJ41" s="128" t="str">
        <f t="shared" si="64"/>
        <v/>
      </c>
      <c r="DK41" s="128" t="str">
        <f t="shared" si="65"/>
        <v/>
      </c>
      <c r="DL41" s="128" t="str">
        <f t="shared" si="66"/>
        <v/>
      </c>
      <c r="DM41" s="128" t="str">
        <f t="shared" si="67"/>
        <v/>
      </c>
      <c r="DN41" s="128" t="str">
        <f t="shared" si="68"/>
        <v/>
      </c>
      <c r="DO41" s="128" t="str">
        <f t="shared" si="69"/>
        <v/>
      </c>
      <c r="DP41" s="128">
        <f t="shared" si="70"/>
        <v>0</v>
      </c>
      <c r="DR41" s="128">
        <f>IF(AJ41=0,0,経路A!H41/2*COUNTIF(C41:AG41,$DR$8))</f>
        <v>0</v>
      </c>
      <c r="DS41" s="128">
        <f>IF(AK41=0,0,B!H41/2*COUNTIF(C41:AG41,$DS$8))</f>
        <v>0</v>
      </c>
      <c r="DT41" s="128">
        <f>IF(AL41=0,0,'C'!H41/2*COUNTIF(C41:AG41,$DT$8))</f>
        <v>0</v>
      </c>
      <c r="DU41" s="128">
        <f>IF(AM41=0,0,D!H41/2*COUNTIF(C41:AG41,$DU$8))</f>
        <v>0</v>
      </c>
      <c r="DV41" s="128">
        <f>IF(AN41=0,0,E!H41/2*COUNTIF(C41:AG41,$DV$8))</f>
        <v>0</v>
      </c>
      <c r="DW41" s="128">
        <f>IF(AO41=0,0,F!H41/2*COUNTIF(C41:AG41,$DW$8))</f>
        <v>0</v>
      </c>
      <c r="DX41" s="128">
        <f t="shared" si="71"/>
        <v>0</v>
      </c>
      <c r="DY41" s="128">
        <f t="shared" si="72"/>
        <v>0</v>
      </c>
      <c r="DZ41" s="129">
        <f t="shared" si="73"/>
        <v>0</v>
      </c>
      <c r="EA41" s="128">
        <f t="shared" si="74"/>
        <v>0</v>
      </c>
    </row>
    <row r="42" spans="1:131" ht="20.25" customHeight="1" x14ac:dyDescent="0.55000000000000004">
      <c r="A42" s="6">
        <v>34</v>
      </c>
      <c r="B42" s="6" t="str">
        <f>IF(対象者!E38="","",対象者!E38)</f>
        <v/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6">
        <f t="shared" si="0"/>
        <v>0</v>
      </c>
      <c r="AJ42" s="6">
        <f t="shared" si="3"/>
        <v>0</v>
      </c>
      <c r="AK42" s="6">
        <f t="shared" si="4"/>
        <v>0</v>
      </c>
      <c r="AL42" s="6">
        <f t="shared" si="5"/>
        <v>0</v>
      </c>
      <c r="AM42" s="6">
        <f t="shared" si="6"/>
        <v>0</v>
      </c>
      <c r="AN42" s="6">
        <f t="shared" si="7"/>
        <v>0</v>
      </c>
      <c r="AO42" s="6">
        <f t="shared" si="8"/>
        <v>0</v>
      </c>
      <c r="AQ42" s="124" t="str">
        <f>経路A!N42</f>
        <v/>
      </c>
      <c r="AR42" s="124" t="str">
        <f>B!N42</f>
        <v/>
      </c>
      <c r="AS42" s="124" t="str">
        <f>'C'!N42</f>
        <v/>
      </c>
      <c r="AT42" s="124" t="str">
        <f>D!N42</f>
        <v/>
      </c>
      <c r="AU42" s="124" t="str">
        <f>E!N42</f>
        <v/>
      </c>
      <c r="AV42" s="124" t="str">
        <f>F!N42</f>
        <v/>
      </c>
      <c r="AW42" s="125"/>
      <c r="AX42" s="6">
        <f t="shared" si="75"/>
        <v>0</v>
      </c>
      <c r="AY42" s="6">
        <f t="shared" si="9"/>
        <v>0</v>
      </c>
      <c r="AZ42" s="6">
        <f t="shared" si="10"/>
        <v>0</v>
      </c>
      <c r="BA42" s="6">
        <f t="shared" si="11"/>
        <v>0</v>
      </c>
      <c r="BB42" s="6">
        <f t="shared" si="12"/>
        <v>0</v>
      </c>
      <c r="BC42" s="6">
        <f t="shared" si="13"/>
        <v>0</v>
      </c>
      <c r="BD42" s="6">
        <f t="shared" si="14"/>
        <v>0</v>
      </c>
      <c r="BE42" s="6">
        <f t="shared" si="15"/>
        <v>0</v>
      </c>
      <c r="BF42" s="6">
        <f t="shared" si="16"/>
        <v>0</v>
      </c>
      <c r="BG42" s="6">
        <f t="shared" si="17"/>
        <v>0</v>
      </c>
      <c r="BH42" s="6">
        <f t="shared" si="18"/>
        <v>0</v>
      </c>
      <c r="BI42" s="6">
        <f t="shared" si="19"/>
        <v>0</v>
      </c>
      <c r="BJ42" s="6">
        <f t="shared" si="20"/>
        <v>0</v>
      </c>
      <c r="BK42" s="6">
        <f t="shared" si="21"/>
        <v>0</v>
      </c>
      <c r="BL42" s="6">
        <f t="shared" si="22"/>
        <v>0</v>
      </c>
      <c r="BM42" s="6">
        <f t="shared" si="23"/>
        <v>0</v>
      </c>
      <c r="BN42" s="6">
        <f t="shared" si="24"/>
        <v>0</v>
      </c>
      <c r="BO42" s="6">
        <f t="shared" si="25"/>
        <v>0</v>
      </c>
      <c r="BP42" s="6">
        <f t="shared" si="26"/>
        <v>0</v>
      </c>
      <c r="BQ42" s="6">
        <f t="shared" si="27"/>
        <v>0</v>
      </c>
      <c r="BR42" s="6">
        <f t="shared" si="28"/>
        <v>0</v>
      </c>
      <c r="BS42" s="6">
        <f t="shared" si="29"/>
        <v>0</v>
      </c>
      <c r="BT42" s="6">
        <f t="shared" si="30"/>
        <v>0</v>
      </c>
      <c r="BU42" s="6">
        <f t="shared" si="31"/>
        <v>0</v>
      </c>
      <c r="BV42" s="6">
        <f t="shared" si="32"/>
        <v>0</v>
      </c>
      <c r="BW42" s="6">
        <f t="shared" si="33"/>
        <v>0</v>
      </c>
      <c r="BX42" s="6">
        <f t="shared" si="34"/>
        <v>0</v>
      </c>
      <c r="BY42" s="6">
        <f t="shared" si="35"/>
        <v>0</v>
      </c>
      <c r="BZ42" s="6">
        <f t="shared" si="36"/>
        <v>0</v>
      </c>
      <c r="CA42" s="6">
        <f t="shared" si="37"/>
        <v>0</v>
      </c>
      <c r="CB42" s="6">
        <f t="shared" si="38"/>
        <v>0</v>
      </c>
      <c r="CD42" s="126" t="str">
        <f>経路A!P42</f>
        <v/>
      </c>
      <c r="CE42" s="126" t="str">
        <f>B!O42</f>
        <v/>
      </c>
      <c r="CF42" s="126" t="str">
        <f>'C'!O42</f>
        <v/>
      </c>
      <c r="CG42" s="126" t="str">
        <f>D!O42</f>
        <v/>
      </c>
      <c r="CH42" s="126" t="str">
        <f>E!O42</f>
        <v/>
      </c>
      <c r="CI42" s="126" t="str">
        <f>F!O42</f>
        <v/>
      </c>
      <c r="CJ42" s="127"/>
      <c r="CK42" s="128" t="str">
        <f t="shared" si="39"/>
        <v/>
      </c>
      <c r="CL42" s="128" t="str">
        <f t="shared" si="40"/>
        <v/>
      </c>
      <c r="CM42" s="128" t="str">
        <f t="shared" si="41"/>
        <v/>
      </c>
      <c r="CN42" s="128" t="str">
        <f t="shared" si="42"/>
        <v/>
      </c>
      <c r="CO42" s="128" t="str">
        <f t="shared" si="43"/>
        <v/>
      </c>
      <c r="CP42" s="128" t="str">
        <f t="shared" si="44"/>
        <v/>
      </c>
      <c r="CQ42" s="128" t="str">
        <f t="shared" si="45"/>
        <v/>
      </c>
      <c r="CR42" s="128" t="str">
        <f t="shared" si="46"/>
        <v/>
      </c>
      <c r="CS42" s="128" t="str">
        <f t="shared" si="47"/>
        <v/>
      </c>
      <c r="CT42" s="128" t="str">
        <f t="shared" si="48"/>
        <v/>
      </c>
      <c r="CU42" s="128" t="str">
        <f t="shared" si="49"/>
        <v/>
      </c>
      <c r="CV42" s="128" t="str">
        <f t="shared" si="50"/>
        <v/>
      </c>
      <c r="CW42" s="128" t="str">
        <f t="shared" si="51"/>
        <v/>
      </c>
      <c r="CX42" s="128" t="str">
        <f t="shared" si="52"/>
        <v/>
      </c>
      <c r="CY42" s="128" t="str">
        <f t="shared" si="53"/>
        <v/>
      </c>
      <c r="CZ42" s="128" t="str">
        <f t="shared" si="54"/>
        <v/>
      </c>
      <c r="DA42" s="128" t="str">
        <f t="shared" si="55"/>
        <v/>
      </c>
      <c r="DB42" s="128" t="str">
        <f t="shared" si="56"/>
        <v/>
      </c>
      <c r="DC42" s="128" t="str">
        <f t="shared" si="57"/>
        <v/>
      </c>
      <c r="DD42" s="128" t="str">
        <f t="shared" si="58"/>
        <v/>
      </c>
      <c r="DE42" s="128" t="str">
        <f t="shared" si="59"/>
        <v/>
      </c>
      <c r="DF42" s="128" t="str">
        <f t="shared" si="60"/>
        <v/>
      </c>
      <c r="DG42" s="128" t="str">
        <f t="shared" si="61"/>
        <v/>
      </c>
      <c r="DH42" s="128" t="str">
        <f t="shared" si="62"/>
        <v/>
      </c>
      <c r="DI42" s="128" t="str">
        <f t="shared" si="63"/>
        <v/>
      </c>
      <c r="DJ42" s="128" t="str">
        <f t="shared" si="64"/>
        <v/>
      </c>
      <c r="DK42" s="128" t="str">
        <f t="shared" si="65"/>
        <v/>
      </c>
      <c r="DL42" s="128" t="str">
        <f t="shared" si="66"/>
        <v/>
      </c>
      <c r="DM42" s="128" t="str">
        <f t="shared" si="67"/>
        <v/>
      </c>
      <c r="DN42" s="128" t="str">
        <f t="shared" si="68"/>
        <v/>
      </c>
      <c r="DO42" s="128" t="str">
        <f t="shared" si="69"/>
        <v/>
      </c>
      <c r="DP42" s="128">
        <f t="shared" si="70"/>
        <v>0</v>
      </c>
      <c r="DR42" s="128">
        <f>IF(AJ42=0,0,経路A!H42/2*COUNTIF(C42:AG42,$DR$8))</f>
        <v>0</v>
      </c>
      <c r="DS42" s="128">
        <f>IF(AK42=0,0,B!H42/2*COUNTIF(C42:AG42,$DS$8))</f>
        <v>0</v>
      </c>
      <c r="DT42" s="128">
        <f>IF(AL42=0,0,'C'!H42/2*COUNTIF(C42:AG42,$DT$8))</f>
        <v>0</v>
      </c>
      <c r="DU42" s="128">
        <f>IF(AM42=0,0,D!H42/2*COUNTIF(C42:AG42,$DU$8))</f>
        <v>0</v>
      </c>
      <c r="DV42" s="128">
        <f>IF(AN42=0,0,E!H42/2*COUNTIF(C42:AG42,$DV$8))</f>
        <v>0</v>
      </c>
      <c r="DW42" s="128">
        <f>IF(AO42=0,0,F!H42/2*COUNTIF(C42:AG42,$DW$8))</f>
        <v>0</v>
      </c>
      <c r="DX42" s="128">
        <f t="shared" si="71"/>
        <v>0</v>
      </c>
      <c r="DY42" s="128">
        <f t="shared" si="72"/>
        <v>0</v>
      </c>
      <c r="DZ42" s="129">
        <f t="shared" si="73"/>
        <v>0</v>
      </c>
      <c r="EA42" s="128">
        <f t="shared" si="74"/>
        <v>0</v>
      </c>
    </row>
    <row r="43" spans="1:131" ht="20.25" customHeight="1" x14ac:dyDescent="0.55000000000000004">
      <c r="A43" s="6">
        <v>35</v>
      </c>
      <c r="B43" s="6" t="str">
        <f>IF(対象者!E39="","",対象者!E39)</f>
        <v/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6">
        <f t="shared" si="0"/>
        <v>0</v>
      </c>
      <c r="AJ43" s="6">
        <f t="shared" si="3"/>
        <v>0</v>
      </c>
      <c r="AK43" s="6">
        <f t="shared" si="4"/>
        <v>0</v>
      </c>
      <c r="AL43" s="6">
        <f t="shared" si="5"/>
        <v>0</v>
      </c>
      <c r="AM43" s="6">
        <f t="shared" si="6"/>
        <v>0</v>
      </c>
      <c r="AN43" s="6">
        <f t="shared" si="7"/>
        <v>0</v>
      </c>
      <c r="AO43" s="6">
        <f t="shared" si="8"/>
        <v>0</v>
      </c>
      <c r="AQ43" s="124" t="str">
        <f>経路A!N43</f>
        <v/>
      </c>
      <c r="AR43" s="124" t="str">
        <f>B!N43</f>
        <v/>
      </c>
      <c r="AS43" s="124" t="str">
        <f>'C'!N43</f>
        <v/>
      </c>
      <c r="AT43" s="124" t="str">
        <f>D!N43</f>
        <v/>
      </c>
      <c r="AU43" s="124" t="str">
        <f>E!N43</f>
        <v/>
      </c>
      <c r="AV43" s="124" t="str">
        <f>F!N43</f>
        <v/>
      </c>
      <c r="AW43" s="125"/>
      <c r="AX43" s="6">
        <f t="shared" si="75"/>
        <v>0</v>
      </c>
      <c r="AY43" s="6">
        <f t="shared" si="9"/>
        <v>0</v>
      </c>
      <c r="AZ43" s="6">
        <f t="shared" si="10"/>
        <v>0</v>
      </c>
      <c r="BA43" s="6">
        <f t="shared" si="11"/>
        <v>0</v>
      </c>
      <c r="BB43" s="6">
        <f t="shared" si="12"/>
        <v>0</v>
      </c>
      <c r="BC43" s="6">
        <f t="shared" si="13"/>
        <v>0</v>
      </c>
      <c r="BD43" s="6">
        <f t="shared" si="14"/>
        <v>0</v>
      </c>
      <c r="BE43" s="6">
        <f t="shared" si="15"/>
        <v>0</v>
      </c>
      <c r="BF43" s="6">
        <f t="shared" si="16"/>
        <v>0</v>
      </c>
      <c r="BG43" s="6">
        <f t="shared" si="17"/>
        <v>0</v>
      </c>
      <c r="BH43" s="6">
        <f t="shared" si="18"/>
        <v>0</v>
      </c>
      <c r="BI43" s="6">
        <f t="shared" si="19"/>
        <v>0</v>
      </c>
      <c r="BJ43" s="6">
        <f t="shared" si="20"/>
        <v>0</v>
      </c>
      <c r="BK43" s="6">
        <f t="shared" si="21"/>
        <v>0</v>
      </c>
      <c r="BL43" s="6">
        <f t="shared" si="22"/>
        <v>0</v>
      </c>
      <c r="BM43" s="6">
        <f t="shared" si="23"/>
        <v>0</v>
      </c>
      <c r="BN43" s="6">
        <f t="shared" si="24"/>
        <v>0</v>
      </c>
      <c r="BO43" s="6">
        <f t="shared" si="25"/>
        <v>0</v>
      </c>
      <c r="BP43" s="6">
        <f t="shared" si="26"/>
        <v>0</v>
      </c>
      <c r="BQ43" s="6">
        <f t="shared" si="27"/>
        <v>0</v>
      </c>
      <c r="BR43" s="6">
        <f t="shared" si="28"/>
        <v>0</v>
      </c>
      <c r="BS43" s="6">
        <f t="shared" si="29"/>
        <v>0</v>
      </c>
      <c r="BT43" s="6">
        <f t="shared" si="30"/>
        <v>0</v>
      </c>
      <c r="BU43" s="6">
        <f t="shared" si="31"/>
        <v>0</v>
      </c>
      <c r="BV43" s="6">
        <f t="shared" si="32"/>
        <v>0</v>
      </c>
      <c r="BW43" s="6">
        <f t="shared" si="33"/>
        <v>0</v>
      </c>
      <c r="BX43" s="6">
        <f t="shared" si="34"/>
        <v>0</v>
      </c>
      <c r="BY43" s="6">
        <f t="shared" si="35"/>
        <v>0</v>
      </c>
      <c r="BZ43" s="6">
        <f t="shared" si="36"/>
        <v>0</v>
      </c>
      <c r="CA43" s="6">
        <f t="shared" si="37"/>
        <v>0</v>
      </c>
      <c r="CB43" s="6">
        <f t="shared" si="38"/>
        <v>0</v>
      </c>
      <c r="CD43" s="126" t="str">
        <f>経路A!P43</f>
        <v/>
      </c>
      <c r="CE43" s="126" t="str">
        <f>B!O43</f>
        <v/>
      </c>
      <c r="CF43" s="126" t="str">
        <f>'C'!O43</f>
        <v/>
      </c>
      <c r="CG43" s="126" t="str">
        <f>D!O43</f>
        <v/>
      </c>
      <c r="CH43" s="126" t="str">
        <f>E!O43</f>
        <v/>
      </c>
      <c r="CI43" s="126" t="str">
        <f>F!O43</f>
        <v/>
      </c>
      <c r="CJ43" s="127"/>
      <c r="CK43" s="128" t="str">
        <f t="shared" si="39"/>
        <v/>
      </c>
      <c r="CL43" s="128" t="str">
        <f t="shared" si="40"/>
        <v/>
      </c>
      <c r="CM43" s="128" t="str">
        <f t="shared" si="41"/>
        <v/>
      </c>
      <c r="CN43" s="128" t="str">
        <f t="shared" si="42"/>
        <v/>
      </c>
      <c r="CO43" s="128" t="str">
        <f t="shared" si="43"/>
        <v/>
      </c>
      <c r="CP43" s="128" t="str">
        <f t="shared" si="44"/>
        <v/>
      </c>
      <c r="CQ43" s="128" t="str">
        <f t="shared" si="45"/>
        <v/>
      </c>
      <c r="CR43" s="128" t="str">
        <f t="shared" si="46"/>
        <v/>
      </c>
      <c r="CS43" s="128" t="str">
        <f t="shared" si="47"/>
        <v/>
      </c>
      <c r="CT43" s="128" t="str">
        <f t="shared" si="48"/>
        <v/>
      </c>
      <c r="CU43" s="128" t="str">
        <f t="shared" si="49"/>
        <v/>
      </c>
      <c r="CV43" s="128" t="str">
        <f t="shared" si="50"/>
        <v/>
      </c>
      <c r="CW43" s="128" t="str">
        <f t="shared" si="51"/>
        <v/>
      </c>
      <c r="CX43" s="128" t="str">
        <f t="shared" si="52"/>
        <v/>
      </c>
      <c r="CY43" s="128" t="str">
        <f t="shared" si="53"/>
        <v/>
      </c>
      <c r="CZ43" s="128" t="str">
        <f t="shared" si="54"/>
        <v/>
      </c>
      <c r="DA43" s="128" t="str">
        <f t="shared" si="55"/>
        <v/>
      </c>
      <c r="DB43" s="128" t="str">
        <f t="shared" si="56"/>
        <v/>
      </c>
      <c r="DC43" s="128" t="str">
        <f t="shared" si="57"/>
        <v/>
      </c>
      <c r="DD43" s="128" t="str">
        <f t="shared" si="58"/>
        <v/>
      </c>
      <c r="DE43" s="128" t="str">
        <f t="shared" si="59"/>
        <v/>
      </c>
      <c r="DF43" s="128" t="str">
        <f t="shared" si="60"/>
        <v/>
      </c>
      <c r="DG43" s="128" t="str">
        <f t="shared" si="61"/>
        <v/>
      </c>
      <c r="DH43" s="128" t="str">
        <f t="shared" si="62"/>
        <v/>
      </c>
      <c r="DI43" s="128" t="str">
        <f t="shared" si="63"/>
        <v/>
      </c>
      <c r="DJ43" s="128" t="str">
        <f t="shared" si="64"/>
        <v/>
      </c>
      <c r="DK43" s="128" t="str">
        <f t="shared" si="65"/>
        <v/>
      </c>
      <c r="DL43" s="128" t="str">
        <f t="shared" si="66"/>
        <v/>
      </c>
      <c r="DM43" s="128" t="str">
        <f t="shared" si="67"/>
        <v/>
      </c>
      <c r="DN43" s="128" t="str">
        <f t="shared" si="68"/>
        <v/>
      </c>
      <c r="DO43" s="128" t="str">
        <f t="shared" si="69"/>
        <v/>
      </c>
      <c r="DP43" s="128">
        <f t="shared" si="70"/>
        <v>0</v>
      </c>
      <c r="DR43" s="128">
        <f>IF(AJ43=0,0,経路A!H43/2*COUNTIF(C43:AG43,$DR$8))</f>
        <v>0</v>
      </c>
      <c r="DS43" s="128">
        <f>IF(AK43=0,0,B!H43/2*COUNTIF(C43:AG43,$DS$8))</f>
        <v>0</v>
      </c>
      <c r="DT43" s="128">
        <f>IF(AL43=0,0,'C'!H43/2*COUNTIF(C43:AG43,$DT$8))</f>
        <v>0</v>
      </c>
      <c r="DU43" s="128">
        <f>IF(AM43=0,0,D!H43/2*COUNTIF(C43:AG43,$DU$8))</f>
        <v>0</v>
      </c>
      <c r="DV43" s="128">
        <f>IF(AN43=0,0,E!H43/2*COUNTIF(C43:AG43,$DV$8))</f>
        <v>0</v>
      </c>
      <c r="DW43" s="128">
        <f>IF(AO43=0,0,F!H43/2*COUNTIF(C43:AG43,$DW$8))</f>
        <v>0</v>
      </c>
      <c r="DX43" s="128">
        <f t="shared" si="71"/>
        <v>0</v>
      </c>
      <c r="DY43" s="128">
        <f t="shared" si="72"/>
        <v>0</v>
      </c>
      <c r="DZ43" s="129">
        <f t="shared" si="73"/>
        <v>0</v>
      </c>
      <c r="EA43" s="128">
        <f t="shared" si="74"/>
        <v>0</v>
      </c>
    </row>
    <row r="44" spans="1:131" ht="20.25" customHeight="1" x14ac:dyDescent="0.55000000000000004">
      <c r="A44" s="6">
        <v>36</v>
      </c>
      <c r="B44" s="6" t="str">
        <f>IF(対象者!E40="","",対象者!E40)</f>
        <v/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6">
        <f t="shared" si="0"/>
        <v>0</v>
      </c>
      <c r="AJ44" s="6">
        <f t="shared" si="3"/>
        <v>0</v>
      </c>
      <c r="AK44" s="6">
        <f t="shared" si="4"/>
        <v>0</v>
      </c>
      <c r="AL44" s="6">
        <f t="shared" si="5"/>
        <v>0</v>
      </c>
      <c r="AM44" s="6">
        <f t="shared" si="6"/>
        <v>0</v>
      </c>
      <c r="AN44" s="6">
        <f t="shared" si="7"/>
        <v>0</v>
      </c>
      <c r="AO44" s="6">
        <f t="shared" si="8"/>
        <v>0</v>
      </c>
      <c r="AQ44" s="124" t="str">
        <f>経路A!N44</f>
        <v/>
      </c>
      <c r="AR44" s="124" t="str">
        <f>B!N44</f>
        <v/>
      </c>
      <c r="AS44" s="124" t="str">
        <f>'C'!N44</f>
        <v/>
      </c>
      <c r="AT44" s="124" t="str">
        <f>D!N44</f>
        <v/>
      </c>
      <c r="AU44" s="124" t="str">
        <f>E!N44</f>
        <v/>
      </c>
      <c r="AV44" s="124" t="str">
        <f>F!N44</f>
        <v/>
      </c>
      <c r="AW44" s="125"/>
      <c r="AX44" s="6">
        <f t="shared" si="75"/>
        <v>0</v>
      </c>
      <c r="AY44" s="6">
        <f t="shared" si="9"/>
        <v>0</v>
      </c>
      <c r="AZ44" s="6">
        <f t="shared" si="10"/>
        <v>0</v>
      </c>
      <c r="BA44" s="6">
        <f t="shared" si="11"/>
        <v>0</v>
      </c>
      <c r="BB44" s="6">
        <f t="shared" si="12"/>
        <v>0</v>
      </c>
      <c r="BC44" s="6">
        <f t="shared" si="13"/>
        <v>0</v>
      </c>
      <c r="BD44" s="6">
        <f t="shared" si="14"/>
        <v>0</v>
      </c>
      <c r="BE44" s="6">
        <f t="shared" si="15"/>
        <v>0</v>
      </c>
      <c r="BF44" s="6">
        <f t="shared" si="16"/>
        <v>0</v>
      </c>
      <c r="BG44" s="6">
        <f t="shared" si="17"/>
        <v>0</v>
      </c>
      <c r="BH44" s="6">
        <f t="shared" si="18"/>
        <v>0</v>
      </c>
      <c r="BI44" s="6">
        <f t="shared" si="19"/>
        <v>0</v>
      </c>
      <c r="BJ44" s="6">
        <f t="shared" si="20"/>
        <v>0</v>
      </c>
      <c r="BK44" s="6">
        <f t="shared" si="21"/>
        <v>0</v>
      </c>
      <c r="BL44" s="6">
        <f t="shared" si="22"/>
        <v>0</v>
      </c>
      <c r="BM44" s="6">
        <f t="shared" si="23"/>
        <v>0</v>
      </c>
      <c r="BN44" s="6">
        <f t="shared" si="24"/>
        <v>0</v>
      </c>
      <c r="BO44" s="6">
        <f t="shared" si="25"/>
        <v>0</v>
      </c>
      <c r="BP44" s="6">
        <f t="shared" si="26"/>
        <v>0</v>
      </c>
      <c r="BQ44" s="6">
        <f t="shared" si="27"/>
        <v>0</v>
      </c>
      <c r="BR44" s="6">
        <f t="shared" si="28"/>
        <v>0</v>
      </c>
      <c r="BS44" s="6">
        <f t="shared" si="29"/>
        <v>0</v>
      </c>
      <c r="BT44" s="6">
        <f t="shared" si="30"/>
        <v>0</v>
      </c>
      <c r="BU44" s="6">
        <f t="shared" si="31"/>
        <v>0</v>
      </c>
      <c r="BV44" s="6">
        <f t="shared" si="32"/>
        <v>0</v>
      </c>
      <c r="BW44" s="6">
        <f t="shared" si="33"/>
        <v>0</v>
      </c>
      <c r="BX44" s="6">
        <f t="shared" si="34"/>
        <v>0</v>
      </c>
      <c r="BY44" s="6">
        <f t="shared" si="35"/>
        <v>0</v>
      </c>
      <c r="BZ44" s="6">
        <f t="shared" si="36"/>
        <v>0</v>
      </c>
      <c r="CA44" s="6">
        <f t="shared" si="37"/>
        <v>0</v>
      </c>
      <c r="CB44" s="6">
        <f t="shared" si="38"/>
        <v>0</v>
      </c>
      <c r="CD44" s="126" t="str">
        <f>経路A!P44</f>
        <v/>
      </c>
      <c r="CE44" s="126" t="str">
        <f>B!O44</f>
        <v/>
      </c>
      <c r="CF44" s="126" t="str">
        <f>'C'!O44</f>
        <v/>
      </c>
      <c r="CG44" s="126" t="str">
        <f>D!O44</f>
        <v/>
      </c>
      <c r="CH44" s="126" t="str">
        <f>E!O44</f>
        <v/>
      </c>
      <c r="CI44" s="126" t="str">
        <f>F!O44</f>
        <v/>
      </c>
      <c r="CJ44" s="127"/>
      <c r="CK44" s="128" t="str">
        <f t="shared" si="39"/>
        <v/>
      </c>
      <c r="CL44" s="128" t="str">
        <f t="shared" si="40"/>
        <v/>
      </c>
      <c r="CM44" s="128" t="str">
        <f t="shared" si="41"/>
        <v/>
      </c>
      <c r="CN44" s="128" t="str">
        <f t="shared" si="42"/>
        <v/>
      </c>
      <c r="CO44" s="128" t="str">
        <f t="shared" si="43"/>
        <v/>
      </c>
      <c r="CP44" s="128" t="str">
        <f t="shared" si="44"/>
        <v/>
      </c>
      <c r="CQ44" s="128" t="str">
        <f t="shared" si="45"/>
        <v/>
      </c>
      <c r="CR44" s="128" t="str">
        <f t="shared" si="46"/>
        <v/>
      </c>
      <c r="CS44" s="128" t="str">
        <f t="shared" si="47"/>
        <v/>
      </c>
      <c r="CT44" s="128" t="str">
        <f t="shared" si="48"/>
        <v/>
      </c>
      <c r="CU44" s="128" t="str">
        <f t="shared" si="49"/>
        <v/>
      </c>
      <c r="CV44" s="128" t="str">
        <f t="shared" si="50"/>
        <v/>
      </c>
      <c r="CW44" s="128" t="str">
        <f t="shared" si="51"/>
        <v/>
      </c>
      <c r="CX44" s="128" t="str">
        <f t="shared" si="52"/>
        <v/>
      </c>
      <c r="CY44" s="128" t="str">
        <f t="shared" si="53"/>
        <v/>
      </c>
      <c r="CZ44" s="128" t="str">
        <f t="shared" si="54"/>
        <v/>
      </c>
      <c r="DA44" s="128" t="str">
        <f t="shared" si="55"/>
        <v/>
      </c>
      <c r="DB44" s="128" t="str">
        <f t="shared" si="56"/>
        <v/>
      </c>
      <c r="DC44" s="128" t="str">
        <f t="shared" si="57"/>
        <v/>
      </c>
      <c r="DD44" s="128" t="str">
        <f t="shared" si="58"/>
        <v/>
      </c>
      <c r="DE44" s="128" t="str">
        <f t="shared" si="59"/>
        <v/>
      </c>
      <c r="DF44" s="128" t="str">
        <f t="shared" si="60"/>
        <v/>
      </c>
      <c r="DG44" s="128" t="str">
        <f t="shared" si="61"/>
        <v/>
      </c>
      <c r="DH44" s="128" t="str">
        <f t="shared" si="62"/>
        <v/>
      </c>
      <c r="DI44" s="128" t="str">
        <f t="shared" si="63"/>
        <v/>
      </c>
      <c r="DJ44" s="128" t="str">
        <f t="shared" si="64"/>
        <v/>
      </c>
      <c r="DK44" s="128" t="str">
        <f t="shared" si="65"/>
        <v/>
      </c>
      <c r="DL44" s="128" t="str">
        <f t="shared" si="66"/>
        <v/>
      </c>
      <c r="DM44" s="128" t="str">
        <f t="shared" si="67"/>
        <v/>
      </c>
      <c r="DN44" s="128" t="str">
        <f t="shared" si="68"/>
        <v/>
      </c>
      <c r="DO44" s="128" t="str">
        <f t="shared" si="69"/>
        <v/>
      </c>
      <c r="DP44" s="128">
        <f t="shared" si="70"/>
        <v>0</v>
      </c>
      <c r="DR44" s="128">
        <f>IF(AJ44=0,0,経路A!H44/2*COUNTIF(C44:AG44,$DR$8))</f>
        <v>0</v>
      </c>
      <c r="DS44" s="128">
        <f>IF(AK44=0,0,B!H44/2*COUNTIF(C44:AG44,$DS$8))</f>
        <v>0</v>
      </c>
      <c r="DT44" s="128">
        <f>IF(AL44=0,0,'C'!H44/2*COUNTIF(C44:AG44,$DT$8))</f>
        <v>0</v>
      </c>
      <c r="DU44" s="128">
        <f>IF(AM44=0,0,D!H44/2*COUNTIF(C44:AG44,$DU$8))</f>
        <v>0</v>
      </c>
      <c r="DV44" s="128">
        <f>IF(AN44=0,0,E!H44/2*COUNTIF(C44:AG44,$DV$8))</f>
        <v>0</v>
      </c>
      <c r="DW44" s="128">
        <f>IF(AO44=0,0,F!H44/2*COUNTIF(C44:AG44,$DW$8))</f>
        <v>0</v>
      </c>
      <c r="DX44" s="128">
        <f t="shared" si="71"/>
        <v>0</v>
      </c>
      <c r="DY44" s="128">
        <f t="shared" si="72"/>
        <v>0</v>
      </c>
      <c r="DZ44" s="129">
        <f t="shared" si="73"/>
        <v>0</v>
      </c>
      <c r="EA44" s="128">
        <f t="shared" si="74"/>
        <v>0</v>
      </c>
    </row>
    <row r="45" spans="1:131" ht="20.25" customHeight="1" x14ac:dyDescent="0.55000000000000004">
      <c r="A45" s="6">
        <v>37</v>
      </c>
      <c r="B45" s="6" t="str">
        <f>IF(対象者!E41="","",対象者!E41)</f>
        <v/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6">
        <f t="shared" si="0"/>
        <v>0</v>
      </c>
      <c r="AJ45" s="6">
        <f t="shared" si="3"/>
        <v>0</v>
      </c>
      <c r="AK45" s="6">
        <f t="shared" si="4"/>
        <v>0</v>
      </c>
      <c r="AL45" s="6">
        <f t="shared" si="5"/>
        <v>0</v>
      </c>
      <c r="AM45" s="6">
        <f t="shared" si="6"/>
        <v>0</v>
      </c>
      <c r="AN45" s="6">
        <f t="shared" si="7"/>
        <v>0</v>
      </c>
      <c r="AO45" s="6">
        <f t="shared" si="8"/>
        <v>0</v>
      </c>
      <c r="AQ45" s="124" t="str">
        <f>経路A!N45</f>
        <v/>
      </c>
      <c r="AR45" s="124" t="str">
        <f>B!N45</f>
        <v/>
      </c>
      <c r="AS45" s="124" t="str">
        <f>'C'!N45</f>
        <v/>
      </c>
      <c r="AT45" s="124" t="str">
        <f>D!N45</f>
        <v/>
      </c>
      <c r="AU45" s="124" t="str">
        <f>E!N45</f>
        <v/>
      </c>
      <c r="AV45" s="124" t="str">
        <f>F!N45</f>
        <v/>
      </c>
      <c r="AW45" s="125"/>
      <c r="AX45" s="6">
        <f t="shared" si="75"/>
        <v>0</v>
      </c>
      <c r="AY45" s="6">
        <f t="shared" si="9"/>
        <v>0</v>
      </c>
      <c r="AZ45" s="6">
        <f t="shared" si="10"/>
        <v>0</v>
      </c>
      <c r="BA45" s="6">
        <f t="shared" si="11"/>
        <v>0</v>
      </c>
      <c r="BB45" s="6">
        <f t="shared" si="12"/>
        <v>0</v>
      </c>
      <c r="BC45" s="6">
        <f t="shared" si="13"/>
        <v>0</v>
      </c>
      <c r="BD45" s="6">
        <f t="shared" si="14"/>
        <v>0</v>
      </c>
      <c r="BE45" s="6">
        <f t="shared" si="15"/>
        <v>0</v>
      </c>
      <c r="BF45" s="6">
        <f t="shared" si="16"/>
        <v>0</v>
      </c>
      <c r="BG45" s="6">
        <f t="shared" si="17"/>
        <v>0</v>
      </c>
      <c r="BH45" s="6">
        <f t="shared" si="18"/>
        <v>0</v>
      </c>
      <c r="BI45" s="6">
        <f t="shared" si="19"/>
        <v>0</v>
      </c>
      <c r="BJ45" s="6">
        <f t="shared" si="20"/>
        <v>0</v>
      </c>
      <c r="BK45" s="6">
        <f t="shared" si="21"/>
        <v>0</v>
      </c>
      <c r="BL45" s="6">
        <f t="shared" si="22"/>
        <v>0</v>
      </c>
      <c r="BM45" s="6">
        <f t="shared" si="23"/>
        <v>0</v>
      </c>
      <c r="BN45" s="6">
        <f t="shared" si="24"/>
        <v>0</v>
      </c>
      <c r="BO45" s="6">
        <f t="shared" si="25"/>
        <v>0</v>
      </c>
      <c r="BP45" s="6">
        <f t="shared" si="26"/>
        <v>0</v>
      </c>
      <c r="BQ45" s="6">
        <f t="shared" si="27"/>
        <v>0</v>
      </c>
      <c r="BR45" s="6">
        <f t="shared" si="28"/>
        <v>0</v>
      </c>
      <c r="BS45" s="6">
        <f t="shared" si="29"/>
        <v>0</v>
      </c>
      <c r="BT45" s="6">
        <f t="shared" si="30"/>
        <v>0</v>
      </c>
      <c r="BU45" s="6">
        <f t="shared" si="31"/>
        <v>0</v>
      </c>
      <c r="BV45" s="6">
        <f t="shared" si="32"/>
        <v>0</v>
      </c>
      <c r="BW45" s="6">
        <f t="shared" si="33"/>
        <v>0</v>
      </c>
      <c r="BX45" s="6">
        <f t="shared" si="34"/>
        <v>0</v>
      </c>
      <c r="BY45" s="6">
        <f t="shared" si="35"/>
        <v>0</v>
      </c>
      <c r="BZ45" s="6">
        <f t="shared" si="36"/>
        <v>0</v>
      </c>
      <c r="CA45" s="6">
        <f t="shared" si="37"/>
        <v>0</v>
      </c>
      <c r="CB45" s="6">
        <f t="shared" si="38"/>
        <v>0</v>
      </c>
      <c r="CD45" s="126" t="str">
        <f>経路A!P45</f>
        <v/>
      </c>
      <c r="CE45" s="126" t="str">
        <f>B!O45</f>
        <v/>
      </c>
      <c r="CF45" s="126" t="str">
        <f>'C'!O45</f>
        <v/>
      </c>
      <c r="CG45" s="126" t="str">
        <f>D!O45</f>
        <v/>
      </c>
      <c r="CH45" s="126" t="str">
        <f>E!O45</f>
        <v/>
      </c>
      <c r="CI45" s="126" t="str">
        <f>F!O45</f>
        <v/>
      </c>
      <c r="CJ45" s="127"/>
      <c r="CK45" s="128" t="str">
        <f t="shared" si="39"/>
        <v/>
      </c>
      <c r="CL45" s="128" t="str">
        <f t="shared" si="40"/>
        <v/>
      </c>
      <c r="CM45" s="128" t="str">
        <f t="shared" si="41"/>
        <v/>
      </c>
      <c r="CN45" s="128" t="str">
        <f t="shared" si="42"/>
        <v/>
      </c>
      <c r="CO45" s="128" t="str">
        <f t="shared" si="43"/>
        <v/>
      </c>
      <c r="CP45" s="128" t="str">
        <f t="shared" si="44"/>
        <v/>
      </c>
      <c r="CQ45" s="128" t="str">
        <f t="shared" si="45"/>
        <v/>
      </c>
      <c r="CR45" s="128" t="str">
        <f t="shared" si="46"/>
        <v/>
      </c>
      <c r="CS45" s="128" t="str">
        <f t="shared" si="47"/>
        <v/>
      </c>
      <c r="CT45" s="128" t="str">
        <f t="shared" si="48"/>
        <v/>
      </c>
      <c r="CU45" s="128" t="str">
        <f t="shared" si="49"/>
        <v/>
      </c>
      <c r="CV45" s="128" t="str">
        <f t="shared" si="50"/>
        <v/>
      </c>
      <c r="CW45" s="128" t="str">
        <f t="shared" si="51"/>
        <v/>
      </c>
      <c r="CX45" s="128" t="str">
        <f t="shared" si="52"/>
        <v/>
      </c>
      <c r="CY45" s="128" t="str">
        <f t="shared" si="53"/>
        <v/>
      </c>
      <c r="CZ45" s="128" t="str">
        <f t="shared" si="54"/>
        <v/>
      </c>
      <c r="DA45" s="128" t="str">
        <f t="shared" si="55"/>
        <v/>
      </c>
      <c r="DB45" s="128" t="str">
        <f t="shared" si="56"/>
        <v/>
      </c>
      <c r="DC45" s="128" t="str">
        <f t="shared" si="57"/>
        <v/>
      </c>
      <c r="DD45" s="128" t="str">
        <f t="shared" si="58"/>
        <v/>
      </c>
      <c r="DE45" s="128" t="str">
        <f t="shared" si="59"/>
        <v/>
      </c>
      <c r="DF45" s="128" t="str">
        <f t="shared" si="60"/>
        <v/>
      </c>
      <c r="DG45" s="128" t="str">
        <f t="shared" si="61"/>
        <v/>
      </c>
      <c r="DH45" s="128" t="str">
        <f t="shared" si="62"/>
        <v/>
      </c>
      <c r="DI45" s="128" t="str">
        <f t="shared" si="63"/>
        <v/>
      </c>
      <c r="DJ45" s="128" t="str">
        <f t="shared" si="64"/>
        <v/>
      </c>
      <c r="DK45" s="128" t="str">
        <f t="shared" si="65"/>
        <v/>
      </c>
      <c r="DL45" s="128" t="str">
        <f t="shared" si="66"/>
        <v/>
      </c>
      <c r="DM45" s="128" t="str">
        <f t="shared" si="67"/>
        <v/>
      </c>
      <c r="DN45" s="128" t="str">
        <f t="shared" si="68"/>
        <v/>
      </c>
      <c r="DO45" s="128" t="str">
        <f t="shared" si="69"/>
        <v/>
      </c>
      <c r="DP45" s="128">
        <f t="shared" si="70"/>
        <v>0</v>
      </c>
      <c r="DR45" s="128">
        <f>IF(AJ45=0,0,経路A!H45/2*COUNTIF(C45:AG45,$DR$8))</f>
        <v>0</v>
      </c>
      <c r="DS45" s="128">
        <f>IF(AK45=0,0,B!H45/2*COUNTIF(C45:AG45,$DS$8))</f>
        <v>0</v>
      </c>
      <c r="DT45" s="128">
        <f>IF(AL45=0,0,'C'!H45/2*COUNTIF(C45:AG45,$DT$8))</f>
        <v>0</v>
      </c>
      <c r="DU45" s="128">
        <f>IF(AM45=0,0,D!H45/2*COUNTIF(C45:AG45,$DU$8))</f>
        <v>0</v>
      </c>
      <c r="DV45" s="128">
        <f>IF(AN45=0,0,E!H45/2*COUNTIF(C45:AG45,$DV$8))</f>
        <v>0</v>
      </c>
      <c r="DW45" s="128">
        <f>IF(AO45=0,0,F!H45/2*COUNTIF(C45:AG45,$DW$8))</f>
        <v>0</v>
      </c>
      <c r="DX45" s="128">
        <f t="shared" si="71"/>
        <v>0</v>
      </c>
      <c r="DY45" s="128">
        <f t="shared" si="72"/>
        <v>0</v>
      </c>
      <c r="DZ45" s="129">
        <f t="shared" si="73"/>
        <v>0</v>
      </c>
      <c r="EA45" s="128">
        <f t="shared" si="74"/>
        <v>0</v>
      </c>
    </row>
    <row r="46" spans="1:131" ht="20.25" customHeight="1" x14ac:dyDescent="0.55000000000000004">
      <c r="A46" s="6">
        <v>38</v>
      </c>
      <c r="B46" s="6" t="str">
        <f>IF(対象者!E42="","",対象者!E42)</f>
        <v/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6">
        <f t="shared" si="0"/>
        <v>0</v>
      </c>
      <c r="AJ46" s="6">
        <f t="shared" si="3"/>
        <v>0</v>
      </c>
      <c r="AK46" s="6">
        <f t="shared" si="4"/>
        <v>0</v>
      </c>
      <c r="AL46" s="6">
        <f t="shared" si="5"/>
        <v>0</v>
      </c>
      <c r="AM46" s="6">
        <f t="shared" si="6"/>
        <v>0</v>
      </c>
      <c r="AN46" s="6">
        <f t="shared" si="7"/>
        <v>0</v>
      </c>
      <c r="AO46" s="6">
        <f t="shared" si="8"/>
        <v>0</v>
      </c>
      <c r="AQ46" s="124" t="str">
        <f>経路A!N46</f>
        <v/>
      </c>
      <c r="AR46" s="124" t="str">
        <f>B!N46</f>
        <v/>
      </c>
      <c r="AS46" s="124" t="str">
        <f>'C'!N46</f>
        <v/>
      </c>
      <c r="AT46" s="124" t="str">
        <f>D!N46</f>
        <v/>
      </c>
      <c r="AU46" s="124" t="str">
        <f>E!N46</f>
        <v/>
      </c>
      <c r="AV46" s="124" t="str">
        <f>F!N46</f>
        <v/>
      </c>
      <c r="AW46" s="125"/>
      <c r="AX46" s="6">
        <f t="shared" si="75"/>
        <v>0</v>
      </c>
      <c r="AY46" s="6">
        <f t="shared" si="9"/>
        <v>0</v>
      </c>
      <c r="AZ46" s="6">
        <f t="shared" si="10"/>
        <v>0</v>
      </c>
      <c r="BA46" s="6">
        <f t="shared" si="11"/>
        <v>0</v>
      </c>
      <c r="BB46" s="6">
        <f t="shared" si="12"/>
        <v>0</v>
      </c>
      <c r="BC46" s="6">
        <f t="shared" si="13"/>
        <v>0</v>
      </c>
      <c r="BD46" s="6">
        <f t="shared" si="14"/>
        <v>0</v>
      </c>
      <c r="BE46" s="6">
        <f t="shared" si="15"/>
        <v>0</v>
      </c>
      <c r="BF46" s="6">
        <f t="shared" si="16"/>
        <v>0</v>
      </c>
      <c r="BG46" s="6">
        <f t="shared" si="17"/>
        <v>0</v>
      </c>
      <c r="BH46" s="6">
        <f t="shared" si="18"/>
        <v>0</v>
      </c>
      <c r="BI46" s="6">
        <f t="shared" si="19"/>
        <v>0</v>
      </c>
      <c r="BJ46" s="6">
        <f t="shared" si="20"/>
        <v>0</v>
      </c>
      <c r="BK46" s="6">
        <f t="shared" si="21"/>
        <v>0</v>
      </c>
      <c r="BL46" s="6">
        <f t="shared" si="22"/>
        <v>0</v>
      </c>
      <c r="BM46" s="6">
        <f t="shared" si="23"/>
        <v>0</v>
      </c>
      <c r="BN46" s="6">
        <f t="shared" si="24"/>
        <v>0</v>
      </c>
      <c r="BO46" s="6">
        <f t="shared" si="25"/>
        <v>0</v>
      </c>
      <c r="BP46" s="6">
        <f t="shared" si="26"/>
        <v>0</v>
      </c>
      <c r="BQ46" s="6">
        <f t="shared" si="27"/>
        <v>0</v>
      </c>
      <c r="BR46" s="6">
        <f t="shared" si="28"/>
        <v>0</v>
      </c>
      <c r="BS46" s="6">
        <f t="shared" si="29"/>
        <v>0</v>
      </c>
      <c r="BT46" s="6">
        <f t="shared" si="30"/>
        <v>0</v>
      </c>
      <c r="BU46" s="6">
        <f t="shared" si="31"/>
        <v>0</v>
      </c>
      <c r="BV46" s="6">
        <f t="shared" si="32"/>
        <v>0</v>
      </c>
      <c r="BW46" s="6">
        <f t="shared" si="33"/>
        <v>0</v>
      </c>
      <c r="BX46" s="6">
        <f t="shared" si="34"/>
        <v>0</v>
      </c>
      <c r="BY46" s="6">
        <f t="shared" si="35"/>
        <v>0</v>
      </c>
      <c r="BZ46" s="6">
        <f t="shared" si="36"/>
        <v>0</v>
      </c>
      <c r="CA46" s="6">
        <f t="shared" si="37"/>
        <v>0</v>
      </c>
      <c r="CB46" s="6">
        <f t="shared" si="38"/>
        <v>0</v>
      </c>
      <c r="CD46" s="126" t="str">
        <f>経路A!P46</f>
        <v/>
      </c>
      <c r="CE46" s="126" t="str">
        <f>B!O46</f>
        <v/>
      </c>
      <c r="CF46" s="126" t="str">
        <f>'C'!O46</f>
        <v/>
      </c>
      <c r="CG46" s="126" t="str">
        <f>D!O46</f>
        <v/>
      </c>
      <c r="CH46" s="126" t="str">
        <f>E!O46</f>
        <v/>
      </c>
      <c r="CI46" s="126" t="str">
        <f>F!O46</f>
        <v/>
      </c>
      <c r="CJ46" s="127"/>
      <c r="CK46" s="128" t="str">
        <f t="shared" si="39"/>
        <v/>
      </c>
      <c r="CL46" s="128" t="str">
        <f t="shared" si="40"/>
        <v/>
      </c>
      <c r="CM46" s="128" t="str">
        <f t="shared" si="41"/>
        <v/>
      </c>
      <c r="CN46" s="128" t="str">
        <f t="shared" si="42"/>
        <v/>
      </c>
      <c r="CO46" s="128" t="str">
        <f t="shared" si="43"/>
        <v/>
      </c>
      <c r="CP46" s="128" t="str">
        <f t="shared" si="44"/>
        <v/>
      </c>
      <c r="CQ46" s="128" t="str">
        <f t="shared" si="45"/>
        <v/>
      </c>
      <c r="CR46" s="128" t="str">
        <f t="shared" si="46"/>
        <v/>
      </c>
      <c r="CS46" s="128" t="str">
        <f t="shared" si="47"/>
        <v/>
      </c>
      <c r="CT46" s="128" t="str">
        <f t="shared" si="48"/>
        <v/>
      </c>
      <c r="CU46" s="128" t="str">
        <f t="shared" si="49"/>
        <v/>
      </c>
      <c r="CV46" s="128" t="str">
        <f t="shared" si="50"/>
        <v/>
      </c>
      <c r="CW46" s="128" t="str">
        <f t="shared" si="51"/>
        <v/>
      </c>
      <c r="CX46" s="128" t="str">
        <f t="shared" si="52"/>
        <v/>
      </c>
      <c r="CY46" s="128" t="str">
        <f t="shared" si="53"/>
        <v/>
      </c>
      <c r="CZ46" s="128" t="str">
        <f t="shared" si="54"/>
        <v/>
      </c>
      <c r="DA46" s="128" t="str">
        <f t="shared" si="55"/>
        <v/>
      </c>
      <c r="DB46" s="128" t="str">
        <f t="shared" si="56"/>
        <v/>
      </c>
      <c r="DC46" s="128" t="str">
        <f t="shared" si="57"/>
        <v/>
      </c>
      <c r="DD46" s="128" t="str">
        <f t="shared" si="58"/>
        <v/>
      </c>
      <c r="DE46" s="128" t="str">
        <f t="shared" si="59"/>
        <v/>
      </c>
      <c r="DF46" s="128" t="str">
        <f t="shared" si="60"/>
        <v/>
      </c>
      <c r="DG46" s="128" t="str">
        <f t="shared" si="61"/>
        <v/>
      </c>
      <c r="DH46" s="128" t="str">
        <f t="shared" si="62"/>
        <v/>
      </c>
      <c r="DI46" s="128" t="str">
        <f t="shared" si="63"/>
        <v/>
      </c>
      <c r="DJ46" s="128" t="str">
        <f t="shared" si="64"/>
        <v/>
      </c>
      <c r="DK46" s="128" t="str">
        <f t="shared" si="65"/>
        <v/>
      </c>
      <c r="DL46" s="128" t="str">
        <f t="shared" si="66"/>
        <v/>
      </c>
      <c r="DM46" s="128" t="str">
        <f t="shared" si="67"/>
        <v/>
      </c>
      <c r="DN46" s="128" t="str">
        <f t="shared" si="68"/>
        <v/>
      </c>
      <c r="DO46" s="128" t="str">
        <f t="shared" si="69"/>
        <v/>
      </c>
      <c r="DP46" s="128">
        <f t="shared" si="70"/>
        <v>0</v>
      </c>
      <c r="DR46" s="128">
        <f>IF(AJ46=0,0,経路A!H46/2*COUNTIF(C46:AG46,$DR$8))</f>
        <v>0</v>
      </c>
      <c r="DS46" s="128">
        <f>IF(AK46=0,0,B!H46/2*COUNTIF(C46:AG46,$DS$8))</f>
        <v>0</v>
      </c>
      <c r="DT46" s="128">
        <f>IF(AL46=0,0,'C'!H46/2*COUNTIF(C46:AG46,$DT$8))</f>
        <v>0</v>
      </c>
      <c r="DU46" s="128">
        <f>IF(AM46=0,0,D!H46/2*COUNTIF(C46:AG46,$DU$8))</f>
        <v>0</v>
      </c>
      <c r="DV46" s="128">
        <f>IF(AN46=0,0,E!H46/2*COUNTIF(C46:AG46,$DV$8))</f>
        <v>0</v>
      </c>
      <c r="DW46" s="128">
        <f>IF(AO46=0,0,F!H46/2*COUNTIF(C46:AG46,$DW$8))</f>
        <v>0</v>
      </c>
      <c r="DX46" s="128">
        <f t="shared" si="71"/>
        <v>0</v>
      </c>
      <c r="DY46" s="128">
        <f t="shared" si="72"/>
        <v>0</v>
      </c>
      <c r="DZ46" s="129">
        <f t="shared" si="73"/>
        <v>0</v>
      </c>
      <c r="EA46" s="128">
        <f t="shared" si="74"/>
        <v>0</v>
      </c>
    </row>
    <row r="47" spans="1:131" ht="20.25" customHeight="1" x14ac:dyDescent="0.55000000000000004">
      <c r="A47" s="6">
        <v>39</v>
      </c>
      <c r="B47" s="6" t="str">
        <f>IF(対象者!E43="","",対象者!E43)</f>
        <v/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6">
        <f t="shared" si="0"/>
        <v>0</v>
      </c>
      <c r="AJ47" s="6">
        <f t="shared" si="3"/>
        <v>0</v>
      </c>
      <c r="AK47" s="6">
        <f t="shared" si="4"/>
        <v>0</v>
      </c>
      <c r="AL47" s="6">
        <f t="shared" si="5"/>
        <v>0</v>
      </c>
      <c r="AM47" s="6">
        <f t="shared" si="6"/>
        <v>0</v>
      </c>
      <c r="AN47" s="6">
        <f t="shared" si="7"/>
        <v>0</v>
      </c>
      <c r="AO47" s="6">
        <f t="shared" si="8"/>
        <v>0</v>
      </c>
      <c r="AQ47" s="124" t="str">
        <f>経路A!N47</f>
        <v/>
      </c>
      <c r="AR47" s="124" t="str">
        <f>B!N47</f>
        <v/>
      </c>
      <c r="AS47" s="124" t="str">
        <f>'C'!N47</f>
        <v/>
      </c>
      <c r="AT47" s="124" t="str">
        <f>D!N47</f>
        <v/>
      </c>
      <c r="AU47" s="124" t="str">
        <f>E!N47</f>
        <v/>
      </c>
      <c r="AV47" s="124" t="str">
        <f>F!N47</f>
        <v/>
      </c>
      <c r="AW47" s="125"/>
      <c r="AX47" s="6">
        <f t="shared" si="75"/>
        <v>0</v>
      </c>
      <c r="AY47" s="6">
        <f t="shared" si="9"/>
        <v>0</v>
      </c>
      <c r="AZ47" s="6">
        <f t="shared" si="10"/>
        <v>0</v>
      </c>
      <c r="BA47" s="6">
        <f t="shared" si="11"/>
        <v>0</v>
      </c>
      <c r="BB47" s="6">
        <f t="shared" si="12"/>
        <v>0</v>
      </c>
      <c r="BC47" s="6">
        <f t="shared" si="13"/>
        <v>0</v>
      </c>
      <c r="BD47" s="6">
        <f t="shared" si="14"/>
        <v>0</v>
      </c>
      <c r="BE47" s="6">
        <f t="shared" si="15"/>
        <v>0</v>
      </c>
      <c r="BF47" s="6">
        <f t="shared" si="16"/>
        <v>0</v>
      </c>
      <c r="BG47" s="6">
        <f t="shared" si="17"/>
        <v>0</v>
      </c>
      <c r="BH47" s="6">
        <f t="shared" si="18"/>
        <v>0</v>
      </c>
      <c r="BI47" s="6">
        <f t="shared" si="19"/>
        <v>0</v>
      </c>
      <c r="BJ47" s="6">
        <f t="shared" si="20"/>
        <v>0</v>
      </c>
      <c r="BK47" s="6">
        <f t="shared" si="21"/>
        <v>0</v>
      </c>
      <c r="BL47" s="6">
        <f t="shared" si="22"/>
        <v>0</v>
      </c>
      <c r="BM47" s="6">
        <f t="shared" si="23"/>
        <v>0</v>
      </c>
      <c r="BN47" s="6">
        <f t="shared" si="24"/>
        <v>0</v>
      </c>
      <c r="BO47" s="6">
        <f t="shared" si="25"/>
        <v>0</v>
      </c>
      <c r="BP47" s="6">
        <f t="shared" si="26"/>
        <v>0</v>
      </c>
      <c r="BQ47" s="6">
        <f t="shared" si="27"/>
        <v>0</v>
      </c>
      <c r="BR47" s="6">
        <f t="shared" si="28"/>
        <v>0</v>
      </c>
      <c r="BS47" s="6">
        <f t="shared" si="29"/>
        <v>0</v>
      </c>
      <c r="BT47" s="6">
        <f t="shared" si="30"/>
        <v>0</v>
      </c>
      <c r="BU47" s="6">
        <f t="shared" si="31"/>
        <v>0</v>
      </c>
      <c r="BV47" s="6">
        <f t="shared" si="32"/>
        <v>0</v>
      </c>
      <c r="BW47" s="6">
        <f t="shared" si="33"/>
        <v>0</v>
      </c>
      <c r="BX47" s="6">
        <f t="shared" si="34"/>
        <v>0</v>
      </c>
      <c r="BY47" s="6">
        <f t="shared" si="35"/>
        <v>0</v>
      </c>
      <c r="BZ47" s="6">
        <f t="shared" si="36"/>
        <v>0</v>
      </c>
      <c r="CA47" s="6">
        <f t="shared" si="37"/>
        <v>0</v>
      </c>
      <c r="CB47" s="6">
        <f t="shared" si="38"/>
        <v>0</v>
      </c>
      <c r="CD47" s="126" t="str">
        <f>経路A!P47</f>
        <v/>
      </c>
      <c r="CE47" s="126" t="str">
        <f>B!O47</f>
        <v/>
      </c>
      <c r="CF47" s="126" t="str">
        <f>'C'!O47</f>
        <v/>
      </c>
      <c r="CG47" s="126" t="str">
        <f>D!O47</f>
        <v/>
      </c>
      <c r="CH47" s="126" t="str">
        <f>E!O47</f>
        <v/>
      </c>
      <c r="CI47" s="126" t="str">
        <f>F!O47</f>
        <v/>
      </c>
      <c r="CJ47" s="127"/>
      <c r="CK47" s="128" t="str">
        <f t="shared" si="39"/>
        <v/>
      </c>
      <c r="CL47" s="128" t="str">
        <f t="shared" si="40"/>
        <v/>
      </c>
      <c r="CM47" s="128" t="str">
        <f t="shared" si="41"/>
        <v/>
      </c>
      <c r="CN47" s="128" t="str">
        <f t="shared" si="42"/>
        <v/>
      </c>
      <c r="CO47" s="128" t="str">
        <f t="shared" si="43"/>
        <v/>
      </c>
      <c r="CP47" s="128" t="str">
        <f t="shared" si="44"/>
        <v/>
      </c>
      <c r="CQ47" s="128" t="str">
        <f t="shared" si="45"/>
        <v/>
      </c>
      <c r="CR47" s="128" t="str">
        <f t="shared" si="46"/>
        <v/>
      </c>
      <c r="CS47" s="128" t="str">
        <f t="shared" si="47"/>
        <v/>
      </c>
      <c r="CT47" s="128" t="str">
        <f t="shared" si="48"/>
        <v/>
      </c>
      <c r="CU47" s="128" t="str">
        <f t="shared" si="49"/>
        <v/>
      </c>
      <c r="CV47" s="128" t="str">
        <f t="shared" si="50"/>
        <v/>
      </c>
      <c r="CW47" s="128" t="str">
        <f t="shared" si="51"/>
        <v/>
      </c>
      <c r="CX47" s="128" t="str">
        <f t="shared" si="52"/>
        <v/>
      </c>
      <c r="CY47" s="128" t="str">
        <f t="shared" si="53"/>
        <v/>
      </c>
      <c r="CZ47" s="128" t="str">
        <f t="shared" si="54"/>
        <v/>
      </c>
      <c r="DA47" s="128" t="str">
        <f t="shared" si="55"/>
        <v/>
      </c>
      <c r="DB47" s="128" t="str">
        <f t="shared" si="56"/>
        <v/>
      </c>
      <c r="DC47" s="128" t="str">
        <f t="shared" si="57"/>
        <v/>
      </c>
      <c r="DD47" s="128" t="str">
        <f t="shared" si="58"/>
        <v/>
      </c>
      <c r="DE47" s="128" t="str">
        <f t="shared" si="59"/>
        <v/>
      </c>
      <c r="DF47" s="128" t="str">
        <f t="shared" si="60"/>
        <v/>
      </c>
      <c r="DG47" s="128" t="str">
        <f t="shared" si="61"/>
        <v/>
      </c>
      <c r="DH47" s="128" t="str">
        <f t="shared" si="62"/>
        <v/>
      </c>
      <c r="DI47" s="128" t="str">
        <f t="shared" si="63"/>
        <v/>
      </c>
      <c r="DJ47" s="128" t="str">
        <f t="shared" si="64"/>
        <v/>
      </c>
      <c r="DK47" s="128" t="str">
        <f t="shared" si="65"/>
        <v/>
      </c>
      <c r="DL47" s="128" t="str">
        <f t="shared" si="66"/>
        <v/>
      </c>
      <c r="DM47" s="128" t="str">
        <f t="shared" si="67"/>
        <v/>
      </c>
      <c r="DN47" s="128" t="str">
        <f t="shared" si="68"/>
        <v/>
      </c>
      <c r="DO47" s="128" t="str">
        <f t="shared" si="69"/>
        <v/>
      </c>
      <c r="DP47" s="128">
        <f t="shared" si="70"/>
        <v>0</v>
      </c>
      <c r="DR47" s="128">
        <f>IF(AJ47=0,0,経路A!H47/2*COUNTIF(C47:AG47,$DR$8))</f>
        <v>0</v>
      </c>
      <c r="DS47" s="128">
        <f>IF(AK47=0,0,B!H47/2*COUNTIF(C47:AG47,$DS$8))</f>
        <v>0</v>
      </c>
      <c r="DT47" s="128">
        <f>IF(AL47=0,0,'C'!H47/2*COUNTIF(C47:AG47,$DT$8))</f>
        <v>0</v>
      </c>
      <c r="DU47" s="128">
        <f>IF(AM47=0,0,D!H47/2*COUNTIF(C47:AG47,$DU$8))</f>
        <v>0</v>
      </c>
      <c r="DV47" s="128">
        <f>IF(AN47=0,0,E!H47/2*COUNTIF(C47:AG47,$DV$8))</f>
        <v>0</v>
      </c>
      <c r="DW47" s="128">
        <f>IF(AO47=0,0,F!H47/2*COUNTIF(C47:AG47,$DW$8))</f>
        <v>0</v>
      </c>
      <c r="DX47" s="128">
        <f t="shared" si="71"/>
        <v>0</v>
      </c>
      <c r="DY47" s="128">
        <f t="shared" si="72"/>
        <v>0</v>
      </c>
      <c r="DZ47" s="129">
        <f t="shared" si="73"/>
        <v>0</v>
      </c>
      <c r="EA47" s="128">
        <f t="shared" si="74"/>
        <v>0</v>
      </c>
    </row>
    <row r="48" spans="1:131" ht="20.25" customHeight="1" x14ac:dyDescent="0.55000000000000004">
      <c r="A48" s="6">
        <v>40</v>
      </c>
      <c r="B48" s="6" t="str">
        <f>IF(対象者!E44="","",対象者!E44)</f>
        <v/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6">
        <f t="shared" si="0"/>
        <v>0</v>
      </c>
      <c r="AJ48" s="6">
        <f t="shared" si="3"/>
        <v>0</v>
      </c>
      <c r="AK48" s="6">
        <f t="shared" si="4"/>
        <v>0</v>
      </c>
      <c r="AL48" s="6">
        <f t="shared" si="5"/>
        <v>0</v>
      </c>
      <c r="AM48" s="6">
        <f t="shared" si="6"/>
        <v>0</v>
      </c>
      <c r="AN48" s="6">
        <f t="shared" si="7"/>
        <v>0</v>
      </c>
      <c r="AO48" s="6">
        <f t="shared" si="8"/>
        <v>0</v>
      </c>
      <c r="AQ48" s="124" t="str">
        <f>経路A!N48</f>
        <v/>
      </c>
      <c r="AR48" s="124" t="str">
        <f>B!N48</f>
        <v/>
      </c>
      <c r="AS48" s="124" t="str">
        <f>'C'!N48</f>
        <v/>
      </c>
      <c r="AT48" s="124" t="str">
        <f>D!N48</f>
        <v/>
      </c>
      <c r="AU48" s="124" t="str">
        <f>E!N48</f>
        <v/>
      </c>
      <c r="AV48" s="124" t="str">
        <f>F!N48</f>
        <v/>
      </c>
      <c r="AW48" s="125"/>
      <c r="AX48" s="6">
        <f t="shared" si="75"/>
        <v>0</v>
      </c>
      <c r="AY48" s="6">
        <f t="shared" si="9"/>
        <v>0</v>
      </c>
      <c r="AZ48" s="6">
        <f t="shared" si="10"/>
        <v>0</v>
      </c>
      <c r="BA48" s="6">
        <f t="shared" si="11"/>
        <v>0</v>
      </c>
      <c r="BB48" s="6">
        <f t="shared" si="12"/>
        <v>0</v>
      </c>
      <c r="BC48" s="6">
        <f t="shared" si="13"/>
        <v>0</v>
      </c>
      <c r="BD48" s="6">
        <f t="shared" si="14"/>
        <v>0</v>
      </c>
      <c r="BE48" s="6">
        <f t="shared" si="15"/>
        <v>0</v>
      </c>
      <c r="BF48" s="6">
        <f t="shared" si="16"/>
        <v>0</v>
      </c>
      <c r="BG48" s="6">
        <f t="shared" si="17"/>
        <v>0</v>
      </c>
      <c r="BH48" s="6">
        <f t="shared" si="18"/>
        <v>0</v>
      </c>
      <c r="BI48" s="6">
        <f t="shared" si="19"/>
        <v>0</v>
      </c>
      <c r="BJ48" s="6">
        <f t="shared" si="20"/>
        <v>0</v>
      </c>
      <c r="BK48" s="6">
        <f t="shared" si="21"/>
        <v>0</v>
      </c>
      <c r="BL48" s="6">
        <f t="shared" si="22"/>
        <v>0</v>
      </c>
      <c r="BM48" s="6">
        <f t="shared" si="23"/>
        <v>0</v>
      </c>
      <c r="BN48" s="6">
        <f t="shared" si="24"/>
        <v>0</v>
      </c>
      <c r="BO48" s="6">
        <f t="shared" si="25"/>
        <v>0</v>
      </c>
      <c r="BP48" s="6">
        <f t="shared" si="26"/>
        <v>0</v>
      </c>
      <c r="BQ48" s="6">
        <f t="shared" si="27"/>
        <v>0</v>
      </c>
      <c r="BR48" s="6">
        <f t="shared" si="28"/>
        <v>0</v>
      </c>
      <c r="BS48" s="6">
        <f t="shared" si="29"/>
        <v>0</v>
      </c>
      <c r="BT48" s="6">
        <f t="shared" si="30"/>
        <v>0</v>
      </c>
      <c r="BU48" s="6">
        <f t="shared" si="31"/>
        <v>0</v>
      </c>
      <c r="BV48" s="6">
        <f t="shared" si="32"/>
        <v>0</v>
      </c>
      <c r="BW48" s="6">
        <f t="shared" si="33"/>
        <v>0</v>
      </c>
      <c r="BX48" s="6">
        <f t="shared" si="34"/>
        <v>0</v>
      </c>
      <c r="BY48" s="6">
        <f t="shared" si="35"/>
        <v>0</v>
      </c>
      <c r="BZ48" s="6">
        <f t="shared" si="36"/>
        <v>0</v>
      </c>
      <c r="CA48" s="6">
        <f t="shared" si="37"/>
        <v>0</v>
      </c>
      <c r="CB48" s="6">
        <f t="shared" si="38"/>
        <v>0</v>
      </c>
      <c r="CD48" s="126" t="str">
        <f>経路A!P48</f>
        <v/>
      </c>
      <c r="CE48" s="126" t="str">
        <f>B!O48</f>
        <v/>
      </c>
      <c r="CF48" s="126" t="str">
        <f>'C'!O48</f>
        <v/>
      </c>
      <c r="CG48" s="126" t="str">
        <f>D!O48</f>
        <v/>
      </c>
      <c r="CH48" s="126" t="str">
        <f>E!O48</f>
        <v/>
      </c>
      <c r="CI48" s="126" t="str">
        <f>F!O48</f>
        <v/>
      </c>
      <c r="CJ48" s="127"/>
      <c r="CK48" s="128" t="str">
        <f t="shared" si="39"/>
        <v/>
      </c>
      <c r="CL48" s="128" t="str">
        <f t="shared" si="40"/>
        <v/>
      </c>
      <c r="CM48" s="128" t="str">
        <f t="shared" si="41"/>
        <v/>
      </c>
      <c r="CN48" s="128" t="str">
        <f t="shared" si="42"/>
        <v/>
      </c>
      <c r="CO48" s="128" t="str">
        <f t="shared" si="43"/>
        <v/>
      </c>
      <c r="CP48" s="128" t="str">
        <f t="shared" si="44"/>
        <v/>
      </c>
      <c r="CQ48" s="128" t="str">
        <f t="shared" si="45"/>
        <v/>
      </c>
      <c r="CR48" s="128" t="str">
        <f t="shared" si="46"/>
        <v/>
      </c>
      <c r="CS48" s="128" t="str">
        <f t="shared" si="47"/>
        <v/>
      </c>
      <c r="CT48" s="128" t="str">
        <f t="shared" si="48"/>
        <v/>
      </c>
      <c r="CU48" s="128" t="str">
        <f t="shared" si="49"/>
        <v/>
      </c>
      <c r="CV48" s="128" t="str">
        <f t="shared" si="50"/>
        <v/>
      </c>
      <c r="CW48" s="128" t="str">
        <f t="shared" si="51"/>
        <v/>
      </c>
      <c r="CX48" s="128" t="str">
        <f t="shared" si="52"/>
        <v/>
      </c>
      <c r="CY48" s="128" t="str">
        <f t="shared" si="53"/>
        <v/>
      </c>
      <c r="CZ48" s="128" t="str">
        <f t="shared" si="54"/>
        <v/>
      </c>
      <c r="DA48" s="128" t="str">
        <f t="shared" si="55"/>
        <v/>
      </c>
      <c r="DB48" s="128" t="str">
        <f t="shared" si="56"/>
        <v/>
      </c>
      <c r="DC48" s="128" t="str">
        <f t="shared" si="57"/>
        <v/>
      </c>
      <c r="DD48" s="128" t="str">
        <f t="shared" si="58"/>
        <v/>
      </c>
      <c r="DE48" s="128" t="str">
        <f t="shared" si="59"/>
        <v/>
      </c>
      <c r="DF48" s="128" t="str">
        <f t="shared" si="60"/>
        <v/>
      </c>
      <c r="DG48" s="128" t="str">
        <f t="shared" si="61"/>
        <v/>
      </c>
      <c r="DH48" s="128" t="str">
        <f t="shared" si="62"/>
        <v/>
      </c>
      <c r="DI48" s="128" t="str">
        <f t="shared" si="63"/>
        <v/>
      </c>
      <c r="DJ48" s="128" t="str">
        <f t="shared" si="64"/>
        <v/>
      </c>
      <c r="DK48" s="128" t="str">
        <f t="shared" si="65"/>
        <v/>
      </c>
      <c r="DL48" s="128" t="str">
        <f t="shared" si="66"/>
        <v/>
      </c>
      <c r="DM48" s="128" t="str">
        <f t="shared" si="67"/>
        <v/>
      </c>
      <c r="DN48" s="128" t="str">
        <f t="shared" si="68"/>
        <v/>
      </c>
      <c r="DO48" s="128" t="str">
        <f t="shared" si="69"/>
        <v/>
      </c>
      <c r="DP48" s="128">
        <f t="shared" si="70"/>
        <v>0</v>
      </c>
      <c r="DR48" s="128">
        <f>IF(AJ48=0,0,経路A!H48/2*COUNTIF(C48:AG48,$DR$8))</f>
        <v>0</v>
      </c>
      <c r="DS48" s="128">
        <f>IF(AK48=0,0,B!H48/2*COUNTIF(C48:AG48,$DS$8))</f>
        <v>0</v>
      </c>
      <c r="DT48" s="128">
        <f>IF(AL48=0,0,'C'!H48/2*COUNTIF(C48:AG48,$DT$8))</f>
        <v>0</v>
      </c>
      <c r="DU48" s="128">
        <f>IF(AM48=0,0,D!H48/2*COUNTIF(C48:AG48,$DU$8))</f>
        <v>0</v>
      </c>
      <c r="DV48" s="128">
        <f>IF(AN48=0,0,E!H48/2*COUNTIF(C48:AG48,$DV$8))</f>
        <v>0</v>
      </c>
      <c r="DW48" s="128">
        <f>IF(AO48=0,0,F!H48/2*COUNTIF(C48:AG48,$DW$8))</f>
        <v>0</v>
      </c>
      <c r="DX48" s="128">
        <f t="shared" si="71"/>
        <v>0</v>
      </c>
      <c r="DY48" s="128">
        <f t="shared" si="72"/>
        <v>0</v>
      </c>
      <c r="DZ48" s="129">
        <f t="shared" si="73"/>
        <v>0</v>
      </c>
      <c r="EA48" s="128">
        <f t="shared" si="74"/>
        <v>0</v>
      </c>
    </row>
    <row r="49" spans="1:131" ht="20.25" customHeight="1" x14ac:dyDescent="0.55000000000000004">
      <c r="A49" s="6">
        <v>41</v>
      </c>
      <c r="B49" s="6" t="str">
        <f>IF(対象者!E45="","",対象者!E45)</f>
        <v/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6">
        <f t="shared" si="0"/>
        <v>0</v>
      </c>
      <c r="AJ49" s="6">
        <f t="shared" si="3"/>
        <v>0</v>
      </c>
      <c r="AK49" s="6">
        <f t="shared" si="4"/>
        <v>0</v>
      </c>
      <c r="AL49" s="6">
        <f t="shared" si="5"/>
        <v>0</v>
      </c>
      <c r="AM49" s="6">
        <f t="shared" si="6"/>
        <v>0</v>
      </c>
      <c r="AN49" s="6">
        <f t="shared" si="7"/>
        <v>0</v>
      </c>
      <c r="AO49" s="6">
        <f t="shared" si="8"/>
        <v>0</v>
      </c>
      <c r="AQ49" s="124" t="str">
        <f>経路A!N49</f>
        <v/>
      </c>
      <c r="AR49" s="124" t="str">
        <f>B!N49</f>
        <v/>
      </c>
      <c r="AS49" s="124" t="str">
        <f>'C'!N49</f>
        <v/>
      </c>
      <c r="AT49" s="124" t="str">
        <f>D!N49</f>
        <v/>
      </c>
      <c r="AU49" s="124" t="str">
        <f>E!N49</f>
        <v/>
      </c>
      <c r="AV49" s="124" t="str">
        <f>F!N49</f>
        <v/>
      </c>
      <c r="AW49" s="125"/>
      <c r="AX49" s="6">
        <f t="shared" si="75"/>
        <v>0</v>
      </c>
      <c r="AY49" s="6">
        <f t="shared" si="9"/>
        <v>0</v>
      </c>
      <c r="AZ49" s="6">
        <f t="shared" si="10"/>
        <v>0</v>
      </c>
      <c r="BA49" s="6">
        <f t="shared" si="11"/>
        <v>0</v>
      </c>
      <c r="BB49" s="6">
        <f t="shared" si="12"/>
        <v>0</v>
      </c>
      <c r="BC49" s="6">
        <f t="shared" si="13"/>
        <v>0</v>
      </c>
      <c r="BD49" s="6">
        <f t="shared" si="14"/>
        <v>0</v>
      </c>
      <c r="BE49" s="6">
        <f t="shared" si="15"/>
        <v>0</v>
      </c>
      <c r="BF49" s="6">
        <f t="shared" si="16"/>
        <v>0</v>
      </c>
      <c r="BG49" s="6">
        <f t="shared" si="17"/>
        <v>0</v>
      </c>
      <c r="BH49" s="6">
        <f t="shared" si="18"/>
        <v>0</v>
      </c>
      <c r="BI49" s="6">
        <f t="shared" si="19"/>
        <v>0</v>
      </c>
      <c r="BJ49" s="6">
        <f t="shared" si="20"/>
        <v>0</v>
      </c>
      <c r="BK49" s="6">
        <f t="shared" si="21"/>
        <v>0</v>
      </c>
      <c r="BL49" s="6">
        <f t="shared" si="22"/>
        <v>0</v>
      </c>
      <c r="BM49" s="6">
        <f t="shared" si="23"/>
        <v>0</v>
      </c>
      <c r="BN49" s="6">
        <f t="shared" si="24"/>
        <v>0</v>
      </c>
      <c r="BO49" s="6">
        <f t="shared" si="25"/>
        <v>0</v>
      </c>
      <c r="BP49" s="6">
        <f t="shared" si="26"/>
        <v>0</v>
      </c>
      <c r="BQ49" s="6">
        <f t="shared" si="27"/>
        <v>0</v>
      </c>
      <c r="BR49" s="6">
        <f t="shared" si="28"/>
        <v>0</v>
      </c>
      <c r="BS49" s="6">
        <f t="shared" si="29"/>
        <v>0</v>
      </c>
      <c r="BT49" s="6">
        <f t="shared" si="30"/>
        <v>0</v>
      </c>
      <c r="BU49" s="6">
        <f t="shared" si="31"/>
        <v>0</v>
      </c>
      <c r="BV49" s="6">
        <f t="shared" si="32"/>
        <v>0</v>
      </c>
      <c r="BW49" s="6">
        <f t="shared" si="33"/>
        <v>0</v>
      </c>
      <c r="BX49" s="6">
        <f t="shared" si="34"/>
        <v>0</v>
      </c>
      <c r="BY49" s="6">
        <f t="shared" si="35"/>
        <v>0</v>
      </c>
      <c r="BZ49" s="6">
        <f t="shared" si="36"/>
        <v>0</v>
      </c>
      <c r="CA49" s="6">
        <f t="shared" si="37"/>
        <v>0</v>
      </c>
      <c r="CB49" s="6">
        <f t="shared" si="38"/>
        <v>0</v>
      </c>
      <c r="CD49" s="126" t="str">
        <f>経路A!P49</f>
        <v/>
      </c>
      <c r="CE49" s="126" t="str">
        <f>B!O49</f>
        <v/>
      </c>
      <c r="CF49" s="126" t="str">
        <f>'C'!O49</f>
        <v/>
      </c>
      <c r="CG49" s="126" t="str">
        <f>D!O49</f>
        <v/>
      </c>
      <c r="CH49" s="126" t="str">
        <f>E!O49</f>
        <v/>
      </c>
      <c r="CI49" s="126" t="str">
        <f>F!O49</f>
        <v/>
      </c>
      <c r="CJ49" s="127"/>
      <c r="CK49" s="128" t="str">
        <f t="shared" si="39"/>
        <v/>
      </c>
      <c r="CL49" s="128" t="str">
        <f t="shared" si="40"/>
        <v/>
      </c>
      <c r="CM49" s="128" t="str">
        <f t="shared" si="41"/>
        <v/>
      </c>
      <c r="CN49" s="128" t="str">
        <f t="shared" si="42"/>
        <v/>
      </c>
      <c r="CO49" s="128" t="str">
        <f t="shared" si="43"/>
        <v/>
      </c>
      <c r="CP49" s="128" t="str">
        <f t="shared" si="44"/>
        <v/>
      </c>
      <c r="CQ49" s="128" t="str">
        <f t="shared" si="45"/>
        <v/>
      </c>
      <c r="CR49" s="128" t="str">
        <f t="shared" si="46"/>
        <v/>
      </c>
      <c r="CS49" s="128" t="str">
        <f t="shared" si="47"/>
        <v/>
      </c>
      <c r="CT49" s="128" t="str">
        <f t="shared" si="48"/>
        <v/>
      </c>
      <c r="CU49" s="128" t="str">
        <f t="shared" si="49"/>
        <v/>
      </c>
      <c r="CV49" s="128" t="str">
        <f t="shared" si="50"/>
        <v/>
      </c>
      <c r="CW49" s="128" t="str">
        <f t="shared" si="51"/>
        <v/>
      </c>
      <c r="CX49" s="128" t="str">
        <f t="shared" si="52"/>
        <v/>
      </c>
      <c r="CY49" s="128" t="str">
        <f t="shared" si="53"/>
        <v/>
      </c>
      <c r="CZ49" s="128" t="str">
        <f t="shared" si="54"/>
        <v/>
      </c>
      <c r="DA49" s="128" t="str">
        <f t="shared" si="55"/>
        <v/>
      </c>
      <c r="DB49" s="128" t="str">
        <f t="shared" si="56"/>
        <v/>
      </c>
      <c r="DC49" s="128" t="str">
        <f t="shared" si="57"/>
        <v/>
      </c>
      <c r="DD49" s="128" t="str">
        <f t="shared" si="58"/>
        <v/>
      </c>
      <c r="DE49" s="128" t="str">
        <f t="shared" si="59"/>
        <v/>
      </c>
      <c r="DF49" s="128" t="str">
        <f t="shared" si="60"/>
        <v/>
      </c>
      <c r="DG49" s="128" t="str">
        <f t="shared" si="61"/>
        <v/>
      </c>
      <c r="DH49" s="128" t="str">
        <f t="shared" si="62"/>
        <v/>
      </c>
      <c r="DI49" s="128" t="str">
        <f t="shared" si="63"/>
        <v/>
      </c>
      <c r="DJ49" s="128" t="str">
        <f t="shared" si="64"/>
        <v/>
      </c>
      <c r="DK49" s="128" t="str">
        <f t="shared" si="65"/>
        <v/>
      </c>
      <c r="DL49" s="128" t="str">
        <f t="shared" si="66"/>
        <v/>
      </c>
      <c r="DM49" s="128" t="str">
        <f t="shared" si="67"/>
        <v/>
      </c>
      <c r="DN49" s="128" t="str">
        <f t="shared" si="68"/>
        <v/>
      </c>
      <c r="DO49" s="128" t="str">
        <f t="shared" si="69"/>
        <v/>
      </c>
      <c r="DP49" s="128">
        <f t="shared" si="70"/>
        <v>0</v>
      </c>
      <c r="DR49" s="128">
        <f>IF(AJ49=0,0,経路A!H49/2*COUNTIF(C49:AG49,$DR$8))</f>
        <v>0</v>
      </c>
      <c r="DS49" s="128">
        <f>IF(AK49=0,0,B!H49/2*COUNTIF(C49:AG49,$DS$8))</f>
        <v>0</v>
      </c>
      <c r="DT49" s="128">
        <f>IF(AL49=0,0,'C'!H49/2*COUNTIF(C49:AG49,$DT$8))</f>
        <v>0</v>
      </c>
      <c r="DU49" s="128">
        <f>IF(AM49=0,0,D!H49/2*COUNTIF(C49:AG49,$DU$8))</f>
        <v>0</v>
      </c>
      <c r="DV49" s="128">
        <f>IF(AN49=0,0,E!H49/2*COUNTIF(C49:AG49,$DV$8))</f>
        <v>0</v>
      </c>
      <c r="DW49" s="128">
        <f>IF(AO49=0,0,F!H49/2*COUNTIF(C49:AG49,$DW$8))</f>
        <v>0</v>
      </c>
      <c r="DX49" s="128">
        <f t="shared" si="71"/>
        <v>0</v>
      </c>
      <c r="DY49" s="128">
        <f t="shared" si="72"/>
        <v>0</v>
      </c>
      <c r="DZ49" s="129">
        <f t="shared" si="73"/>
        <v>0</v>
      </c>
      <c r="EA49" s="128">
        <f t="shared" si="74"/>
        <v>0</v>
      </c>
    </row>
    <row r="50" spans="1:131" ht="20.25" customHeight="1" x14ac:dyDescent="0.55000000000000004">
      <c r="A50" s="6">
        <v>42</v>
      </c>
      <c r="B50" s="6" t="str">
        <f>IF(対象者!E46="","",対象者!E46)</f>
        <v/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6">
        <f t="shared" si="0"/>
        <v>0</v>
      </c>
      <c r="AJ50" s="6">
        <f t="shared" si="3"/>
        <v>0</v>
      </c>
      <c r="AK50" s="6">
        <f t="shared" si="4"/>
        <v>0</v>
      </c>
      <c r="AL50" s="6">
        <f t="shared" si="5"/>
        <v>0</v>
      </c>
      <c r="AM50" s="6">
        <f t="shared" si="6"/>
        <v>0</v>
      </c>
      <c r="AN50" s="6">
        <f t="shared" si="7"/>
        <v>0</v>
      </c>
      <c r="AO50" s="6">
        <f t="shared" si="8"/>
        <v>0</v>
      </c>
      <c r="AQ50" s="124" t="str">
        <f>経路A!N50</f>
        <v/>
      </c>
      <c r="AR50" s="124" t="str">
        <f>B!N50</f>
        <v/>
      </c>
      <c r="AS50" s="124" t="str">
        <f>'C'!N50</f>
        <v/>
      </c>
      <c r="AT50" s="124" t="str">
        <f>D!N50</f>
        <v/>
      </c>
      <c r="AU50" s="124" t="str">
        <f>E!N50</f>
        <v/>
      </c>
      <c r="AV50" s="124" t="str">
        <f>F!N50</f>
        <v/>
      </c>
      <c r="AW50" s="125"/>
      <c r="AX50" s="6">
        <f t="shared" si="75"/>
        <v>0</v>
      </c>
      <c r="AY50" s="6">
        <f t="shared" si="9"/>
        <v>0</v>
      </c>
      <c r="AZ50" s="6">
        <f t="shared" si="10"/>
        <v>0</v>
      </c>
      <c r="BA50" s="6">
        <f t="shared" si="11"/>
        <v>0</v>
      </c>
      <c r="BB50" s="6">
        <f t="shared" si="12"/>
        <v>0</v>
      </c>
      <c r="BC50" s="6">
        <f t="shared" si="13"/>
        <v>0</v>
      </c>
      <c r="BD50" s="6">
        <f t="shared" si="14"/>
        <v>0</v>
      </c>
      <c r="BE50" s="6">
        <f t="shared" si="15"/>
        <v>0</v>
      </c>
      <c r="BF50" s="6">
        <f t="shared" si="16"/>
        <v>0</v>
      </c>
      <c r="BG50" s="6">
        <f t="shared" si="17"/>
        <v>0</v>
      </c>
      <c r="BH50" s="6">
        <f t="shared" si="18"/>
        <v>0</v>
      </c>
      <c r="BI50" s="6">
        <f t="shared" si="19"/>
        <v>0</v>
      </c>
      <c r="BJ50" s="6">
        <f t="shared" si="20"/>
        <v>0</v>
      </c>
      <c r="BK50" s="6">
        <f t="shared" si="21"/>
        <v>0</v>
      </c>
      <c r="BL50" s="6">
        <f t="shared" si="22"/>
        <v>0</v>
      </c>
      <c r="BM50" s="6">
        <f t="shared" si="23"/>
        <v>0</v>
      </c>
      <c r="BN50" s="6">
        <f t="shared" si="24"/>
        <v>0</v>
      </c>
      <c r="BO50" s="6">
        <f t="shared" si="25"/>
        <v>0</v>
      </c>
      <c r="BP50" s="6">
        <f t="shared" si="26"/>
        <v>0</v>
      </c>
      <c r="BQ50" s="6">
        <f t="shared" si="27"/>
        <v>0</v>
      </c>
      <c r="BR50" s="6">
        <f t="shared" si="28"/>
        <v>0</v>
      </c>
      <c r="BS50" s="6">
        <f t="shared" si="29"/>
        <v>0</v>
      </c>
      <c r="BT50" s="6">
        <f t="shared" si="30"/>
        <v>0</v>
      </c>
      <c r="BU50" s="6">
        <f t="shared" si="31"/>
        <v>0</v>
      </c>
      <c r="BV50" s="6">
        <f t="shared" si="32"/>
        <v>0</v>
      </c>
      <c r="BW50" s="6">
        <f t="shared" si="33"/>
        <v>0</v>
      </c>
      <c r="BX50" s="6">
        <f t="shared" si="34"/>
        <v>0</v>
      </c>
      <c r="BY50" s="6">
        <f t="shared" si="35"/>
        <v>0</v>
      </c>
      <c r="BZ50" s="6">
        <f t="shared" si="36"/>
        <v>0</v>
      </c>
      <c r="CA50" s="6">
        <f t="shared" si="37"/>
        <v>0</v>
      </c>
      <c r="CB50" s="6">
        <f t="shared" si="38"/>
        <v>0</v>
      </c>
      <c r="CD50" s="126" t="str">
        <f>経路A!P50</f>
        <v/>
      </c>
      <c r="CE50" s="126" t="str">
        <f>B!O50</f>
        <v/>
      </c>
      <c r="CF50" s="126" t="str">
        <f>'C'!O50</f>
        <v/>
      </c>
      <c r="CG50" s="126" t="str">
        <f>D!O50</f>
        <v/>
      </c>
      <c r="CH50" s="126" t="str">
        <f>E!O50</f>
        <v/>
      </c>
      <c r="CI50" s="126" t="str">
        <f>F!O50</f>
        <v/>
      </c>
      <c r="CJ50" s="127"/>
      <c r="CK50" s="128" t="str">
        <f t="shared" si="39"/>
        <v/>
      </c>
      <c r="CL50" s="128" t="str">
        <f t="shared" si="40"/>
        <v/>
      </c>
      <c r="CM50" s="128" t="str">
        <f t="shared" si="41"/>
        <v/>
      </c>
      <c r="CN50" s="128" t="str">
        <f t="shared" si="42"/>
        <v/>
      </c>
      <c r="CO50" s="128" t="str">
        <f t="shared" si="43"/>
        <v/>
      </c>
      <c r="CP50" s="128" t="str">
        <f t="shared" si="44"/>
        <v/>
      </c>
      <c r="CQ50" s="128" t="str">
        <f t="shared" si="45"/>
        <v/>
      </c>
      <c r="CR50" s="128" t="str">
        <f t="shared" si="46"/>
        <v/>
      </c>
      <c r="CS50" s="128" t="str">
        <f t="shared" si="47"/>
        <v/>
      </c>
      <c r="CT50" s="128" t="str">
        <f t="shared" si="48"/>
        <v/>
      </c>
      <c r="CU50" s="128" t="str">
        <f t="shared" si="49"/>
        <v/>
      </c>
      <c r="CV50" s="128" t="str">
        <f t="shared" si="50"/>
        <v/>
      </c>
      <c r="CW50" s="128" t="str">
        <f t="shared" si="51"/>
        <v/>
      </c>
      <c r="CX50" s="128" t="str">
        <f t="shared" si="52"/>
        <v/>
      </c>
      <c r="CY50" s="128" t="str">
        <f t="shared" si="53"/>
        <v/>
      </c>
      <c r="CZ50" s="128" t="str">
        <f t="shared" si="54"/>
        <v/>
      </c>
      <c r="DA50" s="128" t="str">
        <f t="shared" si="55"/>
        <v/>
      </c>
      <c r="DB50" s="128" t="str">
        <f t="shared" si="56"/>
        <v/>
      </c>
      <c r="DC50" s="128" t="str">
        <f t="shared" si="57"/>
        <v/>
      </c>
      <c r="DD50" s="128" t="str">
        <f t="shared" si="58"/>
        <v/>
      </c>
      <c r="DE50" s="128" t="str">
        <f t="shared" si="59"/>
        <v/>
      </c>
      <c r="DF50" s="128" t="str">
        <f t="shared" si="60"/>
        <v/>
      </c>
      <c r="DG50" s="128" t="str">
        <f t="shared" si="61"/>
        <v/>
      </c>
      <c r="DH50" s="128" t="str">
        <f t="shared" si="62"/>
        <v/>
      </c>
      <c r="DI50" s="128" t="str">
        <f t="shared" si="63"/>
        <v/>
      </c>
      <c r="DJ50" s="128" t="str">
        <f t="shared" si="64"/>
        <v/>
      </c>
      <c r="DK50" s="128" t="str">
        <f t="shared" si="65"/>
        <v/>
      </c>
      <c r="DL50" s="128" t="str">
        <f t="shared" si="66"/>
        <v/>
      </c>
      <c r="DM50" s="128" t="str">
        <f t="shared" si="67"/>
        <v/>
      </c>
      <c r="DN50" s="128" t="str">
        <f t="shared" si="68"/>
        <v/>
      </c>
      <c r="DO50" s="128" t="str">
        <f t="shared" si="69"/>
        <v/>
      </c>
      <c r="DP50" s="128">
        <f t="shared" si="70"/>
        <v>0</v>
      </c>
      <c r="DR50" s="128">
        <f>IF(AJ50=0,0,経路A!H50/2*COUNTIF(C50:AG50,$DR$8))</f>
        <v>0</v>
      </c>
      <c r="DS50" s="128">
        <f>IF(AK50=0,0,B!H50/2*COUNTIF(C50:AG50,$DS$8))</f>
        <v>0</v>
      </c>
      <c r="DT50" s="128">
        <f>IF(AL50=0,0,'C'!H50/2*COUNTIF(C50:AG50,$DT$8))</f>
        <v>0</v>
      </c>
      <c r="DU50" s="128">
        <f>IF(AM50=0,0,D!H50/2*COUNTIF(C50:AG50,$DU$8))</f>
        <v>0</v>
      </c>
      <c r="DV50" s="128">
        <f>IF(AN50=0,0,E!H50/2*COUNTIF(C50:AG50,$DV$8))</f>
        <v>0</v>
      </c>
      <c r="DW50" s="128">
        <f>IF(AO50=0,0,F!H50/2*COUNTIF(C50:AG50,$DW$8))</f>
        <v>0</v>
      </c>
      <c r="DX50" s="128">
        <f t="shared" si="71"/>
        <v>0</v>
      </c>
      <c r="DY50" s="128">
        <f t="shared" si="72"/>
        <v>0</v>
      </c>
      <c r="DZ50" s="129">
        <f t="shared" si="73"/>
        <v>0</v>
      </c>
      <c r="EA50" s="128">
        <f t="shared" si="74"/>
        <v>0</v>
      </c>
    </row>
    <row r="51" spans="1:131" ht="20.25" customHeight="1" x14ac:dyDescent="0.55000000000000004">
      <c r="A51" s="6">
        <v>43</v>
      </c>
      <c r="B51" s="6" t="str">
        <f>IF(対象者!E47="","",対象者!E47)</f>
        <v/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6">
        <f t="shared" si="0"/>
        <v>0</v>
      </c>
      <c r="AJ51" s="6">
        <f t="shared" si="3"/>
        <v>0</v>
      </c>
      <c r="AK51" s="6">
        <f t="shared" si="4"/>
        <v>0</v>
      </c>
      <c r="AL51" s="6">
        <f t="shared" si="5"/>
        <v>0</v>
      </c>
      <c r="AM51" s="6">
        <f t="shared" si="6"/>
        <v>0</v>
      </c>
      <c r="AN51" s="6">
        <f t="shared" si="7"/>
        <v>0</v>
      </c>
      <c r="AO51" s="6">
        <f t="shared" si="8"/>
        <v>0</v>
      </c>
      <c r="AQ51" s="124" t="str">
        <f>経路A!N51</f>
        <v/>
      </c>
      <c r="AR51" s="124" t="str">
        <f>B!N51</f>
        <v/>
      </c>
      <c r="AS51" s="124" t="str">
        <f>'C'!N51</f>
        <v/>
      </c>
      <c r="AT51" s="124" t="str">
        <f>D!N51</f>
        <v/>
      </c>
      <c r="AU51" s="124" t="str">
        <f>E!N51</f>
        <v/>
      </c>
      <c r="AV51" s="124" t="str">
        <f>F!N51</f>
        <v/>
      </c>
      <c r="AW51" s="125"/>
      <c r="AX51" s="6">
        <f t="shared" si="75"/>
        <v>0</v>
      </c>
      <c r="AY51" s="6">
        <f t="shared" si="9"/>
        <v>0</v>
      </c>
      <c r="AZ51" s="6">
        <f t="shared" si="10"/>
        <v>0</v>
      </c>
      <c r="BA51" s="6">
        <f t="shared" si="11"/>
        <v>0</v>
      </c>
      <c r="BB51" s="6">
        <f t="shared" si="12"/>
        <v>0</v>
      </c>
      <c r="BC51" s="6">
        <f t="shared" si="13"/>
        <v>0</v>
      </c>
      <c r="BD51" s="6">
        <f t="shared" si="14"/>
        <v>0</v>
      </c>
      <c r="BE51" s="6">
        <f t="shared" si="15"/>
        <v>0</v>
      </c>
      <c r="BF51" s="6">
        <f t="shared" si="16"/>
        <v>0</v>
      </c>
      <c r="BG51" s="6">
        <f t="shared" si="17"/>
        <v>0</v>
      </c>
      <c r="BH51" s="6">
        <f t="shared" si="18"/>
        <v>0</v>
      </c>
      <c r="BI51" s="6">
        <f t="shared" si="19"/>
        <v>0</v>
      </c>
      <c r="BJ51" s="6">
        <f t="shared" si="20"/>
        <v>0</v>
      </c>
      <c r="BK51" s="6">
        <f t="shared" si="21"/>
        <v>0</v>
      </c>
      <c r="BL51" s="6">
        <f t="shared" si="22"/>
        <v>0</v>
      </c>
      <c r="BM51" s="6">
        <f t="shared" si="23"/>
        <v>0</v>
      </c>
      <c r="BN51" s="6">
        <f t="shared" si="24"/>
        <v>0</v>
      </c>
      <c r="BO51" s="6">
        <f t="shared" si="25"/>
        <v>0</v>
      </c>
      <c r="BP51" s="6">
        <f t="shared" si="26"/>
        <v>0</v>
      </c>
      <c r="BQ51" s="6">
        <f t="shared" si="27"/>
        <v>0</v>
      </c>
      <c r="BR51" s="6">
        <f t="shared" si="28"/>
        <v>0</v>
      </c>
      <c r="BS51" s="6">
        <f t="shared" si="29"/>
        <v>0</v>
      </c>
      <c r="BT51" s="6">
        <f t="shared" si="30"/>
        <v>0</v>
      </c>
      <c r="BU51" s="6">
        <f t="shared" si="31"/>
        <v>0</v>
      </c>
      <c r="BV51" s="6">
        <f t="shared" si="32"/>
        <v>0</v>
      </c>
      <c r="BW51" s="6">
        <f t="shared" si="33"/>
        <v>0</v>
      </c>
      <c r="BX51" s="6">
        <f t="shared" si="34"/>
        <v>0</v>
      </c>
      <c r="BY51" s="6">
        <f t="shared" si="35"/>
        <v>0</v>
      </c>
      <c r="BZ51" s="6">
        <f t="shared" si="36"/>
        <v>0</v>
      </c>
      <c r="CA51" s="6">
        <f t="shared" si="37"/>
        <v>0</v>
      </c>
      <c r="CB51" s="6">
        <f t="shared" si="38"/>
        <v>0</v>
      </c>
      <c r="CD51" s="126" t="str">
        <f>経路A!P51</f>
        <v/>
      </c>
      <c r="CE51" s="126" t="str">
        <f>B!O51</f>
        <v/>
      </c>
      <c r="CF51" s="126" t="str">
        <f>'C'!O51</f>
        <v/>
      </c>
      <c r="CG51" s="126" t="str">
        <f>D!O51</f>
        <v/>
      </c>
      <c r="CH51" s="126" t="str">
        <f>E!O51</f>
        <v/>
      </c>
      <c r="CI51" s="126" t="str">
        <f>F!O51</f>
        <v/>
      </c>
      <c r="CJ51" s="127"/>
      <c r="CK51" s="128" t="str">
        <f t="shared" si="39"/>
        <v/>
      </c>
      <c r="CL51" s="128" t="str">
        <f t="shared" si="40"/>
        <v/>
      </c>
      <c r="CM51" s="128" t="str">
        <f t="shared" si="41"/>
        <v/>
      </c>
      <c r="CN51" s="128" t="str">
        <f t="shared" si="42"/>
        <v/>
      </c>
      <c r="CO51" s="128" t="str">
        <f t="shared" si="43"/>
        <v/>
      </c>
      <c r="CP51" s="128" t="str">
        <f t="shared" si="44"/>
        <v/>
      </c>
      <c r="CQ51" s="128" t="str">
        <f t="shared" si="45"/>
        <v/>
      </c>
      <c r="CR51" s="128" t="str">
        <f t="shared" si="46"/>
        <v/>
      </c>
      <c r="CS51" s="128" t="str">
        <f t="shared" si="47"/>
        <v/>
      </c>
      <c r="CT51" s="128" t="str">
        <f t="shared" si="48"/>
        <v/>
      </c>
      <c r="CU51" s="128" t="str">
        <f t="shared" si="49"/>
        <v/>
      </c>
      <c r="CV51" s="128" t="str">
        <f t="shared" si="50"/>
        <v/>
      </c>
      <c r="CW51" s="128" t="str">
        <f t="shared" si="51"/>
        <v/>
      </c>
      <c r="CX51" s="128" t="str">
        <f t="shared" si="52"/>
        <v/>
      </c>
      <c r="CY51" s="128" t="str">
        <f t="shared" si="53"/>
        <v/>
      </c>
      <c r="CZ51" s="128" t="str">
        <f t="shared" si="54"/>
        <v/>
      </c>
      <c r="DA51" s="128" t="str">
        <f t="shared" si="55"/>
        <v/>
      </c>
      <c r="DB51" s="128" t="str">
        <f t="shared" si="56"/>
        <v/>
      </c>
      <c r="DC51" s="128" t="str">
        <f t="shared" si="57"/>
        <v/>
      </c>
      <c r="DD51" s="128" t="str">
        <f t="shared" si="58"/>
        <v/>
      </c>
      <c r="DE51" s="128" t="str">
        <f t="shared" si="59"/>
        <v/>
      </c>
      <c r="DF51" s="128" t="str">
        <f t="shared" si="60"/>
        <v/>
      </c>
      <c r="DG51" s="128" t="str">
        <f t="shared" si="61"/>
        <v/>
      </c>
      <c r="DH51" s="128" t="str">
        <f t="shared" si="62"/>
        <v/>
      </c>
      <c r="DI51" s="128" t="str">
        <f t="shared" si="63"/>
        <v/>
      </c>
      <c r="DJ51" s="128" t="str">
        <f t="shared" si="64"/>
        <v/>
      </c>
      <c r="DK51" s="128" t="str">
        <f t="shared" si="65"/>
        <v/>
      </c>
      <c r="DL51" s="128" t="str">
        <f t="shared" si="66"/>
        <v/>
      </c>
      <c r="DM51" s="128" t="str">
        <f t="shared" si="67"/>
        <v/>
      </c>
      <c r="DN51" s="128" t="str">
        <f t="shared" si="68"/>
        <v/>
      </c>
      <c r="DO51" s="128" t="str">
        <f t="shared" si="69"/>
        <v/>
      </c>
      <c r="DP51" s="128">
        <f t="shared" si="70"/>
        <v>0</v>
      </c>
      <c r="DR51" s="128">
        <f>IF(AJ51=0,0,経路A!H51/2*COUNTIF(C51:AG51,$DR$8))</f>
        <v>0</v>
      </c>
      <c r="DS51" s="128">
        <f>IF(AK51=0,0,B!H51/2*COUNTIF(C51:AG51,$DS$8))</f>
        <v>0</v>
      </c>
      <c r="DT51" s="128">
        <f>IF(AL51=0,0,'C'!H51/2*COUNTIF(C51:AG51,$DT$8))</f>
        <v>0</v>
      </c>
      <c r="DU51" s="128">
        <f>IF(AM51=0,0,D!H51/2*COUNTIF(C51:AG51,$DU$8))</f>
        <v>0</v>
      </c>
      <c r="DV51" s="128">
        <f>IF(AN51=0,0,E!H51/2*COUNTIF(C51:AG51,$DV$8))</f>
        <v>0</v>
      </c>
      <c r="DW51" s="128">
        <f>IF(AO51=0,0,F!H51/2*COUNTIF(C51:AG51,$DW$8))</f>
        <v>0</v>
      </c>
      <c r="DX51" s="128">
        <f t="shared" si="71"/>
        <v>0</v>
      </c>
      <c r="DY51" s="128">
        <f t="shared" si="72"/>
        <v>0</v>
      </c>
      <c r="DZ51" s="129">
        <f t="shared" si="73"/>
        <v>0</v>
      </c>
      <c r="EA51" s="128">
        <f t="shared" si="74"/>
        <v>0</v>
      </c>
    </row>
    <row r="52" spans="1:131" ht="20.25" customHeight="1" x14ac:dyDescent="0.55000000000000004">
      <c r="A52" s="6">
        <v>44</v>
      </c>
      <c r="B52" s="6" t="str">
        <f>IF(対象者!E48="","",対象者!E48)</f>
        <v/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6">
        <f t="shared" si="0"/>
        <v>0</v>
      </c>
      <c r="AJ52" s="6">
        <f t="shared" si="3"/>
        <v>0</v>
      </c>
      <c r="AK52" s="6">
        <f t="shared" si="4"/>
        <v>0</v>
      </c>
      <c r="AL52" s="6">
        <f t="shared" si="5"/>
        <v>0</v>
      </c>
      <c r="AM52" s="6">
        <f t="shared" si="6"/>
        <v>0</v>
      </c>
      <c r="AN52" s="6">
        <f t="shared" si="7"/>
        <v>0</v>
      </c>
      <c r="AO52" s="6">
        <f t="shared" si="8"/>
        <v>0</v>
      </c>
      <c r="AQ52" s="124" t="str">
        <f>経路A!N52</f>
        <v/>
      </c>
      <c r="AR52" s="124" t="str">
        <f>B!N52</f>
        <v/>
      </c>
      <c r="AS52" s="124" t="str">
        <f>'C'!N52</f>
        <v/>
      </c>
      <c r="AT52" s="124" t="str">
        <f>D!N52</f>
        <v/>
      </c>
      <c r="AU52" s="124" t="str">
        <f>E!N52</f>
        <v/>
      </c>
      <c r="AV52" s="124" t="str">
        <f>F!N52</f>
        <v/>
      </c>
      <c r="AW52" s="125"/>
      <c r="AX52" s="6">
        <f t="shared" si="75"/>
        <v>0</v>
      </c>
      <c r="AY52" s="6">
        <f t="shared" si="9"/>
        <v>0</v>
      </c>
      <c r="AZ52" s="6">
        <f t="shared" si="10"/>
        <v>0</v>
      </c>
      <c r="BA52" s="6">
        <f t="shared" si="11"/>
        <v>0</v>
      </c>
      <c r="BB52" s="6">
        <f t="shared" si="12"/>
        <v>0</v>
      </c>
      <c r="BC52" s="6">
        <f t="shared" si="13"/>
        <v>0</v>
      </c>
      <c r="BD52" s="6">
        <f t="shared" si="14"/>
        <v>0</v>
      </c>
      <c r="BE52" s="6">
        <f t="shared" si="15"/>
        <v>0</v>
      </c>
      <c r="BF52" s="6">
        <f t="shared" si="16"/>
        <v>0</v>
      </c>
      <c r="BG52" s="6">
        <f t="shared" si="17"/>
        <v>0</v>
      </c>
      <c r="BH52" s="6">
        <f t="shared" si="18"/>
        <v>0</v>
      </c>
      <c r="BI52" s="6">
        <f t="shared" si="19"/>
        <v>0</v>
      </c>
      <c r="BJ52" s="6">
        <f t="shared" si="20"/>
        <v>0</v>
      </c>
      <c r="BK52" s="6">
        <f t="shared" si="21"/>
        <v>0</v>
      </c>
      <c r="BL52" s="6">
        <f t="shared" si="22"/>
        <v>0</v>
      </c>
      <c r="BM52" s="6">
        <f t="shared" si="23"/>
        <v>0</v>
      </c>
      <c r="BN52" s="6">
        <f t="shared" si="24"/>
        <v>0</v>
      </c>
      <c r="BO52" s="6">
        <f t="shared" si="25"/>
        <v>0</v>
      </c>
      <c r="BP52" s="6">
        <f t="shared" si="26"/>
        <v>0</v>
      </c>
      <c r="BQ52" s="6">
        <f t="shared" si="27"/>
        <v>0</v>
      </c>
      <c r="BR52" s="6">
        <f t="shared" si="28"/>
        <v>0</v>
      </c>
      <c r="BS52" s="6">
        <f t="shared" si="29"/>
        <v>0</v>
      </c>
      <c r="BT52" s="6">
        <f t="shared" si="30"/>
        <v>0</v>
      </c>
      <c r="BU52" s="6">
        <f t="shared" si="31"/>
        <v>0</v>
      </c>
      <c r="BV52" s="6">
        <f t="shared" si="32"/>
        <v>0</v>
      </c>
      <c r="BW52" s="6">
        <f t="shared" si="33"/>
        <v>0</v>
      </c>
      <c r="BX52" s="6">
        <f t="shared" si="34"/>
        <v>0</v>
      </c>
      <c r="BY52" s="6">
        <f t="shared" si="35"/>
        <v>0</v>
      </c>
      <c r="BZ52" s="6">
        <f t="shared" si="36"/>
        <v>0</v>
      </c>
      <c r="CA52" s="6">
        <f t="shared" si="37"/>
        <v>0</v>
      </c>
      <c r="CB52" s="6">
        <f t="shared" si="38"/>
        <v>0</v>
      </c>
      <c r="CD52" s="126" t="str">
        <f>経路A!P52</f>
        <v/>
      </c>
      <c r="CE52" s="126" t="str">
        <f>B!O52</f>
        <v/>
      </c>
      <c r="CF52" s="126" t="str">
        <f>'C'!O52</f>
        <v/>
      </c>
      <c r="CG52" s="126" t="str">
        <f>D!O52</f>
        <v/>
      </c>
      <c r="CH52" s="126" t="str">
        <f>E!O52</f>
        <v/>
      </c>
      <c r="CI52" s="126" t="str">
        <f>F!O52</f>
        <v/>
      </c>
      <c r="CJ52" s="127"/>
      <c r="CK52" s="128" t="str">
        <f t="shared" si="39"/>
        <v/>
      </c>
      <c r="CL52" s="128" t="str">
        <f t="shared" si="40"/>
        <v/>
      </c>
      <c r="CM52" s="128" t="str">
        <f t="shared" si="41"/>
        <v/>
      </c>
      <c r="CN52" s="128" t="str">
        <f t="shared" si="42"/>
        <v/>
      </c>
      <c r="CO52" s="128" t="str">
        <f t="shared" si="43"/>
        <v/>
      </c>
      <c r="CP52" s="128" t="str">
        <f t="shared" si="44"/>
        <v/>
      </c>
      <c r="CQ52" s="128" t="str">
        <f t="shared" si="45"/>
        <v/>
      </c>
      <c r="CR52" s="128" t="str">
        <f t="shared" si="46"/>
        <v/>
      </c>
      <c r="CS52" s="128" t="str">
        <f t="shared" si="47"/>
        <v/>
      </c>
      <c r="CT52" s="128" t="str">
        <f t="shared" si="48"/>
        <v/>
      </c>
      <c r="CU52" s="128" t="str">
        <f t="shared" si="49"/>
        <v/>
      </c>
      <c r="CV52" s="128" t="str">
        <f t="shared" si="50"/>
        <v/>
      </c>
      <c r="CW52" s="128" t="str">
        <f t="shared" si="51"/>
        <v/>
      </c>
      <c r="CX52" s="128" t="str">
        <f t="shared" si="52"/>
        <v/>
      </c>
      <c r="CY52" s="128" t="str">
        <f t="shared" si="53"/>
        <v/>
      </c>
      <c r="CZ52" s="128" t="str">
        <f t="shared" si="54"/>
        <v/>
      </c>
      <c r="DA52" s="128" t="str">
        <f t="shared" si="55"/>
        <v/>
      </c>
      <c r="DB52" s="128" t="str">
        <f t="shared" si="56"/>
        <v/>
      </c>
      <c r="DC52" s="128" t="str">
        <f t="shared" si="57"/>
        <v/>
      </c>
      <c r="DD52" s="128" t="str">
        <f t="shared" si="58"/>
        <v/>
      </c>
      <c r="DE52" s="128" t="str">
        <f t="shared" si="59"/>
        <v/>
      </c>
      <c r="DF52" s="128" t="str">
        <f t="shared" si="60"/>
        <v/>
      </c>
      <c r="DG52" s="128" t="str">
        <f t="shared" si="61"/>
        <v/>
      </c>
      <c r="DH52" s="128" t="str">
        <f t="shared" si="62"/>
        <v/>
      </c>
      <c r="DI52" s="128" t="str">
        <f t="shared" si="63"/>
        <v/>
      </c>
      <c r="DJ52" s="128" t="str">
        <f t="shared" si="64"/>
        <v/>
      </c>
      <c r="DK52" s="128" t="str">
        <f t="shared" si="65"/>
        <v/>
      </c>
      <c r="DL52" s="128" t="str">
        <f t="shared" si="66"/>
        <v/>
      </c>
      <c r="DM52" s="128" t="str">
        <f t="shared" si="67"/>
        <v/>
      </c>
      <c r="DN52" s="128" t="str">
        <f t="shared" si="68"/>
        <v/>
      </c>
      <c r="DO52" s="128" t="str">
        <f t="shared" si="69"/>
        <v/>
      </c>
      <c r="DP52" s="128">
        <f t="shared" si="70"/>
        <v>0</v>
      </c>
      <c r="DR52" s="128">
        <f>IF(AJ52=0,0,経路A!H52/2*COUNTIF(C52:AG52,$DR$8))</f>
        <v>0</v>
      </c>
      <c r="DS52" s="128">
        <f>IF(AK52=0,0,B!H52/2*COUNTIF(C52:AG52,$DS$8))</f>
        <v>0</v>
      </c>
      <c r="DT52" s="128">
        <f>IF(AL52=0,0,'C'!H52/2*COUNTIF(C52:AG52,$DT$8))</f>
        <v>0</v>
      </c>
      <c r="DU52" s="128">
        <f>IF(AM52=0,0,D!H52/2*COUNTIF(C52:AG52,$DU$8))</f>
        <v>0</v>
      </c>
      <c r="DV52" s="128">
        <f>IF(AN52=0,0,E!H52/2*COUNTIF(C52:AG52,$DV$8))</f>
        <v>0</v>
      </c>
      <c r="DW52" s="128">
        <f>IF(AO52=0,0,F!H52/2*COUNTIF(C52:AG52,$DW$8))</f>
        <v>0</v>
      </c>
      <c r="DX52" s="128">
        <f t="shared" si="71"/>
        <v>0</v>
      </c>
      <c r="DY52" s="128">
        <f t="shared" si="72"/>
        <v>0</v>
      </c>
      <c r="DZ52" s="129">
        <f t="shared" si="73"/>
        <v>0</v>
      </c>
      <c r="EA52" s="128">
        <f t="shared" si="74"/>
        <v>0</v>
      </c>
    </row>
    <row r="53" spans="1:131" ht="20.25" customHeight="1" x14ac:dyDescent="0.55000000000000004">
      <c r="A53" s="6">
        <v>45</v>
      </c>
      <c r="B53" s="6" t="str">
        <f>IF(対象者!E49="","",対象者!E49)</f>
        <v/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6">
        <f t="shared" si="0"/>
        <v>0</v>
      </c>
      <c r="AJ53" s="6">
        <f t="shared" si="3"/>
        <v>0</v>
      </c>
      <c r="AK53" s="6">
        <f t="shared" si="4"/>
        <v>0</v>
      </c>
      <c r="AL53" s="6">
        <f t="shared" si="5"/>
        <v>0</v>
      </c>
      <c r="AM53" s="6">
        <f t="shared" si="6"/>
        <v>0</v>
      </c>
      <c r="AN53" s="6">
        <f t="shared" si="7"/>
        <v>0</v>
      </c>
      <c r="AO53" s="6">
        <f t="shared" si="8"/>
        <v>0</v>
      </c>
      <c r="AQ53" s="124" t="str">
        <f>経路A!N53</f>
        <v/>
      </c>
      <c r="AR53" s="124" t="str">
        <f>B!N53</f>
        <v/>
      </c>
      <c r="AS53" s="124" t="str">
        <f>'C'!N53</f>
        <v/>
      </c>
      <c r="AT53" s="124" t="str">
        <f>D!N53</f>
        <v/>
      </c>
      <c r="AU53" s="124" t="str">
        <f>E!N53</f>
        <v/>
      </c>
      <c r="AV53" s="124" t="str">
        <f>F!N53</f>
        <v/>
      </c>
      <c r="AW53" s="125"/>
      <c r="AX53" s="6">
        <f t="shared" si="75"/>
        <v>0</v>
      </c>
      <c r="AY53" s="6">
        <f t="shared" si="9"/>
        <v>0</v>
      </c>
      <c r="AZ53" s="6">
        <f t="shared" si="10"/>
        <v>0</v>
      </c>
      <c r="BA53" s="6">
        <f t="shared" si="11"/>
        <v>0</v>
      </c>
      <c r="BB53" s="6">
        <f t="shared" si="12"/>
        <v>0</v>
      </c>
      <c r="BC53" s="6">
        <f t="shared" si="13"/>
        <v>0</v>
      </c>
      <c r="BD53" s="6">
        <f t="shared" si="14"/>
        <v>0</v>
      </c>
      <c r="BE53" s="6">
        <f t="shared" si="15"/>
        <v>0</v>
      </c>
      <c r="BF53" s="6">
        <f t="shared" si="16"/>
        <v>0</v>
      </c>
      <c r="BG53" s="6">
        <f t="shared" si="17"/>
        <v>0</v>
      </c>
      <c r="BH53" s="6">
        <f t="shared" si="18"/>
        <v>0</v>
      </c>
      <c r="BI53" s="6">
        <f t="shared" si="19"/>
        <v>0</v>
      </c>
      <c r="BJ53" s="6">
        <f t="shared" si="20"/>
        <v>0</v>
      </c>
      <c r="BK53" s="6">
        <f t="shared" si="21"/>
        <v>0</v>
      </c>
      <c r="BL53" s="6">
        <f t="shared" si="22"/>
        <v>0</v>
      </c>
      <c r="BM53" s="6">
        <f t="shared" si="23"/>
        <v>0</v>
      </c>
      <c r="BN53" s="6">
        <f t="shared" si="24"/>
        <v>0</v>
      </c>
      <c r="BO53" s="6">
        <f t="shared" si="25"/>
        <v>0</v>
      </c>
      <c r="BP53" s="6">
        <f t="shared" si="26"/>
        <v>0</v>
      </c>
      <c r="BQ53" s="6">
        <f t="shared" si="27"/>
        <v>0</v>
      </c>
      <c r="BR53" s="6">
        <f t="shared" si="28"/>
        <v>0</v>
      </c>
      <c r="BS53" s="6">
        <f t="shared" si="29"/>
        <v>0</v>
      </c>
      <c r="BT53" s="6">
        <f t="shared" si="30"/>
        <v>0</v>
      </c>
      <c r="BU53" s="6">
        <f t="shared" si="31"/>
        <v>0</v>
      </c>
      <c r="BV53" s="6">
        <f t="shared" si="32"/>
        <v>0</v>
      </c>
      <c r="BW53" s="6">
        <f t="shared" si="33"/>
        <v>0</v>
      </c>
      <c r="BX53" s="6">
        <f t="shared" si="34"/>
        <v>0</v>
      </c>
      <c r="BY53" s="6">
        <f t="shared" si="35"/>
        <v>0</v>
      </c>
      <c r="BZ53" s="6">
        <f t="shared" si="36"/>
        <v>0</v>
      </c>
      <c r="CA53" s="6">
        <f t="shared" si="37"/>
        <v>0</v>
      </c>
      <c r="CB53" s="6">
        <f t="shared" si="38"/>
        <v>0</v>
      </c>
      <c r="CD53" s="126" t="str">
        <f>経路A!P53</f>
        <v/>
      </c>
      <c r="CE53" s="126" t="str">
        <f>B!O53</f>
        <v/>
      </c>
      <c r="CF53" s="126" t="str">
        <f>'C'!O53</f>
        <v/>
      </c>
      <c r="CG53" s="126" t="str">
        <f>D!O53</f>
        <v/>
      </c>
      <c r="CH53" s="126" t="str">
        <f>E!O53</f>
        <v/>
      </c>
      <c r="CI53" s="126" t="str">
        <f>F!O53</f>
        <v/>
      </c>
      <c r="CJ53" s="127"/>
      <c r="CK53" s="128" t="str">
        <f t="shared" si="39"/>
        <v/>
      </c>
      <c r="CL53" s="128" t="str">
        <f t="shared" si="40"/>
        <v/>
      </c>
      <c r="CM53" s="128" t="str">
        <f t="shared" si="41"/>
        <v/>
      </c>
      <c r="CN53" s="128" t="str">
        <f t="shared" si="42"/>
        <v/>
      </c>
      <c r="CO53" s="128" t="str">
        <f t="shared" si="43"/>
        <v/>
      </c>
      <c r="CP53" s="128" t="str">
        <f t="shared" si="44"/>
        <v/>
      </c>
      <c r="CQ53" s="128" t="str">
        <f t="shared" si="45"/>
        <v/>
      </c>
      <c r="CR53" s="128" t="str">
        <f t="shared" si="46"/>
        <v/>
      </c>
      <c r="CS53" s="128" t="str">
        <f t="shared" si="47"/>
        <v/>
      </c>
      <c r="CT53" s="128" t="str">
        <f t="shared" si="48"/>
        <v/>
      </c>
      <c r="CU53" s="128" t="str">
        <f t="shared" si="49"/>
        <v/>
      </c>
      <c r="CV53" s="128" t="str">
        <f t="shared" si="50"/>
        <v/>
      </c>
      <c r="CW53" s="128" t="str">
        <f t="shared" si="51"/>
        <v/>
      </c>
      <c r="CX53" s="128" t="str">
        <f t="shared" si="52"/>
        <v/>
      </c>
      <c r="CY53" s="128" t="str">
        <f t="shared" si="53"/>
        <v/>
      </c>
      <c r="CZ53" s="128" t="str">
        <f t="shared" si="54"/>
        <v/>
      </c>
      <c r="DA53" s="128" t="str">
        <f t="shared" si="55"/>
        <v/>
      </c>
      <c r="DB53" s="128" t="str">
        <f t="shared" si="56"/>
        <v/>
      </c>
      <c r="DC53" s="128" t="str">
        <f t="shared" si="57"/>
        <v/>
      </c>
      <c r="DD53" s="128" t="str">
        <f t="shared" si="58"/>
        <v/>
      </c>
      <c r="DE53" s="128" t="str">
        <f t="shared" si="59"/>
        <v/>
      </c>
      <c r="DF53" s="128" t="str">
        <f t="shared" si="60"/>
        <v/>
      </c>
      <c r="DG53" s="128" t="str">
        <f t="shared" si="61"/>
        <v/>
      </c>
      <c r="DH53" s="128" t="str">
        <f t="shared" si="62"/>
        <v/>
      </c>
      <c r="DI53" s="128" t="str">
        <f t="shared" si="63"/>
        <v/>
      </c>
      <c r="DJ53" s="128" t="str">
        <f t="shared" si="64"/>
        <v/>
      </c>
      <c r="DK53" s="128" t="str">
        <f t="shared" si="65"/>
        <v/>
      </c>
      <c r="DL53" s="128" t="str">
        <f t="shared" si="66"/>
        <v/>
      </c>
      <c r="DM53" s="128" t="str">
        <f t="shared" si="67"/>
        <v/>
      </c>
      <c r="DN53" s="128" t="str">
        <f t="shared" si="68"/>
        <v/>
      </c>
      <c r="DO53" s="128" t="str">
        <f t="shared" si="69"/>
        <v/>
      </c>
      <c r="DP53" s="128">
        <f t="shared" si="70"/>
        <v>0</v>
      </c>
      <c r="DR53" s="128">
        <f>IF(AJ53=0,0,経路A!H53/2*COUNTIF(C53:AG53,$DR$8))</f>
        <v>0</v>
      </c>
      <c r="DS53" s="128">
        <f>IF(AK53=0,0,B!H53/2*COUNTIF(C53:AG53,$DS$8))</f>
        <v>0</v>
      </c>
      <c r="DT53" s="128">
        <f>IF(AL53=0,0,'C'!H53/2*COUNTIF(C53:AG53,$DT$8))</f>
        <v>0</v>
      </c>
      <c r="DU53" s="128">
        <f>IF(AM53=0,0,D!H53/2*COUNTIF(C53:AG53,$DU$8))</f>
        <v>0</v>
      </c>
      <c r="DV53" s="128">
        <f>IF(AN53=0,0,E!H53/2*COUNTIF(C53:AG53,$DV$8))</f>
        <v>0</v>
      </c>
      <c r="DW53" s="128">
        <f>IF(AO53=0,0,F!H53/2*COUNTIF(C53:AG53,$DW$8))</f>
        <v>0</v>
      </c>
      <c r="DX53" s="128">
        <f t="shared" si="71"/>
        <v>0</v>
      </c>
      <c r="DY53" s="128">
        <f t="shared" si="72"/>
        <v>0</v>
      </c>
      <c r="DZ53" s="129">
        <f t="shared" si="73"/>
        <v>0</v>
      </c>
      <c r="EA53" s="128">
        <f t="shared" si="74"/>
        <v>0</v>
      </c>
    </row>
    <row r="54" spans="1:131" ht="20.25" customHeight="1" x14ac:dyDescent="0.55000000000000004">
      <c r="A54" s="6">
        <v>46</v>
      </c>
      <c r="B54" s="6" t="str">
        <f>IF(対象者!E50="","",対象者!E50)</f>
        <v/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6">
        <f t="shared" si="0"/>
        <v>0</v>
      </c>
      <c r="AJ54" s="6">
        <f t="shared" si="3"/>
        <v>0</v>
      </c>
      <c r="AK54" s="6">
        <f t="shared" si="4"/>
        <v>0</v>
      </c>
      <c r="AL54" s="6">
        <f t="shared" si="5"/>
        <v>0</v>
      </c>
      <c r="AM54" s="6">
        <f t="shared" si="6"/>
        <v>0</v>
      </c>
      <c r="AN54" s="6">
        <f t="shared" si="7"/>
        <v>0</v>
      </c>
      <c r="AO54" s="6">
        <f t="shared" si="8"/>
        <v>0</v>
      </c>
      <c r="AQ54" s="124" t="str">
        <f>経路A!N54</f>
        <v/>
      </c>
      <c r="AR54" s="124" t="str">
        <f>B!N54</f>
        <v/>
      </c>
      <c r="AS54" s="124" t="str">
        <f>'C'!N54</f>
        <v/>
      </c>
      <c r="AT54" s="124" t="str">
        <f>D!N54</f>
        <v/>
      </c>
      <c r="AU54" s="124" t="str">
        <f>E!N54</f>
        <v/>
      </c>
      <c r="AV54" s="124" t="str">
        <f>F!N54</f>
        <v/>
      </c>
      <c r="AW54" s="125"/>
      <c r="AX54" s="6">
        <f t="shared" si="75"/>
        <v>0</v>
      </c>
      <c r="AY54" s="6">
        <f t="shared" si="9"/>
        <v>0</v>
      </c>
      <c r="AZ54" s="6">
        <f t="shared" si="10"/>
        <v>0</v>
      </c>
      <c r="BA54" s="6">
        <f t="shared" si="11"/>
        <v>0</v>
      </c>
      <c r="BB54" s="6">
        <f t="shared" si="12"/>
        <v>0</v>
      </c>
      <c r="BC54" s="6">
        <f t="shared" si="13"/>
        <v>0</v>
      </c>
      <c r="BD54" s="6">
        <f t="shared" si="14"/>
        <v>0</v>
      </c>
      <c r="BE54" s="6">
        <f t="shared" si="15"/>
        <v>0</v>
      </c>
      <c r="BF54" s="6">
        <f t="shared" si="16"/>
        <v>0</v>
      </c>
      <c r="BG54" s="6">
        <f t="shared" si="17"/>
        <v>0</v>
      </c>
      <c r="BH54" s="6">
        <f t="shared" si="18"/>
        <v>0</v>
      </c>
      <c r="BI54" s="6">
        <f t="shared" si="19"/>
        <v>0</v>
      </c>
      <c r="BJ54" s="6">
        <f t="shared" si="20"/>
        <v>0</v>
      </c>
      <c r="BK54" s="6">
        <f t="shared" si="21"/>
        <v>0</v>
      </c>
      <c r="BL54" s="6">
        <f t="shared" si="22"/>
        <v>0</v>
      </c>
      <c r="BM54" s="6">
        <f t="shared" si="23"/>
        <v>0</v>
      </c>
      <c r="BN54" s="6">
        <f t="shared" si="24"/>
        <v>0</v>
      </c>
      <c r="BO54" s="6">
        <f t="shared" si="25"/>
        <v>0</v>
      </c>
      <c r="BP54" s="6">
        <f t="shared" si="26"/>
        <v>0</v>
      </c>
      <c r="BQ54" s="6">
        <f t="shared" si="27"/>
        <v>0</v>
      </c>
      <c r="BR54" s="6">
        <f t="shared" si="28"/>
        <v>0</v>
      </c>
      <c r="BS54" s="6">
        <f t="shared" si="29"/>
        <v>0</v>
      </c>
      <c r="BT54" s="6">
        <f t="shared" si="30"/>
        <v>0</v>
      </c>
      <c r="BU54" s="6">
        <f t="shared" si="31"/>
        <v>0</v>
      </c>
      <c r="BV54" s="6">
        <f t="shared" si="32"/>
        <v>0</v>
      </c>
      <c r="BW54" s="6">
        <f t="shared" si="33"/>
        <v>0</v>
      </c>
      <c r="BX54" s="6">
        <f t="shared" si="34"/>
        <v>0</v>
      </c>
      <c r="BY54" s="6">
        <f t="shared" si="35"/>
        <v>0</v>
      </c>
      <c r="BZ54" s="6">
        <f t="shared" si="36"/>
        <v>0</v>
      </c>
      <c r="CA54" s="6">
        <f t="shared" si="37"/>
        <v>0</v>
      </c>
      <c r="CB54" s="6">
        <f t="shared" si="38"/>
        <v>0</v>
      </c>
      <c r="CD54" s="126" t="str">
        <f>経路A!P54</f>
        <v/>
      </c>
      <c r="CE54" s="126" t="str">
        <f>B!O54</f>
        <v/>
      </c>
      <c r="CF54" s="126" t="str">
        <f>'C'!O54</f>
        <v/>
      </c>
      <c r="CG54" s="126" t="str">
        <f>D!O54</f>
        <v/>
      </c>
      <c r="CH54" s="126" t="str">
        <f>E!O54</f>
        <v/>
      </c>
      <c r="CI54" s="126" t="str">
        <f>F!O54</f>
        <v/>
      </c>
      <c r="CJ54" s="127"/>
      <c r="CK54" s="128" t="str">
        <f t="shared" si="39"/>
        <v/>
      </c>
      <c r="CL54" s="128" t="str">
        <f t="shared" si="40"/>
        <v/>
      </c>
      <c r="CM54" s="128" t="str">
        <f t="shared" si="41"/>
        <v/>
      </c>
      <c r="CN54" s="128" t="str">
        <f t="shared" si="42"/>
        <v/>
      </c>
      <c r="CO54" s="128" t="str">
        <f t="shared" si="43"/>
        <v/>
      </c>
      <c r="CP54" s="128" t="str">
        <f t="shared" si="44"/>
        <v/>
      </c>
      <c r="CQ54" s="128" t="str">
        <f t="shared" si="45"/>
        <v/>
      </c>
      <c r="CR54" s="128" t="str">
        <f t="shared" si="46"/>
        <v/>
      </c>
      <c r="CS54" s="128" t="str">
        <f t="shared" si="47"/>
        <v/>
      </c>
      <c r="CT54" s="128" t="str">
        <f t="shared" si="48"/>
        <v/>
      </c>
      <c r="CU54" s="128" t="str">
        <f t="shared" si="49"/>
        <v/>
      </c>
      <c r="CV54" s="128" t="str">
        <f t="shared" si="50"/>
        <v/>
      </c>
      <c r="CW54" s="128" t="str">
        <f t="shared" si="51"/>
        <v/>
      </c>
      <c r="CX54" s="128" t="str">
        <f t="shared" si="52"/>
        <v/>
      </c>
      <c r="CY54" s="128" t="str">
        <f t="shared" si="53"/>
        <v/>
      </c>
      <c r="CZ54" s="128" t="str">
        <f t="shared" si="54"/>
        <v/>
      </c>
      <c r="DA54" s="128" t="str">
        <f t="shared" si="55"/>
        <v/>
      </c>
      <c r="DB54" s="128" t="str">
        <f t="shared" si="56"/>
        <v/>
      </c>
      <c r="DC54" s="128" t="str">
        <f t="shared" si="57"/>
        <v/>
      </c>
      <c r="DD54" s="128" t="str">
        <f t="shared" si="58"/>
        <v/>
      </c>
      <c r="DE54" s="128" t="str">
        <f t="shared" si="59"/>
        <v/>
      </c>
      <c r="DF54" s="128" t="str">
        <f t="shared" si="60"/>
        <v/>
      </c>
      <c r="DG54" s="128" t="str">
        <f t="shared" si="61"/>
        <v/>
      </c>
      <c r="DH54" s="128" t="str">
        <f t="shared" si="62"/>
        <v/>
      </c>
      <c r="DI54" s="128" t="str">
        <f t="shared" si="63"/>
        <v/>
      </c>
      <c r="DJ54" s="128" t="str">
        <f t="shared" si="64"/>
        <v/>
      </c>
      <c r="DK54" s="128" t="str">
        <f t="shared" si="65"/>
        <v/>
      </c>
      <c r="DL54" s="128" t="str">
        <f t="shared" si="66"/>
        <v/>
      </c>
      <c r="DM54" s="128" t="str">
        <f t="shared" si="67"/>
        <v/>
      </c>
      <c r="DN54" s="128" t="str">
        <f t="shared" si="68"/>
        <v/>
      </c>
      <c r="DO54" s="128" t="str">
        <f t="shared" si="69"/>
        <v/>
      </c>
      <c r="DP54" s="128">
        <f t="shared" si="70"/>
        <v>0</v>
      </c>
      <c r="DR54" s="128">
        <f>IF(AJ54=0,0,経路A!H54/2*COUNTIF(C54:AG54,$DR$8))</f>
        <v>0</v>
      </c>
      <c r="DS54" s="128">
        <f>IF(AK54=0,0,B!H54/2*COUNTIF(C54:AG54,$DS$8))</f>
        <v>0</v>
      </c>
      <c r="DT54" s="128">
        <f>IF(AL54=0,0,'C'!H54/2*COUNTIF(C54:AG54,$DT$8))</f>
        <v>0</v>
      </c>
      <c r="DU54" s="128">
        <f>IF(AM54=0,0,D!H54/2*COUNTIF(C54:AG54,$DU$8))</f>
        <v>0</v>
      </c>
      <c r="DV54" s="128">
        <f>IF(AN54=0,0,E!H54/2*COUNTIF(C54:AG54,$DV$8))</f>
        <v>0</v>
      </c>
      <c r="DW54" s="128">
        <f>IF(AO54=0,0,F!H54/2*COUNTIF(C54:AG54,$DW$8))</f>
        <v>0</v>
      </c>
      <c r="DX54" s="128">
        <f t="shared" si="71"/>
        <v>0</v>
      </c>
      <c r="DY54" s="128">
        <f t="shared" si="72"/>
        <v>0</v>
      </c>
      <c r="DZ54" s="129">
        <f t="shared" si="73"/>
        <v>0</v>
      </c>
      <c r="EA54" s="128">
        <f t="shared" si="74"/>
        <v>0</v>
      </c>
    </row>
    <row r="55" spans="1:131" ht="20.25" customHeight="1" x14ac:dyDescent="0.55000000000000004">
      <c r="A55" s="6">
        <v>47</v>
      </c>
      <c r="B55" s="6" t="str">
        <f>IF(対象者!E51="","",対象者!E51)</f>
        <v/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6">
        <f t="shared" si="0"/>
        <v>0</v>
      </c>
      <c r="AJ55" s="6">
        <f t="shared" si="3"/>
        <v>0</v>
      </c>
      <c r="AK55" s="6">
        <f t="shared" si="4"/>
        <v>0</v>
      </c>
      <c r="AL55" s="6">
        <f t="shared" si="5"/>
        <v>0</v>
      </c>
      <c r="AM55" s="6">
        <f t="shared" si="6"/>
        <v>0</v>
      </c>
      <c r="AN55" s="6">
        <f t="shared" si="7"/>
        <v>0</v>
      </c>
      <c r="AO55" s="6">
        <f t="shared" si="8"/>
        <v>0</v>
      </c>
      <c r="AQ55" s="124" t="str">
        <f>経路A!N55</f>
        <v/>
      </c>
      <c r="AR55" s="124" t="str">
        <f>B!N55</f>
        <v/>
      </c>
      <c r="AS55" s="124" t="str">
        <f>'C'!N55</f>
        <v/>
      </c>
      <c r="AT55" s="124" t="str">
        <f>D!N55</f>
        <v/>
      </c>
      <c r="AU55" s="124" t="str">
        <f>E!N55</f>
        <v/>
      </c>
      <c r="AV55" s="124" t="str">
        <f>F!N55</f>
        <v/>
      </c>
      <c r="AW55" s="125"/>
      <c r="AX55" s="6">
        <f t="shared" si="75"/>
        <v>0</v>
      </c>
      <c r="AY55" s="6">
        <f t="shared" si="9"/>
        <v>0</v>
      </c>
      <c r="AZ55" s="6">
        <f t="shared" si="10"/>
        <v>0</v>
      </c>
      <c r="BA55" s="6">
        <f t="shared" si="11"/>
        <v>0</v>
      </c>
      <c r="BB55" s="6">
        <f t="shared" si="12"/>
        <v>0</v>
      </c>
      <c r="BC55" s="6">
        <f t="shared" si="13"/>
        <v>0</v>
      </c>
      <c r="BD55" s="6">
        <f t="shared" si="14"/>
        <v>0</v>
      </c>
      <c r="BE55" s="6">
        <f t="shared" si="15"/>
        <v>0</v>
      </c>
      <c r="BF55" s="6">
        <f t="shared" si="16"/>
        <v>0</v>
      </c>
      <c r="BG55" s="6">
        <f t="shared" si="17"/>
        <v>0</v>
      </c>
      <c r="BH55" s="6">
        <f t="shared" si="18"/>
        <v>0</v>
      </c>
      <c r="BI55" s="6">
        <f t="shared" si="19"/>
        <v>0</v>
      </c>
      <c r="BJ55" s="6">
        <f t="shared" si="20"/>
        <v>0</v>
      </c>
      <c r="BK55" s="6">
        <f t="shared" si="21"/>
        <v>0</v>
      </c>
      <c r="BL55" s="6">
        <f t="shared" si="22"/>
        <v>0</v>
      </c>
      <c r="BM55" s="6">
        <f t="shared" si="23"/>
        <v>0</v>
      </c>
      <c r="BN55" s="6">
        <f t="shared" si="24"/>
        <v>0</v>
      </c>
      <c r="BO55" s="6">
        <f t="shared" si="25"/>
        <v>0</v>
      </c>
      <c r="BP55" s="6">
        <f t="shared" si="26"/>
        <v>0</v>
      </c>
      <c r="BQ55" s="6">
        <f t="shared" si="27"/>
        <v>0</v>
      </c>
      <c r="BR55" s="6">
        <f t="shared" si="28"/>
        <v>0</v>
      </c>
      <c r="BS55" s="6">
        <f t="shared" si="29"/>
        <v>0</v>
      </c>
      <c r="BT55" s="6">
        <f t="shared" si="30"/>
        <v>0</v>
      </c>
      <c r="BU55" s="6">
        <f t="shared" si="31"/>
        <v>0</v>
      </c>
      <c r="BV55" s="6">
        <f t="shared" si="32"/>
        <v>0</v>
      </c>
      <c r="BW55" s="6">
        <f t="shared" si="33"/>
        <v>0</v>
      </c>
      <c r="BX55" s="6">
        <f t="shared" si="34"/>
        <v>0</v>
      </c>
      <c r="BY55" s="6">
        <f t="shared" si="35"/>
        <v>0</v>
      </c>
      <c r="BZ55" s="6">
        <f t="shared" si="36"/>
        <v>0</v>
      </c>
      <c r="CA55" s="6">
        <f t="shared" si="37"/>
        <v>0</v>
      </c>
      <c r="CB55" s="6">
        <f t="shared" si="38"/>
        <v>0</v>
      </c>
      <c r="CD55" s="126" t="str">
        <f>経路A!P55</f>
        <v/>
      </c>
      <c r="CE55" s="126" t="str">
        <f>B!O55</f>
        <v/>
      </c>
      <c r="CF55" s="126" t="str">
        <f>'C'!O55</f>
        <v/>
      </c>
      <c r="CG55" s="126" t="str">
        <f>D!O55</f>
        <v/>
      </c>
      <c r="CH55" s="126" t="str">
        <f>E!O55</f>
        <v/>
      </c>
      <c r="CI55" s="126" t="str">
        <f>F!O55</f>
        <v/>
      </c>
      <c r="CJ55" s="127"/>
      <c r="CK55" s="128" t="str">
        <f t="shared" si="39"/>
        <v/>
      </c>
      <c r="CL55" s="128" t="str">
        <f t="shared" si="40"/>
        <v/>
      </c>
      <c r="CM55" s="128" t="str">
        <f t="shared" si="41"/>
        <v/>
      </c>
      <c r="CN55" s="128" t="str">
        <f t="shared" si="42"/>
        <v/>
      </c>
      <c r="CO55" s="128" t="str">
        <f t="shared" si="43"/>
        <v/>
      </c>
      <c r="CP55" s="128" t="str">
        <f t="shared" si="44"/>
        <v/>
      </c>
      <c r="CQ55" s="128" t="str">
        <f t="shared" si="45"/>
        <v/>
      </c>
      <c r="CR55" s="128" t="str">
        <f t="shared" si="46"/>
        <v/>
      </c>
      <c r="CS55" s="128" t="str">
        <f t="shared" si="47"/>
        <v/>
      </c>
      <c r="CT55" s="128" t="str">
        <f t="shared" si="48"/>
        <v/>
      </c>
      <c r="CU55" s="128" t="str">
        <f t="shared" si="49"/>
        <v/>
      </c>
      <c r="CV55" s="128" t="str">
        <f t="shared" si="50"/>
        <v/>
      </c>
      <c r="CW55" s="128" t="str">
        <f t="shared" si="51"/>
        <v/>
      </c>
      <c r="CX55" s="128" t="str">
        <f t="shared" si="52"/>
        <v/>
      </c>
      <c r="CY55" s="128" t="str">
        <f t="shared" si="53"/>
        <v/>
      </c>
      <c r="CZ55" s="128" t="str">
        <f t="shared" si="54"/>
        <v/>
      </c>
      <c r="DA55" s="128" t="str">
        <f t="shared" si="55"/>
        <v/>
      </c>
      <c r="DB55" s="128" t="str">
        <f t="shared" si="56"/>
        <v/>
      </c>
      <c r="DC55" s="128" t="str">
        <f t="shared" si="57"/>
        <v/>
      </c>
      <c r="DD55" s="128" t="str">
        <f t="shared" si="58"/>
        <v/>
      </c>
      <c r="DE55" s="128" t="str">
        <f t="shared" si="59"/>
        <v/>
      </c>
      <c r="DF55" s="128" t="str">
        <f t="shared" si="60"/>
        <v/>
      </c>
      <c r="DG55" s="128" t="str">
        <f t="shared" si="61"/>
        <v/>
      </c>
      <c r="DH55" s="128" t="str">
        <f t="shared" si="62"/>
        <v/>
      </c>
      <c r="DI55" s="128" t="str">
        <f t="shared" si="63"/>
        <v/>
      </c>
      <c r="DJ55" s="128" t="str">
        <f t="shared" si="64"/>
        <v/>
      </c>
      <c r="DK55" s="128" t="str">
        <f t="shared" si="65"/>
        <v/>
      </c>
      <c r="DL55" s="128" t="str">
        <f t="shared" si="66"/>
        <v/>
      </c>
      <c r="DM55" s="128" t="str">
        <f t="shared" si="67"/>
        <v/>
      </c>
      <c r="DN55" s="128" t="str">
        <f t="shared" si="68"/>
        <v/>
      </c>
      <c r="DO55" s="128" t="str">
        <f t="shared" si="69"/>
        <v/>
      </c>
      <c r="DP55" s="128">
        <f t="shared" si="70"/>
        <v>0</v>
      </c>
      <c r="DR55" s="128">
        <f>IF(AJ55=0,0,経路A!H55/2*COUNTIF(C55:AG55,$DR$8))</f>
        <v>0</v>
      </c>
      <c r="DS55" s="128">
        <f>IF(AK55=0,0,B!H55/2*COUNTIF(C55:AG55,$DS$8))</f>
        <v>0</v>
      </c>
      <c r="DT55" s="128">
        <f>IF(AL55=0,0,'C'!H55/2*COUNTIF(C55:AG55,$DT$8))</f>
        <v>0</v>
      </c>
      <c r="DU55" s="128">
        <f>IF(AM55=0,0,D!H55/2*COUNTIF(C55:AG55,$DU$8))</f>
        <v>0</v>
      </c>
      <c r="DV55" s="128">
        <f>IF(AN55=0,0,E!H55/2*COUNTIF(C55:AG55,$DV$8))</f>
        <v>0</v>
      </c>
      <c r="DW55" s="128">
        <f>IF(AO55=0,0,F!H55/2*COUNTIF(C55:AG55,$DW$8))</f>
        <v>0</v>
      </c>
      <c r="DX55" s="128">
        <f t="shared" si="71"/>
        <v>0</v>
      </c>
      <c r="DY55" s="128">
        <f t="shared" si="72"/>
        <v>0</v>
      </c>
      <c r="DZ55" s="129">
        <f t="shared" si="73"/>
        <v>0</v>
      </c>
      <c r="EA55" s="128">
        <f t="shared" si="74"/>
        <v>0</v>
      </c>
    </row>
    <row r="56" spans="1:131" ht="20.25" customHeight="1" x14ac:dyDescent="0.55000000000000004">
      <c r="A56" s="6">
        <v>48</v>
      </c>
      <c r="B56" s="6" t="str">
        <f>IF(対象者!E52="","",対象者!E52)</f>
        <v/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6">
        <f t="shared" si="0"/>
        <v>0</v>
      </c>
      <c r="AJ56" s="6">
        <f t="shared" si="3"/>
        <v>0</v>
      </c>
      <c r="AK56" s="6">
        <f t="shared" si="4"/>
        <v>0</v>
      </c>
      <c r="AL56" s="6">
        <f t="shared" si="5"/>
        <v>0</v>
      </c>
      <c r="AM56" s="6">
        <f t="shared" si="6"/>
        <v>0</v>
      </c>
      <c r="AN56" s="6">
        <f t="shared" si="7"/>
        <v>0</v>
      </c>
      <c r="AO56" s="6">
        <f t="shared" si="8"/>
        <v>0</v>
      </c>
      <c r="AQ56" s="124" t="str">
        <f>経路A!N56</f>
        <v/>
      </c>
      <c r="AR56" s="124" t="str">
        <f>B!N56</f>
        <v/>
      </c>
      <c r="AS56" s="124" t="str">
        <f>'C'!N56</f>
        <v/>
      </c>
      <c r="AT56" s="124" t="str">
        <f>D!N56</f>
        <v/>
      </c>
      <c r="AU56" s="124" t="str">
        <f>E!N56</f>
        <v/>
      </c>
      <c r="AV56" s="124" t="str">
        <f>F!N56</f>
        <v/>
      </c>
      <c r="AW56" s="125"/>
      <c r="AX56" s="6">
        <f t="shared" si="75"/>
        <v>0</v>
      </c>
      <c r="AY56" s="6">
        <f t="shared" si="9"/>
        <v>0</v>
      </c>
      <c r="AZ56" s="6">
        <f t="shared" si="10"/>
        <v>0</v>
      </c>
      <c r="BA56" s="6">
        <f t="shared" si="11"/>
        <v>0</v>
      </c>
      <c r="BB56" s="6">
        <f t="shared" si="12"/>
        <v>0</v>
      </c>
      <c r="BC56" s="6">
        <f t="shared" si="13"/>
        <v>0</v>
      </c>
      <c r="BD56" s="6">
        <f t="shared" si="14"/>
        <v>0</v>
      </c>
      <c r="BE56" s="6">
        <f t="shared" si="15"/>
        <v>0</v>
      </c>
      <c r="BF56" s="6">
        <f t="shared" si="16"/>
        <v>0</v>
      </c>
      <c r="BG56" s="6">
        <f t="shared" si="17"/>
        <v>0</v>
      </c>
      <c r="BH56" s="6">
        <f t="shared" si="18"/>
        <v>0</v>
      </c>
      <c r="BI56" s="6">
        <f t="shared" si="19"/>
        <v>0</v>
      </c>
      <c r="BJ56" s="6">
        <f t="shared" si="20"/>
        <v>0</v>
      </c>
      <c r="BK56" s="6">
        <f t="shared" si="21"/>
        <v>0</v>
      </c>
      <c r="BL56" s="6">
        <f t="shared" si="22"/>
        <v>0</v>
      </c>
      <c r="BM56" s="6">
        <f t="shared" si="23"/>
        <v>0</v>
      </c>
      <c r="BN56" s="6">
        <f t="shared" si="24"/>
        <v>0</v>
      </c>
      <c r="BO56" s="6">
        <f t="shared" si="25"/>
        <v>0</v>
      </c>
      <c r="BP56" s="6">
        <f t="shared" si="26"/>
        <v>0</v>
      </c>
      <c r="BQ56" s="6">
        <f t="shared" si="27"/>
        <v>0</v>
      </c>
      <c r="BR56" s="6">
        <f t="shared" si="28"/>
        <v>0</v>
      </c>
      <c r="BS56" s="6">
        <f t="shared" si="29"/>
        <v>0</v>
      </c>
      <c r="BT56" s="6">
        <f t="shared" si="30"/>
        <v>0</v>
      </c>
      <c r="BU56" s="6">
        <f t="shared" si="31"/>
        <v>0</v>
      </c>
      <c r="BV56" s="6">
        <f t="shared" si="32"/>
        <v>0</v>
      </c>
      <c r="BW56" s="6">
        <f t="shared" si="33"/>
        <v>0</v>
      </c>
      <c r="BX56" s="6">
        <f t="shared" si="34"/>
        <v>0</v>
      </c>
      <c r="BY56" s="6">
        <f t="shared" si="35"/>
        <v>0</v>
      </c>
      <c r="BZ56" s="6">
        <f t="shared" si="36"/>
        <v>0</v>
      </c>
      <c r="CA56" s="6">
        <f t="shared" si="37"/>
        <v>0</v>
      </c>
      <c r="CB56" s="6">
        <f t="shared" si="38"/>
        <v>0</v>
      </c>
      <c r="CD56" s="126" t="str">
        <f>経路A!P56</f>
        <v/>
      </c>
      <c r="CE56" s="126" t="str">
        <f>B!O56</f>
        <v/>
      </c>
      <c r="CF56" s="126" t="str">
        <f>'C'!O56</f>
        <v/>
      </c>
      <c r="CG56" s="126" t="str">
        <f>D!O56</f>
        <v/>
      </c>
      <c r="CH56" s="126" t="str">
        <f>E!O56</f>
        <v/>
      </c>
      <c r="CI56" s="126" t="str">
        <f>F!O56</f>
        <v/>
      </c>
      <c r="CJ56" s="127"/>
      <c r="CK56" s="128" t="str">
        <f t="shared" si="39"/>
        <v/>
      </c>
      <c r="CL56" s="128" t="str">
        <f t="shared" si="40"/>
        <v/>
      </c>
      <c r="CM56" s="128" t="str">
        <f t="shared" si="41"/>
        <v/>
      </c>
      <c r="CN56" s="128" t="str">
        <f t="shared" si="42"/>
        <v/>
      </c>
      <c r="CO56" s="128" t="str">
        <f t="shared" si="43"/>
        <v/>
      </c>
      <c r="CP56" s="128" t="str">
        <f t="shared" si="44"/>
        <v/>
      </c>
      <c r="CQ56" s="128" t="str">
        <f t="shared" si="45"/>
        <v/>
      </c>
      <c r="CR56" s="128" t="str">
        <f t="shared" si="46"/>
        <v/>
      </c>
      <c r="CS56" s="128" t="str">
        <f t="shared" si="47"/>
        <v/>
      </c>
      <c r="CT56" s="128" t="str">
        <f t="shared" si="48"/>
        <v/>
      </c>
      <c r="CU56" s="128" t="str">
        <f t="shared" si="49"/>
        <v/>
      </c>
      <c r="CV56" s="128" t="str">
        <f t="shared" si="50"/>
        <v/>
      </c>
      <c r="CW56" s="128" t="str">
        <f t="shared" si="51"/>
        <v/>
      </c>
      <c r="CX56" s="128" t="str">
        <f t="shared" si="52"/>
        <v/>
      </c>
      <c r="CY56" s="128" t="str">
        <f t="shared" si="53"/>
        <v/>
      </c>
      <c r="CZ56" s="128" t="str">
        <f t="shared" si="54"/>
        <v/>
      </c>
      <c r="DA56" s="128" t="str">
        <f t="shared" si="55"/>
        <v/>
      </c>
      <c r="DB56" s="128" t="str">
        <f t="shared" si="56"/>
        <v/>
      </c>
      <c r="DC56" s="128" t="str">
        <f t="shared" si="57"/>
        <v/>
      </c>
      <c r="DD56" s="128" t="str">
        <f t="shared" si="58"/>
        <v/>
      </c>
      <c r="DE56" s="128" t="str">
        <f t="shared" si="59"/>
        <v/>
      </c>
      <c r="DF56" s="128" t="str">
        <f t="shared" si="60"/>
        <v/>
      </c>
      <c r="DG56" s="128" t="str">
        <f t="shared" si="61"/>
        <v/>
      </c>
      <c r="DH56" s="128" t="str">
        <f t="shared" si="62"/>
        <v/>
      </c>
      <c r="DI56" s="128" t="str">
        <f t="shared" si="63"/>
        <v/>
      </c>
      <c r="DJ56" s="128" t="str">
        <f t="shared" si="64"/>
        <v/>
      </c>
      <c r="DK56" s="128" t="str">
        <f t="shared" si="65"/>
        <v/>
      </c>
      <c r="DL56" s="128" t="str">
        <f t="shared" si="66"/>
        <v/>
      </c>
      <c r="DM56" s="128" t="str">
        <f t="shared" si="67"/>
        <v/>
      </c>
      <c r="DN56" s="128" t="str">
        <f t="shared" si="68"/>
        <v/>
      </c>
      <c r="DO56" s="128" t="str">
        <f t="shared" si="69"/>
        <v/>
      </c>
      <c r="DP56" s="128">
        <f t="shared" si="70"/>
        <v>0</v>
      </c>
      <c r="DR56" s="128">
        <f>IF(AJ56=0,0,経路A!H56/2*COUNTIF(C56:AG56,$DR$8))</f>
        <v>0</v>
      </c>
      <c r="DS56" s="128">
        <f>IF(AK56=0,0,B!H56/2*COUNTIF(C56:AG56,$DS$8))</f>
        <v>0</v>
      </c>
      <c r="DT56" s="128">
        <f>IF(AL56=0,0,'C'!H56/2*COUNTIF(C56:AG56,$DT$8))</f>
        <v>0</v>
      </c>
      <c r="DU56" s="128">
        <f>IF(AM56=0,0,D!H56/2*COUNTIF(C56:AG56,$DU$8))</f>
        <v>0</v>
      </c>
      <c r="DV56" s="128">
        <f>IF(AN56=0,0,E!H56/2*COUNTIF(C56:AG56,$DV$8))</f>
        <v>0</v>
      </c>
      <c r="DW56" s="128">
        <f>IF(AO56=0,0,F!H56/2*COUNTIF(C56:AG56,$DW$8))</f>
        <v>0</v>
      </c>
      <c r="DX56" s="128">
        <f t="shared" si="71"/>
        <v>0</v>
      </c>
      <c r="DY56" s="128">
        <f t="shared" si="72"/>
        <v>0</v>
      </c>
      <c r="DZ56" s="129">
        <f t="shared" si="73"/>
        <v>0</v>
      </c>
      <c r="EA56" s="128">
        <f t="shared" si="74"/>
        <v>0</v>
      </c>
    </row>
    <row r="57" spans="1:131" ht="20.25" customHeight="1" x14ac:dyDescent="0.55000000000000004">
      <c r="A57" s="6">
        <v>49</v>
      </c>
      <c r="B57" s="6" t="str">
        <f>IF(対象者!E53="","",対象者!E53)</f>
        <v/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6">
        <f t="shared" si="0"/>
        <v>0</v>
      </c>
      <c r="AJ57" s="6">
        <f t="shared" si="3"/>
        <v>0</v>
      </c>
      <c r="AK57" s="6">
        <f t="shared" si="4"/>
        <v>0</v>
      </c>
      <c r="AL57" s="6">
        <f t="shared" si="5"/>
        <v>0</v>
      </c>
      <c r="AM57" s="6">
        <f t="shared" si="6"/>
        <v>0</v>
      </c>
      <c r="AN57" s="6">
        <f t="shared" si="7"/>
        <v>0</v>
      </c>
      <c r="AO57" s="6">
        <f t="shared" si="8"/>
        <v>0</v>
      </c>
      <c r="AQ57" s="124" t="str">
        <f>経路A!N57</f>
        <v/>
      </c>
      <c r="AR57" s="124" t="str">
        <f>B!N57</f>
        <v/>
      </c>
      <c r="AS57" s="124" t="str">
        <f>'C'!N57</f>
        <v/>
      </c>
      <c r="AT57" s="124" t="str">
        <f>D!N57</f>
        <v/>
      </c>
      <c r="AU57" s="124" t="str">
        <f>E!N57</f>
        <v/>
      </c>
      <c r="AV57" s="124" t="str">
        <f>F!N57</f>
        <v/>
      </c>
      <c r="AW57" s="125"/>
      <c r="AX57" s="6">
        <f t="shared" si="75"/>
        <v>0</v>
      </c>
      <c r="AY57" s="6">
        <f t="shared" si="9"/>
        <v>0</v>
      </c>
      <c r="AZ57" s="6">
        <f t="shared" si="10"/>
        <v>0</v>
      </c>
      <c r="BA57" s="6">
        <f t="shared" si="11"/>
        <v>0</v>
      </c>
      <c r="BB57" s="6">
        <f t="shared" si="12"/>
        <v>0</v>
      </c>
      <c r="BC57" s="6">
        <f t="shared" si="13"/>
        <v>0</v>
      </c>
      <c r="BD57" s="6">
        <f t="shared" si="14"/>
        <v>0</v>
      </c>
      <c r="BE57" s="6">
        <f t="shared" si="15"/>
        <v>0</v>
      </c>
      <c r="BF57" s="6">
        <f t="shared" si="16"/>
        <v>0</v>
      </c>
      <c r="BG57" s="6">
        <f t="shared" si="17"/>
        <v>0</v>
      </c>
      <c r="BH57" s="6">
        <f t="shared" si="18"/>
        <v>0</v>
      </c>
      <c r="BI57" s="6">
        <f t="shared" si="19"/>
        <v>0</v>
      </c>
      <c r="BJ57" s="6">
        <f t="shared" si="20"/>
        <v>0</v>
      </c>
      <c r="BK57" s="6">
        <f t="shared" si="21"/>
        <v>0</v>
      </c>
      <c r="BL57" s="6">
        <f t="shared" si="22"/>
        <v>0</v>
      </c>
      <c r="BM57" s="6">
        <f t="shared" si="23"/>
        <v>0</v>
      </c>
      <c r="BN57" s="6">
        <f t="shared" si="24"/>
        <v>0</v>
      </c>
      <c r="BO57" s="6">
        <f t="shared" si="25"/>
        <v>0</v>
      </c>
      <c r="BP57" s="6">
        <f t="shared" si="26"/>
        <v>0</v>
      </c>
      <c r="BQ57" s="6">
        <f t="shared" si="27"/>
        <v>0</v>
      </c>
      <c r="BR57" s="6">
        <f t="shared" si="28"/>
        <v>0</v>
      </c>
      <c r="BS57" s="6">
        <f t="shared" si="29"/>
        <v>0</v>
      </c>
      <c r="BT57" s="6">
        <f t="shared" si="30"/>
        <v>0</v>
      </c>
      <c r="BU57" s="6">
        <f t="shared" si="31"/>
        <v>0</v>
      </c>
      <c r="BV57" s="6">
        <f t="shared" si="32"/>
        <v>0</v>
      </c>
      <c r="BW57" s="6">
        <f t="shared" si="33"/>
        <v>0</v>
      </c>
      <c r="BX57" s="6">
        <f t="shared" si="34"/>
        <v>0</v>
      </c>
      <c r="BY57" s="6">
        <f t="shared" si="35"/>
        <v>0</v>
      </c>
      <c r="BZ57" s="6">
        <f t="shared" si="36"/>
        <v>0</v>
      </c>
      <c r="CA57" s="6">
        <f t="shared" si="37"/>
        <v>0</v>
      </c>
      <c r="CB57" s="6">
        <f t="shared" si="38"/>
        <v>0</v>
      </c>
      <c r="CD57" s="126" t="str">
        <f>経路A!P57</f>
        <v/>
      </c>
      <c r="CE57" s="126" t="str">
        <f>B!O57</f>
        <v/>
      </c>
      <c r="CF57" s="126" t="str">
        <f>'C'!O57</f>
        <v/>
      </c>
      <c r="CG57" s="126" t="str">
        <f>D!O57</f>
        <v/>
      </c>
      <c r="CH57" s="126" t="str">
        <f>E!O57</f>
        <v/>
      </c>
      <c r="CI57" s="126" t="str">
        <f>F!O57</f>
        <v/>
      </c>
      <c r="CJ57" s="127"/>
      <c r="CK57" s="128" t="str">
        <f t="shared" si="39"/>
        <v/>
      </c>
      <c r="CL57" s="128" t="str">
        <f t="shared" si="40"/>
        <v/>
      </c>
      <c r="CM57" s="128" t="str">
        <f t="shared" si="41"/>
        <v/>
      </c>
      <c r="CN57" s="128" t="str">
        <f t="shared" si="42"/>
        <v/>
      </c>
      <c r="CO57" s="128" t="str">
        <f t="shared" si="43"/>
        <v/>
      </c>
      <c r="CP57" s="128" t="str">
        <f t="shared" si="44"/>
        <v/>
      </c>
      <c r="CQ57" s="128" t="str">
        <f t="shared" si="45"/>
        <v/>
      </c>
      <c r="CR57" s="128" t="str">
        <f t="shared" si="46"/>
        <v/>
      </c>
      <c r="CS57" s="128" t="str">
        <f t="shared" si="47"/>
        <v/>
      </c>
      <c r="CT57" s="128" t="str">
        <f t="shared" si="48"/>
        <v/>
      </c>
      <c r="CU57" s="128" t="str">
        <f t="shared" si="49"/>
        <v/>
      </c>
      <c r="CV57" s="128" t="str">
        <f t="shared" si="50"/>
        <v/>
      </c>
      <c r="CW57" s="128" t="str">
        <f t="shared" si="51"/>
        <v/>
      </c>
      <c r="CX57" s="128" t="str">
        <f t="shared" si="52"/>
        <v/>
      </c>
      <c r="CY57" s="128" t="str">
        <f t="shared" si="53"/>
        <v/>
      </c>
      <c r="CZ57" s="128" t="str">
        <f t="shared" si="54"/>
        <v/>
      </c>
      <c r="DA57" s="128" t="str">
        <f t="shared" si="55"/>
        <v/>
      </c>
      <c r="DB57" s="128" t="str">
        <f t="shared" si="56"/>
        <v/>
      </c>
      <c r="DC57" s="128" t="str">
        <f t="shared" si="57"/>
        <v/>
      </c>
      <c r="DD57" s="128" t="str">
        <f t="shared" si="58"/>
        <v/>
      </c>
      <c r="DE57" s="128" t="str">
        <f t="shared" si="59"/>
        <v/>
      </c>
      <c r="DF57" s="128" t="str">
        <f t="shared" si="60"/>
        <v/>
      </c>
      <c r="DG57" s="128" t="str">
        <f t="shared" si="61"/>
        <v/>
      </c>
      <c r="DH57" s="128" t="str">
        <f t="shared" si="62"/>
        <v/>
      </c>
      <c r="DI57" s="128" t="str">
        <f t="shared" si="63"/>
        <v/>
      </c>
      <c r="DJ57" s="128" t="str">
        <f t="shared" si="64"/>
        <v/>
      </c>
      <c r="DK57" s="128" t="str">
        <f t="shared" si="65"/>
        <v/>
      </c>
      <c r="DL57" s="128" t="str">
        <f t="shared" si="66"/>
        <v/>
      </c>
      <c r="DM57" s="128" t="str">
        <f t="shared" si="67"/>
        <v/>
      </c>
      <c r="DN57" s="128" t="str">
        <f t="shared" si="68"/>
        <v/>
      </c>
      <c r="DO57" s="128" t="str">
        <f t="shared" si="69"/>
        <v/>
      </c>
      <c r="DP57" s="128">
        <f t="shared" si="70"/>
        <v>0</v>
      </c>
      <c r="DR57" s="128">
        <f>IF(AJ57=0,0,経路A!H57/2*COUNTIF(C57:AG57,$DR$8))</f>
        <v>0</v>
      </c>
      <c r="DS57" s="128">
        <f>IF(AK57=0,0,B!H57/2*COUNTIF(C57:AG57,$DS$8))</f>
        <v>0</v>
      </c>
      <c r="DT57" s="128">
        <f>IF(AL57=0,0,'C'!H57/2*COUNTIF(C57:AG57,$DT$8))</f>
        <v>0</v>
      </c>
      <c r="DU57" s="128">
        <f>IF(AM57=0,0,D!H57/2*COUNTIF(C57:AG57,$DU$8))</f>
        <v>0</v>
      </c>
      <c r="DV57" s="128">
        <f>IF(AN57=0,0,E!H57/2*COUNTIF(C57:AG57,$DV$8))</f>
        <v>0</v>
      </c>
      <c r="DW57" s="128">
        <f>IF(AO57=0,0,F!H57/2*COUNTIF(C57:AG57,$DW$8))</f>
        <v>0</v>
      </c>
      <c r="DX57" s="128">
        <f t="shared" si="71"/>
        <v>0</v>
      </c>
      <c r="DY57" s="128">
        <f t="shared" si="72"/>
        <v>0</v>
      </c>
      <c r="DZ57" s="129">
        <f t="shared" si="73"/>
        <v>0</v>
      </c>
      <c r="EA57" s="128">
        <f t="shared" si="74"/>
        <v>0</v>
      </c>
    </row>
    <row r="58" spans="1:131" ht="20.25" customHeight="1" x14ac:dyDescent="0.55000000000000004">
      <c r="A58" s="6">
        <v>50</v>
      </c>
      <c r="B58" s="6" t="str">
        <f>IF(対象者!E54="","",対象者!E54)</f>
        <v/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6">
        <f t="shared" si="0"/>
        <v>0</v>
      </c>
      <c r="AJ58" s="6">
        <f t="shared" si="3"/>
        <v>0</v>
      </c>
      <c r="AK58" s="6">
        <f t="shared" si="4"/>
        <v>0</v>
      </c>
      <c r="AL58" s="6">
        <f t="shared" si="5"/>
        <v>0</v>
      </c>
      <c r="AM58" s="6">
        <f t="shared" si="6"/>
        <v>0</v>
      </c>
      <c r="AN58" s="6">
        <f t="shared" si="7"/>
        <v>0</v>
      </c>
      <c r="AO58" s="6">
        <f t="shared" si="8"/>
        <v>0</v>
      </c>
      <c r="AQ58" s="124" t="str">
        <f>経路A!N58</f>
        <v/>
      </c>
      <c r="AR58" s="124" t="str">
        <f>B!N58</f>
        <v/>
      </c>
      <c r="AS58" s="124" t="str">
        <f>'C'!N58</f>
        <v/>
      </c>
      <c r="AT58" s="124" t="str">
        <f>D!N58</f>
        <v/>
      </c>
      <c r="AU58" s="124" t="str">
        <f>E!N58</f>
        <v/>
      </c>
      <c r="AV58" s="124" t="str">
        <f>F!N58</f>
        <v/>
      </c>
      <c r="AW58" s="125"/>
      <c r="AX58" s="6">
        <f t="shared" si="75"/>
        <v>0</v>
      </c>
      <c r="AY58" s="6">
        <f t="shared" si="9"/>
        <v>0</v>
      </c>
      <c r="AZ58" s="6">
        <f t="shared" si="10"/>
        <v>0</v>
      </c>
      <c r="BA58" s="6">
        <f t="shared" si="11"/>
        <v>0</v>
      </c>
      <c r="BB58" s="6">
        <f t="shared" si="12"/>
        <v>0</v>
      </c>
      <c r="BC58" s="6">
        <f t="shared" si="13"/>
        <v>0</v>
      </c>
      <c r="BD58" s="6">
        <f t="shared" si="14"/>
        <v>0</v>
      </c>
      <c r="BE58" s="6">
        <f t="shared" si="15"/>
        <v>0</v>
      </c>
      <c r="BF58" s="6">
        <f t="shared" si="16"/>
        <v>0</v>
      </c>
      <c r="BG58" s="6">
        <f t="shared" si="17"/>
        <v>0</v>
      </c>
      <c r="BH58" s="6">
        <f t="shared" si="18"/>
        <v>0</v>
      </c>
      <c r="BI58" s="6">
        <f t="shared" si="19"/>
        <v>0</v>
      </c>
      <c r="BJ58" s="6">
        <f t="shared" si="20"/>
        <v>0</v>
      </c>
      <c r="BK58" s="6">
        <f t="shared" si="21"/>
        <v>0</v>
      </c>
      <c r="BL58" s="6">
        <f t="shared" si="22"/>
        <v>0</v>
      </c>
      <c r="BM58" s="6">
        <f t="shared" si="23"/>
        <v>0</v>
      </c>
      <c r="BN58" s="6">
        <f t="shared" si="24"/>
        <v>0</v>
      </c>
      <c r="BO58" s="6">
        <f t="shared" si="25"/>
        <v>0</v>
      </c>
      <c r="BP58" s="6">
        <f t="shared" si="26"/>
        <v>0</v>
      </c>
      <c r="BQ58" s="6">
        <f t="shared" si="27"/>
        <v>0</v>
      </c>
      <c r="BR58" s="6">
        <f t="shared" si="28"/>
        <v>0</v>
      </c>
      <c r="BS58" s="6">
        <f t="shared" si="29"/>
        <v>0</v>
      </c>
      <c r="BT58" s="6">
        <f t="shared" si="30"/>
        <v>0</v>
      </c>
      <c r="BU58" s="6">
        <f t="shared" si="31"/>
        <v>0</v>
      </c>
      <c r="BV58" s="6">
        <f t="shared" si="32"/>
        <v>0</v>
      </c>
      <c r="BW58" s="6">
        <f t="shared" si="33"/>
        <v>0</v>
      </c>
      <c r="BX58" s="6">
        <f t="shared" si="34"/>
        <v>0</v>
      </c>
      <c r="BY58" s="6">
        <f t="shared" si="35"/>
        <v>0</v>
      </c>
      <c r="BZ58" s="6">
        <f t="shared" si="36"/>
        <v>0</v>
      </c>
      <c r="CA58" s="6">
        <f t="shared" si="37"/>
        <v>0</v>
      </c>
      <c r="CB58" s="6">
        <f t="shared" si="38"/>
        <v>0</v>
      </c>
      <c r="CD58" s="126" t="str">
        <f>経路A!P58</f>
        <v/>
      </c>
      <c r="CE58" s="126" t="str">
        <f>B!O58</f>
        <v/>
      </c>
      <c r="CF58" s="126" t="str">
        <f>'C'!O58</f>
        <v/>
      </c>
      <c r="CG58" s="126" t="str">
        <f>D!O58</f>
        <v/>
      </c>
      <c r="CH58" s="126" t="str">
        <f>E!O58</f>
        <v/>
      </c>
      <c r="CI58" s="126" t="str">
        <f>F!O58</f>
        <v/>
      </c>
      <c r="CJ58" s="127"/>
      <c r="CK58" s="128" t="str">
        <f t="shared" si="39"/>
        <v/>
      </c>
      <c r="CL58" s="128" t="str">
        <f t="shared" si="40"/>
        <v/>
      </c>
      <c r="CM58" s="128" t="str">
        <f t="shared" si="41"/>
        <v/>
      </c>
      <c r="CN58" s="128" t="str">
        <f t="shared" si="42"/>
        <v/>
      </c>
      <c r="CO58" s="128" t="str">
        <f t="shared" si="43"/>
        <v/>
      </c>
      <c r="CP58" s="128" t="str">
        <f t="shared" si="44"/>
        <v/>
      </c>
      <c r="CQ58" s="128" t="str">
        <f t="shared" si="45"/>
        <v/>
      </c>
      <c r="CR58" s="128" t="str">
        <f t="shared" si="46"/>
        <v/>
      </c>
      <c r="CS58" s="128" t="str">
        <f t="shared" si="47"/>
        <v/>
      </c>
      <c r="CT58" s="128" t="str">
        <f t="shared" si="48"/>
        <v/>
      </c>
      <c r="CU58" s="128" t="str">
        <f t="shared" si="49"/>
        <v/>
      </c>
      <c r="CV58" s="128" t="str">
        <f t="shared" si="50"/>
        <v/>
      </c>
      <c r="CW58" s="128" t="str">
        <f t="shared" si="51"/>
        <v/>
      </c>
      <c r="CX58" s="128" t="str">
        <f t="shared" si="52"/>
        <v/>
      </c>
      <c r="CY58" s="128" t="str">
        <f t="shared" si="53"/>
        <v/>
      </c>
      <c r="CZ58" s="128" t="str">
        <f t="shared" si="54"/>
        <v/>
      </c>
      <c r="DA58" s="128" t="str">
        <f t="shared" si="55"/>
        <v/>
      </c>
      <c r="DB58" s="128" t="str">
        <f t="shared" si="56"/>
        <v/>
      </c>
      <c r="DC58" s="128" t="str">
        <f t="shared" si="57"/>
        <v/>
      </c>
      <c r="DD58" s="128" t="str">
        <f t="shared" si="58"/>
        <v/>
      </c>
      <c r="DE58" s="128" t="str">
        <f t="shared" si="59"/>
        <v/>
      </c>
      <c r="DF58" s="128" t="str">
        <f t="shared" si="60"/>
        <v/>
      </c>
      <c r="DG58" s="128" t="str">
        <f t="shared" si="61"/>
        <v/>
      </c>
      <c r="DH58" s="128" t="str">
        <f t="shared" si="62"/>
        <v/>
      </c>
      <c r="DI58" s="128" t="str">
        <f t="shared" si="63"/>
        <v/>
      </c>
      <c r="DJ58" s="128" t="str">
        <f t="shared" si="64"/>
        <v/>
      </c>
      <c r="DK58" s="128" t="str">
        <f t="shared" si="65"/>
        <v/>
      </c>
      <c r="DL58" s="128" t="str">
        <f t="shared" si="66"/>
        <v/>
      </c>
      <c r="DM58" s="128" t="str">
        <f t="shared" si="67"/>
        <v/>
      </c>
      <c r="DN58" s="128" t="str">
        <f t="shared" si="68"/>
        <v/>
      </c>
      <c r="DO58" s="128" t="str">
        <f t="shared" si="69"/>
        <v/>
      </c>
      <c r="DP58" s="128">
        <f t="shared" si="70"/>
        <v>0</v>
      </c>
      <c r="DR58" s="128">
        <f>IF(AJ58=0,0,経路A!H58/2*COUNTIF(C58:AG58,$DR$8))</f>
        <v>0</v>
      </c>
      <c r="DS58" s="128">
        <f>IF(AK58=0,0,B!H58/2*COUNTIF(C58:AG58,$DS$8))</f>
        <v>0</v>
      </c>
      <c r="DT58" s="128">
        <f>IF(AL58=0,0,'C'!H58/2*COUNTIF(C58:AG58,$DT$8))</f>
        <v>0</v>
      </c>
      <c r="DU58" s="128">
        <f>IF(AM58=0,0,D!H58/2*COUNTIF(C58:AG58,$DU$8))</f>
        <v>0</v>
      </c>
      <c r="DV58" s="128">
        <f>IF(AN58=0,0,E!H58/2*COUNTIF(C58:AG58,$DV$8))</f>
        <v>0</v>
      </c>
      <c r="DW58" s="128">
        <f>IF(AO58=0,0,F!H58/2*COUNTIF(C58:AG58,$DW$8))</f>
        <v>0</v>
      </c>
      <c r="DX58" s="128">
        <f t="shared" si="71"/>
        <v>0</v>
      </c>
      <c r="DY58" s="128">
        <f t="shared" si="72"/>
        <v>0</v>
      </c>
      <c r="DZ58" s="129">
        <f t="shared" si="73"/>
        <v>0</v>
      </c>
      <c r="EA58" s="128">
        <f t="shared" si="74"/>
        <v>0</v>
      </c>
    </row>
    <row r="59" spans="1:131" ht="20.25" customHeight="1" x14ac:dyDescent="0.55000000000000004">
      <c r="A59" s="130"/>
      <c r="B59" s="130"/>
      <c r="C59" s="6">
        <f>COUNTA(C9:C58)</f>
        <v>1</v>
      </c>
      <c r="D59" s="6">
        <f t="shared" ref="D59:AG59" si="76">COUNTA(D9:D58)</f>
        <v>1</v>
      </c>
      <c r="E59" s="6">
        <f t="shared" si="76"/>
        <v>1</v>
      </c>
      <c r="F59" s="6">
        <f t="shared" si="76"/>
        <v>0</v>
      </c>
      <c r="G59" s="6">
        <f t="shared" si="76"/>
        <v>0</v>
      </c>
      <c r="H59" s="6">
        <f t="shared" si="76"/>
        <v>1</v>
      </c>
      <c r="I59" s="6">
        <f t="shared" si="76"/>
        <v>1</v>
      </c>
      <c r="J59" s="6">
        <f t="shared" si="76"/>
        <v>0</v>
      </c>
      <c r="K59" s="6">
        <f t="shared" si="76"/>
        <v>1</v>
      </c>
      <c r="L59" s="6">
        <f t="shared" si="76"/>
        <v>1</v>
      </c>
      <c r="M59" s="6">
        <f t="shared" si="76"/>
        <v>1</v>
      </c>
      <c r="N59" s="6">
        <f t="shared" si="76"/>
        <v>0</v>
      </c>
      <c r="O59" s="6">
        <f t="shared" si="76"/>
        <v>1</v>
      </c>
      <c r="P59" s="6">
        <f t="shared" si="76"/>
        <v>1</v>
      </c>
      <c r="Q59" s="6">
        <f t="shared" si="76"/>
        <v>1</v>
      </c>
      <c r="R59" s="6">
        <f t="shared" si="76"/>
        <v>0</v>
      </c>
      <c r="S59" s="6">
        <f t="shared" si="76"/>
        <v>1</v>
      </c>
      <c r="T59" s="6">
        <f t="shared" si="76"/>
        <v>1</v>
      </c>
      <c r="U59" s="6">
        <f t="shared" si="76"/>
        <v>1</v>
      </c>
      <c r="V59" s="6">
        <f t="shared" si="76"/>
        <v>1</v>
      </c>
      <c r="W59" s="6">
        <f t="shared" si="76"/>
        <v>0</v>
      </c>
      <c r="X59" s="6">
        <f t="shared" si="76"/>
        <v>1</v>
      </c>
      <c r="Y59" s="6">
        <f t="shared" si="76"/>
        <v>1</v>
      </c>
      <c r="Z59" s="6">
        <f t="shared" si="76"/>
        <v>1</v>
      </c>
      <c r="AA59" s="6">
        <f t="shared" si="76"/>
        <v>0</v>
      </c>
      <c r="AB59" s="6">
        <f t="shared" si="76"/>
        <v>0</v>
      </c>
      <c r="AC59" s="6">
        <f t="shared" si="76"/>
        <v>1</v>
      </c>
      <c r="AD59" s="6">
        <f t="shared" si="76"/>
        <v>1</v>
      </c>
      <c r="AE59" s="6">
        <f t="shared" si="76"/>
        <v>0</v>
      </c>
      <c r="AF59" s="6">
        <f t="shared" si="76"/>
        <v>1</v>
      </c>
      <c r="AG59" s="6">
        <f t="shared" si="76"/>
        <v>0</v>
      </c>
      <c r="AH59" s="6">
        <f>SUM(AH9:AH58)</f>
        <v>21</v>
      </c>
    </row>
    <row r="60" spans="1:131" ht="20.25" customHeight="1" x14ac:dyDescent="0.55000000000000004">
      <c r="A60" s="131"/>
      <c r="B60" s="131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</row>
  </sheetData>
  <sheetProtection algorithmName="SHA-512" hashValue="8Ci4U0KL2T/G+BjGtLAuXT2qE4kKIPrec0fSPahDubasv8RYgEDjWcXBpMRuB17VX6RqiiosMlcQ9+XXrlGcTA==" saltValue="qJv7moHa+cLrOyh5Qrh9sA==" spinCount="100000" sheet="1" insertColumns="0" insertRows="0" deleteColumns="0" deleteRows="0"/>
  <mergeCells count="13">
    <mergeCell ref="DR7:EA7"/>
    <mergeCell ref="AX7:CB7"/>
    <mergeCell ref="B6:B8"/>
    <mergeCell ref="CD7:CI7"/>
    <mergeCell ref="CK7:DP7"/>
    <mergeCell ref="A6:A8"/>
    <mergeCell ref="A3:C3"/>
    <mergeCell ref="A4:C4"/>
    <mergeCell ref="E3:I3"/>
    <mergeCell ref="AQ7:AV7"/>
    <mergeCell ref="AH7:AH8"/>
    <mergeCell ref="C6:AH6"/>
    <mergeCell ref="AJ7:AO7"/>
  </mergeCells>
  <phoneticPr fontId="2"/>
  <pageMargins left="0.51181102362204722" right="0.51181102362204722" top="0.55118110236220474" bottom="0.55118110236220474" header="0.31496062992125984" footer="0.31496062992125984"/>
  <pageSetup paperSize="9" scale="6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AFA74A-3715-4BEF-94D4-251BADFD8E25}">
          <x14:formula1>
            <xm:f>リスト!$L$1:$L$6</xm:f>
          </x14:formula1>
          <xm:sqref>C9:AG58</xm:sqref>
        </x14:dataValidation>
        <x14:dataValidation type="list" allowBlank="1" showInputMessage="1" showErrorMessage="1" xr:uid="{D77DE4D9-9B81-4019-860A-FB21C3B39668}">
          <x14:formula1>
            <xm:f>リスト!$J$1:$J$7</xm:f>
          </x14:formula1>
          <xm:sqref>C8:AG8</xm:sqref>
        </x14:dataValidation>
        <x14:dataValidation type="list" allowBlank="1" showInputMessage="1" showErrorMessage="1" xr:uid="{9431AA94-2C0D-4253-8C6E-E497D295EB9C}">
          <x14:formula1>
            <xm:f>リスト!$K$1:$K$12</xm:f>
          </x14:formula1>
          <xm:sqref>H4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A28F-9A87-42ED-9902-3358297E0C03}">
  <sheetPr codeName="Sheet15"/>
  <dimension ref="A1"/>
  <sheetViews>
    <sheetView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456A-E0EF-4F25-AC3D-E158EA390ECB}">
  <sheetPr codeName="Sheet1">
    <tabColor theme="5" tint="0.39997558519241921"/>
  </sheetPr>
  <dimension ref="A1:CE63"/>
  <sheetViews>
    <sheetView showZeros="0" view="pageBreakPreview" zoomScaleNormal="100" zoomScaleSheetLayoutView="100" workbookViewId="0">
      <selection activeCell="N38" sqref="N38:AF38"/>
    </sheetView>
  </sheetViews>
  <sheetFormatPr defaultColWidth="1.25" defaultRowHeight="19.5" customHeight="1" x14ac:dyDescent="0.55000000000000004"/>
  <cols>
    <col min="1" max="16384" width="1.25" style="79"/>
  </cols>
  <sheetData>
    <row r="1" spans="1:72" ht="15.75" customHeight="1" x14ac:dyDescent="0.55000000000000004"/>
    <row r="2" spans="1:72" ht="34.5" customHeight="1" x14ac:dyDescent="0.55000000000000004">
      <c r="A2" s="347" t="s">
        <v>4771</v>
      </c>
      <c r="B2" s="347"/>
      <c r="C2" s="347"/>
      <c r="D2" s="347"/>
      <c r="E2" s="347"/>
      <c r="F2" s="347"/>
      <c r="G2" s="347"/>
      <c r="H2" s="347"/>
      <c r="I2" s="348">
        <v>1</v>
      </c>
      <c r="J2" s="348"/>
      <c r="K2" s="348"/>
      <c r="L2" s="348"/>
      <c r="M2" s="348"/>
      <c r="N2" s="205"/>
      <c r="O2" s="205"/>
      <c r="P2" s="205"/>
    </row>
    <row r="3" spans="1:72" ht="15.75" customHeight="1" x14ac:dyDescent="0.55000000000000004"/>
    <row r="4" spans="1:72" ht="15.75" customHeight="1" x14ac:dyDescent="0.55000000000000004">
      <c r="A4" s="243" t="s">
        <v>203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</row>
    <row r="5" spans="1:72" ht="7.5" customHeight="1" x14ac:dyDescent="0.55000000000000004"/>
    <row r="6" spans="1:72" ht="15.75" customHeight="1" x14ac:dyDescent="0.55000000000000004">
      <c r="A6" s="351" t="s">
        <v>151</v>
      </c>
      <c r="B6" s="351"/>
      <c r="C6" s="351"/>
      <c r="D6" s="351"/>
      <c r="E6" s="351"/>
      <c r="F6" s="351"/>
      <c r="G6" s="351"/>
      <c r="H6" s="351"/>
      <c r="I6" s="351"/>
      <c r="J6" s="351"/>
    </row>
    <row r="7" spans="1:72" ht="7.5" customHeight="1" x14ac:dyDescent="0.55000000000000004"/>
    <row r="8" spans="1:72" ht="15.75" customHeight="1" x14ac:dyDescent="0.55000000000000004">
      <c r="A8" s="351" t="s">
        <v>152</v>
      </c>
      <c r="B8" s="351"/>
      <c r="C8" s="351"/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351"/>
      <c r="Q8" s="351"/>
      <c r="R8" s="351"/>
      <c r="S8" s="351"/>
      <c r="T8" s="351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  <c r="AL8" s="351"/>
      <c r="AM8" s="351"/>
      <c r="AN8" s="351"/>
      <c r="AO8" s="351"/>
      <c r="AP8" s="351"/>
      <c r="AQ8" s="351"/>
      <c r="AR8" s="351"/>
      <c r="AS8" s="351"/>
      <c r="AT8" s="351"/>
      <c r="AU8" s="351"/>
      <c r="AV8" s="351"/>
      <c r="AW8" s="351"/>
      <c r="AX8" s="351"/>
      <c r="AY8" s="351"/>
      <c r="AZ8" s="351"/>
      <c r="BA8" s="351"/>
      <c r="BB8" s="351"/>
      <c r="BC8" s="351"/>
      <c r="BD8" s="351"/>
      <c r="BE8" s="351"/>
      <c r="BF8" s="351"/>
      <c r="BG8" s="351"/>
      <c r="BH8" s="351"/>
      <c r="BI8" s="351"/>
      <c r="BJ8" s="351"/>
      <c r="BK8" s="351"/>
      <c r="BL8" s="351"/>
      <c r="BM8" s="351"/>
      <c r="BN8" s="351"/>
      <c r="BO8" s="351"/>
      <c r="BP8" s="351"/>
      <c r="BQ8" s="351"/>
      <c r="BR8" s="351"/>
      <c r="BS8" s="351"/>
      <c r="BT8" s="351"/>
    </row>
    <row r="9" spans="1:72" ht="7.5" customHeight="1" x14ac:dyDescent="0.55000000000000004"/>
    <row r="10" spans="1:72" ht="15.75" customHeight="1" x14ac:dyDescent="0.55000000000000004">
      <c r="A10" s="352" t="s">
        <v>153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2"/>
      <c r="M10" s="352"/>
      <c r="N10" s="352"/>
      <c r="O10" s="352"/>
      <c r="P10" s="352"/>
      <c r="Q10" s="352"/>
      <c r="R10" s="352"/>
      <c r="S10" s="352"/>
      <c r="T10" s="352"/>
      <c r="U10" s="352"/>
      <c r="V10" s="352"/>
      <c r="W10" s="352"/>
      <c r="X10" s="352"/>
      <c r="Y10" s="352"/>
      <c r="Z10" s="352"/>
      <c r="AA10" s="352"/>
      <c r="AB10" s="352"/>
      <c r="AC10" s="352"/>
      <c r="AD10" s="352"/>
      <c r="AE10" s="352"/>
      <c r="AF10" s="352"/>
      <c r="AG10" s="352"/>
      <c r="AH10" s="352"/>
      <c r="AI10" s="352"/>
      <c r="AJ10" s="352"/>
      <c r="AK10" s="352"/>
      <c r="AL10" s="352"/>
      <c r="AM10" s="352"/>
      <c r="AN10" s="352"/>
      <c r="AO10" s="352"/>
      <c r="AP10" s="352"/>
      <c r="AQ10" s="352"/>
      <c r="AR10" s="352"/>
      <c r="AS10" s="352"/>
      <c r="AT10" s="352"/>
      <c r="AU10" s="352"/>
      <c r="AV10" s="352"/>
      <c r="AW10" s="352"/>
      <c r="AX10" s="352"/>
      <c r="AY10" s="352"/>
      <c r="AZ10" s="352"/>
      <c r="BA10" s="352"/>
      <c r="BB10" s="352"/>
      <c r="BC10" s="352"/>
      <c r="BD10" s="352"/>
      <c r="BE10" s="352"/>
      <c r="BF10" s="352"/>
      <c r="BG10" s="352"/>
      <c r="BH10" s="352"/>
      <c r="BI10" s="352"/>
      <c r="BJ10" s="352"/>
      <c r="BK10" s="352"/>
      <c r="BL10" s="352"/>
      <c r="BM10" s="352"/>
      <c r="BN10" s="352"/>
      <c r="BO10" s="352"/>
      <c r="BP10" s="352"/>
      <c r="BQ10" s="352"/>
      <c r="BR10" s="352"/>
      <c r="BS10" s="352"/>
      <c r="BT10" s="352"/>
    </row>
    <row r="11" spans="1:72" ht="7.5" customHeight="1" x14ac:dyDescent="0.55000000000000004"/>
    <row r="12" spans="1:72" ht="15.75" customHeight="1" x14ac:dyDescent="0.55000000000000004">
      <c r="A12" s="247" t="s">
        <v>143</v>
      </c>
      <c r="B12" s="248"/>
      <c r="C12" s="248"/>
      <c r="D12" s="248"/>
      <c r="E12" s="248"/>
      <c r="F12" s="248"/>
      <c r="G12" s="248"/>
      <c r="H12" s="248"/>
      <c r="I12" s="249"/>
      <c r="J12" s="349" t="e">
        <f>IF(事業所!BP10=TRUE,事業所!Q11,VLOOKUP(事業所!$BP$3,事業所!$BQ$5:$BS$8,2,FALSE))</f>
        <v>#N/A</v>
      </c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50" t="s">
        <v>144</v>
      </c>
      <c r="AF12" s="350"/>
      <c r="AG12" s="350"/>
      <c r="AH12" s="350"/>
      <c r="AI12" s="350"/>
      <c r="AJ12" s="350"/>
      <c r="AK12" s="350"/>
      <c r="AL12" s="350"/>
      <c r="AM12" s="350"/>
      <c r="AN12" s="349" t="e">
        <f>VLOOKUP(事業所!$BP$3,事業所!$BQ$5:$BT$8,4,FALSE)</f>
        <v>#N/A</v>
      </c>
      <c r="AO12" s="349"/>
      <c r="AP12" s="349"/>
      <c r="AQ12" s="349"/>
      <c r="AR12" s="349"/>
      <c r="AS12" s="349"/>
      <c r="AT12" s="349"/>
      <c r="AU12" s="349"/>
      <c r="AV12" s="349"/>
      <c r="AW12" s="349"/>
      <c r="AX12" s="349"/>
      <c r="AY12" s="349"/>
      <c r="AZ12" s="349"/>
      <c r="BA12" s="349"/>
      <c r="BB12" s="349"/>
      <c r="BC12" s="349"/>
    </row>
    <row r="13" spans="1:72" ht="15.75" customHeight="1" x14ac:dyDescent="0.55000000000000004">
      <c r="A13" s="246" t="s">
        <v>155</v>
      </c>
      <c r="B13" s="246"/>
      <c r="C13" s="246"/>
      <c r="D13" s="246"/>
      <c r="E13" s="246"/>
      <c r="F13" s="246"/>
      <c r="G13" s="246"/>
      <c r="H13" s="246"/>
      <c r="I13" s="246"/>
      <c r="J13" s="368" t="e">
        <f>IF(事業所!BP10=TRUE,事業所!Q12,VLOOKUP(事業所!$BP$3,事業所!$BQ$5:$BS$8,3,FALSE))</f>
        <v>#N/A</v>
      </c>
      <c r="K13" s="365"/>
      <c r="L13" s="365"/>
      <c r="M13" s="365"/>
      <c r="N13" s="365"/>
      <c r="O13" s="365"/>
      <c r="P13" s="365"/>
      <c r="Q13" s="365"/>
      <c r="R13" s="365"/>
      <c r="S13" s="365"/>
      <c r="T13" s="365"/>
      <c r="U13" s="365"/>
      <c r="V13" s="365"/>
      <c r="W13" s="365"/>
      <c r="X13" s="365"/>
      <c r="Y13" s="365"/>
      <c r="Z13" s="365"/>
      <c r="AA13" s="365"/>
      <c r="AB13" s="365"/>
      <c r="AC13" s="365"/>
      <c r="AD13" s="365"/>
      <c r="AE13" s="365"/>
      <c r="AF13" s="365"/>
      <c r="AG13" s="365"/>
      <c r="AH13" s="365"/>
      <c r="AI13" s="365"/>
      <c r="AJ13" s="365"/>
      <c r="AK13" s="365"/>
      <c r="AL13" s="365"/>
      <c r="AM13" s="365"/>
      <c r="AN13" s="365"/>
      <c r="AO13" s="365"/>
      <c r="AP13" s="365"/>
      <c r="AQ13" s="365"/>
      <c r="AR13" s="365"/>
      <c r="AS13" s="365"/>
      <c r="AT13" s="365"/>
      <c r="AU13" s="365"/>
      <c r="AV13" s="365"/>
      <c r="AW13" s="365"/>
      <c r="AX13" s="365"/>
      <c r="AY13" s="365"/>
      <c r="AZ13" s="365"/>
      <c r="BA13" s="365"/>
      <c r="BB13" s="365"/>
      <c r="BC13" s="365"/>
      <c r="BD13" s="365"/>
      <c r="BE13" s="365"/>
      <c r="BF13" s="365"/>
      <c r="BG13" s="365"/>
      <c r="BH13" s="365"/>
      <c r="BI13" s="365"/>
      <c r="BJ13" s="365"/>
      <c r="BK13" s="365"/>
      <c r="BL13" s="365"/>
      <c r="BM13" s="365"/>
      <c r="BN13" s="365"/>
      <c r="BO13" s="365"/>
      <c r="BP13" s="365"/>
      <c r="BQ13" s="365"/>
      <c r="BR13" s="365"/>
      <c r="BS13" s="365"/>
      <c r="BT13" s="366"/>
    </row>
    <row r="14" spans="1:72" ht="15.75" customHeight="1" x14ac:dyDescent="0.55000000000000004">
      <c r="A14" s="246" t="s">
        <v>9235</v>
      </c>
      <c r="B14" s="246"/>
      <c r="C14" s="246"/>
      <c r="D14" s="246"/>
      <c r="E14" s="246"/>
      <c r="F14" s="246"/>
      <c r="G14" s="246"/>
      <c r="H14" s="246"/>
      <c r="I14" s="246"/>
      <c r="J14" s="250" t="e">
        <f>IF(事業所!BP10=TRUE,事業所!Q11,VLOOKUP(事業所!$BP$3,事業所!$BQ$5:$BX$8,5,FALSE))</f>
        <v>#N/A</v>
      </c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 t="s">
        <v>9234</v>
      </c>
      <c r="AF14" s="250"/>
      <c r="AG14" s="250"/>
      <c r="AH14" s="250"/>
      <c r="AI14" s="250"/>
      <c r="AJ14" s="250"/>
      <c r="AK14" s="250"/>
      <c r="AL14" s="250"/>
      <c r="AM14" s="250"/>
      <c r="AN14" s="250" t="e">
        <f>IF(事業所!BP10=TRUE,事業所!Q11,VLOOKUP(事業所!$BP$3,事業所!$BQ$5:$BX$8,6,FALSE))</f>
        <v>#N/A</v>
      </c>
      <c r="AO14" s="250"/>
      <c r="AP14" s="250"/>
      <c r="AQ14" s="250"/>
      <c r="AR14" s="250"/>
      <c r="AS14" s="250"/>
      <c r="AT14" s="250"/>
      <c r="AU14" s="250"/>
      <c r="AV14" s="250"/>
      <c r="AW14" s="250"/>
      <c r="AX14" s="250"/>
      <c r="AY14" s="250"/>
      <c r="AZ14" s="250"/>
      <c r="BA14" s="250"/>
      <c r="BB14" s="250"/>
      <c r="BC14" s="250"/>
      <c r="BD14" s="250"/>
      <c r="BE14" s="250"/>
      <c r="BF14" s="250"/>
      <c r="BG14" s="250"/>
      <c r="BH14" s="250"/>
      <c r="BI14" s="186"/>
      <c r="BJ14" s="186"/>
      <c r="BK14" s="186"/>
      <c r="BL14" s="186"/>
      <c r="BM14" s="186"/>
      <c r="BN14" s="186"/>
      <c r="BO14" s="186"/>
      <c r="BP14" s="186"/>
      <c r="BQ14" s="186"/>
      <c r="BR14" s="186"/>
      <c r="BS14" s="186"/>
      <c r="BT14" s="186"/>
    </row>
    <row r="15" spans="1:72" ht="7.5" customHeight="1" x14ac:dyDescent="0.55000000000000004"/>
    <row r="16" spans="1:72" ht="15.75" customHeight="1" x14ac:dyDescent="0.55000000000000004">
      <c r="A16" s="246" t="s">
        <v>145</v>
      </c>
      <c r="B16" s="246"/>
      <c r="C16" s="246"/>
      <c r="D16" s="246"/>
      <c r="E16" s="247" t="str">
        <f>VLOOKUP(I2,対象者!$D$5:$E$54,2,FALSE)</f>
        <v>【例】札幌　太郎</v>
      </c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9"/>
      <c r="T16" s="246" t="s">
        <v>146</v>
      </c>
      <c r="U16" s="246"/>
      <c r="V16" s="246"/>
      <c r="W16" s="246"/>
      <c r="X16" s="246"/>
      <c r="Y16" s="246"/>
      <c r="Z16" s="246"/>
      <c r="AA16" s="246"/>
      <c r="AB16" s="367">
        <f>VLOOKUP(I2,対象者!$D$5:$F$54,3,FALSE)</f>
        <v>36872</v>
      </c>
      <c r="AC16" s="367"/>
      <c r="AD16" s="367"/>
      <c r="AE16" s="367"/>
      <c r="AF16" s="367"/>
      <c r="AG16" s="367"/>
      <c r="AH16" s="367"/>
      <c r="AI16" s="367"/>
      <c r="AJ16" s="367"/>
      <c r="AK16" s="367"/>
      <c r="AL16" s="367"/>
      <c r="AM16" s="367"/>
      <c r="AN16" s="367"/>
      <c r="AO16" s="367"/>
      <c r="AP16" s="367"/>
      <c r="AQ16" s="246" t="s">
        <v>147</v>
      </c>
      <c r="AR16" s="246"/>
      <c r="AS16" s="246"/>
      <c r="AT16" s="246"/>
      <c r="AU16" s="246"/>
      <c r="AV16" s="246"/>
      <c r="AW16" s="246"/>
      <c r="AX16" s="246"/>
      <c r="AY16" s="246"/>
      <c r="AZ16" s="246"/>
      <c r="BA16" s="246"/>
      <c r="BB16" s="247">
        <f>VLOOKUP(I2,対象者!$D$5:$N$54,10,FALSE)</f>
        <v>1234567890</v>
      </c>
      <c r="BC16" s="248"/>
      <c r="BD16" s="248"/>
      <c r="BE16" s="248"/>
      <c r="BF16" s="248"/>
      <c r="BG16" s="248"/>
      <c r="BH16" s="248"/>
      <c r="BI16" s="248"/>
      <c r="BJ16" s="248"/>
      <c r="BK16" s="248"/>
      <c r="BL16" s="248"/>
      <c r="BM16" s="248"/>
      <c r="BN16" s="248"/>
      <c r="BO16" s="248"/>
      <c r="BP16" s="248"/>
      <c r="BQ16" s="248"/>
      <c r="BR16" s="248"/>
      <c r="BS16" s="248"/>
      <c r="BT16" s="249"/>
    </row>
    <row r="17" spans="1:72" ht="15.75" customHeight="1" thickBot="1" x14ac:dyDescent="0.6">
      <c r="A17" s="350" t="s">
        <v>84</v>
      </c>
      <c r="B17" s="350"/>
      <c r="C17" s="350"/>
      <c r="D17" s="350"/>
      <c r="E17" s="362" t="str">
        <f>VLOOKUP(I2,対象者!$D$5:$N$54,8,FALSE)</f>
        <v>中央区</v>
      </c>
      <c r="F17" s="363"/>
      <c r="G17" s="363"/>
      <c r="H17" s="363"/>
      <c r="I17" s="363"/>
      <c r="J17" s="363"/>
      <c r="K17" s="363"/>
      <c r="L17" s="364" t="str">
        <f>VLOOKUP(I2,対象者!$D$5:$N$54,9,FALSE)</f>
        <v>北1条西2丁目</v>
      </c>
      <c r="M17" s="364"/>
      <c r="N17" s="364"/>
      <c r="O17" s="364"/>
      <c r="P17" s="364"/>
      <c r="Q17" s="364"/>
      <c r="R17" s="364"/>
      <c r="S17" s="364"/>
      <c r="T17" s="364"/>
      <c r="U17" s="364"/>
      <c r="V17" s="364"/>
      <c r="W17" s="364"/>
      <c r="X17" s="364"/>
      <c r="Y17" s="364"/>
      <c r="Z17" s="364"/>
      <c r="AA17" s="364"/>
      <c r="AB17" s="364"/>
      <c r="AC17" s="364"/>
      <c r="AD17" s="364"/>
      <c r="AE17" s="364"/>
      <c r="AF17" s="365"/>
      <c r="AG17" s="365"/>
      <c r="AH17" s="365"/>
      <c r="AI17" s="365"/>
      <c r="AJ17" s="365"/>
      <c r="AK17" s="365"/>
      <c r="AL17" s="365"/>
      <c r="AM17" s="365"/>
      <c r="AN17" s="365"/>
      <c r="AO17" s="365"/>
      <c r="AP17" s="365"/>
      <c r="AQ17" s="365"/>
      <c r="AR17" s="365"/>
      <c r="AS17" s="365"/>
      <c r="AT17" s="365"/>
      <c r="AU17" s="365"/>
      <c r="AV17" s="365"/>
      <c r="AW17" s="365"/>
      <c r="AX17" s="365"/>
      <c r="AY17" s="365"/>
      <c r="AZ17" s="365"/>
      <c r="BA17" s="365"/>
      <c r="BB17" s="365"/>
      <c r="BC17" s="365"/>
      <c r="BD17" s="365"/>
      <c r="BE17" s="365"/>
      <c r="BF17" s="365"/>
      <c r="BG17" s="365"/>
      <c r="BH17" s="365"/>
      <c r="BI17" s="365"/>
      <c r="BJ17" s="365"/>
      <c r="BK17" s="365"/>
      <c r="BL17" s="365"/>
      <c r="BM17" s="365"/>
      <c r="BN17" s="365"/>
      <c r="BO17" s="365"/>
      <c r="BP17" s="365"/>
      <c r="BQ17" s="365"/>
      <c r="BR17" s="365"/>
      <c r="BS17" s="365"/>
      <c r="BT17" s="366"/>
    </row>
    <row r="18" spans="1:72" ht="15.75" customHeight="1" thickBot="1" x14ac:dyDescent="0.6">
      <c r="A18" s="359" t="s">
        <v>148</v>
      </c>
      <c r="B18" s="360"/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360"/>
      <c r="P18" s="359" t="str">
        <f>VLOOKUP(I2,対象者!$D$5:$G$54,4,FALSE)</f>
        <v>精神手帳3級</v>
      </c>
      <c r="Q18" s="360"/>
      <c r="R18" s="360"/>
      <c r="S18" s="360"/>
      <c r="T18" s="360"/>
      <c r="U18" s="360"/>
      <c r="V18" s="360"/>
      <c r="W18" s="360"/>
      <c r="X18" s="360"/>
      <c r="Y18" s="360"/>
      <c r="Z18" s="360"/>
      <c r="AA18" s="360"/>
      <c r="AB18" s="360"/>
      <c r="AC18" s="360"/>
      <c r="AD18" s="360"/>
      <c r="AE18" s="361"/>
      <c r="AF18" s="249" t="s">
        <v>4772</v>
      </c>
      <c r="AG18" s="246"/>
      <c r="AH18" s="246"/>
      <c r="AI18" s="246"/>
      <c r="AJ18" s="246"/>
      <c r="AK18" s="246"/>
      <c r="AL18" s="246"/>
      <c r="AM18" s="367">
        <f>VLOOKUP(I2,対象者!$D$5:$N$54,5,FALSE)</f>
        <v>46022</v>
      </c>
      <c r="AN18" s="367"/>
      <c r="AO18" s="367"/>
      <c r="AP18" s="367"/>
      <c r="AQ18" s="367"/>
      <c r="AR18" s="367"/>
      <c r="AS18" s="367"/>
      <c r="AT18" s="367"/>
      <c r="AU18" s="367"/>
      <c r="AV18" s="367"/>
      <c r="AW18" s="367"/>
      <c r="AX18" s="367"/>
      <c r="AY18" s="367"/>
      <c r="AZ18" s="367"/>
      <c r="BA18" s="367"/>
    </row>
    <row r="19" spans="1:72" ht="7.5" customHeight="1" x14ac:dyDescent="0.55000000000000004"/>
    <row r="20" spans="1:72" ht="15.75" customHeight="1" x14ac:dyDescent="0.55000000000000004">
      <c r="A20" s="247" t="s">
        <v>149</v>
      </c>
      <c r="B20" s="248"/>
      <c r="C20" s="248"/>
      <c r="D20" s="248"/>
      <c r="E20" s="248"/>
      <c r="F20" s="248"/>
      <c r="G20" s="248"/>
      <c r="H20" s="249"/>
      <c r="I20" s="353" t="str">
        <f>VLOOKUP($I$2,対象者!$A$5:$C$54,2,FALSE)</f>
        <v>新規</v>
      </c>
      <c r="J20" s="354"/>
      <c r="K20" s="354"/>
      <c r="L20" s="354"/>
      <c r="M20" s="354"/>
      <c r="N20" s="354"/>
      <c r="O20" s="354"/>
      <c r="P20" s="354"/>
      <c r="Q20" s="354"/>
      <c r="R20" s="354"/>
      <c r="S20" s="354"/>
      <c r="T20" s="354"/>
      <c r="U20" s="354"/>
      <c r="V20" s="354"/>
      <c r="W20" s="354"/>
      <c r="X20" s="354"/>
      <c r="Y20" s="354"/>
      <c r="Z20" s="355"/>
      <c r="AA20" s="247" t="s">
        <v>150</v>
      </c>
      <c r="AB20" s="248"/>
      <c r="AC20" s="248"/>
      <c r="AD20" s="248"/>
      <c r="AE20" s="248"/>
      <c r="AF20" s="248"/>
      <c r="AG20" s="248"/>
      <c r="AH20" s="248"/>
      <c r="AI20" s="249"/>
      <c r="AJ20" s="356">
        <f>VLOOKUP($I$2,対象者!$A$5:$C$54,3,FALSE)</f>
        <v>45627</v>
      </c>
      <c r="AK20" s="357"/>
      <c r="AL20" s="357"/>
      <c r="AM20" s="357"/>
      <c r="AN20" s="357"/>
      <c r="AO20" s="357"/>
      <c r="AP20" s="357"/>
      <c r="AQ20" s="357"/>
      <c r="AR20" s="357"/>
      <c r="AS20" s="357"/>
      <c r="AT20" s="357"/>
      <c r="AU20" s="357"/>
      <c r="AV20" s="357"/>
      <c r="AW20" s="357"/>
      <c r="AX20" s="357"/>
      <c r="AY20" s="357"/>
      <c r="AZ20" s="358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</row>
    <row r="21" spans="1:72" ht="7.5" customHeight="1" x14ac:dyDescent="0.55000000000000004"/>
    <row r="22" spans="1:72" ht="14.25" customHeight="1" x14ac:dyDescent="0.55000000000000004">
      <c r="A22" s="351" t="s">
        <v>154</v>
      </c>
      <c r="B22" s="351"/>
      <c r="C22" s="351"/>
      <c r="D22" s="351"/>
      <c r="E22" s="351"/>
      <c r="F22" s="351"/>
      <c r="G22" s="351"/>
      <c r="H22" s="351"/>
      <c r="I22" s="351"/>
      <c r="J22" s="351"/>
      <c r="K22" s="351"/>
      <c r="L22" s="351"/>
      <c r="M22" s="351"/>
      <c r="N22" s="351"/>
      <c r="O22" s="351"/>
      <c r="P22" s="351"/>
      <c r="Q22" s="351"/>
      <c r="R22" s="351"/>
      <c r="S22" s="351"/>
      <c r="T22" s="351"/>
      <c r="U22" s="351"/>
      <c r="V22" s="351"/>
      <c r="W22" s="351"/>
      <c r="X22" s="351"/>
      <c r="Y22" s="351"/>
      <c r="Z22" s="351"/>
      <c r="AA22" s="351"/>
      <c r="AB22" s="351"/>
      <c r="AC22" s="351"/>
      <c r="AD22" s="351"/>
      <c r="AE22" s="351"/>
      <c r="AF22" s="351"/>
      <c r="AG22" s="351"/>
      <c r="AH22" s="351"/>
      <c r="AI22" s="351"/>
      <c r="AJ22" s="351"/>
      <c r="AK22" s="351"/>
      <c r="AL22" s="351"/>
      <c r="AM22" s="351"/>
      <c r="AN22" s="351"/>
      <c r="AO22" s="351"/>
      <c r="AP22" s="351"/>
      <c r="AQ22" s="351"/>
      <c r="AR22" s="351"/>
      <c r="AS22" s="351"/>
      <c r="AT22" s="351"/>
      <c r="AU22" s="351"/>
      <c r="AV22" s="351"/>
      <c r="AW22" s="351"/>
      <c r="AX22" s="351"/>
      <c r="AY22" s="351"/>
      <c r="AZ22" s="351"/>
      <c r="BA22" s="351"/>
      <c r="BB22" s="351"/>
      <c r="BC22" s="351"/>
      <c r="BD22" s="351"/>
      <c r="BE22" s="351"/>
      <c r="BF22" s="351"/>
      <c r="BG22" s="351"/>
      <c r="BH22" s="351"/>
      <c r="BI22" s="351"/>
      <c r="BJ22" s="351"/>
      <c r="BK22" s="351"/>
      <c r="BL22" s="351"/>
      <c r="BM22" s="351"/>
      <c r="BN22" s="351"/>
      <c r="BO22" s="351"/>
      <c r="BP22" s="351"/>
      <c r="BQ22" s="351"/>
      <c r="BR22" s="351"/>
      <c r="BS22" s="351"/>
      <c r="BT22" s="351"/>
    </row>
    <row r="23" spans="1:72" ht="14.25" customHeight="1" x14ac:dyDescent="0.55000000000000004">
      <c r="A23" s="369" t="s">
        <v>163</v>
      </c>
      <c r="B23" s="369"/>
      <c r="C23" s="346" t="s">
        <v>158</v>
      </c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6" t="s">
        <v>160</v>
      </c>
      <c r="O23" s="346"/>
      <c r="P23" s="346"/>
      <c r="Q23" s="346"/>
      <c r="R23" s="346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346"/>
      <c r="AP23" s="346"/>
      <c r="AQ23" s="346"/>
      <c r="AR23" s="346"/>
      <c r="AS23" s="346"/>
      <c r="AT23" s="346"/>
      <c r="AU23" s="346"/>
      <c r="AV23" s="346"/>
      <c r="AW23" s="346"/>
      <c r="AX23" s="346"/>
      <c r="AY23" s="346"/>
      <c r="AZ23" s="346"/>
      <c r="BA23" s="346"/>
      <c r="BB23" s="346" t="s">
        <v>159</v>
      </c>
      <c r="BC23" s="346"/>
      <c r="BD23" s="346"/>
      <c r="BE23" s="346"/>
      <c r="BF23" s="346"/>
      <c r="BG23" s="346"/>
      <c r="BH23" s="346"/>
      <c r="BI23" s="346"/>
      <c r="BJ23" s="370" t="s">
        <v>175</v>
      </c>
      <c r="BK23" s="371"/>
      <c r="BL23" s="371"/>
      <c r="BM23" s="371"/>
      <c r="BN23" s="372"/>
      <c r="BO23" s="370" t="s">
        <v>176</v>
      </c>
      <c r="BP23" s="371"/>
      <c r="BQ23" s="371"/>
      <c r="BR23" s="371"/>
      <c r="BS23" s="371"/>
      <c r="BT23" s="372"/>
    </row>
    <row r="24" spans="1:72" ht="14.25" customHeight="1" x14ac:dyDescent="0.55000000000000004">
      <c r="A24" s="369"/>
      <c r="B24" s="369"/>
      <c r="C24" s="346">
        <v>1</v>
      </c>
      <c r="D24" s="346"/>
      <c r="E24" s="346" t="str">
        <f>VLOOKUP($I$2,経路A!$C$9:$AF$58,15,FALSE)</f>
        <v>地下鉄･市電</v>
      </c>
      <c r="F24" s="346"/>
      <c r="G24" s="346"/>
      <c r="H24" s="346"/>
      <c r="I24" s="346"/>
      <c r="J24" s="346"/>
      <c r="K24" s="346"/>
      <c r="L24" s="346"/>
      <c r="M24" s="346"/>
      <c r="N24" s="340" t="str">
        <f>VLOOKUP($I$2,経路A!$C$9:$AF$58,17,FALSE)</f>
        <v>大通</v>
      </c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  <c r="AE24" s="340"/>
      <c r="AF24" s="341"/>
      <c r="AG24" s="342" t="s">
        <v>161</v>
      </c>
      <c r="AH24" s="341"/>
      <c r="AI24" s="342" t="str">
        <f>VLOOKUP($I$2,経路A!$C$9:$AF$58,18,FALSE)</f>
        <v>北１２条</v>
      </c>
      <c r="AJ24" s="340"/>
      <c r="AK24" s="340"/>
      <c r="AL24" s="340"/>
      <c r="AM24" s="340"/>
      <c r="AN24" s="340"/>
      <c r="AO24" s="340"/>
      <c r="AP24" s="340"/>
      <c r="AQ24" s="340"/>
      <c r="AR24" s="340"/>
      <c r="AS24" s="340"/>
      <c r="AT24" s="340"/>
      <c r="AU24" s="340"/>
      <c r="AV24" s="340"/>
      <c r="AW24" s="340"/>
      <c r="AX24" s="340"/>
      <c r="AY24" s="340"/>
      <c r="AZ24" s="340"/>
      <c r="BA24" s="340"/>
      <c r="BB24" s="346" t="str">
        <f>IF(VLOOKUP($I$2,経路A!$C$9:$AF$58,12,FALSE)=0.25,"○","")</f>
        <v>○</v>
      </c>
      <c r="BC24" s="346"/>
      <c r="BD24" s="346"/>
      <c r="BE24" s="346"/>
      <c r="BF24" s="346"/>
      <c r="BG24" s="346"/>
      <c r="BH24" s="346"/>
      <c r="BI24" s="346"/>
      <c r="BJ24" s="373" t="str">
        <f>IF(VLOOKUP($I$2,経路A!$C$9:$AF$58,13,FALSE)=リスト!$I$1,"○","")</f>
        <v/>
      </c>
      <c r="BK24" s="374"/>
      <c r="BL24" s="374"/>
      <c r="BM24" s="374"/>
      <c r="BN24" s="375"/>
      <c r="BO24" s="331">
        <f>IF(VLOOKUP($I$2,経路A!$C$9:$AF$58,13,FALSE)=リスト!$I$1,2000,VLOOKUP($I$2,経路A!$C$9:$AF$58,6,FALSE))</f>
        <v>220</v>
      </c>
      <c r="BP24" s="332"/>
      <c r="BQ24" s="332"/>
      <c r="BR24" s="332"/>
      <c r="BS24" s="332"/>
      <c r="BT24" s="333"/>
    </row>
    <row r="25" spans="1:72" ht="14.25" customHeight="1" x14ac:dyDescent="0.55000000000000004">
      <c r="A25" s="369"/>
      <c r="B25" s="369"/>
      <c r="C25" s="346">
        <v>2</v>
      </c>
      <c r="D25" s="346"/>
      <c r="E25" s="346">
        <f>VLOOKUP($I$2,経路A!$C$9:$AF$58,19,FALSE)</f>
        <v>0</v>
      </c>
      <c r="F25" s="346"/>
      <c r="G25" s="346"/>
      <c r="H25" s="346"/>
      <c r="I25" s="346"/>
      <c r="J25" s="346"/>
      <c r="K25" s="346"/>
      <c r="L25" s="346"/>
      <c r="M25" s="346"/>
      <c r="N25" s="340">
        <f>VLOOKUP($I$2,経路A!$C$9:$AF$58,21,FALSE)</f>
        <v>0</v>
      </c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340"/>
      <c r="AC25" s="340"/>
      <c r="AD25" s="340"/>
      <c r="AE25" s="340"/>
      <c r="AF25" s="341"/>
      <c r="AG25" s="342" t="s">
        <v>161</v>
      </c>
      <c r="AH25" s="341"/>
      <c r="AI25" s="342">
        <f>VLOOKUP($I$2,経路A!$C$9:$AF$58,22,FALSE)</f>
        <v>0</v>
      </c>
      <c r="AJ25" s="340"/>
      <c r="AK25" s="340"/>
      <c r="AL25" s="340"/>
      <c r="AM25" s="340"/>
      <c r="AN25" s="340"/>
      <c r="AO25" s="340"/>
      <c r="AP25" s="340"/>
      <c r="AQ25" s="340"/>
      <c r="AR25" s="340"/>
      <c r="AS25" s="340"/>
      <c r="AT25" s="340"/>
      <c r="AU25" s="340"/>
      <c r="AV25" s="340"/>
      <c r="AW25" s="340"/>
      <c r="AX25" s="340"/>
      <c r="AY25" s="340"/>
      <c r="AZ25" s="340"/>
      <c r="BA25" s="340"/>
      <c r="BB25" s="346"/>
      <c r="BC25" s="346"/>
      <c r="BD25" s="346"/>
      <c r="BE25" s="346"/>
      <c r="BF25" s="346"/>
      <c r="BG25" s="346"/>
      <c r="BH25" s="346"/>
      <c r="BI25" s="346"/>
      <c r="BJ25" s="376"/>
      <c r="BK25" s="377"/>
      <c r="BL25" s="377"/>
      <c r="BM25" s="377"/>
      <c r="BN25" s="378"/>
      <c r="BO25" s="334"/>
      <c r="BP25" s="335"/>
      <c r="BQ25" s="335"/>
      <c r="BR25" s="335"/>
      <c r="BS25" s="335"/>
      <c r="BT25" s="336"/>
    </row>
    <row r="26" spans="1:72" ht="14.25" customHeight="1" x14ac:dyDescent="0.55000000000000004">
      <c r="A26" s="369"/>
      <c r="B26" s="369"/>
      <c r="C26" s="346">
        <v>3</v>
      </c>
      <c r="D26" s="346"/>
      <c r="E26" s="346">
        <f>VLOOKUP($I$2,経路A!$C$9:$AF$58,23,FALSE)</f>
        <v>0</v>
      </c>
      <c r="F26" s="346"/>
      <c r="G26" s="346"/>
      <c r="H26" s="346"/>
      <c r="I26" s="346"/>
      <c r="J26" s="346"/>
      <c r="K26" s="346"/>
      <c r="L26" s="346"/>
      <c r="M26" s="346"/>
      <c r="N26" s="340">
        <f>VLOOKUP($I$2,経路A!$C$9:$AF$58,25,FALSE)</f>
        <v>0</v>
      </c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0"/>
      <c r="AC26" s="340"/>
      <c r="AD26" s="340"/>
      <c r="AE26" s="340"/>
      <c r="AF26" s="341"/>
      <c r="AG26" s="342" t="s">
        <v>161</v>
      </c>
      <c r="AH26" s="341"/>
      <c r="AI26" s="342">
        <f>VLOOKUP($I$2,経路A!$C$9:$AF$58,26,FALSE)</f>
        <v>0</v>
      </c>
      <c r="AJ26" s="340"/>
      <c r="AK26" s="340"/>
      <c r="AL26" s="340"/>
      <c r="AM26" s="340"/>
      <c r="AN26" s="340"/>
      <c r="AO26" s="340"/>
      <c r="AP26" s="340"/>
      <c r="AQ26" s="340"/>
      <c r="AR26" s="340"/>
      <c r="AS26" s="340"/>
      <c r="AT26" s="340"/>
      <c r="AU26" s="340"/>
      <c r="AV26" s="340"/>
      <c r="AW26" s="340"/>
      <c r="AX26" s="340"/>
      <c r="AY26" s="340"/>
      <c r="AZ26" s="340"/>
      <c r="BA26" s="340"/>
      <c r="BB26" s="346"/>
      <c r="BC26" s="346"/>
      <c r="BD26" s="346"/>
      <c r="BE26" s="346"/>
      <c r="BF26" s="346"/>
      <c r="BG26" s="346"/>
      <c r="BH26" s="346"/>
      <c r="BI26" s="346"/>
      <c r="BJ26" s="376"/>
      <c r="BK26" s="377"/>
      <c r="BL26" s="377"/>
      <c r="BM26" s="377"/>
      <c r="BN26" s="378"/>
      <c r="BO26" s="334"/>
      <c r="BP26" s="335"/>
      <c r="BQ26" s="335"/>
      <c r="BR26" s="335"/>
      <c r="BS26" s="335"/>
      <c r="BT26" s="336"/>
    </row>
    <row r="27" spans="1:72" ht="14.25" customHeight="1" x14ac:dyDescent="0.55000000000000004">
      <c r="A27" s="369"/>
      <c r="B27" s="369"/>
      <c r="C27" s="346">
        <v>4</v>
      </c>
      <c r="D27" s="346"/>
      <c r="E27" s="346">
        <f>VLOOKUP($I$2,経路A!$C$9:$AF$58,27,FALSE)</f>
        <v>0</v>
      </c>
      <c r="F27" s="346"/>
      <c r="G27" s="346"/>
      <c r="H27" s="346"/>
      <c r="I27" s="346"/>
      <c r="J27" s="346"/>
      <c r="K27" s="346"/>
      <c r="L27" s="346"/>
      <c r="M27" s="346"/>
      <c r="N27" s="340">
        <f>VLOOKUP($I$2,経路A!$C$9:$AF$58,29,FALSE)</f>
        <v>0</v>
      </c>
      <c r="O27" s="340"/>
      <c r="P27" s="340"/>
      <c r="Q27" s="340"/>
      <c r="R27" s="340"/>
      <c r="S27" s="340"/>
      <c r="T27" s="340"/>
      <c r="U27" s="340"/>
      <c r="V27" s="340"/>
      <c r="W27" s="340"/>
      <c r="X27" s="340"/>
      <c r="Y27" s="340"/>
      <c r="Z27" s="340"/>
      <c r="AA27" s="340"/>
      <c r="AB27" s="340"/>
      <c r="AC27" s="340"/>
      <c r="AD27" s="340"/>
      <c r="AE27" s="340"/>
      <c r="AF27" s="341"/>
      <c r="AG27" s="342" t="s">
        <v>161</v>
      </c>
      <c r="AH27" s="341"/>
      <c r="AI27" s="342">
        <f>VLOOKUP($I$2,経路A!$C$9:$AF$58,30,FALSE)</f>
        <v>0</v>
      </c>
      <c r="AJ27" s="340"/>
      <c r="AK27" s="340"/>
      <c r="AL27" s="340"/>
      <c r="AM27" s="340"/>
      <c r="AN27" s="340"/>
      <c r="AO27" s="340"/>
      <c r="AP27" s="340"/>
      <c r="AQ27" s="340"/>
      <c r="AR27" s="340"/>
      <c r="AS27" s="340"/>
      <c r="AT27" s="340"/>
      <c r="AU27" s="340"/>
      <c r="AV27" s="340"/>
      <c r="AW27" s="340"/>
      <c r="AX27" s="340"/>
      <c r="AY27" s="340"/>
      <c r="AZ27" s="340"/>
      <c r="BA27" s="340"/>
      <c r="BB27" s="346"/>
      <c r="BC27" s="346"/>
      <c r="BD27" s="346"/>
      <c r="BE27" s="346"/>
      <c r="BF27" s="346"/>
      <c r="BG27" s="346"/>
      <c r="BH27" s="346"/>
      <c r="BI27" s="346"/>
      <c r="BJ27" s="379"/>
      <c r="BK27" s="380"/>
      <c r="BL27" s="380"/>
      <c r="BM27" s="380"/>
      <c r="BN27" s="381"/>
      <c r="BO27" s="337"/>
      <c r="BP27" s="338"/>
      <c r="BQ27" s="338"/>
      <c r="BR27" s="338"/>
      <c r="BS27" s="338"/>
      <c r="BT27" s="339"/>
    </row>
    <row r="28" spans="1:72" ht="14.25" customHeight="1" x14ac:dyDescent="0.55000000000000004">
      <c r="A28" s="369"/>
      <c r="B28" s="369"/>
      <c r="C28" s="346" t="s">
        <v>156</v>
      </c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 t="str">
        <f>VLOOKUP($I$2,経路A!$C$9:$AF$58,3,FALSE)</f>
        <v>株式会社〇〇</v>
      </c>
      <c r="Q28" s="346"/>
      <c r="R28" s="346"/>
      <c r="S28" s="346"/>
      <c r="T28" s="346"/>
      <c r="U28" s="346"/>
      <c r="V28" s="346"/>
      <c r="W28" s="346"/>
      <c r="X28" s="346"/>
      <c r="Y28" s="346"/>
      <c r="Z28" s="346"/>
      <c r="AA28" s="346"/>
      <c r="AB28" s="346"/>
      <c r="AC28" s="346"/>
      <c r="AD28" s="346"/>
      <c r="AE28" s="346"/>
      <c r="AF28" s="346" t="s">
        <v>157</v>
      </c>
      <c r="AG28" s="346"/>
      <c r="AH28" s="346"/>
      <c r="AI28" s="346"/>
      <c r="AJ28" s="341" t="str">
        <f>VLOOKUP($I$2,経路A!$C$9:$AF$58,4,FALSE)</f>
        <v>北区</v>
      </c>
      <c r="AK28" s="343"/>
      <c r="AL28" s="343"/>
      <c r="AM28" s="343"/>
      <c r="AN28" s="343"/>
      <c r="AO28" s="344" t="str">
        <f>VLOOKUP($I$2,経路A!$C$9:$AF$58,5,FALSE)</f>
        <v>北12条西4丁目</v>
      </c>
      <c r="AP28" s="344"/>
      <c r="AQ28" s="344"/>
      <c r="AR28" s="344"/>
      <c r="AS28" s="344"/>
      <c r="AT28" s="344"/>
      <c r="AU28" s="344"/>
      <c r="AV28" s="344"/>
      <c r="AW28" s="344"/>
      <c r="AX28" s="344"/>
      <c r="AY28" s="344"/>
      <c r="AZ28" s="344"/>
      <c r="BA28" s="344"/>
      <c r="BB28" s="344"/>
      <c r="BC28" s="344"/>
      <c r="BD28" s="344"/>
      <c r="BE28" s="344"/>
      <c r="BF28" s="344"/>
      <c r="BG28" s="344"/>
      <c r="BH28" s="344"/>
      <c r="BI28" s="344"/>
      <c r="BJ28" s="344"/>
      <c r="BK28" s="344"/>
      <c r="BL28" s="344"/>
      <c r="BM28" s="344"/>
      <c r="BN28" s="344"/>
      <c r="BO28" s="344"/>
      <c r="BP28" s="344"/>
      <c r="BQ28" s="344"/>
      <c r="BR28" s="344"/>
      <c r="BS28" s="344"/>
      <c r="BT28" s="345"/>
    </row>
    <row r="29" spans="1:72" ht="14.25" customHeight="1" x14ac:dyDescent="0.55000000000000004">
      <c r="A29" s="369" t="s">
        <v>164</v>
      </c>
      <c r="B29" s="369"/>
      <c r="C29" s="346" t="s">
        <v>158</v>
      </c>
      <c r="D29" s="346"/>
      <c r="E29" s="346"/>
      <c r="F29" s="346"/>
      <c r="G29" s="346"/>
      <c r="H29" s="346"/>
      <c r="I29" s="346"/>
      <c r="J29" s="346"/>
      <c r="K29" s="346"/>
      <c r="L29" s="346"/>
      <c r="M29" s="346"/>
      <c r="N29" s="346" t="s">
        <v>160</v>
      </c>
      <c r="O29" s="346"/>
      <c r="P29" s="346"/>
      <c r="Q29" s="346"/>
      <c r="R29" s="346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346"/>
      <c r="AE29" s="346"/>
      <c r="AF29" s="346"/>
      <c r="AG29" s="346"/>
      <c r="AH29" s="346"/>
      <c r="AI29" s="346"/>
      <c r="AJ29" s="346"/>
      <c r="AK29" s="346"/>
      <c r="AL29" s="346"/>
      <c r="AM29" s="346"/>
      <c r="AN29" s="346"/>
      <c r="AO29" s="346"/>
      <c r="AP29" s="346"/>
      <c r="AQ29" s="346"/>
      <c r="AR29" s="346"/>
      <c r="AS29" s="346"/>
      <c r="AT29" s="346"/>
      <c r="AU29" s="346"/>
      <c r="AV29" s="346"/>
      <c r="AW29" s="346"/>
      <c r="AX29" s="346"/>
      <c r="AY29" s="346"/>
      <c r="AZ29" s="346"/>
      <c r="BA29" s="346"/>
      <c r="BB29" s="346" t="s">
        <v>159</v>
      </c>
      <c r="BC29" s="346"/>
      <c r="BD29" s="346"/>
      <c r="BE29" s="346"/>
      <c r="BF29" s="346"/>
      <c r="BG29" s="346"/>
      <c r="BH29" s="346"/>
      <c r="BI29" s="346"/>
      <c r="BJ29" s="370" t="s">
        <v>175</v>
      </c>
      <c r="BK29" s="371"/>
      <c r="BL29" s="371"/>
      <c r="BM29" s="371"/>
      <c r="BN29" s="372"/>
      <c r="BO29" s="370" t="s">
        <v>176</v>
      </c>
      <c r="BP29" s="371"/>
      <c r="BQ29" s="371"/>
      <c r="BR29" s="371"/>
      <c r="BS29" s="371"/>
      <c r="BT29" s="372"/>
    </row>
    <row r="30" spans="1:72" ht="14.25" customHeight="1" x14ac:dyDescent="0.55000000000000004">
      <c r="A30" s="369"/>
      <c r="B30" s="369"/>
      <c r="C30" s="346">
        <v>1</v>
      </c>
      <c r="D30" s="346"/>
      <c r="E30" s="346">
        <f>VLOOKUP($I$2,B!$C$9:$AE$58,14,FALSE)</f>
        <v>0</v>
      </c>
      <c r="F30" s="346"/>
      <c r="G30" s="346"/>
      <c r="H30" s="346"/>
      <c r="I30" s="346"/>
      <c r="J30" s="346"/>
      <c r="K30" s="346"/>
      <c r="L30" s="346"/>
      <c r="M30" s="346"/>
      <c r="N30" s="340">
        <f>VLOOKUP($I$2,B!$C$9:$AE$58,16,FALSE)</f>
        <v>0</v>
      </c>
      <c r="O30" s="340"/>
      <c r="P30" s="340"/>
      <c r="Q30" s="340"/>
      <c r="R30" s="340"/>
      <c r="S30" s="340"/>
      <c r="T30" s="340"/>
      <c r="U30" s="340"/>
      <c r="V30" s="340"/>
      <c r="W30" s="340"/>
      <c r="X30" s="340"/>
      <c r="Y30" s="340"/>
      <c r="Z30" s="340"/>
      <c r="AA30" s="340"/>
      <c r="AB30" s="340"/>
      <c r="AC30" s="340"/>
      <c r="AD30" s="340"/>
      <c r="AE30" s="340"/>
      <c r="AF30" s="341"/>
      <c r="AG30" s="342" t="s">
        <v>161</v>
      </c>
      <c r="AH30" s="341"/>
      <c r="AI30" s="342">
        <f>VLOOKUP($I$2,B!$C$9:$AE$58,17,FALSE)</f>
        <v>0</v>
      </c>
      <c r="AJ30" s="340"/>
      <c r="AK30" s="340"/>
      <c r="AL30" s="340"/>
      <c r="AM30" s="340"/>
      <c r="AN30" s="340"/>
      <c r="AO30" s="340"/>
      <c r="AP30" s="340"/>
      <c r="AQ30" s="340"/>
      <c r="AR30" s="340"/>
      <c r="AS30" s="340"/>
      <c r="AT30" s="340"/>
      <c r="AU30" s="340"/>
      <c r="AV30" s="340"/>
      <c r="AW30" s="340"/>
      <c r="AX30" s="340"/>
      <c r="AY30" s="340"/>
      <c r="AZ30" s="340"/>
      <c r="BA30" s="340"/>
      <c r="BB30" s="346" t="str">
        <f>IF(VLOOKUP($I$2,B!$C$9:$AE$58,12,FALSE)=0.25,"○","")</f>
        <v/>
      </c>
      <c r="BC30" s="346"/>
      <c r="BD30" s="346"/>
      <c r="BE30" s="346"/>
      <c r="BF30" s="346"/>
      <c r="BG30" s="346"/>
      <c r="BH30" s="346"/>
      <c r="BI30" s="346"/>
      <c r="BJ30" s="382"/>
      <c r="BK30" s="383"/>
      <c r="BL30" s="383"/>
      <c r="BM30" s="383"/>
      <c r="BN30" s="384"/>
      <c r="BO30" s="331">
        <f>VLOOKUP($I$2,B!$C$9:$AE$58,6,FALSE)</f>
        <v>0</v>
      </c>
      <c r="BP30" s="332"/>
      <c r="BQ30" s="332"/>
      <c r="BR30" s="332"/>
      <c r="BS30" s="332"/>
      <c r="BT30" s="333"/>
    </row>
    <row r="31" spans="1:72" ht="14.25" customHeight="1" x14ac:dyDescent="0.55000000000000004">
      <c r="A31" s="369"/>
      <c r="B31" s="369"/>
      <c r="C31" s="346">
        <v>2</v>
      </c>
      <c r="D31" s="346"/>
      <c r="E31" s="346">
        <f>VLOOKUP($I$2,B!$C$9:$AE$58,18,FALSE)</f>
        <v>0</v>
      </c>
      <c r="F31" s="346"/>
      <c r="G31" s="346"/>
      <c r="H31" s="346"/>
      <c r="I31" s="346"/>
      <c r="J31" s="346"/>
      <c r="K31" s="346"/>
      <c r="L31" s="346"/>
      <c r="M31" s="346"/>
      <c r="N31" s="340">
        <f>VLOOKUP($I$2,B!$C$9:$AE$58,20,FALSE)</f>
        <v>0</v>
      </c>
      <c r="O31" s="340"/>
      <c r="P31" s="340"/>
      <c r="Q31" s="340"/>
      <c r="R31" s="340"/>
      <c r="S31" s="340"/>
      <c r="T31" s="340"/>
      <c r="U31" s="340"/>
      <c r="V31" s="340"/>
      <c r="W31" s="340"/>
      <c r="X31" s="340"/>
      <c r="Y31" s="340"/>
      <c r="Z31" s="340"/>
      <c r="AA31" s="340"/>
      <c r="AB31" s="340"/>
      <c r="AC31" s="340"/>
      <c r="AD31" s="340"/>
      <c r="AE31" s="340"/>
      <c r="AF31" s="341"/>
      <c r="AG31" s="342" t="s">
        <v>161</v>
      </c>
      <c r="AH31" s="341"/>
      <c r="AI31" s="342">
        <f>VLOOKUP($I$2,B!$C$9:$AE$58,21,FALSE)</f>
        <v>0</v>
      </c>
      <c r="AJ31" s="340"/>
      <c r="AK31" s="340"/>
      <c r="AL31" s="340"/>
      <c r="AM31" s="340"/>
      <c r="AN31" s="340"/>
      <c r="AO31" s="340"/>
      <c r="AP31" s="340"/>
      <c r="AQ31" s="340"/>
      <c r="AR31" s="340"/>
      <c r="AS31" s="340"/>
      <c r="AT31" s="340"/>
      <c r="AU31" s="340"/>
      <c r="AV31" s="340"/>
      <c r="AW31" s="340"/>
      <c r="AX31" s="340"/>
      <c r="AY31" s="340"/>
      <c r="AZ31" s="340"/>
      <c r="BA31" s="340"/>
      <c r="BB31" s="346"/>
      <c r="BC31" s="346"/>
      <c r="BD31" s="346"/>
      <c r="BE31" s="346"/>
      <c r="BF31" s="346"/>
      <c r="BG31" s="346"/>
      <c r="BH31" s="346"/>
      <c r="BI31" s="346"/>
      <c r="BJ31" s="385"/>
      <c r="BK31" s="386"/>
      <c r="BL31" s="386"/>
      <c r="BM31" s="386"/>
      <c r="BN31" s="387"/>
      <c r="BO31" s="334"/>
      <c r="BP31" s="335"/>
      <c r="BQ31" s="335"/>
      <c r="BR31" s="335"/>
      <c r="BS31" s="335"/>
      <c r="BT31" s="336"/>
    </row>
    <row r="32" spans="1:72" ht="14.25" customHeight="1" x14ac:dyDescent="0.55000000000000004">
      <c r="A32" s="369"/>
      <c r="B32" s="369"/>
      <c r="C32" s="346">
        <v>3</v>
      </c>
      <c r="D32" s="346"/>
      <c r="E32" s="346">
        <f>VLOOKUP($I$2,B!$C$9:$AE$58,22,FALSE)</f>
        <v>0</v>
      </c>
      <c r="F32" s="346"/>
      <c r="G32" s="346"/>
      <c r="H32" s="346"/>
      <c r="I32" s="346"/>
      <c r="J32" s="346"/>
      <c r="K32" s="346"/>
      <c r="L32" s="346"/>
      <c r="M32" s="346"/>
      <c r="N32" s="340">
        <f>VLOOKUP($I$2,B!$C$9:$AE$58,24,FALSE)</f>
        <v>0</v>
      </c>
      <c r="O32" s="340"/>
      <c r="P32" s="340"/>
      <c r="Q32" s="340"/>
      <c r="R32" s="340"/>
      <c r="S32" s="340"/>
      <c r="T32" s="340"/>
      <c r="U32" s="340"/>
      <c r="V32" s="340"/>
      <c r="W32" s="340"/>
      <c r="X32" s="340"/>
      <c r="Y32" s="340"/>
      <c r="Z32" s="340"/>
      <c r="AA32" s="340"/>
      <c r="AB32" s="340"/>
      <c r="AC32" s="340"/>
      <c r="AD32" s="340"/>
      <c r="AE32" s="340"/>
      <c r="AF32" s="341"/>
      <c r="AG32" s="342" t="s">
        <v>161</v>
      </c>
      <c r="AH32" s="341"/>
      <c r="AI32" s="342">
        <f>VLOOKUP($I$2,B!$C$9:$AE$58,25,FALSE)</f>
        <v>0</v>
      </c>
      <c r="AJ32" s="340"/>
      <c r="AK32" s="340"/>
      <c r="AL32" s="340"/>
      <c r="AM32" s="340"/>
      <c r="AN32" s="340"/>
      <c r="AO32" s="340"/>
      <c r="AP32" s="340"/>
      <c r="AQ32" s="340"/>
      <c r="AR32" s="340"/>
      <c r="AS32" s="340"/>
      <c r="AT32" s="340"/>
      <c r="AU32" s="340"/>
      <c r="AV32" s="340"/>
      <c r="AW32" s="340"/>
      <c r="AX32" s="340"/>
      <c r="AY32" s="340"/>
      <c r="AZ32" s="340"/>
      <c r="BA32" s="340"/>
      <c r="BB32" s="346"/>
      <c r="BC32" s="346"/>
      <c r="BD32" s="346"/>
      <c r="BE32" s="346"/>
      <c r="BF32" s="346"/>
      <c r="BG32" s="346"/>
      <c r="BH32" s="346"/>
      <c r="BI32" s="346"/>
      <c r="BJ32" s="385"/>
      <c r="BK32" s="386"/>
      <c r="BL32" s="386"/>
      <c r="BM32" s="386"/>
      <c r="BN32" s="387"/>
      <c r="BO32" s="334"/>
      <c r="BP32" s="335"/>
      <c r="BQ32" s="335"/>
      <c r="BR32" s="335"/>
      <c r="BS32" s="335"/>
      <c r="BT32" s="336"/>
    </row>
    <row r="33" spans="1:72" ht="14.25" customHeight="1" x14ac:dyDescent="0.55000000000000004">
      <c r="A33" s="369"/>
      <c r="B33" s="369"/>
      <c r="C33" s="346">
        <v>4</v>
      </c>
      <c r="D33" s="346"/>
      <c r="E33" s="346">
        <f>VLOOKUP($I$2,B!$C$9:$AE$58,26,FALSE)</f>
        <v>0</v>
      </c>
      <c r="F33" s="346"/>
      <c r="G33" s="346"/>
      <c r="H33" s="346"/>
      <c r="I33" s="346"/>
      <c r="J33" s="346"/>
      <c r="K33" s="346"/>
      <c r="L33" s="346"/>
      <c r="M33" s="346"/>
      <c r="N33" s="340">
        <f>VLOOKUP($I$2,B!$C$9:$AE$58,28,FALSE)</f>
        <v>0</v>
      </c>
      <c r="O33" s="340"/>
      <c r="P33" s="340"/>
      <c r="Q33" s="340"/>
      <c r="R33" s="340"/>
      <c r="S33" s="340"/>
      <c r="T33" s="340"/>
      <c r="U33" s="340"/>
      <c r="V33" s="340"/>
      <c r="W33" s="340"/>
      <c r="X33" s="340"/>
      <c r="Y33" s="340"/>
      <c r="Z33" s="340"/>
      <c r="AA33" s="340"/>
      <c r="AB33" s="340"/>
      <c r="AC33" s="340"/>
      <c r="AD33" s="340"/>
      <c r="AE33" s="340"/>
      <c r="AF33" s="341"/>
      <c r="AG33" s="342" t="s">
        <v>161</v>
      </c>
      <c r="AH33" s="341"/>
      <c r="AI33" s="342">
        <f>VLOOKUP($I$2,B!$C$9:$AE$58,29,FALSE)</f>
        <v>0</v>
      </c>
      <c r="AJ33" s="340"/>
      <c r="AK33" s="340"/>
      <c r="AL33" s="340"/>
      <c r="AM33" s="340"/>
      <c r="AN33" s="340"/>
      <c r="AO33" s="340"/>
      <c r="AP33" s="340"/>
      <c r="AQ33" s="340"/>
      <c r="AR33" s="340"/>
      <c r="AS33" s="340"/>
      <c r="AT33" s="340"/>
      <c r="AU33" s="340"/>
      <c r="AV33" s="340"/>
      <c r="AW33" s="340"/>
      <c r="AX33" s="340"/>
      <c r="AY33" s="340"/>
      <c r="AZ33" s="340"/>
      <c r="BA33" s="340"/>
      <c r="BB33" s="346"/>
      <c r="BC33" s="346"/>
      <c r="BD33" s="346"/>
      <c r="BE33" s="346"/>
      <c r="BF33" s="346"/>
      <c r="BG33" s="346"/>
      <c r="BH33" s="346"/>
      <c r="BI33" s="346"/>
      <c r="BJ33" s="388"/>
      <c r="BK33" s="389"/>
      <c r="BL33" s="389"/>
      <c r="BM33" s="389"/>
      <c r="BN33" s="390"/>
      <c r="BO33" s="337"/>
      <c r="BP33" s="338"/>
      <c r="BQ33" s="338"/>
      <c r="BR33" s="338"/>
      <c r="BS33" s="338"/>
      <c r="BT33" s="339"/>
    </row>
    <row r="34" spans="1:72" ht="14.25" customHeight="1" x14ac:dyDescent="0.55000000000000004">
      <c r="A34" s="369"/>
      <c r="B34" s="369"/>
      <c r="C34" s="346" t="s">
        <v>156</v>
      </c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6"/>
      <c r="O34" s="346"/>
      <c r="P34" s="346">
        <f>VLOOKUP($I$2,B!$C$9:$AE$58,3,FALSE)</f>
        <v>0</v>
      </c>
      <c r="Q34" s="346"/>
      <c r="R34" s="346"/>
      <c r="S34" s="346"/>
      <c r="T34" s="346"/>
      <c r="U34" s="346"/>
      <c r="V34" s="346"/>
      <c r="W34" s="346"/>
      <c r="X34" s="346"/>
      <c r="Y34" s="346"/>
      <c r="Z34" s="346"/>
      <c r="AA34" s="346"/>
      <c r="AB34" s="346"/>
      <c r="AC34" s="346"/>
      <c r="AD34" s="346"/>
      <c r="AE34" s="346"/>
      <c r="AF34" s="346" t="s">
        <v>84</v>
      </c>
      <c r="AG34" s="346"/>
      <c r="AH34" s="346"/>
      <c r="AI34" s="346"/>
      <c r="AJ34" s="341">
        <f>VLOOKUP($I$2,B!$C$9:$AE$58,4,FALSE)</f>
        <v>0</v>
      </c>
      <c r="AK34" s="343"/>
      <c r="AL34" s="343"/>
      <c r="AM34" s="343"/>
      <c r="AN34" s="343"/>
      <c r="AO34" s="344">
        <f>VLOOKUP($I$2,B!$C$9:$AE$58,5,FALSE)</f>
        <v>0</v>
      </c>
      <c r="AP34" s="344"/>
      <c r="AQ34" s="344"/>
      <c r="AR34" s="344"/>
      <c r="AS34" s="344"/>
      <c r="AT34" s="344"/>
      <c r="AU34" s="344"/>
      <c r="AV34" s="344"/>
      <c r="AW34" s="344"/>
      <c r="AX34" s="344"/>
      <c r="AY34" s="344"/>
      <c r="AZ34" s="344"/>
      <c r="BA34" s="344"/>
      <c r="BB34" s="344"/>
      <c r="BC34" s="344"/>
      <c r="BD34" s="344"/>
      <c r="BE34" s="344"/>
      <c r="BF34" s="344"/>
      <c r="BG34" s="344"/>
      <c r="BH34" s="344"/>
      <c r="BI34" s="344"/>
      <c r="BJ34" s="344"/>
      <c r="BK34" s="344"/>
      <c r="BL34" s="344"/>
      <c r="BM34" s="344"/>
      <c r="BN34" s="344"/>
      <c r="BO34" s="344"/>
      <c r="BP34" s="344"/>
      <c r="BQ34" s="344"/>
      <c r="BR34" s="344"/>
      <c r="BS34" s="344"/>
      <c r="BT34" s="345"/>
    </row>
    <row r="35" spans="1:72" ht="14.25" customHeight="1" x14ac:dyDescent="0.55000000000000004">
      <c r="A35" s="369" t="s">
        <v>165</v>
      </c>
      <c r="B35" s="369"/>
      <c r="C35" s="346" t="s">
        <v>158</v>
      </c>
      <c r="D35" s="346"/>
      <c r="E35" s="346"/>
      <c r="F35" s="346"/>
      <c r="G35" s="346"/>
      <c r="H35" s="346"/>
      <c r="I35" s="346"/>
      <c r="J35" s="346"/>
      <c r="K35" s="346"/>
      <c r="L35" s="346"/>
      <c r="M35" s="346"/>
      <c r="N35" s="346" t="s">
        <v>160</v>
      </c>
      <c r="O35" s="346"/>
      <c r="P35" s="346"/>
      <c r="Q35" s="346"/>
      <c r="R35" s="346"/>
      <c r="S35" s="346"/>
      <c r="T35" s="346"/>
      <c r="U35" s="346"/>
      <c r="V35" s="346"/>
      <c r="W35" s="346"/>
      <c r="X35" s="346"/>
      <c r="Y35" s="346"/>
      <c r="Z35" s="346"/>
      <c r="AA35" s="346"/>
      <c r="AB35" s="346"/>
      <c r="AC35" s="346"/>
      <c r="AD35" s="346"/>
      <c r="AE35" s="346"/>
      <c r="AF35" s="346"/>
      <c r="AG35" s="346"/>
      <c r="AH35" s="346"/>
      <c r="AI35" s="346"/>
      <c r="AJ35" s="346"/>
      <c r="AK35" s="346"/>
      <c r="AL35" s="346"/>
      <c r="AM35" s="346"/>
      <c r="AN35" s="346"/>
      <c r="AO35" s="346"/>
      <c r="AP35" s="346"/>
      <c r="AQ35" s="346"/>
      <c r="AR35" s="346"/>
      <c r="AS35" s="346"/>
      <c r="AT35" s="346"/>
      <c r="AU35" s="346"/>
      <c r="AV35" s="346"/>
      <c r="AW35" s="346"/>
      <c r="AX35" s="346"/>
      <c r="AY35" s="346"/>
      <c r="AZ35" s="346"/>
      <c r="BA35" s="346"/>
      <c r="BB35" s="346" t="s">
        <v>159</v>
      </c>
      <c r="BC35" s="346"/>
      <c r="BD35" s="346"/>
      <c r="BE35" s="346"/>
      <c r="BF35" s="346"/>
      <c r="BG35" s="346"/>
      <c r="BH35" s="346"/>
      <c r="BI35" s="346"/>
      <c r="BJ35" s="370" t="s">
        <v>175</v>
      </c>
      <c r="BK35" s="371"/>
      <c r="BL35" s="371"/>
      <c r="BM35" s="371"/>
      <c r="BN35" s="372"/>
      <c r="BO35" s="370" t="s">
        <v>176</v>
      </c>
      <c r="BP35" s="371"/>
      <c r="BQ35" s="371"/>
      <c r="BR35" s="371"/>
      <c r="BS35" s="371"/>
      <c r="BT35" s="372"/>
    </row>
    <row r="36" spans="1:72" ht="14.25" customHeight="1" x14ac:dyDescent="0.55000000000000004">
      <c r="A36" s="369"/>
      <c r="B36" s="369"/>
      <c r="C36" s="346">
        <v>1</v>
      </c>
      <c r="D36" s="346"/>
      <c r="E36" s="346">
        <f>VLOOKUP($I$2,'C'!$C$9:$AE$58,14,FALSE)</f>
        <v>0</v>
      </c>
      <c r="F36" s="346"/>
      <c r="G36" s="346"/>
      <c r="H36" s="346"/>
      <c r="I36" s="346"/>
      <c r="J36" s="346"/>
      <c r="K36" s="346"/>
      <c r="L36" s="346"/>
      <c r="M36" s="346"/>
      <c r="N36" s="340">
        <f>VLOOKUP($I$2,'C'!$C$9:$AE$58,16,FALSE)</f>
        <v>0</v>
      </c>
      <c r="O36" s="340"/>
      <c r="P36" s="340"/>
      <c r="Q36" s="340"/>
      <c r="R36" s="340"/>
      <c r="S36" s="340"/>
      <c r="T36" s="340"/>
      <c r="U36" s="340"/>
      <c r="V36" s="340"/>
      <c r="W36" s="340"/>
      <c r="X36" s="340"/>
      <c r="Y36" s="340"/>
      <c r="Z36" s="340"/>
      <c r="AA36" s="340"/>
      <c r="AB36" s="340"/>
      <c r="AC36" s="340"/>
      <c r="AD36" s="340"/>
      <c r="AE36" s="340"/>
      <c r="AF36" s="341"/>
      <c r="AG36" s="342" t="s">
        <v>161</v>
      </c>
      <c r="AH36" s="341"/>
      <c r="AI36" s="342">
        <f>VLOOKUP($I$2,'C'!$C$9:$AE$58,17,FALSE)</f>
        <v>0</v>
      </c>
      <c r="AJ36" s="340"/>
      <c r="AK36" s="340"/>
      <c r="AL36" s="340"/>
      <c r="AM36" s="340"/>
      <c r="AN36" s="340"/>
      <c r="AO36" s="340"/>
      <c r="AP36" s="340"/>
      <c r="AQ36" s="340"/>
      <c r="AR36" s="340"/>
      <c r="AS36" s="340"/>
      <c r="AT36" s="340"/>
      <c r="AU36" s="340"/>
      <c r="AV36" s="340"/>
      <c r="AW36" s="340"/>
      <c r="AX36" s="340"/>
      <c r="AY36" s="340"/>
      <c r="AZ36" s="340"/>
      <c r="BA36" s="340"/>
      <c r="BB36" s="346" t="str">
        <f>IF(VLOOKUP($I$2,'C'!$C$9:$AE$58,12,FALSE)=0.25,"○","")</f>
        <v/>
      </c>
      <c r="BC36" s="346"/>
      <c r="BD36" s="346"/>
      <c r="BE36" s="346"/>
      <c r="BF36" s="346"/>
      <c r="BG36" s="346"/>
      <c r="BH36" s="346"/>
      <c r="BI36" s="346"/>
      <c r="BJ36" s="382"/>
      <c r="BK36" s="383"/>
      <c r="BL36" s="383"/>
      <c r="BM36" s="383"/>
      <c r="BN36" s="384"/>
      <c r="BO36" s="331">
        <f>VLOOKUP($I$2,'C'!$C$9:$AE$58,6,FALSE)</f>
        <v>0</v>
      </c>
      <c r="BP36" s="332"/>
      <c r="BQ36" s="332"/>
      <c r="BR36" s="332"/>
      <c r="BS36" s="332"/>
      <c r="BT36" s="333"/>
    </row>
    <row r="37" spans="1:72" ht="14.25" customHeight="1" x14ac:dyDescent="0.55000000000000004">
      <c r="A37" s="369"/>
      <c r="B37" s="369"/>
      <c r="C37" s="346">
        <v>2</v>
      </c>
      <c r="D37" s="346"/>
      <c r="E37" s="346">
        <f>VLOOKUP($I$2,'C'!$C$9:$AE$58,18,FALSE)</f>
        <v>0</v>
      </c>
      <c r="F37" s="346"/>
      <c r="G37" s="346"/>
      <c r="H37" s="346"/>
      <c r="I37" s="346"/>
      <c r="J37" s="346"/>
      <c r="K37" s="346"/>
      <c r="L37" s="346"/>
      <c r="M37" s="346"/>
      <c r="N37" s="340">
        <f>VLOOKUP($I$2,'C'!$C$9:$AE$58,20,FALSE)</f>
        <v>0</v>
      </c>
      <c r="O37" s="340"/>
      <c r="P37" s="340"/>
      <c r="Q37" s="340"/>
      <c r="R37" s="340"/>
      <c r="S37" s="340"/>
      <c r="T37" s="340"/>
      <c r="U37" s="340"/>
      <c r="V37" s="340"/>
      <c r="W37" s="340"/>
      <c r="X37" s="340"/>
      <c r="Y37" s="340"/>
      <c r="Z37" s="340"/>
      <c r="AA37" s="340"/>
      <c r="AB37" s="340"/>
      <c r="AC37" s="340"/>
      <c r="AD37" s="340"/>
      <c r="AE37" s="340"/>
      <c r="AF37" s="341"/>
      <c r="AG37" s="342" t="s">
        <v>161</v>
      </c>
      <c r="AH37" s="341"/>
      <c r="AI37" s="342">
        <f>VLOOKUP($I$2,'C'!$C$9:$AE$58,21,FALSE)</f>
        <v>0</v>
      </c>
      <c r="AJ37" s="340"/>
      <c r="AK37" s="340"/>
      <c r="AL37" s="340"/>
      <c r="AM37" s="340"/>
      <c r="AN37" s="340"/>
      <c r="AO37" s="340"/>
      <c r="AP37" s="340"/>
      <c r="AQ37" s="340"/>
      <c r="AR37" s="340"/>
      <c r="AS37" s="340"/>
      <c r="AT37" s="340"/>
      <c r="AU37" s="340"/>
      <c r="AV37" s="340"/>
      <c r="AW37" s="340"/>
      <c r="AX37" s="340"/>
      <c r="AY37" s="340"/>
      <c r="AZ37" s="340"/>
      <c r="BA37" s="340"/>
      <c r="BB37" s="346"/>
      <c r="BC37" s="346"/>
      <c r="BD37" s="346"/>
      <c r="BE37" s="346"/>
      <c r="BF37" s="346"/>
      <c r="BG37" s="346"/>
      <c r="BH37" s="346"/>
      <c r="BI37" s="346"/>
      <c r="BJ37" s="385"/>
      <c r="BK37" s="386"/>
      <c r="BL37" s="386"/>
      <c r="BM37" s="386"/>
      <c r="BN37" s="387"/>
      <c r="BO37" s="334"/>
      <c r="BP37" s="335"/>
      <c r="BQ37" s="335"/>
      <c r="BR37" s="335"/>
      <c r="BS37" s="335"/>
      <c r="BT37" s="336"/>
    </row>
    <row r="38" spans="1:72" ht="14.25" customHeight="1" x14ac:dyDescent="0.55000000000000004">
      <c r="A38" s="369"/>
      <c r="B38" s="369"/>
      <c r="C38" s="346">
        <v>3</v>
      </c>
      <c r="D38" s="346"/>
      <c r="E38" s="346">
        <f>VLOOKUP($I$2,'C'!$C$9:$AE$58,22,FALSE)</f>
        <v>0</v>
      </c>
      <c r="F38" s="346"/>
      <c r="G38" s="346"/>
      <c r="H38" s="346"/>
      <c r="I38" s="346"/>
      <c r="J38" s="346"/>
      <c r="K38" s="346"/>
      <c r="L38" s="346"/>
      <c r="M38" s="346"/>
      <c r="N38" s="340">
        <f>VLOOKUP($I$2,'C'!$C$9:$AE$58,24,FALSE)</f>
        <v>0</v>
      </c>
      <c r="O38" s="340"/>
      <c r="P38" s="340"/>
      <c r="Q38" s="340"/>
      <c r="R38" s="340"/>
      <c r="S38" s="340"/>
      <c r="T38" s="340"/>
      <c r="U38" s="340"/>
      <c r="V38" s="340"/>
      <c r="W38" s="340"/>
      <c r="X38" s="340"/>
      <c r="Y38" s="340"/>
      <c r="Z38" s="340"/>
      <c r="AA38" s="340"/>
      <c r="AB38" s="340"/>
      <c r="AC38" s="340"/>
      <c r="AD38" s="340"/>
      <c r="AE38" s="340"/>
      <c r="AF38" s="341"/>
      <c r="AG38" s="342" t="s">
        <v>161</v>
      </c>
      <c r="AH38" s="341"/>
      <c r="AI38" s="342">
        <f>VLOOKUP($I$2,'C'!$C$9:$AE$58,25,FALSE)</f>
        <v>0</v>
      </c>
      <c r="AJ38" s="340"/>
      <c r="AK38" s="340"/>
      <c r="AL38" s="340"/>
      <c r="AM38" s="340"/>
      <c r="AN38" s="340"/>
      <c r="AO38" s="340"/>
      <c r="AP38" s="340"/>
      <c r="AQ38" s="340"/>
      <c r="AR38" s="340"/>
      <c r="AS38" s="340"/>
      <c r="AT38" s="340"/>
      <c r="AU38" s="340"/>
      <c r="AV38" s="340"/>
      <c r="AW38" s="340"/>
      <c r="AX38" s="340"/>
      <c r="AY38" s="340"/>
      <c r="AZ38" s="340"/>
      <c r="BA38" s="340"/>
      <c r="BB38" s="346"/>
      <c r="BC38" s="346"/>
      <c r="BD38" s="346"/>
      <c r="BE38" s="346"/>
      <c r="BF38" s="346"/>
      <c r="BG38" s="346"/>
      <c r="BH38" s="346"/>
      <c r="BI38" s="346"/>
      <c r="BJ38" s="385"/>
      <c r="BK38" s="386"/>
      <c r="BL38" s="386"/>
      <c r="BM38" s="386"/>
      <c r="BN38" s="387"/>
      <c r="BO38" s="334"/>
      <c r="BP38" s="335"/>
      <c r="BQ38" s="335"/>
      <c r="BR38" s="335"/>
      <c r="BS38" s="335"/>
      <c r="BT38" s="336"/>
    </row>
    <row r="39" spans="1:72" ht="14.25" customHeight="1" x14ac:dyDescent="0.55000000000000004">
      <c r="A39" s="369"/>
      <c r="B39" s="369"/>
      <c r="C39" s="346">
        <v>4</v>
      </c>
      <c r="D39" s="346"/>
      <c r="E39" s="346">
        <f>VLOOKUP($I$2,'C'!$C$9:$AE$58,26,FALSE)</f>
        <v>0</v>
      </c>
      <c r="F39" s="346"/>
      <c r="G39" s="346"/>
      <c r="H39" s="346"/>
      <c r="I39" s="346"/>
      <c r="J39" s="346"/>
      <c r="K39" s="346"/>
      <c r="L39" s="346"/>
      <c r="M39" s="346"/>
      <c r="N39" s="340">
        <f>VLOOKUP($I$2,'C'!$C$9:$AE$58,28,FALSE)</f>
        <v>0</v>
      </c>
      <c r="O39" s="340"/>
      <c r="P39" s="340"/>
      <c r="Q39" s="340"/>
      <c r="R39" s="340"/>
      <c r="S39" s="340"/>
      <c r="T39" s="340"/>
      <c r="U39" s="340"/>
      <c r="V39" s="340"/>
      <c r="W39" s="340"/>
      <c r="X39" s="340"/>
      <c r="Y39" s="340"/>
      <c r="Z39" s="340"/>
      <c r="AA39" s="340"/>
      <c r="AB39" s="340"/>
      <c r="AC39" s="340"/>
      <c r="AD39" s="340"/>
      <c r="AE39" s="340"/>
      <c r="AF39" s="341"/>
      <c r="AG39" s="342" t="s">
        <v>161</v>
      </c>
      <c r="AH39" s="341"/>
      <c r="AI39" s="342">
        <f>VLOOKUP($I$2,'C'!$C$9:$AE$58,29,FALSE)</f>
        <v>0</v>
      </c>
      <c r="AJ39" s="340"/>
      <c r="AK39" s="340"/>
      <c r="AL39" s="340"/>
      <c r="AM39" s="340"/>
      <c r="AN39" s="340"/>
      <c r="AO39" s="340"/>
      <c r="AP39" s="340"/>
      <c r="AQ39" s="340"/>
      <c r="AR39" s="340"/>
      <c r="AS39" s="340"/>
      <c r="AT39" s="340"/>
      <c r="AU39" s="340"/>
      <c r="AV39" s="340"/>
      <c r="AW39" s="340"/>
      <c r="AX39" s="340"/>
      <c r="AY39" s="340"/>
      <c r="AZ39" s="340"/>
      <c r="BA39" s="340"/>
      <c r="BB39" s="346"/>
      <c r="BC39" s="346"/>
      <c r="BD39" s="346"/>
      <c r="BE39" s="346"/>
      <c r="BF39" s="346"/>
      <c r="BG39" s="346"/>
      <c r="BH39" s="346"/>
      <c r="BI39" s="346"/>
      <c r="BJ39" s="388"/>
      <c r="BK39" s="389"/>
      <c r="BL39" s="389"/>
      <c r="BM39" s="389"/>
      <c r="BN39" s="390"/>
      <c r="BO39" s="337"/>
      <c r="BP39" s="338"/>
      <c r="BQ39" s="338"/>
      <c r="BR39" s="338"/>
      <c r="BS39" s="338"/>
      <c r="BT39" s="339"/>
    </row>
    <row r="40" spans="1:72" ht="14.25" customHeight="1" x14ac:dyDescent="0.55000000000000004">
      <c r="A40" s="369"/>
      <c r="B40" s="369"/>
      <c r="C40" s="346" t="s">
        <v>156</v>
      </c>
      <c r="D40" s="346"/>
      <c r="E40" s="346"/>
      <c r="F40" s="346"/>
      <c r="G40" s="346"/>
      <c r="H40" s="346"/>
      <c r="I40" s="346"/>
      <c r="J40" s="346"/>
      <c r="K40" s="346"/>
      <c r="L40" s="346"/>
      <c r="M40" s="346"/>
      <c r="N40" s="346"/>
      <c r="O40" s="346"/>
      <c r="P40" s="346">
        <f>VLOOKUP($I$2,'C'!$C$9:$AE$58,3,FALSE)</f>
        <v>0</v>
      </c>
      <c r="Q40" s="346"/>
      <c r="R40" s="346"/>
      <c r="S40" s="346"/>
      <c r="T40" s="346"/>
      <c r="U40" s="346"/>
      <c r="V40" s="346"/>
      <c r="W40" s="346"/>
      <c r="X40" s="346"/>
      <c r="Y40" s="346"/>
      <c r="Z40" s="346"/>
      <c r="AA40" s="346"/>
      <c r="AB40" s="346"/>
      <c r="AC40" s="346"/>
      <c r="AD40" s="346"/>
      <c r="AE40" s="346"/>
      <c r="AF40" s="346" t="s">
        <v>84</v>
      </c>
      <c r="AG40" s="346"/>
      <c r="AH40" s="346"/>
      <c r="AI40" s="346"/>
      <c r="AJ40" s="341">
        <f>VLOOKUP($I$2,'C'!$C$9:$AE$58,4,FALSE)</f>
        <v>0</v>
      </c>
      <c r="AK40" s="343"/>
      <c r="AL40" s="343"/>
      <c r="AM40" s="343"/>
      <c r="AN40" s="343"/>
      <c r="AO40" s="344">
        <f>VLOOKUP($I$2,'C'!$C$9:$AE$58,5,FALSE)</f>
        <v>0</v>
      </c>
      <c r="AP40" s="344"/>
      <c r="AQ40" s="344"/>
      <c r="AR40" s="344"/>
      <c r="AS40" s="344"/>
      <c r="AT40" s="344"/>
      <c r="AU40" s="344"/>
      <c r="AV40" s="344"/>
      <c r="AW40" s="344"/>
      <c r="AX40" s="344"/>
      <c r="AY40" s="344"/>
      <c r="AZ40" s="344"/>
      <c r="BA40" s="344"/>
      <c r="BB40" s="344"/>
      <c r="BC40" s="344"/>
      <c r="BD40" s="344"/>
      <c r="BE40" s="344"/>
      <c r="BF40" s="344"/>
      <c r="BG40" s="344"/>
      <c r="BH40" s="344"/>
      <c r="BI40" s="344"/>
      <c r="BJ40" s="344"/>
      <c r="BK40" s="344"/>
      <c r="BL40" s="344"/>
      <c r="BM40" s="344"/>
      <c r="BN40" s="344"/>
      <c r="BO40" s="344"/>
      <c r="BP40" s="344"/>
      <c r="BQ40" s="344"/>
      <c r="BR40" s="344"/>
      <c r="BS40" s="344"/>
      <c r="BT40" s="345"/>
    </row>
    <row r="41" spans="1:72" ht="14.25" customHeight="1" x14ac:dyDescent="0.55000000000000004">
      <c r="A41" s="369" t="s">
        <v>166</v>
      </c>
      <c r="B41" s="369"/>
      <c r="C41" s="346" t="s">
        <v>158</v>
      </c>
      <c r="D41" s="346"/>
      <c r="E41" s="346"/>
      <c r="F41" s="346"/>
      <c r="G41" s="346"/>
      <c r="H41" s="346"/>
      <c r="I41" s="346"/>
      <c r="J41" s="346"/>
      <c r="K41" s="346"/>
      <c r="L41" s="346"/>
      <c r="M41" s="346"/>
      <c r="N41" s="346" t="s">
        <v>160</v>
      </c>
      <c r="O41" s="346"/>
      <c r="P41" s="346"/>
      <c r="Q41" s="346"/>
      <c r="R41" s="346"/>
      <c r="S41" s="346"/>
      <c r="T41" s="346"/>
      <c r="U41" s="346"/>
      <c r="V41" s="346"/>
      <c r="W41" s="346"/>
      <c r="X41" s="346"/>
      <c r="Y41" s="346"/>
      <c r="Z41" s="346"/>
      <c r="AA41" s="346"/>
      <c r="AB41" s="346"/>
      <c r="AC41" s="346"/>
      <c r="AD41" s="346"/>
      <c r="AE41" s="346"/>
      <c r="AF41" s="346"/>
      <c r="AG41" s="346"/>
      <c r="AH41" s="346"/>
      <c r="AI41" s="346"/>
      <c r="AJ41" s="346"/>
      <c r="AK41" s="346"/>
      <c r="AL41" s="346"/>
      <c r="AM41" s="346"/>
      <c r="AN41" s="346"/>
      <c r="AO41" s="346"/>
      <c r="AP41" s="346"/>
      <c r="AQ41" s="346"/>
      <c r="AR41" s="346"/>
      <c r="AS41" s="346"/>
      <c r="AT41" s="346"/>
      <c r="AU41" s="346"/>
      <c r="AV41" s="346"/>
      <c r="AW41" s="346"/>
      <c r="AX41" s="346"/>
      <c r="AY41" s="346"/>
      <c r="AZ41" s="346"/>
      <c r="BA41" s="346"/>
      <c r="BB41" s="346" t="s">
        <v>159</v>
      </c>
      <c r="BC41" s="346"/>
      <c r="BD41" s="346"/>
      <c r="BE41" s="346"/>
      <c r="BF41" s="346"/>
      <c r="BG41" s="346"/>
      <c r="BH41" s="346"/>
      <c r="BI41" s="346"/>
      <c r="BJ41" s="370" t="s">
        <v>175</v>
      </c>
      <c r="BK41" s="371"/>
      <c r="BL41" s="371"/>
      <c r="BM41" s="371"/>
      <c r="BN41" s="372"/>
      <c r="BO41" s="370" t="s">
        <v>176</v>
      </c>
      <c r="BP41" s="371"/>
      <c r="BQ41" s="371"/>
      <c r="BR41" s="371"/>
      <c r="BS41" s="371"/>
      <c r="BT41" s="372"/>
    </row>
    <row r="42" spans="1:72" ht="14.25" customHeight="1" x14ac:dyDescent="0.55000000000000004">
      <c r="A42" s="369"/>
      <c r="B42" s="369"/>
      <c r="C42" s="346">
        <v>1</v>
      </c>
      <c r="D42" s="346"/>
      <c r="E42" s="346">
        <f>VLOOKUP($I$2,D!$C$9:$AE$58,14,FALSE)</f>
        <v>0</v>
      </c>
      <c r="F42" s="346"/>
      <c r="G42" s="346"/>
      <c r="H42" s="346"/>
      <c r="I42" s="346"/>
      <c r="J42" s="346"/>
      <c r="K42" s="346"/>
      <c r="L42" s="346"/>
      <c r="M42" s="346"/>
      <c r="N42" s="340">
        <f>VLOOKUP($I$2,D!$C$9:$AE$58,16,FALSE)</f>
        <v>0</v>
      </c>
      <c r="O42" s="340"/>
      <c r="P42" s="340"/>
      <c r="Q42" s="340"/>
      <c r="R42" s="340"/>
      <c r="S42" s="340"/>
      <c r="T42" s="340"/>
      <c r="U42" s="340"/>
      <c r="V42" s="340"/>
      <c r="W42" s="340"/>
      <c r="X42" s="340"/>
      <c r="Y42" s="340"/>
      <c r="Z42" s="340"/>
      <c r="AA42" s="340"/>
      <c r="AB42" s="340"/>
      <c r="AC42" s="340"/>
      <c r="AD42" s="340"/>
      <c r="AE42" s="340"/>
      <c r="AF42" s="341"/>
      <c r="AG42" s="342" t="s">
        <v>161</v>
      </c>
      <c r="AH42" s="341"/>
      <c r="AI42" s="342">
        <f>VLOOKUP($I$2,D!$C$9:$AE$58,17,FALSE)</f>
        <v>0</v>
      </c>
      <c r="AJ42" s="340"/>
      <c r="AK42" s="340"/>
      <c r="AL42" s="340"/>
      <c r="AM42" s="340"/>
      <c r="AN42" s="340"/>
      <c r="AO42" s="340"/>
      <c r="AP42" s="340"/>
      <c r="AQ42" s="340"/>
      <c r="AR42" s="340"/>
      <c r="AS42" s="340"/>
      <c r="AT42" s="340"/>
      <c r="AU42" s="340"/>
      <c r="AV42" s="340"/>
      <c r="AW42" s="340"/>
      <c r="AX42" s="340"/>
      <c r="AY42" s="340"/>
      <c r="AZ42" s="340"/>
      <c r="BA42" s="340"/>
      <c r="BB42" s="346" t="str">
        <f>IF(VLOOKUP($I$2,D!$C$9:$AE$58,12,FALSE)=0.25,"○","")</f>
        <v/>
      </c>
      <c r="BC42" s="346"/>
      <c r="BD42" s="346"/>
      <c r="BE42" s="346"/>
      <c r="BF42" s="346"/>
      <c r="BG42" s="346"/>
      <c r="BH42" s="346"/>
      <c r="BI42" s="346"/>
      <c r="BJ42" s="382"/>
      <c r="BK42" s="383"/>
      <c r="BL42" s="383"/>
      <c r="BM42" s="383"/>
      <c r="BN42" s="384"/>
      <c r="BO42" s="331">
        <f>VLOOKUP($I$2,D!$C$9:$AE$58,6,FALSE)</f>
        <v>0</v>
      </c>
      <c r="BP42" s="332"/>
      <c r="BQ42" s="332"/>
      <c r="BR42" s="332"/>
      <c r="BS42" s="332"/>
      <c r="BT42" s="333"/>
    </row>
    <row r="43" spans="1:72" ht="14.25" customHeight="1" x14ac:dyDescent="0.55000000000000004">
      <c r="A43" s="369"/>
      <c r="B43" s="369"/>
      <c r="C43" s="346">
        <v>2</v>
      </c>
      <c r="D43" s="346"/>
      <c r="E43" s="346">
        <f>VLOOKUP($I$2,D!$C$9:$AE$58,18,FALSE)</f>
        <v>0</v>
      </c>
      <c r="F43" s="346"/>
      <c r="G43" s="346"/>
      <c r="H43" s="346"/>
      <c r="I43" s="346"/>
      <c r="J43" s="346"/>
      <c r="K43" s="346"/>
      <c r="L43" s="346"/>
      <c r="M43" s="346"/>
      <c r="N43" s="340">
        <f>VLOOKUP($I$2,D!$C$9:$AE$58,20,FALSE)</f>
        <v>0</v>
      </c>
      <c r="O43" s="340"/>
      <c r="P43" s="340"/>
      <c r="Q43" s="340"/>
      <c r="R43" s="340"/>
      <c r="S43" s="340"/>
      <c r="T43" s="340"/>
      <c r="U43" s="340"/>
      <c r="V43" s="340"/>
      <c r="W43" s="340"/>
      <c r="X43" s="340"/>
      <c r="Y43" s="340"/>
      <c r="Z43" s="340"/>
      <c r="AA43" s="340"/>
      <c r="AB43" s="340"/>
      <c r="AC43" s="340"/>
      <c r="AD43" s="340"/>
      <c r="AE43" s="340"/>
      <c r="AF43" s="341"/>
      <c r="AG43" s="342" t="s">
        <v>161</v>
      </c>
      <c r="AH43" s="341"/>
      <c r="AI43" s="342">
        <f>VLOOKUP($I$2,D!$C$9:$AE$58,21,FALSE)</f>
        <v>0</v>
      </c>
      <c r="AJ43" s="340"/>
      <c r="AK43" s="340"/>
      <c r="AL43" s="340"/>
      <c r="AM43" s="340"/>
      <c r="AN43" s="340"/>
      <c r="AO43" s="340"/>
      <c r="AP43" s="340"/>
      <c r="AQ43" s="340"/>
      <c r="AR43" s="340"/>
      <c r="AS43" s="340"/>
      <c r="AT43" s="340"/>
      <c r="AU43" s="340"/>
      <c r="AV43" s="340"/>
      <c r="AW43" s="340"/>
      <c r="AX43" s="340"/>
      <c r="AY43" s="340"/>
      <c r="AZ43" s="340"/>
      <c r="BA43" s="340"/>
      <c r="BB43" s="346"/>
      <c r="BC43" s="346"/>
      <c r="BD43" s="346"/>
      <c r="BE43" s="346"/>
      <c r="BF43" s="346"/>
      <c r="BG43" s="346"/>
      <c r="BH43" s="346"/>
      <c r="BI43" s="346"/>
      <c r="BJ43" s="385"/>
      <c r="BK43" s="386"/>
      <c r="BL43" s="386"/>
      <c r="BM43" s="386"/>
      <c r="BN43" s="387"/>
      <c r="BO43" s="334"/>
      <c r="BP43" s="335"/>
      <c r="BQ43" s="335"/>
      <c r="BR43" s="335"/>
      <c r="BS43" s="335"/>
      <c r="BT43" s="336"/>
    </row>
    <row r="44" spans="1:72" ht="14.25" customHeight="1" x14ac:dyDescent="0.55000000000000004">
      <c r="A44" s="369"/>
      <c r="B44" s="369"/>
      <c r="C44" s="346">
        <v>3</v>
      </c>
      <c r="D44" s="346"/>
      <c r="E44" s="346">
        <f>VLOOKUP($I$2,D!$C$9:$AE$58,22,FALSE)</f>
        <v>0</v>
      </c>
      <c r="F44" s="346"/>
      <c r="G44" s="346"/>
      <c r="H44" s="346"/>
      <c r="I44" s="346"/>
      <c r="J44" s="346"/>
      <c r="K44" s="346"/>
      <c r="L44" s="346"/>
      <c r="M44" s="346"/>
      <c r="N44" s="340">
        <f>VLOOKUP($I$2,D!$C$9:$AE$58,24,FALSE)</f>
        <v>0</v>
      </c>
      <c r="O44" s="340"/>
      <c r="P44" s="340"/>
      <c r="Q44" s="340"/>
      <c r="R44" s="340"/>
      <c r="S44" s="340"/>
      <c r="T44" s="340"/>
      <c r="U44" s="340"/>
      <c r="V44" s="340"/>
      <c r="W44" s="340"/>
      <c r="X44" s="340"/>
      <c r="Y44" s="340"/>
      <c r="Z44" s="340"/>
      <c r="AA44" s="340"/>
      <c r="AB44" s="340"/>
      <c r="AC44" s="340"/>
      <c r="AD44" s="340"/>
      <c r="AE44" s="340"/>
      <c r="AF44" s="341"/>
      <c r="AG44" s="342" t="s">
        <v>161</v>
      </c>
      <c r="AH44" s="341"/>
      <c r="AI44" s="342">
        <f>VLOOKUP($I$2,D!$C$9:$AE$58,25,FALSE)</f>
        <v>0</v>
      </c>
      <c r="AJ44" s="340"/>
      <c r="AK44" s="340"/>
      <c r="AL44" s="340"/>
      <c r="AM44" s="340"/>
      <c r="AN44" s="340"/>
      <c r="AO44" s="340"/>
      <c r="AP44" s="340"/>
      <c r="AQ44" s="340"/>
      <c r="AR44" s="340"/>
      <c r="AS44" s="340"/>
      <c r="AT44" s="340"/>
      <c r="AU44" s="340"/>
      <c r="AV44" s="340"/>
      <c r="AW44" s="340"/>
      <c r="AX44" s="340"/>
      <c r="AY44" s="340"/>
      <c r="AZ44" s="340"/>
      <c r="BA44" s="340"/>
      <c r="BB44" s="346"/>
      <c r="BC44" s="346"/>
      <c r="BD44" s="346"/>
      <c r="BE44" s="346"/>
      <c r="BF44" s="346"/>
      <c r="BG44" s="346"/>
      <c r="BH44" s="346"/>
      <c r="BI44" s="346"/>
      <c r="BJ44" s="385"/>
      <c r="BK44" s="386"/>
      <c r="BL44" s="386"/>
      <c r="BM44" s="386"/>
      <c r="BN44" s="387"/>
      <c r="BO44" s="334"/>
      <c r="BP44" s="335"/>
      <c r="BQ44" s="335"/>
      <c r="BR44" s="335"/>
      <c r="BS44" s="335"/>
      <c r="BT44" s="336"/>
    </row>
    <row r="45" spans="1:72" ht="14.25" customHeight="1" x14ac:dyDescent="0.55000000000000004">
      <c r="A45" s="369"/>
      <c r="B45" s="369"/>
      <c r="C45" s="346">
        <v>4</v>
      </c>
      <c r="D45" s="346"/>
      <c r="E45" s="346">
        <f>VLOOKUP($I$2,D!$C$9:$AE$58,26,FALSE)</f>
        <v>0</v>
      </c>
      <c r="F45" s="346"/>
      <c r="G45" s="346"/>
      <c r="H45" s="346"/>
      <c r="I45" s="346"/>
      <c r="J45" s="346"/>
      <c r="K45" s="346"/>
      <c r="L45" s="346"/>
      <c r="M45" s="346"/>
      <c r="N45" s="340">
        <f>VLOOKUP($I$2,D!$C$9:$AE$58,28,FALSE)</f>
        <v>0</v>
      </c>
      <c r="O45" s="340"/>
      <c r="P45" s="340"/>
      <c r="Q45" s="340"/>
      <c r="R45" s="340"/>
      <c r="S45" s="340"/>
      <c r="T45" s="340"/>
      <c r="U45" s="340"/>
      <c r="V45" s="340"/>
      <c r="W45" s="340"/>
      <c r="X45" s="340"/>
      <c r="Y45" s="340"/>
      <c r="Z45" s="340"/>
      <c r="AA45" s="340"/>
      <c r="AB45" s="340"/>
      <c r="AC45" s="340"/>
      <c r="AD45" s="340"/>
      <c r="AE45" s="340"/>
      <c r="AF45" s="341"/>
      <c r="AG45" s="342" t="s">
        <v>161</v>
      </c>
      <c r="AH45" s="341"/>
      <c r="AI45" s="342">
        <f>VLOOKUP($I$2,D!$C$9:$AE$58,29,FALSE)</f>
        <v>0</v>
      </c>
      <c r="AJ45" s="340"/>
      <c r="AK45" s="340"/>
      <c r="AL45" s="340"/>
      <c r="AM45" s="340"/>
      <c r="AN45" s="340"/>
      <c r="AO45" s="340"/>
      <c r="AP45" s="340"/>
      <c r="AQ45" s="340"/>
      <c r="AR45" s="340"/>
      <c r="AS45" s="340"/>
      <c r="AT45" s="340"/>
      <c r="AU45" s="340"/>
      <c r="AV45" s="340"/>
      <c r="AW45" s="340"/>
      <c r="AX45" s="340"/>
      <c r="AY45" s="340"/>
      <c r="AZ45" s="340"/>
      <c r="BA45" s="340"/>
      <c r="BB45" s="346"/>
      <c r="BC45" s="346"/>
      <c r="BD45" s="346"/>
      <c r="BE45" s="346"/>
      <c r="BF45" s="346"/>
      <c r="BG45" s="346"/>
      <c r="BH45" s="346"/>
      <c r="BI45" s="346"/>
      <c r="BJ45" s="388"/>
      <c r="BK45" s="389"/>
      <c r="BL45" s="389"/>
      <c r="BM45" s="389"/>
      <c r="BN45" s="390"/>
      <c r="BO45" s="337"/>
      <c r="BP45" s="338"/>
      <c r="BQ45" s="338"/>
      <c r="BR45" s="338"/>
      <c r="BS45" s="338"/>
      <c r="BT45" s="339"/>
    </row>
    <row r="46" spans="1:72" ht="14.25" customHeight="1" x14ac:dyDescent="0.55000000000000004">
      <c r="A46" s="369"/>
      <c r="B46" s="369"/>
      <c r="C46" s="346" t="s">
        <v>156</v>
      </c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>
        <f>VLOOKUP($I$2,D!$C$9:$AE$58,3,FALSE)</f>
        <v>0</v>
      </c>
      <c r="Q46" s="346"/>
      <c r="R46" s="346"/>
      <c r="S46" s="346"/>
      <c r="T46" s="346"/>
      <c r="U46" s="346"/>
      <c r="V46" s="346"/>
      <c r="W46" s="346"/>
      <c r="X46" s="346"/>
      <c r="Y46" s="346"/>
      <c r="Z46" s="346"/>
      <c r="AA46" s="346"/>
      <c r="AB46" s="346"/>
      <c r="AC46" s="346"/>
      <c r="AD46" s="346"/>
      <c r="AE46" s="346"/>
      <c r="AF46" s="346" t="s">
        <v>84</v>
      </c>
      <c r="AG46" s="346"/>
      <c r="AH46" s="346"/>
      <c r="AI46" s="346"/>
      <c r="AJ46" s="341">
        <f>VLOOKUP($I$2,D!$C$9:$AE$58,4,FALSE)</f>
        <v>0</v>
      </c>
      <c r="AK46" s="343"/>
      <c r="AL46" s="343"/>
      <c r="AM46" s="343"/>
      <c r="AN46" s="343"/>
      <c r="AO46" s="344">
        <f>VLOOKUP($I$2,D!$C$9:$AE$58,5,FALSE)</f>
        <v>0</v>
      </c>
      <c r="AP46" s="344"/>
      <c r="AQ46" s="344"/>
      <c r="AR46" s="344"/>
      <c r="AS46" s="344"/>
      <c r="AT46" s="344"/>
      <c r="AU46" s="344"/>
      <c r="AV46" s="344"/>
      <c r="AW46" s="344"/>
      <c r="AX46" s="344"/>
      <c r="AY46" s="344"/>
      <c r="AZ46" s="344"/>
      <c r="BA46" s="344"/>
      <c r="BB46" s="344"/>
      <c r="BC46" s="344"/>
      <c r="BD46" s="344"/>
      <c r="BE46" s="344"/>
      <c r="BF46" s="344"/>
      <c r="BG46" s="344"/>
      <c r="BH46" s="344"/>
      <c r="BI46" s="344"/>
      <c r="BJ46" s="344"/>
      <c r="BK46" s="344"/>
      <c r="BL46" s="344"/>
      <c r="BM46" s="344"/>
      <c r="BN46" s="344"/>
      <c r="BO46" s="344"/>
      <c r="BP46" s="344"/>
      <c r="BQ46" s="344"/>
      <c r="BR46" s="344"/>
      <c r="BS46" s="344"/>
      <c r="BT46" s="345"/>
    </row>
    <row r="47" spans="1:72" ht="14.25" customHeight="1" x14ac:dyDescent="0.55000000000000004">
      <c r="A47" s="369" t="s">
        <v>167</v>
      </c>
      <c r="B47" s="369"/>
      <c r="C47" s="346" t="s">
        <v>158</v>
      </c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 t="s">
        <v>160</v>
      </c>
      <c r="O47" s="346"/>
      <c r="P47" s="346"/>
      <c r="Q47" s="346"/>
      <c r="R47" s="346"/>
      <c r="S47" s="346"/>
      <c r="T47" s="346"/>
      <c r="U47" s="346"/>
      <c r="V47" s="346"/>
      <c r="W47" s="346"/>
      <c r="X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  <c r="AV47" s="346"/>
      <c r="AW47" s="346"/>
      <c r="AX47" s="346"/>
      <c r="AY47" s="346"/>
      <c r="AZ47" s="346"/>
      <c r="BA47" s="346"/>
      <c r="BB47" s="346" t="s">
        <v>159</v>
      </c>
      <c r="BC47" s="346"/>
      <c r="BD47" s="346"/>
      <c r="BE47" s="346"/>
      <c r="BF47" s="346"/>
      <c r="BG47" s="346"/>
      <c r="BH47" s="346"/>
      <c r="BI47" s="346"/>
      <c r="BJ47" s="370" t="s">
        <v>175</v>
      </c>
      <c r="BK47" s="371"/>
      <c r="BL47" s="371"/>
      <c r="BM47" s="371"/>
      <c r="BN47" s="372"/>
      <c r="BO47" s="370" t="s">
        <v>176</v>
      </c>
      <c r="BP47" s="371"/>
      <c r="BQ47" s="371"/>
      <c r="BR47" s="371"/>
      <c r="BS47" s="371"/>
      <c r="BT47" s="372"/>
    </row>
    <row r="48" spans="1:72" ht="14.25" customHeight="1" x14ac:dyDescent="0.55000000000000004">
      <c r="A48" s="369"/>
      <c r="B48" s="369"/>
      <c r="C48" s="346">
        <v>1</v>
      </c>
      <c r="D48" s="346"/>
      <c r="E48" s="346">
        <f>VLOOKUP($I$2,E!$C$9:$AE$58,14,FALSE)</f>
        <v>0</v>
      </c>
      <c r="F48" s="346"/>
      <c r="G48" s="346"/>
      <c r="H48" s="346"/>
      <c r="I48" s="346"/>
      <c r="J48" s="346"/>
      <c r="K48" s="346"/>
      <c r="L48" s="346"/>
      <c r="M48" s="346"/>
      <c r="N48" s="340">
        <f>VLOOKUP($I$2,E!$C$9:$AE$58,16,FALSE)</f>
        <v>0</v>
      </c>
      <c r="O48" s="340"/>
      <c r="P48" s="340"/>
      <c r="Q48" s="340"/>
      <c r="R48" s="340"/>
      <c r="S48" s="340"/>
      <c r="T48" s="340"/>
      <c r="U48" s="340"/>
      <c r="V48" s="340"/>
      <c r="W48" s="340"/>
      <c r="X48" s="340"/>
      <c r="Y48" s="340"/>
      <c r="Z48" s="340"/>
      <c r="AA48" s="340"/>
      <c r="AB48" s="340"/>
      <c r="AC48" s="340"/>
      <c r="AD48" s="340"/>
      <c r="AE48" s="340"/>
      <c r="AF48" s="341"/>
      <c r="AG48" s="342" t="s">
        <v>161</v>
      </c>
      <c r="AH48" s="341"/>
      <c r="AI48" s="342">
        <f>VLOOKUP($I$2,E!$C$9:$AE$58,17,FALSE)</f>
        <v>0</v>
      </c>
      <c r="AJ48" s="340"/>
      <c r="AK48" s="340"/>
      <c r="AL48" s="340"/>
      <c r="AM48" s="340"/>
      <c r="AN48" s="340"/>
      <c r="AO48" s="340"/>
      <c r="AP48" s="340"/>
      <c r="AQ48" s="340"/>
      <c r="AR48" s="340"/>
      <c r="AS48" s="340"/>
      <c r="AT48" s="340"/>
      <c r="AU48" s="340"/>
      <c r="AV48" s="340"/>
      <c r="AW48" s="340"/>
      <c r="AX48" s="340"/>
      <c r="AY48" s="340"/>
      <c r="AZ48" s="340"/>
      <c r="BA48" s="340"/>
      <c r="BB48" s="346" t="str">
        <f>IF(VLOOKUP($I$2,E!$C$9:$AE$58,12,FALSE)=0.25,"○","")</f>
        <v/>
      </c>
      <c r="BC48" s="346"/>
      <c r="BD48" s="346"/>
      <c r="BE48" s="346"/>
      <c r="BF48" s="346"/>
      <c r="BG48" s="346"/>
      <c r="BH48" s="346"/>
      <c r="BI48" s="346"/>
      <c r="BJ48" s="382"/>
      <c r="BK48" s="383"/>
      <c r="BL48" s="383"/>
      <c r="BM48" s="383"/>
      <c r="BN48" s="384"/>
      <c r="BO48" s="331">
        <f>VLOOKUP($I$2,E!$C$9:$AE$58,6,FALSE)</f>
        <v>0</v>
      </c>
      <c r="BP48" s="332"/>
      <c r="BQ48" s="332"/>
      <c r="BR48" s="332"/>
      <c r="BS48" s="332"/>
      <c r="BT48" s="333"/>
    </row>
    <row r="49" spans="1:83" ht="14.25" customHeight="1" x14ac:dyDescent="0.55000000000000004">
      <c r="A49" s="369"/>
      <c r="B49" s="369"/>
      <c r="C49" s="346">
        <v>2</v>
      </c>
      <c r="D49" s="346"/>
      <c r="E49" s="346">
        <f>VLOOKUP($I$2,E!$C$9:$AE$58,18,FALSE)</f>
        <v>0</v>
      </c>
      <c r="F49" s="346"/>
      <c r="G49" s="346"/>
      <c r="H49" s="346"/>
      <c r="I49" s="346"/>
      <c r="J49" s="346"/>
      <c r="K49" s="346"/>
      <c r="L49" s="346"/>
      <c r="M49" s="346"/>
      <c r="N49" s="340">
        <f>VLOOKUP($I$2,E!$C$9:$AE$58,20,FALSE)</f>
        <v>0</v>
      </c>
      <c r="O49" s="340"/>
      <c r="P49" s="340"/>
      <c r="Q49" s="340"/>
      <c r="R49" s="340"/>
      <c r="S49" s="340"/>
      <c r="T49" s="340"/>
      <c r="U49" s="340"/>
      <c r="V49" s="340"/>
      <c r="W49" s="340"/>
      <c r="X49" s="340"/>
      <c r="Y49" s="340"/>
      <c r="Z49" s="340"/>
      <c r="AA49" s="340"/>
      <c r="AB49" s="340"/>
      <c r="AC49" s="340"/>
      <c r="AD49" s="340"/>
      <c r="AE49" s="340"/>
      <c r="AF49" s="341"/>
      <c r="AG49" s="342" t="s">
        <v>161</v>
      </c>
      <c r="AH49" s="341"/>
      <c r="AI49" s="342">
        <f>VLOOKUP($I$2,E!$C$9:$AE$58,21,FALSE)</f>
        <v>0</v>
      </c>
      <c r="AJ49" s="340"/>
      <c r="AK49" s="340"/>
      <c r="AL49" s="340"/>
      <c r="AM49" s="340"/>
      <c r="AN49" s="340"/>
      <c r="AO49" s="340"/>
      <c r="AP49" s="340"/>
      <c r="AQ49" s="340"/>
      <c r="AR49" s="340"/>
      <c r="AS49" s="340"/>
      <c r="AT49" s="340"/>
      <c r="AU49" s="340"/>
      <c r="AV49" s="340"/>
      <c r="AW49" s="340"/>
      <c r="AX49" s="340"/>
      <c r="AY49" s="340"/>
      <c r="AZ49" s="340"/>
      <c r="BA49" s="340"/>
      <c r="BB49" s="346"/>
      <c r="BC49" s="346"/>
      <c r="BD49" s="346"/>
      <c r="BE49" s="346"/>
      <c r="BF49" s="346"/>
      <c r="BG49" s="346"/>
      <c r="BH49" s="346"/>
      <c r="BI49" s="346"/>
      <c r="BJ49" s="385"/>
      <c r="BK49" s="386"/>
      <c r="BL49" s="386"/>
      <c r="BM49" s="386"/>
      <c r="BN49" s="387"/>
      <c r="BO49" s="334"/>
      <c r="BP49" s="335"/>
      <c r="BQ49" s="335"/>
      <c r="BR49" s="335"/>
      <c r="BS49" s="335"/>
      <c r="BT49" s="336"/>
    </row>
    <row r="50" spans="1:83" ht="14.25" customHeight="1" x14ac:dyDescent="0.55000000000000004">
      <c r="A50" s="369"/>
      <c r="B50" s="369"/>
      <c r="C50" s="346">
        <v>3</v>
      </c>
      <c r="D50" s="346"/>
      <c r="E50" s="346">
        <f>VLOOKUP($I$2,E!$C$9:$AE$58,22,FALSE)</f>
        <v>0</v>
      </c>
      <c r="F50" s="346"/>
      <c r="G50" s="346"/>
      <c r="H50" s="346"/>
      <c r="I50" s="346"/>
      <c r="J50" s="346"/>
      <c r="K50" s="346"/>
      <c r="L50" s="346"/>
      <c r="M50" s="346"/>
      <c r="N50" s="340">
        <f>VLOOKUP($I$2,E!$C$9:$AE$58,24,FALSE)</f>
        <v>0</v>
      </c>
      <c r="O50" s="340"/>
      <c r="P50" s="340"/>
      <c r="Q50" s="340"/>
      <c r="R50" s="340"/>
      <c r="S50" s="340"/>
      <c r="T50" s="340"/>
      <c r="U50" s="340"/>
      <c r="V50" s="340"/>
      <c r="W50" s="340"/>
      <c r="X50" s="340"/>
      <c r="Y50" s="340"/>
      <c r="Z50" s="340"/>
      <c r="AA50" s="340"/>
      <c r="AB50" s="340"/>
      <c r="AC50" s="340"/>
      <c r="AD50" s="340"/>
      <c r="AE50" s="340"/>
      <c r="AF50" s="341"/>
      <c r="AG50" s="342" t="s">
        <v>161</v>
      </c>
      <c r="AH50" s="341"/>
      <c r="AI50" s="342">
        <f>VLOOKUP($I$2,E!$C$9:$AE$58,25,FALSE)</f>
        <v>0</v>
      </c>
      <c r="AJ50" s="340"/>
      <c r="AK50" s="340"/>
      <c r="AL50" s="340"/>
      <c r="AM50" s="340"/>
      <c r="AN50" s="340"/>
      <c r="AO50" s="340"/>
      <c r="AP50" s="340"/>
      <c r="AQ50" s="340"/>
      <c r="AR50" s="340"/>
      <c r="AS50" s="340"/>
      <c r="AT50" s="340"/>
      <c r="AU50" s="340"/>
      <c r="AV50" s="340"/>
      <c r="AW50" s="340"/>
      <c r="AX50" s="340"/>
      <c r="AY50" s="340"/>
      <c r="AZ50" s="340"/>
      <c r="BA50" s="340"/>
      <c r="BB50" s="346"/>
      <c r="BC50" s="346"/>
      <c r="BD50" s="346"/>
      <c r="BE50" s="346"/>
      <c r="BF50" s="346"/>
      <c r="BG50" s="346"/>
      <c r="BH50" s="346"/>
      <c r="BI50" s="346"/>
      <c r="BJ50" s="385"/>
      <c r="BK50" s="386"/>
      <c r="BL50" s="386"/>
      <c r="BM50" s="386"/>
      <c r="BN50" s="387"/>
      <c r="BO50" s="334"/>
      <c r="BP50" s="335"/>
      <c r="BQ50" s="335"/>
      <c r="BR50" s="335"/>
      <c r="BS50" s="335"/>
      <c r="BT50" s="336"/>
    </row>
    <row r="51" spans="1:83" ht="14.25" customHeight="1" x14ac:dyDescent="0.55000000000000004">
      <c r="A51" s="369"/>
      <c r="B51" s="369"/>
      <c r="C51" s="346">
        <v>4</v>
      </c>
      <c r="D51" s="346"/>
      <c r="E51" s="346">
        <f>VLOOKUP($I$2,E!$C$9:$AE$58,26,FALSE)</f>
        <v>0</v>
      </c>
      <c r="F51" s="346"/>
      <c r="G51" s="346"/>
      <c r="H51" s="346"/>
      <c r="I51" s="346"/>
      <c r="J51" s="346"/>
      <c r="K51" s="346"/>
      <c r="L51" s="346"/>
      <c r="M51" s="346"/>
      <c r="N51" s="340">
        <f>VLOOKUP($I$2,E!$C$9:$AE$58,28,FALSE)</f>
        <v>0</v>
      </c>
      <c r="O51" s="340"/>
      <c r="P51" s="340"/>
      <c r="Q51" s="340"/>
      <c r="R51" s="340"/>
      <c r="S51" s="340"/>
      <c r="T51" s="340"/>
      <c r="U51" s="340"/>
      <c r="V51" s="340"/>
      <c r="W51" s="340"/>
      <c r="X51" s="340"/>
      <c r="Y51" s="340"/>
      <c r="Z51" s="340"/>
      <c r="AA51" s="340"/>
      <c r="AB51" s="340"/>
      <c r="AC51" s="340"/>
      <c r="AD51" s="340"/>
      <c r="AE51" s="340"/>
      <c r="AF51" s="341"/>
      <c r="AG51" s="342" t="s">
        <v>161</v>
      </c>
      <c r="AH51" s="341"/>
      <c r="AI51" s="342">
        <f>VLOOKUP($I$2,E!$C$9:$AE$58,29,FALSE)</f>
        <v>0</v>
      </c>
      <c r="AJ51" s="340"/>
      <c r="AK51" s="340"/>
      <c r="AL51" s="340"/>
      <c r="AM51" s="340"/>
      <c r="AN51" s="340"/>
      <c r="AO51" s="340"/>
      <c r="AP51" s="340"/>
      <c r="AQ51" s="340"/>
      <c r="AR51" s="340"/>
      <c r="AS51" s="340"/>
      <c r="AT51" s="340"/>
      <c r="AU51" s="340"/>
      <c r="AV51" s="340"/>
      <c r="AW51" s="340"/>
      <c r="AX51" s="340"/>
      <c r="AY51" s="340"/>
      <c r="AZ51" s="340"/>
      <c r="BA51" s="340"/>
      <c r="BB51" s="346"/>
      <c r="BC51" s="346"/>
      <c r="BD51" s="346"/>
      <c r="BE51" s="346"/>
      <c r="BF51" s="346"/>
      <c r="BG51" s="346"/>
      <c r="BH51" s="346"/>
      <c r="BI51" s="346"/>
      <c r="BJ51" s="388"/>
      <c r="BK51" s="389"/>
      <c r="BL51" s="389"/>
      <c r="BM51" s="389"/>
      <c r="BN51" s="390"/>
      <c r="BO51" s="337"/>
      <c r="BP51" s="338"/>
      <c r="BQ51" s="338"/>
      <c r="BR51" s="338"/>
      <c r="BS51" s="338"/>
      <c r="BT51" s="339"/>
    </row>
    <row r="52" spans="1:83" ht="14.25" customHeight="1" x14ac:dyDescent="0.55000000000000004">
      <c r="A52" s="369"/>
      <c r="B52" s="369"/>
      <c r="C52" s="346" t="s">
        <v>156</v>
      </c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6"/>
      <c r="O52" s="346"/>
      <c r="P52" s="346">
        <f>VLOOKUP($I$2,E!$C$9:$AE$58,3,FALSE)</f>
        <v>0</v>
      </c>
      <c r="Q52" s="346"/>
      <c r="R52" s="346"/>
      <c r="S52" s="346"/>
      <c r="T52" s="346"/>
      <c r="U52" s="346"/>
      <c r="V52" s="346"/>
      <c r="W52" s="346"/>
      <c r="X52" s="346"/>
      <c r="Y52" s="346"/>
      <c r="Z52" s="346"/>
      <c r="AA52" s="346"/>
      <c r="AB52" s="346"/>
      <c r="AC52" s="346"/>
      <c r="AD52" s="346"/>
      <c r="AE52" s="346"/>
      <c r="AF52" s="346" t="s">
        <v>84</v>
      </c>
      <c r="AG52" s="346"/>
      <c r="AH52" s="346"/>
      <c r="AI52" s="346"/>
      <c r="AJ52" s="341">
        <f>VLOOKUP($I$2,E!$C$9:$AE$58,4,FALSE)</f>
        <v>0</v>
      </c>
      <c r="AK52" s="343"/>
      <c r="AL52" s="343"/>
      <c r="AM52" s="343"/>
      <c r="AN52" s="343"/>
      <c r="AO52" s="344">
        <f>VLOOKUP($I$2,E!$C$9:$AE$58,5,FALSE)</f>
        <v>0</v>
      </c>
      <c r="AP52" s="344"/>
      <c r="AQ52" s="344"/>
      <c r="AR52" s="344"/>
      <c r="AS52" s="344"/>
      <c r="AT52" s="344"/>
      <c r="AU52" s="344"/>
      <c r="AV52" s="344"/>
      <c r="AW52" s="344"/>
      <c r="AX52" s="344"/>
      <c r="AY52" s="344"/>
      <c r="AZ52" s="344"/>
      <c r="BA52" s="344"/>
      <c r="BB52" s="344"/>
      <c r="BC52" s="344"/>
      <c r="BD52" s="344"/>
      <c r="BE52" s="344"/>
      <c r="BF52" s="344"/>
      <c r="BG52" s="344"/>
      <c r="BH52" s="344"/>
      <c r="BI52" s="344"/>
      <c r="BJ52" s="344"/>
      <c r="BK52" s="344"/>
      <c r="BL52" s="344"/>
      <c r="BM52" s="344"/>
      <c r="BN52" s="344"/>
      <c r="BO52" s="344"/>
      <c r="BP52" s="344"/>
      <c r="BQ52" s="344"/>
      <c r="BR52" s="344"/>
      <c r="BS52" s="344"/>
      <c r="BT52" s="345"/>
    </row>
    <row r="53" spans="1:83" ht="14.25" customHeight="1" x14ac:dyDescent="0.55000000000000004">
      <c r="A53" s="369" t="s">
        <v>168</v>
      </c>
      <c r="B53" s="369"/>
      <c r="C53" s="346" t="s">
        <v>158</v>
      </c>
      <c r="D53" s="346"/>
      <c r="E53" s="346"/>
      <c r="F53" s="346"/>
      <c r="G53" s="346"/>
      <c r="H53" s="346"/>
      <c r="I53" s="346"/>
      <c r="J53" s="346"/>
      <c r="K53" s="346"/>
      <c r="L53" s="346"/>
      <c r="M53" s="346"/>
      <c r="N53" s="346" t="s">
        <v>160</v>
      </c>
      <c r="O53" s="346"/>
      <c r="P53" s="346"/>
      <c r="Q53" s="346"/>
      <c r="R53" s="346"/>
      <c r="S53" s="346"/>
      <c r="T53" s="346"/>
      <c r="U53" s="346"/>
      <c r="V53" s="346"/>
      <c r="W53" s="346"/>
      <c r="X53" s="346"/>
      <c r="Y53" s="346"/>
      <c r="Z53" s="346"/>
      <c r="AA53" s="346"/>
      <c r="AB53" s="346"/>
      <c r="AC53" s="346"/>
      <c r="AD53" s="346"/>
      <c r="AE53" s="346"/>
      <c r="AF53" s="346"/>
      <c r="AG53" s="346"/>
      <c r="AH53" s="346"/>
      <c r="AI53" s="346"/>
      <c r="AJ53" s="346"/>
      <c r="AK53" s="346"/>
      <c r="AL53" s="346"/>
      <c r="AM53" s="346"/>
      <c r="AN53" s="346"/>
      <c r="AO53" s="346"/>
      <c r="AP53" s="346"/>
      <c r="AQ53" s="346"/>
      <c r="AR53" s="346"/>
      <c r="AS53" s="346"/>
      <c r="AT53" s="346"/>
      <c r="AU53" s="346"/>
      <c r="AV53" s="346"/>
      <c r="AW53" s="346"/>
      <c r="AX53" s="346"/>
      <c r="AY53" s="346"/>
      <c r="AZ53" s="346"/>
      <c r="BA53" s="346"/>
      <c r="BB53" s="346" t="s">
        <v>159</v>
      </c>
      <c r="BC53" s="346"/>
      <c r="BD53" s="346"/>
      <c r="BE53" s="346"/>
      <c r="BF53" s="346"/>
      <c r="BG53" s="346"/>
      <c r="BH53" s="346"/>
      <c r="BI53" s="346"/>
      <c r="BJ53" s="370" t="s">
        <v>175</v>
      </c>
      <c r="BK53" s="371"/>
      <c r="BL53" s="371"/>
      <c r="BM53" s="371"/>
      <c r="BN53" s="372"/>
      <c r="BO53" s="370" t="s">
        <v>176</v>
      </c>
      <c r="BP53" s="371"/>
      <c r="BQ53" s="371"/>
      <c r="BR53" s="371"/>
      <c r="BS53" s="371"/>
      <c r="BT53" s="372"/>
    </row>
    <row r="54" spans="1:83" ht="14.25" customHeight="1" x14ac:dyDescent="0.55000000000000004">
      <c r="A54" s="369"/>
      <c r="B54" s="369"/>
      <c r="C54" s="346">
        <v>1</v>
      </c>
      <c r="D54" s="346"/>
      <c r="E54" s="346">
        <f>VLOOKUP($I$2,F!$C$9:$AE$58,14,FALSE)</f>
        <v>0</v>
      </c>
      <c r="F54" s="346"/>
      <c r="G54" s="346"/>
      <c r="H54" s="346"/>
      <c r="I54" s="346"/>
      <c r="J54" s="346"/>
      <c r="K54" s="346"/>
      <c r="L54" s="346"/>
      <c r="M54" s="346"/>
      <c r="N54" s="340">
        <f>VLOOKUP($I$2,F!$C$9:$AE$58,16,FALSE)</f>
        <v>0</v>
      </c>
      <c r="O54" s="340"/>
      <c r="P54" s="340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1"/>
      <c r="AG54" s="342" t="s">
        <v>161</v>
      </c>
      <c r="AH54" s="341"/>
      <c r="AI54" s="342">
        <f>VLOOKUP($I$2,F!$C$9:$AE$58,17,FALSE)</f>
        <v>0</v>
      </c>
      <c r="AJ54" s="340"/>
      <c r="AK54" s="340"/>
      <c r="AL54" s="340"/>
      <c r="AM54" s="340"/>
      <c r="AN54" s="340"/>
      <c r="AO54" s="340"/>
      <c r="AP54" s="340"/>
      <c r="AQ54" s="340"/>
      <c r="AR54" s="340"/>
      <c r="AS54" s="340"/>
      <c r="AT54" s="340"/>
      <c r="AU54" s="340"/>
      <c r="AV54" s="340"/>
      <c r="AW54" s="340"/>
      <c r="AX54" s="340"/>
      <c r="AY54" s="340"/>
      <c r="AZ54" s="340"/>
      <c r="BA54" s="340"/>
      <c r="BB54" s="346" t="str">
        <f>IF(VLOOKUP($I$2,F!$C$9:$AE$58,14,FALSE)=0.25,"○","")</f>
        <v/>
      </c>
      <c r="BC54" s="346"/>
      <c r="BD54" s="346"/>
      <c r="BE54" s="346"/>
      <c r="BF54" s="346"/>
      <c r="BG54" s="346"/>
      <c r="BH54" s="346"/>
      <c r="BI54" s="346"/>
      <c r="BJ54" s="382"/>
      <c r="BK54" s="383"/>
      <c r="BL54" s="383"/>
      <c r="BM54" s="383"/>
      <c r="BN54" s="384"/>
      <c r="BO54" s="331">
        <f>VLOOKUP($I$2,F!$C$9:$AE$58,6,FALSE)</f>
        <v>0</v>
      </c>
      <c r="BP54" s="332"/>
      <c r="BQ54" s="332"/>
      <c r="BR54" s="332"/>
      <c r="BS54" s="332"/>
      <c r="BT54" s="333"/>
    </row>
    <row r="55" spans="1:83" ht="14.25" customHeight="1" x14ac:dyDescent="0.55000000000000004">
      <c r="A55" s="369"/>
      <c r="B55" s="369"/>
      <c r="C55" s="346">
        <v>2</v>
      </c>
      <c r="D55" s="346"/>
      <c r="E55" s="346">
        <f>VLOOKUP($I$2,F!$C$9:$AE$58,18,FALSE)</f>
        <v>0</v>
      </c>
      <c r="F55" s="346"/>
      <c r="G55" s="346"/>
      <c r="H55" s="346"/>
      <c r="I55" s="346"/>
      <c r="J55" s="346"/>
      <c r="K55" s="346"/>
      <c r="L55" s="346"/>
      <c r="M55" s="346"/>
      <c r="N55" s="340">
        <f>VLOOKUP($I$2,F!$C$9:$AE$58,20,FALSE)</f>
        <v>0</v>
      </c>
      <c r="O55" s="340"/>
      <c r="P55" s="340"/>
      <c r="Q55" s="340"/>
      <c r="R55" s="340"/>
      <c r="S55" s="340"/>
      <c r="T55" s="340"/>
      <c r="U55" s="340"/>
      <c r="V55" s="340"/>
      <c r="W55" s="340"/>
      <c r="X55" s="340"/>
      <c r="Y55" s="340"/>
      <c r="Z55" s="340"/>
      <c r="AA55" s="340"/>
      <c r="AB55" s="340"/>
      <c r="AC55" s="340"/>
      <c r="AD55" s="340"/>
      <c r="AE55" s="340"/>
      <c r="AF55" s="341"/>
      <c r="AG55" s="342" t="s">
        <v>161</v>
      </c>
      <c r="AH55" s="341"/>
      <c r="AI55" s="342">
        <f>VLOOKUP($I$2,F!$C$9:$AE$58,21,FALSE)</f>
        <v>0</v>
      </c>
      <c r="AJ55" s="340"/>
      <c r="AK55" s="340"/>
      <c r="AL55" s="340"/>
      <c r="AM55" s="340"/>
      <c r="AN55" s="340"/>
      <c r="AO55" s="340"/>
      <c r="AP55" s="340"/>
      <c r="AQ55" s="340"/>
      <c r="AR55" s="340"/>
      <c r="AS55" s="340"/>
      <c r="AT55" s="340"/>
      <c r="AU55" s="340"/>
      <c r="AV55" s="340"/>
      <c r="AW55" s="340"/>
      <c r="AX55" s="340"/>
      <c r="AY55" s="340"/>
      <c r="AZ55" s="340"/>
      <c r="BA55" s="340"/>
      <c r="BB55" s="346"/>
      <c r="BC55" s="346"/>
      <c r="BD55" s="346"/>
      <c r="BE55" s="346"/>
      <c r="BF55" s="346"/>
      <c r="BG55" s="346"/>
      <c r="BH55" s="346"/>
      <c r="BI55" s="346"/>
      <c r="BJ55" s="385"/>
      <c r="BK55" s="386"/>
      <c r="BL55" s="386"/>
      <c r="BM55" s="386"/>
      <c r="BN55" s="387"/>
      <c r="BO55" s="334"/>
      <c r="BP55" s="335"/>
      <c r="BQ55" s="335"/>
      <c r="BR55" s="335"/>
      <c r="BS55" s="335"/>
      <c r="BT55" s="336"/>
    </row>
    <row r="56" spans="1:83" ht="14.25" customHeight="1" x14ac:dyDescent="0.55000000000000004">
      <c r="A56" s="369"/>
      <c r="B56" s="369"/>
      <c r="C56" s="346">
        <v>3</v>
      </c>
      <c r="D56" s="346"/>
      <c r="E56" s="346">
        <f>VLOOKUP($I$2,F!$C$9:$AE$58,22,FALSE)</f>
        <v>0</v>
      </c>
      <c r="F56" s="346"/>
      <c r="G56" s="346"/>
      <c r="H56" s="346"/>
      <c r="I56" s="346"/>
      <c r="J56" s="346"/>
      <c r="K56" s="346"/>
      <c r="L56" s="346"/>
      <c r="M56" s="346"/>
      <c r="N56" s="340">
        <f>VLOOKUP($I$2,F!$C$9:$AE$58,24,FALSE)</f>
        <v>0</v>
      </c>
      <c r="O56" s="340"/>
      <c r="P56" s="340"/>
      <c r="Q56" s="340"/>
      <c r="R56" s="340"/>
      <c r="S56" s="340"/>
      <c r="T56" s="340"/>
      <c r="U56" s="340"/>
      <c r="V56" s="340"/>
      <c r="W56" s="340"/>
      <c r="X56" s="340"/>
      <c r="Y56" s="340"/>
      <c r="Z56" s="340"/>
      <c r="AA56" s="340"/>
      <c r="AB56" s="340"/>
      <c r="AC56" s="340"/>
      <c r="AD56" s="340"/>
      <c r="AE56" s="340"/>
      <c r="AF56" s="341"/>
      <c r="AG56" s="342" t="s">
        <v>161</v>
      </c>
      <c r="AH56" s="341"/>
      <c r="AI56" s="342">
        <f>VLOOKUP($I$2,F!$C$9:$AE$58,25,FALSE)</f>
        <v>0</v>
      </c>
      <c r="AJ56" s="340"/>
      <c r="AK56" s="340"/>
      <c r="AL56" s="340"/>
      <c r="AM56" s="340"/>
      <c r="AN56" s="340"/>
      <c r="AO56" s="340"/>
      <c r="AP56" s="340"/>
      <c r="AQ56" s="340"/>
      <c r="AR56" s="340"/>
      <c r="AS56" s="340"/>
      <c r="AT56" s="340"/>
      <c r="AU56" s="340"/>
      <c r="AV56" s="340"/>
      <c r="AW56" s="340"/>
      <c r="AX56" s="340"/>
      <c r="AY56" s="340"/>
      <c r="AZ56" s="340"/>
      <c r="BA56" s="340"/>
      <c r="BB56" s="346"/>
      <c r="BC56" s="346"/>
      <c r="BD56" s="346"/>
      <c r="BE56" s="346"/>
      <c r="BF56" s="346"/>
      <c r="BG56" s="346"/>
      <c r="BH56" s="346"/>
      <c r="BI56" s="346"/>
      <c r="BJ56" s="385"/>
      <c r="BK56" s="386"/>
      <c r="BL56" s="386"/>
      <c r="BM56" s="386"/>
      <c r="BN56" s="387"/>
      <c r="BO56" s="334"/>
      <c r="BP56" s="335"/>
      <c r="BQ56" s="335"/>
      <c r="BR56" s="335"/>
      <c r="BS56" s="335"/>
      <c r="BT56" s="336"/>
    </row>
    <row r="57" spans="1:83" ht="14.25" customHeight="1" x14ac:dyDescent="0.55000000000000004">
      <c r="A57" s="369"/>
      <c r="B57" s="369"/>
      <c r="C57" s="346">
        <v>4</v>
      </c>
      <c r="D57" s="346"/>
      <c r="E57" s="346">
        <f>VLOOKUP($I$2,F!$C$9:$AE$58,26,FALSE)</f>
        <v>0</v>
      </c>
      <c r="F57" s="346"/>
      <c r="G57" s="346"/>
      <c r="H57" s="346"/>
      <c r="I57" s="346"/>
      <c r="J57" s="346"/>
      <c r="K57" s="346"/>
      <c r="L57" s="346"/>
      <c r="M57" s="346"/>
      <c r="N57" s="340">
        <f>VLOOKUP($I$2,F!$C$9:$AE$58,28,FALSE)</f>
        <v>0</v>
      </c>
      <c r="O57" s="340"/>
      <c r="P57" s="340"/>
      <c r="Q57" s="340"/>
      <c r="R57" s="340"/>
      <c r="S57" s="340"/>
      <c r="T57" s="340"/>
      <c r="U57" s="340"/>
      <c r="V57" s="340"/>
      <c r="W57" s="340"/>
      <c r="X57" s="340"/>
      <c r="Y57" s="340"/>
      <c r="Z57" s="340"/>
      <c r="AA57" s="340"/>
      <c r="AB57" s="340"/>
      <c r="AC57" s="340"/>
      <c r="AD57" s="340"/>
      <c r="AE57" s="340"/>
      <c r="AF57" s="341"/>
      <c r="AG57" s="342" t="s">
        <v>161</v>
      </c>
      <c r="AH57" s="341"/>
      <c r="AI57" s="342">
        <f>VLOOKUP($I$2,F!$C$9:$AE$58,29,FALSE)</f>
        <v>0</v>
      </c>
      <c r="AJ57" s="340"/>
      <c r="AK57" s="340"/>
      <c r="AL57" s="340"/>
      <c r="AM57" s="340"/>
      <c r="AN57" s="340"/>
      <c r="AO57" s="340"/>
      <c r="AP57" s="340"/>
      <c r="AQ57" s="340"/>
      <c r="AR57" s="340"/>
      <c r="AS57" s="340"/>
      <c r="AT57" s="340"/>
      <c r="AU57" s="340"/>
      <c r="AV57" s="340"/>
      <c r="AW57" s="340"/>
      <c r="AX57" s="340"/>
      <c r="AY57" s="340"/>
      <c r="AZ57" s="340"/>
      <c r="BA57" s="340"/>
      <c r="BB57" s="346"/>
      <c r="BC57" s="346"/>
      <c r="BD57" s="346"/>
      <c r="BE57" s="346"/>
      <c r="BF57" s="346"/>
      <c r="BG57" s="346"/>
      <c r="BH57" s="346"/>
      <c r="BI57" s="346"/>
      <c r="BJ57" s="388"/>
      <c r="BK57" s="389"/>
      <c r="BL57" s="389"/>
      <c r="BM57" s="389"/>
      <c r="BN57" s="390"/>
      <c r="BO57" s="337"/>
      <c r="BP57" s="338"/>
      <c r="BQ57" s="338"/>
      <c r="BR57" s="338"/>
      <c r="BS57" s="338"/>
      <c r="BT57" s="339"/>
    </row>
    <row r="58" spans="1:83" ht="14.25" customHeight="1" x14ac:dyDescent="0.55000000000000004">
      <c r="A58" s="369"/>
      <c r="B58" s="369"/>
      <c r="C58" s="346" t="s">
        <v>156</v>
      </c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  <c r="O58" s="346"/>
      <c r="P58" s="346">
        <f>VLOOKUP($I$2,F!$C$9:$AE$58,3,FALSE)</f>
        <v>0</v>
      </c>
      <c r="Q58" s="346"/>
      <c r="R58" s="346"/>
      <c r="S58" s="346"/>
      <c r="T58" s="346"/>
      <c r="U58" s="346"/>
      <c r="V58" s="346"/>
      <c r="W58" s="346"/>
      <c r="X58" s="346"/>
      <c r="Y58" s="346"/>
      <c r="Z58" s="346"/>
      <c r="AA58" s="346"/>
      <c r="AB58" s="346"/>
      <c r="AC58" s="346"/>
      <c r="AD58" s="346"/>
      <c r="AE58" s="346"/>
      <c r="AF58" s="346" t="s">
        <v>84</v>
      </c>
      <c r="AG58" s="346"/>
      <c r="AH58" s="346"/>
      <c r="AI58" s="346"/>
      <c r="AJ58" s="341">
        <f>VLOOKUP($I$2,F!$C$9:$AE$58,4,FALSE)</f>
        <v>0</v>
      </c>
      <c r="AK58" s="343"/>
      <c r="AL58" s="343"/>
      <c r="AM58" s="343"/>
      <c r="AN58" s="343"/>
      <c r="AO58" s="344">
        <f>VLOOKUP($I$2,F!$C$9:$AE$58,5,FALSE)</f>
        <v>0</v>
      </c>
      <c r="AP58" s="344"/>
      <c r="AQ58" s="344"/>
      <c r="AR58" s="344"/>
      <c r="AS58" s="344"/>
      <c r="AT58" s="344"/>
      <c r="AU58" s="344"/>
      <c r="AV58" s="344"/>
      <c r="AW58" s="344"/>
      <c r="AX58" s="344"/>
      <c r="AY58" s="344"/>
      <c r="AZ58" s="344"/>
      <c r="BA58" s="344"/>
      <c r="BB58" s="344"/>
      <c r="BC58" s="344"/>
      <c r="BD58" s="344"/>
      <c r="BE58" s="344"/>
      <c r="BF58" s="344"/>
      <c r="BG58" s="344"/>
      <c r="BH58" s="344"/>
      <c r="BI58" s="344"/>
      <c r="BJ58" s="344"/>
      <c r="BK58" s="344"/>
      <c r="BL58" s="344"/>
      <c r="BM58" s="344"/>
      <c r="BN58" s="344"/>
      <c r="BO58" s="344"/>
      <c r="BP58" s="344"/>
      <c r="BQ58" s="344"/>
      <c r="BR58" s="344"/>
      <c r="BS58" s="344"/>
      <c r="BT58" s="345"/>
    </row>
    <row r="59" spans="1:83" ht="15" customHeight="1" x14ac:dyDescent="0.55000000000000004">
      <c r="A59" s="229"/>
      <c r="B59" s="229"/>
      <c r="C59" s="230"/>
      <c r="D59" s="230"/>
      <c r="E59" s="230"/>
      <c r="F59" s="230"/>
      <c r="G59" s="230"/>
      <c r="H59" s="230"/>
      <c r="I59" s="230"/>
      <c r="J59" s="230"/>
      <c r="K59" s="234"/>
      <c r="L59" s="234"/>
      <c r="M59" s="234"/>
      <c r="N59" s="234"/>
      <c r="O59" s="234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1"/>
      <c r="AK59" s="231"/>
      <c r="AL59" s="231"/>
      <c r="AM59" s="231"/>
      <c r="AN59" s="231"/>
      <c r="AO59" s="232"/>
      <c r="AP59" s="232"/>
      <c r="AQ59" s="232"/>
      <c r="AR59" s="232"/>
      <c r="AS59" s="232"/>
      <c r="AT59" s="232"/>
      <c r="AU59" s="232"/>
      <c r="AV59" s="232"/>
      <c r="AW59" s="232"/>
      <c r="AX59" s="232"/>
      <c r="AY59" s="232"/>
      <c r="AZ59" s="232"/>
      <c r="BA59" s="232"/>
      <c r="BB59" s="232"/>
      <c r="BC59" s="232"/>
      <c r="BD59" s="232"/>
      <c r="BE59" s="232"/>
      <c r="BF59" s="232"/>
      <c r="BG59" s="232"/>
      <c r="BH59" s="232"/>
      <c r="BI59" s="232"/>
      <c r="BJ59" s="232"/>
      <c r="BK59" s="232"/>
      <c r="BL59" s="232"/>
      <c r="BM59" s="232"/>
      <c r="BN59" s="232"/>
      <c r="BO59" s="232"/>
      <c r="BP59" s="232"/>
      <c r="BQ59" s="232"/>
      <c r="BR59" s="232"/>
      <c r="BS59" s="232"/>
      <c r="BT59" s="232"/>
    </row>
    <row r="60" spans="1:83" s="233" customFormat="1" ht="24" customHeight="1" x14ac:dyDescent="0.55000000000000004">
      <c r="A60" s="318" t="s">
        <v>9376</v>
      </c>
      <c r="B60" s="319"/>
      <c r="C60" s="319"/>
      <c r="D60" s="319"/>
      <c r="E60" s="319"/>
      <c r="F60" s="319"/>
      <c r="G60" s="319"/>
      <c r="H60" s="321" t="s">
        <v>9377</v>
      </c>
      <c r="I60" s="322"/>
      <c r="J60" s="322"/>
      <c r="K60" s="322"/>
      <c r="L60" s="322"/>
      <c r="M60" s="322"/>
      <c r="N60" s="322"/>
      <c r="O60" s="322"/>
      <c r="P60" s="322"/>
      <c r="Q60" s="322"/>
      <c r="R60" s="322"/>
      <c r="S60" s="322"/>
      <c r="T60" s="322"/>
      <c r="U60" s="322"/>
      <c r="V60" s="322"/>
      <c r="W60" s="322"/>
      <c r="X60" s="322"/>
      <c r="Y60" s="322"/>
      <c r="Z60" s="322"/>
      <c r="AA60" s="322"/>
      <c r="AB60" s="322"/>
      <c r="AC60" s="322"/>
      <c r="AD60" s="322"/>
      <c r="AE60" s="322"/>
      <c r="AF60" s="322"/>
      <c r="AG60" s="322"/>
      <c r="AH60" s="322"/>
      <c r="AI60" s="322"/>
      <c r="AJ60" s="322"/>
      <c r="AK60" s="322"/>
      <c r="AL60" s="322"/>
      <c r="AM60" s="322"/>
      <c r="AN60" s="322"/>
      <c r="AO60" s="322"/>
      <c r="AP60" s="322"/>
      <c r="AQ60" s="322"/>
      <c r="AR60" s="322"/>
      <c r="AS60" s="322"/>
      <c r="AT60" s="322"/>
      <c r="AU60" s="322"/>
      <c r="AV60" s="322"/>
      <c r="AW60" s="322"/>
      <c r="AX60" s="322"/>
      <c r="AY60" s="322"/>
      <c r="AZ60" s="322"/>
      <c r="BA60" s="322"/>
      <c r="BB60" s="322"/>
      <c r="BC60" s="322"/>
      <c r="BD60" s="322"/>
      <c r="BE60" s="322"/>
      <c r="BF60" s="322"/>
      <c r="BG60" s="322"/>
      <c r="BH60" s="322"/>
      <c r="BI60" s="322"/>
      <c r="BJ60" s="322"/>
      <c r="BK60" s="322"/>
      <c r="BL60" s="322"/>
      <c r="BM60" s="322"/>
      <c r="BN60" s="322"/>
      <c r="BO60" s="322"/>
      <c r="BP60" s="322"/>
      <c r="BQ60" s="322"/>
      <c r="BR60" s="322"/>
      <c r="BS60" s="322"/>
      <c r="BT60" s="323"/>
      <c r="CE60" s="235"/>
    </row>
    <row r="61" spans="1:83" s="233" customFormat="1" ht="6.75" customHeight="1" x14ac:dyDescent="0.55000000000000004">
      <c r="A61" s="320"/>
      <c r="B61" s="320"/>
      <c r="C61" s="320"/>
      <c r="D61" s="320"/>
      <c r="E61" s="320"/>
      <c r="F61" s="320"/>
      <c r="G61" s="320"/>
      <c r="H61" s="324"/>
      <c r="I61" s="325"/>
      <c r="J61" s="325"/>
      <c r="K61" s="325"/>
      <c r="L61" s="325"/>
      <c r="M61" s="325"/>
      <c r="N61" s="325"/>
      <c r="O61" s="325"/>
      <c r="P61" s="325"/>
      <c r="Q61" s="325"/>
      <c r="R61" s="325"/>
      <c r="S61" s="325"/>
      <c r="T61" s="325"/>
      <c r="U61" s="325"/>
      <c r="V61" s="325"/>
      <c r="W61" s="325"/>
      <c r="X61" s="325"/>
      <c r="Y61" s="325"/>
      <c r="Z61" s="325"/>
      <c r="AA61" s="325"/>
      <c r="AB61" s="325"/>
      <c r="AC61" s="325"/>
      <c r="AD61" s="325"/>
      <c r="AE61" s="325"/>
      <c r="AF61" s="325"/>
      <c r="AG61" s="325"/>
      <c r="AH61" s="325"/>
      <c r="AI61" s="325"/>
      <c r="AJ61" s="325"/>
      <c r="AK61" s="325"/>
      <c r="AL61" s="325"/>
      <c r="AM61" s="325"/>
      <c r="AN61" s="325"/>
      <c r="AO61" s="325"/>
      <c r="AP61" s="325"/>
      <c r="AQ61" s="325"/>
      <c r="AR61" s="325"/>
      <c r="AS61" s="325"/>
      <c r="AT61" s="325"/>
      <c r="AU61" s="325"/>
      <c r="AV61" s="325"/>
      <c r="AW61" s="325"/>
      <c r="AX61" s="325"/>
      <c r="AY61" s="325"/>
      <c r="AZ61" s="325"/>
      <c r="BA61" s="325"/>
      <c r="BB61" s="325"/>
      <c r="BC61" s="325"/>
      <c r="BD61" s="325"/>
      <c r="BE61" s="325"/>
      <c r="BF61" s="325"/>
      <c r="BG61" s="325"/>
      <c r="BH61" s="325"/>
      <c r="BI61" s="325"/>
      <c r="BJ61" s="325"/>
      <c r="BK61" s="325"/>
      <c r="BL61" s="325"/>
      <c r="BM61" s="325"/>
      <c r="BN61" s="325"/>
      <c r="BO61" s="325"/>
      <c r="BP61" s="325"/>
      <c r="BQ61" s="325"/>
      <c r="BR61" s="325"/>
      <c r="BS61" s="325"/>
      <c r="BT61" s="326"/>
    </row>
    <row r="62" spans="1:83" s="233" customFormat="1" ht="6.75" customHeight="1" thickBot="1" x14ac:dyDescent="0.6">
      <c r="A62" s="327"/>
      <c r="B62" s="327"/>
      <c r="C62" s="327"/>
      <c r="D62" s="327"/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27"/>
      <c r="AH62" s="327"/>
      <c r="AI62" s="327"/>
      <c r="AJ62" s="327"/>
      <c r="AK62" s="327"/>
      <c r="AL62" s="327"/>
      <c r="AM62" s="327"/>
      <c r="AN62" s="327"/>
      <c r="AO62" s="327"/>
      <c r="AP62" s="327"/>
      <c r="AQ62" s="327"/>
      <c r="AR62" s="327"/>
      <c r="AS62" s="327"/>
      <c r="AT62" s="327"/>
      <c r="AU62" s="327"/>
      <c r="AV62" s="327"/>
      <c r="AW62" s="327"/>
      <c r="AX62" s="327"/>
      <c r="AY62" s="327"/>
      <c r="AZ62" s="327"/>
      <c r="BA62" s="327"/>
      <c r="BB62" s="327"/>
      <c r="BC62" s="327"/>
      <c r="BD62" s="327"/>
      <c r="BE62" s="327"/>
      <c r="BF62" s="327"/>
      <c r="BG62" s="327"/>
      <c r="BH62" s="327"/>
      <c r="BI62" s="327"/>
      <c r="BJ62" s="327"/>
      <c r="BK62" s="327"/>
      <c r="BL62" s="327"/>
      <c r="BM62" s="327"/>
      <c r="BN62" s="327"/>
      <c r="BO62" s="327"/>
      <c r="BP62" s="327"/>
      <c r="BQ62" s="327"/>
      <c r="BR62" s="327"/>
      <c r="BS62" s="327"/>
      <c r="BT62" s="327"/>
    </row>
    <row r="63" spans="1:83" ht="32.25" customHeight="1" thickBot="1" x14ac:dyDescent="0.6">
      <c r="A63" s="391" t="s">
        <v>202</v>
      </c>
      <c r="B63" s="391"/>
      <c r="C63" s="391"/>
      <c r="D63" s="391"/>
      <c r="E63" s="391"/>
      <c r="F63" s="391"/>
      <c r="G63" s="391"/>
      <c r="H63" s="391"/>
      <c r="I63" s="391"/>
      <c r="J63" s="391"/>
      <c r="K63" s="391"/>
      <c r="L63" s="391"/>
      <c r="M63" s="391"/>
      <c r="N63" s="391"/>
      <c r="O63" s="391"/>
      <c r="P63" s="391"/>
      <c r="Q63" s="391"/>
      <c r="R63" s="391"/>
      <c r="S63" s="391"/>
      <c r="T63" s="391"/>
      <c r="U63" s="391"/>
      <c r="V63" s="391"/>
      <c r="W63" s="391"/>
      <c r="X63" s="391"/>
      <c r="Y63" s="391"/>
      <c r="Z63" s="391"/>
      <c r="AA63" s="391"/>
      <c r="AB63" s="391"/>
      <c r="AC63" s="391"/>
      <c r="AD63" s="391"/>
      <c r="AE63" s="391"/>
      <c r="AF63" s="391"/>
      <c r="AG63" s="391"/>
      <c r="AH63" s="391"/>
      <c r="AI63" s="391"/>
      <c r="AJ63" s="391"/>
      <c r="AK63" s="391"/>
      <c r="AL63" s="391"/>
      <c r="AM63" s="391"/>
      <c r="AN63" s="391"/>
      <c r="AO63" s="391"/>
      <c r="AP63" s="391"/>
      <c r="AQ63" s="391"/>
      <c r="AR63" s="391"/>
      <c r="AS63" s="391"/>
      <c r="AT63" s="391"/>
      <c r="AU63" s="391"/>
      <c r="AV63" s="391"/>
      <c r="AW63" s="391"/>
      <c r="AX63" s="391"/>
      <c r="AY63" s="391"/>
      <c r="AZ63" s="391"/>
      <c r="BA63" s="391"/>
      <c r="BB63" s="391"/>
      <c r="BC63" s="391"/>
      <c r="BD63" s="391"/>
      <c r="BE63" s="391"/>
      <c r="BF63" s="391"/>
      <c r="BG63" s="328" t="s">
        <v>9236</v>
      </c>
      <c r="BH63" s="329"/>
      <c r="BI63" s="329"/>
      <c r="BJ63" s="329"/>
      <c r="BK63" s="329"/>
      <c r="BL63" s="330"/>
      <c r="BM63" s="392"/>
      <c r="BN63" s="393"/>
      <c r="BO63" s="393"/>
      <c r="BP63" s="393"/>
      <c r="BQ63" s="393"/>
      <c r="BR63" s="393"/>
      <c r="BS63" s="393"/>
      <c r="BT63" s="394"/>
    </row>
  </sheetData>
  <sheetProtection algorithmName="SHA-512" hashValue="eR69KGdnjbHgoEybq7jmUJ7AhJalJ9T8zCEHTiyTiveNYj5jvsfQpS4acSDZweJY6cBp3JLwbc/QWPrMAKiKKQ==" saltValue="E5AL2YQ/mNVIsHOZHrEauA==" spinCount="100000" sheet="1" objects="1" scenarios="1" insertColumns="0" insertRows="0" deleteColumns="0" deleteRows="0"/>
  <mergeCells count="244">
    <mergeCell ref="A63:BF63"/>
    <mergeCell ref="BM63:BT63"/>
    <mergeCell ref="BJ29:BN29"/>
    <mergeCell ref="BO29:BT29"/>
    <mergeCell ref="BJ30:BN33"/>
    <mergeCell ref="BO30:BT33"/>
    <mergeCell ref="BJ35:BN35"/>
    <mergeCell ref="BO35:BT35"/>
    <mergeCell ref="AI49:BA49"/>
    <mergeCell ref="AI55:BA55"/>
    <mergeCell ref="AI43:BA43"/>
    <mergeCell ref="AI37:BA37"/>
    <mergeCell ref="AI31:BA31"/>
    <mergeCell ref="BJ54:BN57"/>
    <mergeCell ref="BO54:BT57"/>
    <mergeCell ref="BJ47:BN47"/>
    <mergeCell ref="BO47:BT47"/>
    <mergeCell ref="BJ48:BN51"/>
    <mergeCell ref="BO48:BT51"/>
    <mergeCell ref="BJ53:BN53"/>
    <mergeCell ref="BO53:BT53"/>
    <mergeCell ref="BJ36:BN39"/>
    <mergeCell ref="BO36:BT39"/>
    <mergeCell ref="BJ41:BN41"/>
    <mergeCell ref="BO41:BT41"/>
    <mergeCell ref="BJ42:BN45"/>
    <mergeCell ref="BO42:BT45"/>
    <mergeCell ref="A47:B52"/>
    <mergeCell ref="C47:M47"/>
    <mergeCell ref="N47:BA47"/>
    <mergeCell ref="BB47:BI47"/>
    <mergeCell ref="C48:D48"/>
    <mergeCell ref="E48:M48"/>
    <mergeCell ref="N48:AF48"/>
    <mergeCell ref="AG48:AH48"/>
    <mergeCell ref="AI48:BA48"/>
    <mergeCell ref="BB48:BI51"/>
    <mergeCell ref="C49:D49"/>
    <mergeCell ref="E49:M49"/>
    <mergeCell ref="N49:AF49"/>
    <mergeCell ref="AG49:AH49"/>
    <mergeCell ref="C52:O52"/>
    <mergeCell ref="P52:AE52"/>
    <mergeCell ref="AF52:AI52"/>
    <mergeCell ref="AJ52:AN52"/>
    <mergeCell ref="AO52:BT52"/>
    <mergeCell ref="C51:D51"/>
    <mergeCell ref="A41:B46"/>
    <mergeCell ref="A53:B58"/>
    <mergeCell ref="C53:M53"/>
    <mergeCell ref="N53:BA53"/>
    <mergeCell ref="BB53:BI53"/>
    <mergeCell ref="C54:D54"/>
    <mergeCell ref="E54:M54"/>
    <mergeCell ref="N54:AF54"/>
    <mergeCell ref="AG54:AH54"/>
    <mergeCell ref="AI54:BA54"/>
    <mergeCell ref="BB54:BI57"/>
    <mergeCell ref="C55:D55"/>
    <mergeCell ref="E55:M55"/>
    <mergeCell ref="N55:AF55"/>
    <mergeCell ref="AG55:AH55"/>
    <mergeCell ref="C58:O58"/>
    <mergeCell ref="P58:AE58"/>
    <mergeCell ref="AF58:AI58"/>
    <mergeCell ref="AJ58:AN58"/>
    <mergeCell ref="AO58:BT58"/>
    <mergeCell ref="C57:D57"/>
    <mergeCell ref="E57:M57"/>
    <mergeCell ref="N57:AF57"/>
    <mergeCell ref="AG57:AH57"/>
    <mergeCell ref="AI57:BA57"/>
    <mergeCell ref="AI42:BA42"/>
    <mergeCell ref="BB42:BI45"/>
    <mergeCell ref="C43:D43"/>
    <mergeCell ref="E43:M43"/>
    <mergeCell ref="N43:AF43"/>
    <mergeCell ref="AG43:AH43"/>
    <mergeCell ref="C56:D56"/>
    <mergeCell ref="E56:M56"/>
    <mergeCell ref="N56:AF56"/>
    <mergeCell ref="AG56:AH56"/>
    <mergeCell ref="AI56:BA56"/>
    <mergeCell ref="C50:D50"/>
    <mergeCell ref="E50:M50"/>
    <mergeCell ref="N50:AF50"/>
    <mergeCell ref="AG50:AH50"/>
    <mergeCell ref="AI50:BA50"/>
    <mergeCell ref="E51:M51"/>
    <mergeCell ref="N51:AF51"/>
    <mergeCell ref="AG51:AH51"/>
    <mergeCell ref="AI51:BA51"/>
    <mergeCell ref="AG39:AH39"/>
    <mergeCell ref="AI39:BA39"/>
    <mergeCell ref="C44:D44"/>
    <mergeCell ref="E44:M44"/>
    <mergeCell ref="N44:AF44"/>
    <mergeCell ref="AG44:AH44"/>
    <mergeCell ref="AI44:BA44"/>
    <mergeCell ref="C46:O46"/>
    <mergeCell ref="P46:AE46"/>
    <mergeCell ref="AF46:AI46"/>
    <mergeCell ref="AJ46:AN46"/>
    <mergeCell ref="AO46:BT46"/>
    <mergeCell ref="C45:D45"/>
    <mergeCell ref="E45:M45"/>
    <mergeCell ref="N45:AF45"/>
    <mergeCell ref="AG45:AH45"/>
    <mergeCell ref="AI45:BA45"/>
    <mergeCell ref="C41:M41"/>
    <mergeCell ref="N41:BA41"/>
    <mergeCell ref="BB41:BI41"/>
    <mergeCell ref="C42:D42"/>
    <mergeCell ref="E42:M42"/>
    <mergeCell ref="N42:AF42"/>
    <mergeCell ref="AG42:AH42"/>
    <mergeCell ref="AG38:AH38"/>
    <mergeCell ref="AI38:BA38"/>
    <mergeCell ref="A35:B40"/>
    <mergeCell ref="C35:M35"/>
    <mergeCell ref="N35:BA35"/>
    <mergeCell ref="BB35:BI35"/>
    <mergeCell ref="C36:D36"/>
    <mergeCell ref="E36:M36"/>
    <mergeCell ref="N36:AF36"/>
    <mergeCell ref="AG36:AH36"/>
    <mergeCell ref="AI36:BA36"/>
    <mergeCell ref="BB36:BI39"/>
    <mergeCell ref="C37:D37"/>
    <mergeCell ref="E37:M37"/>
    <mergeCell ref="N37:AF37"/>
    <mergeCell ref="AG37:AH37"/>
    <mergeCell ref="C40:O40"/>
    <mergeCell ref="P40:AE40"/>
    <mergeCell ref="AF40:AI40"/>
    <mergeCell ref="AJ40:AN40"/>
    <mergeCell ref="AO40:BT40"/>
    <mergeCell ref="C39:D39"/>
    <mergeCell ref="E39:M39"/>
    <mergeCell ref="N39:AF39"/>
    <mergeCell ref="A29:B34"/>
    <mergeCell ref="C29:M29"/>
    <mergeCell ref="N29:BA29"/>
    <mergeCell ref="BB29:BI29"/>
    <mergeCell ref="C30:D30"/>
    <mergeCell ref="E30:M30"/>
    <mergeCell ref="N30:AF30"/>
    <mergeCell ref="AG30:AH30"/>
    <mergeCell ref="AI30:BA30"/>
    <mergeCell ref="BB30:BI33"/>
    <mergeCell ref="C31:D31"/>
    <mergeCell ref="E31:M31"/>
    <mergeCell ref="N31:AF31"/>
    <mergeCell ref="AG31:AH31"/>
    <mergeCell ref="C34:O34"/>
    <mergeCell ref="P34:AE34"/>
    <mergeCell ref="AF34:AI34"/>
    <mergeCell ref="AJ34:AN34"/>
    <mergeCell ref="AO34:BT34"/>
    <mergeCell ref="C33:D33"/>
    <mergeCell ref="E33:M33"/>
    <mergeCell ref="N33:AF33"/>
    <mergeCell ref="AG33:AH33"/>
    <mergeCell ref="AI33:BA33"/>
    <mergeCell ref="N23:BA23"/>
    <mergeCell ref="N24:AF24"/>
    <mergeCell ref="AG24:AH24"/>
    <mergeCell ref="AI24:BA24"/>
    <mergeCell ref="BB23:BI23"/>
    <mergeCell ref="BB24:BI27"/>
    <mergeCell ref="BJ23:BN23"/>
    <mergeCell ref="BJ24:BN27"/>
    <mergeCell ref="BO23:BT23"/>
    <mergeCell ref="A23:B28"/>
    <mergeCell ref="C25:D25"/>
    <mergeCell ref="C24:D24"/>
    <mergeCell ref="E24:M24"/>
    <mergeCell ref="C23:M23"/>
    <mergeCell ref="C26:D26"/>
    <mergeCell ref="C27:D27"/>
    <mergeCell ref="E25:M25"/>
    <mergeCell ref="E26:M26"/>
    <mergeCell ref="E27:M27"/>
    <mergeCell ref="A17:D17"/>
    <mergeCell ref="E17:K17"/>
    <mergeCell ref="L17:BT17"/>
    <mergeCell ref="A16:D16"/>
    <mergeCell ref="T16:AA16"/>
    <mergeCell ref="AB16:AP16"/>
    <mergeCell ref="J13:BT13"/>
    <mergeCell ref="AF18:AL18"/>
    <mergeCell ref="AM18:BA18"/>
    <mergeCell ref="A14:I14"/>
    <mergeCell ref="J14:AD14"/>
    <mergeCell ref="AE14:AM14"/>
    <mergeCell ref="AN14:BH14"/>
    <mergeCell ref="C38:D38"/>
    <mergeCell ref="E38:M38"/>
    <mergeCell ref="N38:AF38"/>
    <mergeCell ref="A2:H2"/>
    <mergeCell ref="I2:M2"/>
    <mergeCell ref="A4:BT4"/>
    <mergeCell ref="J12:AD12"/>
    <mergeCell ref="AE12:AM12"/>
    <mergeCell ref="AN12:BC12"/>
    <mergeCell ref="A6:J6"/>
    <mergeCell ref="A8:BT8"/>
    <mergeCell ref="A10:BT10"/>
    <mergeCell ref="A22:BT22"/>
    <mergeCell ref="A13:I13"/>
    <mergeCell ref="A12:I12"/>
    <mergeCell ref="A20:H20"/>
    <mergeCell ref="I20:Z20"/>
    <mergeCell ref="AA20:AI20"/>
    <mergeCell ref="AJ20:AZ20"/>
    <mergeCell ref="A18:O18"/>
    <mergeCell ref="P18:AE18"/>
    <mergeCell ref="AQ16:BA16"/>
    <mergeCell ref="E16:S16"/>
    <mergeCell ref="BB16:BT16"/>
    <mergeCell ref="A60:G61"/>
    <mergeCell ref="H60:BT61"/>
    <mergeCell ref="A62:BT62"/>
    <mergeCell ref="BG63:BL63"/>
    <mergeCell ref="BO24:BT27"/>
    <mergeCell ref="N27:AF27"/>
    <mergeCell ref="AG27:AH27"/>
    <mergeCell ref="AI27:BA27"/>
    <mergeCell ref="N25:AF25"/>
    <mergeCell ref="AG25:AH25"/>
    <mergeCell ref="AI25:BA25"/>
    <mergeCell ref="N26:AF26"/>
    <mergeCell ref="AG26:AH26"/>
    <mergeCell ref="AI26:BA26"/>
    <mergeCell ref="AJ28:AN28"/>
    <mergeCell ref="AO28:BT28"/>
    <mergeCell ref="C28:O28"/>
    <mergeCell ref="P28:AE28"/>
    <mergeCell ref="AF28:AI28"/>
    <mergeCell ref="C32:D32"/>
    <mergeCell ref="E32:M32"/>
    <mergeCell ref="N32:AF32"/>
    <mergeCell ref="AG32:AH32"/>
    <mergeCell ref="AI32:BA32"/>
  </mergeCells>
  <phoneticPr fontId="2"/>
  <pageMargins left="0.51181102362204722" right="0.51181102362204722" top="0.55118110236220474" bottom="0.55118110236220474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Scroll Bar 2">
              <controlPr defaultSize="0" autoPict="0">
                <anchor moveWithCells="1">
                  <from>
                    <xdr:col>13</xdr:col>
                    <xdr:colOff>12700</xdr:colOff>
                    <xdr:row>1</xdr:row>
                    <xdr:rowOff>0</xdr:rowOff>
                  </from>
                  <to>
                    <xdr:col>15</xdr:col>
                    <xdr:colOff>76200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939CA-094C-404E-AC8E-09A4F1D82038}">
  <sheetPr codeName="Sheet16"/>
  <dimension ref="A1"/>
  <sheetViews>
    <sheetView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7DC9-6906-4B87-A976-4E9AEFC5CF6B}">
  <sheetPr codeName="Sheet17">
    <tabColor rgb="FFFF0000"/>
  </sheetPr>
  <dimension ref="A1:N59"/>
  <sheetViews>
    <sheetView view="pageBreakPreview" topLeftCell="A3" zoomScaleNormal="100" zoomScaleSheetLayoutView="100" workbookViewId="0">
      <selection activeCell="B8" sqref="B8"/>
    </sheetView>
  </sheetViews>
  <sheetFormatPr defaultColWidth="9" defaultRowHeight="18.75" customHeight="1" x14ac:dyDescent="0.55000000000000004"/>
  <cols>
    <col min="1" max="1" width="3.5" style="81" bestFit="1" customWidth="1"/>
    <col min="2" max="2" width="11.58203125" style="135" customWidth="1"/>
    <col min="3" max="3" width="15.1640625" style="135" customWidth="1"/>
    <col min="4" max="4" width="10.5" style="81" customWidth="1"/>
    <col min="5" max="5" width="19.25" style="81" customWidth="1"/>
    <col min="6" max="6" width="9" style="81"/>
    <col min="7" max="7" width="10.58203125" style="81" customWidth="1"/>
    <col min="8" max="8" width="21" style="81" customWidth="1"/>
    <col min="9" max="16384" width="9" style="81"/>
  </cols>
  <sheetData>
    <row r="1" spans="1:14" ht="18.75" customHeight="1" x14ac:dyDescent="0.55000000000000004">
      <c r="A1" s="243" t="s">
        <v>139</v>
      </c>
      <c r="B1" s="243"/>
      <c r="C1" s="243"/>
      <c r="D1" s="243"/>
      <c r="E1" s="243"/>
      <c r="F1" s="243"/>
      <c r="G1" s="243"/>
      <c r="H1" s="243"/>
    </row>
    <row r="2" spans="1:14" ht="18.75" customHeight="1" thickBot="1" x14ac:dyDescent="0.6">
      <c r="A2" s="183"/>
      <c r="B2" s="183"/>
      <c r="C2" s="183"/>
      <c r="D2" s="183"/>
      <c r="E2" s="183"/>
      <c r="F2" s="183"/>
      <c r="G2" s="183"/>
      <c r="H2" s="183"/>
      <c r="K2" s="351"/>
      <c r="L2" s="351"/>
      <c r="M2" s="351"/>
      <c r="N2" s="351"/>
    </row>
    <row r="3" spans="1:14" ht="18.75" customHeight="1" x14ac:dyDescent="0.55000000000000004">
      <c r="A3" s="188"/>
      <c r="B3" s="246" t="s">
        <v>140</v>
      </c>
      <c r="C3" s="246"/>
      <c r="D3" s="246" t="s">
        <v>141</v>
      </c>
      <c r="E3" s="246"/>
      <c r="F3" s="246" t="s">
        <v>142</v>
      </c>
      <c r="G3" s="247"/>
      <c r="H3" s="164" t="s">
        <v>9224</v>
      </c>
      <c r="K3" s="351"/>
      <c r="L3" s="351"/>
      <c r="M3" s="351"/>
      <c r="N3" s="351"/>
    </row>
    <row r="4" spans="1:14" ht="18.75" customHeight="1" thickBot="1" x14ac:dyDescent="0.6">
      <c r="A4" s="188"/>
      <c r="B4" s="250" t="e">
        <f>IF(事業所!BQ10=TRUE,事業所!Q11,VLOOKUP(事業所!$BP$3,事業所!$BQ$5:$BS$8,2,FALSE))</f>
        <v>#N/A</v>
      </c>
      <c r="C4" s="250"/>
      <c r="D4" s="250" t="e">
        <f>VLOOKUP(事業所!$BP$3,事業所!$BQ$5:$BT$8,4,FALSE)</f>
        <v>#N/A</v>
      </c>
      <c r="E4" s="250"/>
      <c r="F4" s="246" t="str">
        <f>IF(OR(出勤表!$F$4="",出勤表!$H$4=""),"","令和"&amp;出勤表!$F$4&amp;"年"&amp;出勤表!$H$4&amp;"月分")</f>
        <v>令和7年4月分</v>
      </c>
      <c r="G4" s="247"/>
      <c r="H4" s="165">
        <f>SUM(G8:G57)</f>
        <v>0</v>
      </c>
    </row>
    <row r="5" spans="1:14" ht="18.75" customHeight="1" thickBot="1" x14ac:dyDescent="0.6">
      <c r="A5" s="188"/>
      <c r="D5" s="188"/>
      <c r="E5" s="188"/>
      <c r="F5" s="188"/>
      <c r="G5" s="188"/>
      <c r="H5" s="188"/>
    </row>
    <row r="6" spans="1:14" ht="18.75" customHeight="1" x14ac:dyDescent="0.55000000000000004">
      <c r="A6" s="395" t="s">
        <v>0</v>
      </c>
      <c r="B6" s="397" t="s">
        <v>57</v>
      </c>
      <c r="C6" s="397"/>
      <c r="D6" s="397"/>
      <c r="E6" s="397"/>
      <c r="F6" s="398" t="s">
        <v>138</v>
      </c>
      <c r="G6" s="398" t="s">
        <v>66</v>
      </c>
      <c r="H6" s="110" t="s">
        <v>219</v>
      </c>
    </row>
    <row r="7" spans="1:14" ht="18.75" customHeight="1" thickBot="1" x14ac:dyDescent="0.6">
      <c r="A7" s="396"/>
      <c r="B7" s="38" t="s">
        <v>135</v>
      </c>
      <c r="C7" s="38" t="s">
        <v>1</v>
      </c>
      <c r="D7" s="190" t="s">
        <v>98</v>
      </c>
      <c r="E7" s="190" t="s">
        <v>136</v>
      </c>
      <c r="F7" s="399"/>
      <c r="G7" s="399"/>
      <c r="H7" s="111" t="s">
        <v>196</v>
      </c>
    </row>
    <row r="8" spans="1:14" ht="31.5" customHeight="1" x14ac:dyDescent="0.55000000000000004">
      <c r="A8" s="136">
        <v>1</v>
      </c>
      <c r="B8" s="137">
        <f>IF(対象者!M5="","",対象者!M5)</f>
        <v>1234567890</v>
      </c>
      <c r="C8" s="430" t="str">
        <f>IF(対象者!E5="","",対象者!E5)</f>
        <v>【例】札幌　太郎</v>
      </c>
      <c r="D8" s="138">
        <f>IF(対象者!F5="","",対象者!F5)</f>
        <v>36872</v>
      </c>
      <c r="E8" s="139" t="str">
        <f>IF(対象者!G5="","",対象者!G5)</f>
        <v>精神手帳3級</v>
      </c>
      <c r="F8" s="140">
        <f>IF(出勤表!AH9=0,"",出勤表!AH9)</f>
        <v>21</v>
      </c>
      <c r="G8" s="141" t="s">
        <v>10283</v>
      </c>
      <c r="H8" s="206"/>
    </row>
    <row r="9" spans="1:14" ht="31.5" customHeight="1" x14ac:dyDescent="0.55000000000000004">
      <c r="A9" s="142">
        <v>2</v>
      </c>
      <c r="B9" s="143" t="str">
        <f>IF(対象者!M6="","",対象者!M6)</f>
        <v/>
      </c>
      <c r="C9" s="185" t="str">
        <f>IF(対象者!E6="","",対象者!E6)</f>
        <v/>
      </c>
      <c r="D9" s="138" t="str">
        <f>IF(対象者!F6="","",対象者!F6)</f>
        <v/>
      </c>
      <c r="E9" s="184" t="str">
        <f>IF(対象者!G6="","",対象者!G6)</f>
        <v/>
      </c>
      <c r="F9" s="144" t="str">
        <f>IF(出勤表!AH10=0,"",出勤表!AH10)</f>
        <v/>
      </c>
      <c r="G9" s="145" t="str">
        <f>IF(出勤表!AH10=0,"",IF(経路A!O10=リスト!$I$1,経路A!P10,IF(対象者!N6=リスト!$I$1,MAX(出勤表!DP10,出勤表!EA10),出勤表!DP10)))</f>
        <v/>
      </c>
      <c r="H9" s="207"/>
    </row>
    <row r="10" spans="1:14" ht="31.5" customHeight="1" x14ac:dyDescent="0.55000000000000004">
      <c r="A10" s="142">
        <v>3</v>
      </c>
      <c r="B10" s="143" t="str">
        <f>IF(対象者!M7="","",対象者!M7)</f>
        <v/>
      </c>
      <c r="C10" s="185" t="str">
        <f>IF(対象者!E7="","",対象者!E7)</f>
        <v/>
      </c>
      <c r="D10" s="138" t="str">
        <f>IF(対象者!F7="","",対象者!F7)</f>
        <v/>
      </c>
      <c r="E10" s="184" t="str">
        <f>IF(対象者!G7="","",対象者!G7)</f>
        <v/>
      </c>
      <c r="F10" s="144" t="str">
        <f>IF(出勤表!AH11=0,"",出勤表!AH11)</f>
        <v/>
      </c>
      <c r="G10" s="145" t="str">
        <f>IF(出勤表!AH11=0,"",IF(経路A!O11=リスト!$I$1,経路A!P11,IF(対象者!N7=リスト!$I$1,MAX(出勤表!DP11,出勤表!EA11),出勤表!DP11)))</f>
        <v/>
      </c>
      <c r="H10" s="207"/>
    </row>
    <row r="11" spans="1:14" ht="31.5" customHeight="1" x14ac:dyDescent="0.55000000000000004">
      <c r="A11" s="142">
        <v>4</v>
      </c>
      <c r="B11" s="143" t="str">
        <f>IF(対象者!M8="","",対象者!M8)</f>
        <v/>
      </c>
      <c r="C11" s="185" t="str">
        <f>IF(対象者!E8="","",対象者!E8)</f>
        <v/>
      </c>
      <c r="D11" s="138" t="str">
        <f>IF(対象者!F8="","",対象者!F8)</f>
        <v/>
      </c>
      <c r="E11" s="184" t="str">
        <f>IF(対象者!G8="","",対象者!G8)</f>
        <v/>
      </c>
      <c r="F11" s="144" t="str">
        <f>IF(出勤表!AH12=0,"",出勤表!AH12)</f>
        <v/>
      </c>
      <c r="G11" s="145" t="str">
        <f>IF(出勤表!AH12=0,"",IF(経路A!O12=リスト!$I$1,経路A!P12,IF(対象者!N8=リスト!$I$1,MAX(出勤表!DP12,出勤表!EA12),出勤表!DP12)))</f>
        <v/>
      </c>
      <c r="H11" s="207"/>
    </row>
    <row r="12" spans="1:14" ht="31.5" customHeight="1" x14ac:dyDescent="0.55000000000000004">
      <c r="A12" s="142">
        <v>5</v>
      </c>
      <c r="B12" s="143" t="str">
        <f>IF(対象者!M9="","",対象者!M9)</f>
        <v/>
      </c>
      <c r="C12" s="185" t="str">
        <f>IF(対象者!E9="","",対象者!E9)</f>
        <v/>
      </c>
      <c r="D12" s="138" t="str">
        <f>IF(対象者!F9="","",対象者!F9)</f>
        <v/>
      </c>
      <c r="E12" s="184" t="str">
        <f>IF(対象者!G9="","",対象者!G9)</f>
        <v/>
      </c>
      <c r="F12" s="144" t="str">
        <f>IF(出勤表!AH13=0,"",出勤表!AH13)</f>
        <v/>
      </c>
      <c r="G12" s="145" t="str">
        <f>IF(出勤表!AH13=0,"",IF(経路A!O13=リスト!$I$1,経路A!P13,IF(対象者!N9=リスト!$I$1,MAX(出勤表!DP13,出勤表!EA13),出勤表!DP13)))</f>
        <v/>
      </c>
      <c r="H12" s="207"/>
    </row>
    <row r="13" spans="1:14" ht="31.5" customHeight="1" x14ac:dyDescent="0.55000000000000004">
      <c r="A13" s="142">
        <v>6</v>
      </c>
      <c r="B13" s="143" t="str">
        <f>IF(対象者!M10="","",対象者!M10)</f>
        <v/>
      </c>
      <c r="C13" s="185" t="str">
        <f>IF(対象者!E10="","",対象者!E10)</f>
        <v/>
      </c>
      <c r="D13" s="138" t="str">
        <f>IF(対象者!F10="","",対象者!F10)</f>
        <v/>
      </c>
      <c r="E13" s="184" t="str">
        <f>IF(対象者!G10="","",対象者!G10)</f>
        <v/>
      </c>
      <c r="F13" s="144" t="str">
        <f>IF(出勤表!AH14=0,"",出勤表!AH14)</f>
        <v/>
      </c>
      <c r="G13" s="145" t="str">
        <f>IF(出勤表!AH14=0,"",IF(経路A!O14=リスト!$I$1,経路A!P14,IF(対象者!N10=リスト!$I$1,MAX(出勤表!DP14,出勤表!EA14),出勤表!DP14)))</f>
        <v/>
      </c>
      <c r="H13" s="207"/>
    </row>
    <row r="14" spans="1:14" ht="31.5" customHeight="1" x14ac:dyDescent="0.55000000000000004">
      <c r="A14" s="142">
        <v>7</v>
      </c>
      <c r="B14" s="143" t="str">
        <f>IF(対象者!M11="","",対象者!M11)</f>
        <v/>
      </c>
      <c r="C14" s="185" t="str">
        <f>IF(対象者!E11="","",対象者!E11)</f>
        <v/>
      </c>
      <c r="D14" s="138" t="str">
        <f>IF(対象者!F11="","",対象者!F11)</f>
        <v/>
      </c>
      <c r="E14" s="184" t="str">
        <f>IF(対象者!G11="","",対象者!G11)</f>
        <v/>
      </c>
      <c r="F14" s="144" t="str">
        <f>IF(出勤表!AH15=0,"",出勤表!AH15)</f>
        <v/>
      </c>
      <c r="G14" s="145" t="str">
        <f>IF(出勤表!AH15=0,"",IF(経路A!O15=リスト!$I$1,経路A!P15,IF(対象者!N11=リスト!$I$1,MAX(出勤表!DP15,出勤表!EA15),出勤表!DP15)))</f>
        <v/>
      </c>
      <c r="H14" s="207"/>
    </row>
    <row r="15" spans="1:14" ht="31.5" customHeight="1" x14ac:dyDescent="0.55000000000000004">
      <c r="A15" s="142">
        <v>8</v>
      </c>
      <c r="B15" s="143" t="str">
        <f>IF(対象者!M12="","",対象者!M12)</f>
        <v/>
      </c>
      <c r="C15" s="185" t="str">
        <f>IF(対象者!E12="","",対象者!E12)</f>
        <v/>
      </c>
      <c r="D15" s="138" t="str">
        <f>IF(対象者!F12="","",対象者!F12)</f>
        <v/>
      </c>
      <c r="E15" s="184" t="str">
        <f>IF(対象者!G12="","",対象者!G12)</f>
        <v/>
      </c>
      <c r="F15" s="144" t="str">
        <f>IF(出勤表!AH16=0,"",出勤表!AH16)</f>
        <v/>
      </c>
      <c r="G15" s="145" t="str">
        <f>IF(出勤表!AH16=0,"",IF(経路A!O16=リスト!$I$1,経路A!P16,IF(対象者!N12=リスト!$I$1,MAX(出勤表!DP16,出勤表!EA16),出勤表!DP16)))</f>
        <v/>
      </c>
      <c r="H15" s="207"/>
    </row>
    <row r="16" spans="1:14" ht="31.5" customHeight="1" x14ac:dyDescent="0.55000000000000004">
      <c r="A16" s="142">
        <v>9</v>
      </c>
      <c r="B16" s="143" t="str">
        <f>IF(対象者!M13="","",対象者!M13)</f>
        <v/>
      </c>
      <c r="C16" s="185" t="str">
        <f>IF(対象者!E13="","",対象者!E13)</f>
        <v/>
      </c>
      <c r="D16" s="138" t="str">
        <f>IF(対象者!F13="","",対象者!F13)</f>
        <v/>
      </c>
      <c r="E16" s="184" t="str">
        <f>IF(対象者!G13="","",対象者!G13)</f>
        <v/>
      </c>
      <c r="F16" s="144" t="str">
        <f>IF(出勤表!AH17=0,"",出勤表!AH17)</f>
        <v/>
      </c>
      <c r="G16" s="145" t="str">
        <f>IF(出勤表!AH17=0,"",IF(経路A!O17=リスト!$I$1,経路A!P17,IF(対象者!N13=リスト!$I$1,MAX(出勤表!DP17,出勤表!EA17),出勤表!DP17)))</f>
        <v/>
      </c>
      <c r="H16" s="207"/>
    </row>
    <row r="17" spans="1:8" ht="31.5" customHeight="1" x14ac:dyDescent="0.55000000000000004">
      <c r="A17" s="142">
        <v>10</v>
      </c>
      <c r="B17" s="143" t="str">
        <f>IF(対象者!M14="","",対象者!M14)</f>
        <v/>
      </c>
      <c r="C17" s="185" t="str">
        <f>IF(対象者!E14="","",対象者!E14)</f>
        <v/>
      </c>
      <c r="D17" s="138" t="str">
        <f>IF(対象者!F14="","",対象者!F14)</f>
        <v/>
      </c>
      <c r="E17" s="184" t="str">
        <f>IF(対象者!G14="","",対象者!G14)</f>
        <v/>
      </c>
      <c r="F17" s="144" t="str">
        <f>IF(出勤表!AH18=0,"",出勤表!AH18)</f>
        <v/>
      </c>
      <c r="G17" s="145" t="str">
        <f>IF(出勤表!AH18=0,"",IF(経路A!O18=リスト!$I$1,経路A!P18,IF(対象者!N14=リスト!$I$1,MAX(出勤表!DP18,出勤表!EA18),出勤表!DP18)))</f>
        <v/>
      </c>
      <c r="H17" s="207"/>
    </row>
    <row r="18" spans="1:8" ht="31.5" customHeight="1" x14ac:dyDescent="0.55000000000000004">
      <c r="A18" s="142">
        <v>11</v>
      </c>
      <c r="B18" s="143" t="str">
        <f>IF(対象者!M15="","",対象者!M15)</f>
        <v/>
      </c>
      <c r="C18" s="185" t="str">
        <f>IF(対象者!E15="","",対象者!E15)</f>
        <v/>
      </c>
      <c r="D18" s="138" t="str">
        <f>IF(対象者!F15="","",対象者!F15)</f>
        <v/>
      </c>
      <c r="E18" s="184" t="str">
        <f>IF(対象者!G15="","",対象者!G15)</f>
        <v/>
      </c>
      <c r="F18" s="144" t="str">
        <f>IF(出勤表!AH19=0,"",出勤表!AH19)</f>
        <v/>
      </c>
      <c r="G18" s="145" t="str">
        <f>IF(出勤表!AH19=0,"",IF(経路A!O19=リスト!$I$1,経路A!P19,IF(対象者!N15=リスト!$I$1,MAX(出勤表!DP19,出勤表!EA19),出勤表!DP19)))</f>
        <v/>
      </c>
      <c r="H18" s="207"/>
    </row>
    <row r="19" spans="1:8" ht="31.5" customHeight="1" x14ac:dyDescent="0.55000000000000004">
      <c r="A19" s="142">
        <v>12</v>
      </c>
      <c r="B19" s="143" t="str">
        <f>IF(対象者!M16="","",対象者!M16)</f>
        <v/>
      </c>
      <c r="C19" s="185" t="str">
        <f>IF(対象者!E16="","",対象者!E16)</f>
        <v/>
      </c>
      <c r="D19" s="138" t="str">
        <f>IF(対象者!F16="","",対象者!F16)</f>
        <v/>
      </c>
      <c r="E19" s="184" t="str">
        <f>IF(対象者!G16="","",対象者!G16)</f>
        <v/>
      </c>
      <c r="F19" s="144" t="str">
        <f>IF(出勤表!AH20=0,"",出勤表!AH20)</f>
        <v/>
      </c>
      <c r="G19" s="145" t="str">
        <f>IF(出勤表!AH20=0,"",IF(経路A!O20=リスト!$I$1,経路A!P20,IF(対象者!N16=リスト!$I$1,MAX(出勤表!DP20,出勤表!EA20),出勤表!DP20)))</f>
        <v/>
      </c>
      <c r="H19" s="207"/>
    </row>
    <row r="20" spans="1:8" ht="31.5" customHeight="1" x14ac:dyDescent="0.55000000000000004">
      <c r="A20" s="142">
        <v>13</v>
      </c>
      <c r="B20" s="143" t="str">
        <f>IF(対象者!M17="","",対象者!M17)</f>
        <v/>
      </c>
      <c r="C20" s="185" t="str">
        <f>IF(対象者!E17="","",対象者!E17)</f>
        <v/>
      </c>
      <c r="D20" s="138" t="str">
        <f>IF(対象者!F17="","",対象者!F17)</f>
        <v/>
      </c>
      <c r="E20" s="184" t="str">
        <f>IF(対象者!G17="","",対象者!G17)</f>
        <v/>
      </c>
      <c r="F20" s="144" t="str">
        <f>IF(出勤表!AH21=0,"",出勤表!AH21)</f>
        <v/>
      </c>
      <c r="G20" s="145" t="str">
        <f>IF(出勤表!AH21=0,"",IF(経路A!O21=リスト!$I$1,経路A!P21,IF(対象者!N17=リスト!$I$1,MAX(出勤表!DP21,出勤表!EA21),出勤表!DP21)))</f>
        <v/>
      </c>
      <c r="H20" s="207"/>
    </row>
    <row r="21" spans="1:8" ht="31.5" customHeight="1" x14ac:dyDescent="0.55000000000000004">
      <c r="A21" s="142">
        <v>14</v>
      </c>
      <c r="B21" s="143" t="str">
        <f>IF(対象者!M18="","",対象者!M18)</f>
        <v/>
      </c>
      <c r="C21" s="185" t="str">
        <f>IF(対象者!E18="","",対象者!E18)</f>
        <v/>
      </c>
      <c r="D21" s="138" t="str">
        <f>IF(対象者!F18="","",対象者!F18)</f>
        <v/>
      </c>
      <c r="E21" s="184" t="str">
        <f>IF(対象者!G18="","",対象者!G18)</f>
        <v/>
      </c>
      <c r="F21" s="144" t="str">
        <f>IF(出勤表!AH22=0,"",出勤表!AH22)</f>
        <v/>
      </c>
      <c r="G21" s="145" t="str">
        <f>IF(出勤表!AH22=0,"",IF(経路A!O22=リスト!$I$1,経路A!P22,IF(対象者!N18=リスト!$I$1,MAX(出勤表!DP22,出勤表!EA22),出勤表!DP22)))</f>
        <v/>
      </c>
      <c r="H21" s="207"/>
    </row>
    <row r="22" spans="1:8" ht="31.5" customHeight="1" x14ac:dyDescent="0.55000000000000004">
      <c r="A22" s="142">
        <v>15</v>
      </c>
      <c r="B22" s="143" t="str">
        <f>IF(対象者!M19="","",対象者!M19)</f>
        <v/>
      </c>
      <c r="C22" s="185" t="str">
        <f>IF(対象者!E19="","",対象者!E19)</f>
        <v/>
      </c>
      <c r="D22" s="138" t="str">
        <f>IF(対象者!F19="","",対象者!F19)</f>
        <v/>
      </c>
      <c r="E22" s="184" t="str">
        <f>IF(対象者!G19="","",対象者!G19)</f>
        <v/>
      </c>
      <c r="F22" s="144" t="str">
        <f>IF(出勤表!AH23=0,"",出勤表!AH23)</f>
        <v/>
      </c>
      <c r="G22" s="145" t="str">
        <f>IF(出勤表!AH23=0,"",IF(経路A!O23=リスト!$I$1,経路A!P23,IF(対象者!N19=リスト!$I$1,MAX(出勤表!DP23,出勤表!EA23),出勤表!DP23)))</f>
        <v/>
      </c>
      <c r="H22" s="207"/>
    </row>
    <row r="23" spans="1:8" ht="31.5" customHeight="1" x14ac:dyDescent="0.55000000000000004">
      <c r="A23" s="142">
        <v>16</v>
      </c>
      <c r="B23" s="143" t="str">
        <f>IF(対象者!M20="","",対象者!M20)</f>
        <v/>
      </c>
      <c r="C23" s="185" t="str">
        <f>IF(対象者!E20="","",対象者!E20)</f>
        <v/>
      </c>
      <c r="D23" s="138" t="str">
        <f>IF(対象者!F20="","",対象者!F20)</f>
        <v/>
      </c>
      <c r="E23" s="184" t="str">
        <f>IF(対象者!G20="","",対象者!G20)</f>
        <v/>
      </c>
      <c r="F23" s="144" t="str">
        <f>IF(出勤表!AH24=0,"",出勤表!AH24)</f>
        <v/>
      </c>
      <c r="G23" s="145" t="str">
        <f>IF(出勤表!AH24=0,"",IF(経路A!O24=リスト!$I$1,経路A!P24,IF(対象者!N20=リスト!$I$1,MAX(出勤表!DP24,出勤表!EA24),出勤表!DP24)))</f>
        <v/>
      </c>
      <c r="H23" s="207"/>
    </row>
    <row r="24" spans="1:8" ht="31.5" customHeight="1" x14ac:dyDescent="0.55000000000000004">
      <c r="A24" s="142">
        <v>17</v>
      </c>
      <c r="B24" s="143" t="str">
        <f>IF(対象者!M21="","",対象者!M21)</f>
        <v/>
      </c>
      <c r="C24" s="185" t="str">
        <f>IF(対象者!E21="","",対象者!E21)</f>
        <v/>
      </c>
      <c r="D24" s="138" t="str">
        <f>IF(対象者!F21="","",対象者!F21)</f>
        <v/>
      </c>
      <c r="E24" s="184" t="str">
        <f>IF(対象者!G21="","",対象者!G21)</f>
        <v/>
      </c>
      <c r="F24" s="144" t="str">
        <f>IF(出勤表!AH25=0,"",出勤表!AH25)</f>
        <v/>
      </c>
      <c r="G24" s="145" t="str">
        <f>IF(出勤表!AH25=0,"",IF(経路A!O25=リスト!$I$1,経路A!P25,IF(対象者!N21=リスト!$I$1,MAX(出勤表!DP25,出勤表!EA25),出勤表!DP25)))</f>
        <v/>
      </c>
      <c r="H24" s="207"/>
    </row>
    <row r="25" spans="1:8" ht="31.5" customHeight="1" x14ac:dyDescent="0.55000000000000004">
      <c r="A25" s="142">
        <v>18</v>
      </c>
      <c r="B25" s="143" t="str">
        <f>IF(対象者!M22="","",対象者!M22)</f>
        <v/>
      </c>
      <c r="C25" s="185" t="str">
        <f>IF(対象者!E22="","",対象者!E22)</f>
        <v/>
      </c>
      <c r="D25" s="138" t="str">
        <f>IF(対象者!F22="","",対象者!F22)</f>
        <v/>
      </c>
      <c r="E25" s="184" t="str">
        <f>IF(対象者!G22="","",対象者!G22)</f>
        <v/>
      </c>
      <c r="F25" s="144" t="str">
        <f>IF(出勤表!AH26=0,"",出勤表!AH26)</f>
        <v/>
      </c>
      <c r="G25" s="145" t="str">
        <f>IF(出勤表!AH26=0,"",IF(経路A!O26=リスト!$I$1,経路A!P26,IF(対象者!N22=リスト!$I$1,MAX(出勤表!DP26,出勤表!EA26),出勤表!DP26)))</f>
        <v/>
      </c>
      <c r="H25" s="207"/>
    </row>
    <row r="26" spans="1:8" ht="31.5" customHeight="1" x14ac:dyDescent="0.55000000000000004">
      <c r="A26" s="142">
        <v>19</v>
      </c>
      <c r="B26" s="143" t="str">
        <f>IF(対象者!M23="","",対象者!M23)</f>
        <v/>
      </c>
      <c r="C26" s="185" t="str">
        <f>IF(対象者!E23="","",対象者!E23)</f>
        <v/>
      </c>
      <c r="D26" s="138" t="str">
        <f>IF(対象者!F23="","",対象者!F23)</f>
        <v/>
      </c>
      <c r="E26" s="184" t="str">
        <f>IF(対象者!G23="","",対象者!G23)</f>
        <v/>
      </c>
      <c r="F26" s="144" t="str">
        <f>IF(出勤表!AH27=0,"",出勤表!AH27)</f>
        <v/>
      </c>
      <c r="G26" s="145" t="str">
        <f>IF(出勤表!AH27=0,"",IF(経路A!O27=リスト!$I$1,経路A!P27,IF(対象者!N23=リスト!$I$1,MAX(出勤表!DP27,出勤表!EA27),出勤表!DP27)))</f>
        <v/>
      </c>
      <c r="H26" s="207"/>
    </row>
    <row r="27" spans="1:8" ht="31.5" customHeight="1" x14ac:dyDescent="0.55000000000000004">
      <c r="A27" s="142">
        <v>20</v>
      </c>
      <c r="B27" s="143" t="str">
        <f>IF(対象者!M24="","",対象者!M24)</f>
        <v/>
      </c>
      <c r="C27" s="185" t="str">
        <f>IF(対象者!E24="","",対象者!E24)</f>
        <v/>
      </c>
      <c r="D27" s="138" t="str">
        <f>IF(対象者!F24="","",対象者!F24)</f>
        <v/>
      </c>
      <c r="E27" s="184" t="str">
        <f>IF(対象者!G24="","",対象者!G24)</f>
        <v/>
      </c>
      <c r="F27" s="144" t="str">
        <f>IF(出勤表!AH28=0,"",出勤表!AH28)</f>
        <v/>
      </c>
      <c r="G27" s="145" t="str">
        <f>IF(出勤表!AH28=0,"",IF(経路A!O28=リスト!$I$1,経路A!P28,IF(対象者!N24=リスト!$I$1,MAX(出勤表!DP28,出勤表!EA28),出勤表!DP28)))</f>
        <v/>
      </c>
      <c r="H27" s="207"/>
    </row>
    <row r="28" spans="1:8" ht="31.5" customHeight="1" x14ac:dyDescent="0.55000000000000004">
      <c r="A28" s="142">
        <v>21</v>
      </c>
      <c r="B28" s="143" t="str">
        <f>IF(対象者!M25="","",対象者!M25)</f>
        <v/>
      </c>
      <c r="C28" s="185" t="str">
        <f>IF(対象者!E25="","",対象者!E25)</f>
        <v/>
      </c>
      <c r="D28" s="138" t="str">
        <f>IF(対象者!F25="","",対象者!F25)</f>
        <v/>
      </c>
      <c r="E28" s="184" t="str">
        <f>IF(対象者!G25="","",対象者!G25)</f>
        <v/>
      </c>
      <c r="F28" s="144" t="str">
        <f>IF(出勤表!AH29=0,"",出勤表!AH29)</f>
        <v/>
      </c>
      <c r="G28" s="145" t="str">
        <f>IF(出勤表!AH29=0,"",IF(経路A!O29=リスト!$I$1,経路A!P29,IF(対象者!N25=リスト!$I$1,MAX(出勤表!DP29,出勤表!EA29),出勤表!DP29)))</f>
        <v/>
      </c>
      <c r="H28" s="207"/>
    </row>
    <row r="29" spans="1:8" ht="31.5" customHeight="1" x14ac:dyDescent="0.55000000000000004">
      <c r="A29" s="142">
        <v>22</v>
      </c>
      <c r="B29" s="143" t="str">
        <f>IF(対象者!M26="","",対象者!M26)</f>
        <v/>
      </c>
      <c r="C29" s="185" t="str">
        <f>IF(対象者!E26="","",対象者!E26)</f>
        <v/>
      </c>
      <c r="D29" s="138" t="str">
        <f>IF(対象者!F26="","",対象者!F26)</f>
        <v/>
      </c>
      <c r="E29" s="184" t="str">
        <f>IF(対象者!G26="","",対象者!G26)</f>
        <v/>
      </c>
      <c r="F29" s="144" t="str">
        <f>IF(出勤表!AH30=0,"",出勤表!AH30)</f>
        <v/>
      </c>
      <c r="G29" s="145" t="str">
        <f>IF(出勤表!AH30=0,"",IF(経路A!O30=リスト!$I$1,経路A!P30,IF(対象者!N26=リスト!$I$1,MAX(出勤表!DP30,出勤表!EA30),出勤表!DP30)))</f>
        <v/>
      </c>
      <c r="H29" s="207"/>
    </row>
    <row r="30" spans="1:8" ht="31.5" customHeight="1" x14ac:dyDescent="0.55000000000000004">
      <c r="A30" s="142">
        <v>23</v>
      </c>
      <c r="B30" s="143" t="str">
        <f>IF(対象者!M27="","",対象者!M27)</f>
        <v/>
      </c>
      <c r="C30" s="185" t="str">
        <f>IF(対象者!E27="","",対象者!E27)</f>
        <v/>
      </c>
      <c r="D30" s="138" t="str">
        <f>IF(対象者!F27="","",対象者!F27)</f>
        <v/>
      </c>
      <c r="E30" s="184" t="str">
        <f>IF(対象者!G27="","",対象者!G27)</f>
        <v/>
      </c>
      <c r="F30" s="144" t="str">
        <f>IF(出勤表!AH31=0,"",出勤表!AH31)</f>
        <v/>
      </c>
      <c r="G30" s="145" t="str">
        <f>IF(出勤表!AH31=0,"",IF(経路A!O31=リスト!$I$1,経路A!P31,IF(対象者!N27=リスト!$I$1,MAX(出勤表!DP31,出勤表!EA31),出勤表!DP31)))</f>
        <v/>
      </c>
      <c r="H30" s="207"/>
    </row>
    <row r="31" spans="1:8" ht="31.5" customHeight="1" x14ac:dyDescent="0.55000000000000004">
      <c r="A31" s="142">
        <v>24</v>
      </c>
      <c r="B31" s="143" t="str">
        <f>IF(対象者!M28="","",対象者!M28)</f>
        <v/>
      </c>
      <c r="C31" s="185" t="str">
        <f>IF(対象者!E28="","",対象者!E28)</f>
        <v/>
      </c>
      <c r="D31" s="138" t="str">
        <f>IF(対象者!F28="","",対象者!F28)</f>
        <v/>
      </c>
      <c r="E31" s="184" t="str">
        <f>IF(対象者!G28="","",対象者!G28)</f>
        <v/>
      </c>
      <c r="F31" s="144" t="str">
        <f>IF(出勤表!AH32=0,"",出勤表!AH32)</f>
        <v/>
      </c>
      <c r="G31" s="145" t="str">
        <f>IF(出勤表!AH32=0,"",IF(経路A!O32=リスト!$I$1,経路A!P32,IF(対象者!N28=リスト!$I$1,MAX(出勤表!DP32,出勤表!EA32),出勤表!DP32)))</f>
        <v/>
      </c>
      <c r="H31" s="207"/>
    </row>
    <row r="32" spans="1:8" ht="31.5" customHeight="1" x14ac:dyDescent="0.55000000000000004">
      <c r="A32" s="142">
        <v>25</v>
      </c>
      <c r="B32" s="143" t="str">
        <f>IF(対象者!M29="","",対象者!M29)</f>
        <v/>
      </c>
      <c r="C32" s="185" t="str">
        <f>IF(対象者!E29="","",対象者!E29)</f>
        <v/>
      </c>
      <c r="D32" s="138" t="str">
        <f>IF(対象者!F29="","",対象者!F29)</f>
        <v/>
      </c>
      <c r="E32" s="184" t="str">
        <f>IF(対象者!G29="","",対象者!G29)</f>
        <v/>
      </c>
      <c r="F32" s="144" t="str">
        <f>IF(出勤表!AH33=0,"",出勤表!AH33)</f>
        <v/>
      </c>
      <c r="G32" s="145" t="str">
        <f>IF(出勤表!AH33=0,"",IF(経路A!O33=リスト!$I$1,経路A!P33,IF(対象者!N29=リスト!$I$1,MAX(出勤表!DP33,出勤表!EA33),出勤表!DP33)))</f>
        <v/>
      </c>
      <c r="H32" s="207"/>
    </row>
    <row r="33" spans="1:8" ht="31.5" customHeight="1" x14ac:dyDescent="0.55000000000000004">
      <c r="A33" s="142">
        <v>26</v>
      </c>
      <c r="B33" s="143" t="str">
        <f>IF(対象者!M30="","",対象者!M30)</f>
        <v/>
      </c>
      <c r="C33" s="185" t="str">
        <f>IF(対象者!E30="","",対象者!E30)</f>
        <v/>
      </c>
      <c r="D33" s="138" t="str">
        <f>IF(対象者!F30="","",対象者!F30)</f>
        <v/>
      </c>
      <c r="E33" s="184" t="str">
        <f>IF(対象者!G30="","",対象者!G30)</f>
        <v/>
      </c>
      <c r="F33" s="144" t="str">
        <f>IF(出勤表!AH34=0,"",出勤表!AH34)</f>
        <v/>
      </c>
      <c r="G33" s="145" t="str">
        <f>IF(出勤表!AH34=0,"",IF(経路A!O34=リスト!$I$1,経路A!P34,IF(対象者!N30=リスト!$I$1,MAX(出勤表!DP34,出勤表!EA34),出勤表!DP34)))</f>
        <v/>
      </c>
      <c r="H33" s="207"/>
    </row>
    <row r="34" spans="1:8" ht="31.5" customHeight="1" x14ac:dyDescent="0.55000000000000004">
      <c r="A34" s="142">
        <v>27</v>
      </c>
      <c r="B34" s="143" t="str">
        <f>IF(対象者!M31="","",対象者!M31)</f>
        <v/>
      </c>
      <c r="C34" s="185" t="str">
        <f>IF(対象者!E31="","",対象者!E31)</f>
        <v/>
      </c>
      <c r="D34" s="138" t="str">
        <f>IF(対象者!F31="","",対象者!F31)</f>
        <v/>
      </c>
      <c r="E34" s="184" t="str">
        <f>IF(対象者!G31="","",対象者!G31)</f>
        <v/>
      </c>
      <c r="F34" s="144" t="str">
        <f>IF(出勤表!AH35=0,"",出勤表!AH35)</f>
        <v/>
      </c>
      <c r="G34" s="145" t="str">
        <f>IF(出勤表!AH35=0,"",IF(経路A!O35=リスト!$I$1,経路A!P35,IF(対象者!N31=リスト!$I$1,MAX(出勤表!DP35,出勤表!EA35),出勤表!DP35)))</f>
        <v/>
      </c>
      <c r="H34" s="207"/>
    </row>
    <row r="35" spans="1:8" ht="31.5" customHeight="1" x14ac:dyDescent="0.55000000000000004">
      <c r="A35" s="142">
        <v>28</v>
      </c>
      <c r="B35" s="143" t="str">
        <f>IF(対象者!M32="","",対象者!M32)</f>
        <v/>
      </c>
      <c r="C35" s="185" t="str">
        <f>IF(対象者!E32="","",対象者!E32)</f>
        <v/>
      </c>
      <c r="D35" s="138" t="str">
        <f>IF(対象者!F32="","",対象者!F32)</f>
        <v/>
      </c>
      <c r="E35" s="184" t="str">
        <f>IF(対象者!G32="","",対象者!G32)</f>
        <v/>
      </c>
      <c r="F35" s="144" t="str">
        <f>IF(出勤表!AH36=0,"",出勤表!AH36)</f>
        <v/>
      </c>
      <c r="G35" s="145" t="str">
        <f>IF(出勤表!AH36=0,"",IF(経路A!O36=リスト!$I$1,経路A!P36,IF(対象者!N32=リスト!$I$1,MAX(出勤表!DP36,出勤表!EA36),出勤表!DP36)))</f>
        <v/>
      </c>
      <c r="H35" s="207"/>
    </row>
    <row r="36" spans="1:8" ht="31.5" customHeight="1" x14ac:dyDescent="0.55000000000000004">
      <c r="A36" s="142">
        <v>29</v>
      </c>
      <c r="B36" s="143" t="str">
        <f>IF(対象者!M33="","",対象者!M33)</f>
        <v/>
      </c>
      <c r="C36" s="185" t="str">
        <f>IF(対象者!E33="","",対象者!E33)</f>
        <v/>
      </c>
      <c r="D36" s="138" t="str">
        <f>IF(対象者!F33="","",対象者!F33)</f>
        <v/>
      </c>
      <c r="E36" s="184" t="str">
        <f>IF(対象者!G33="","",対象者!G33)</f>
        <v/>
      </c>
      <c r="F36" s="144" t="str">
        <f>IF(出勤表!AH37=0,"",出勤表!AH37)</f>
        <v/>
      </c>
      <c r="G36" s="145" t="str">
        <f>IF(出勤表!AH37=0,"",IF(経路A!O37=リスト!$I$1,経路A!P37,IF(対象者!N33=リスト!$I$1,MAX(出勤表!DP37,出勤表!EA37),出勤表!DP37)))</f>
        <v/>
      </c>
      <c r="H36" s="207"/>
    </row>
    <row r="37" spans="1:8" ht="31.5" customHeight="1" x14ac:dyDescent="0.55000000000000004">
      <c r="A37" s="142">
        <v>30</v>
      </c>
      <c r="B37" s="143" t="str">
        <f>IF(対象者!M34="","",対象者!M34)</f>
        <v/>
      </c>
      <c r="C37" s="185" t="str">
        <f>IF(対象者!E34="","",対象者!E34)</f>
        <v/>
      </c>
      <c r="D37" s="138" t="str">
        <f>IF(対象者!F34="","",対象者!F34)</f>
        <v/>
      </c>
      <c r="E37" s="184" t="str">
        <f>IF(対象者!G34="","",対象者!G34)</f>
        <v/>
      </c>
      <c r="F37" s="144" t="str">
        <f>IF(出勤表!AH38=0,"",出勤表!AH38)</f>
        <v/>
      </c>
      <c r="G37" s="145" t="str">
        <f>IF(出勤表!AH38=0,"",IF(経路A!O38=リスト!$I$1,経路A!P38,IF(対象者!N34=リスト!$I$1,MAX(出勤表!DP38,出勤表!EA38),出勤表!DP38)))</f>
        <v/>
      </c>
      <c r="H37" s="207"/>
    </row>
    <row r="38" spans="1:8" ht="31.5" customHeight="1" x14ac:dyDescent="0.55000000000000004">
      <c r="A38" s="142">
        <v>31</v>
      </c>
      <c r="B38" s="143" t="str">
        <f>IF(対象者!M35="","",対象者!M35)</f>
        <v/>
      </c>
      <c r="C38" s="185" t="str">
        <f>IF(対象者!E35="","",対象者!E35)</f>
        <v/>
      </c>
      <c r="D38" s="138" t="str">
        <f>IF(対象者!F35="","",対象者!F35)</f>
        <v/>
      </c>
      <c r="E38" s="184" t="str">
        <f>IF(対象者!G35="","",対象者!G35)</f>
        <v/>
      </c>
      <c r="F38" s="144" t="str">
        <f>IF(出勤表!AH39=0,"",出勤表!AH39)</f>
        <v/>
      </c>
      <c r="G38" s="145" t="str">
        <f>IF(出勤表!AH39=0,"",IF(経路A!O39=リスト!$I$1,経路A!P39,IF(対象者!N35=リスト!$I$1,MAX(出勤表!DP39,出勤表!EA39),出勤表!DP39)))</f>
        <v/>
      </c>
      <c r="H38" s="207"/>
    </row>
    <row r="39" spans="1:8" ht="31.5" customHeight="1" x14ac:dyDescent="0.55000000000000004">
      <c r="A39" s="142">
        <v>32</v>
      </c>
      <c r="B39" s="143" t="str">
        <f>IF(対象者!M36="","",対象者!M36)</f>
        <v/>
      </c>
      <c r="C39" s="185" t="str">
        <f>IF(対象者!E36="","",対象者!E36)</f>
        <v/>
      </c>
      <c r="D39" s="138" t="str">
        <f>IF(対象者!F36="","",対象者!F36)</f>
        <v/>
      </c>
      <c r="E39" s="184" t="str">
        <f>IF(対象者!G36="","",対象者!G36)</f>
        <v/>
      </c>
      <c r="F39" s="144" t="str">
        <f>IF(出勤表!AH40=0,"",出勤表!AH40)</f>
        <v/>
      </c>
      <c r="G39" s="145" t="str">
        <f>IF(出勤表!AH40=0,"",IF(経路A!O40=リスト!$I$1,経路A!P40,IF(対象者!N36=リスト!$I$1,MAX(出勤表!DP40,出勤表!EA40),出勤表!DP40)))</f>
        <v/>
      </c>
      <c r="H39" s="207"/>
    </row>
    <row r="40" spans="1:8" ht="31.5" customHeight="1" x14ac:dyDescent="0.55000000000000004">
      <c r="A40" s="142">
        <v>33</v>
      </c>
      <c r="B40" s="143" t="str">
        <f>IF(対象者!M37="","",対象者!M37)</f>
        <v/>
      </c>
      <c r="C40" s="185" t="str">
        <f>IF(対象者!E37="","",対象者!E37)</f>
        <v/>
      </c>
      <c r="D40" s="138" t="str">
        <f>IF(対象者!F37="","",対象者!F37)</f>
        <v/>
      </c>
      <c r="E40" s="184" t="str">
        <f>IF(対象者!G37="","",対象者!G37)</f>
        <v/>
      </c>
      <c r="F40" s="144" t="str">
        <f>IF(出勤表!AH41=0,"",出勤表!AH41)</f>
        <v/>
      </c>
      <c r="G40" s="145" t="str">
        <f>IF(出勤表!AH41=0,"",IF(経路A!O41=リスト!$I$1,経路A!P41,IF(対象者!N37=リスト!$I$1,MAX(出勤表!DP41,出勤表!EA41),出勤表!DP41)))</f>
        <v/>
      </c>
      <c r="H40" s="207"/>
    </row>
    <row r="41" spans="1:8" ht="31.5" customHeight="1" x14ac:dyDescent="0.55000000000000004">
      <c r="A41" s="142">
        <v>34</v>
      </c>
      <c r="B41" s="143" t="str">
        <f>IF(対象者!M38="","",対象者!M38)</f>
        <v/>
      </c>
      <c r="C41" s="185" t="str">
        <f>IF(対象者!E38="","",対象者!E38)</f>
        <v/>
      </c>
      <c r="D41" s="138" t="str">
        <f>IF(対象者!F38="","",対象者!F38)</f>
        <v/>
      </c>
      <c r="E41" s="184" t="str">
        <f>IF(対象者!G38="","",対象者!G38)</f>
        <v/>
      </c>
      <c r="F41" s="144" t="str">
        <f>IF(出勤表!AH42=0,"",出勤表!AH42)</f>
        <v/>
      </c>
      <c r="G41" s="145" t="str">
        <f>IF(出勤表!AH42=0,"",IF(経路A!O42=リスト!$I$1,経路A!P42,IF(対象者!N38=リスト!$I$1,MAX(出勤表!DP42,出勤表!EA42),出勤表!DP42)))</f>
        <v/>
      </c>
      <c r="H41" s="207"/>
    </row>
    <row r="42" spans="1:8" ht="31.5" customHeight="1" x14ac:dyDescent="0.55000000000000004">
      <c r="A42" s="142">
        <v>35</v>
      </c>
      <c r="B42" s="143" t="str">
        <f>IF(対象者!M39="","",対象者!M39)</f>
        <v/>
      </c>
      <c r="C42" s="185" t="str">
        <f>IF(対象者!E39="","",対象者!E39)</f>
        <v/>
      </c>
      <c r="D42" s="138" t="str">
        <f>IF(対象者!F39="","",対象者!F39)</f>
        <v/>
      </c>
      <c r="E42" s="184" t="str">
        <f>IF(対象者!G39="","",対象者!G39)</f>
        <v/>
      </c>
      <c r="F42" s="144" t="str">
        <f>IF(出勤表!AH43=0,"",出勤表!AH43)</f>
        <v/>
      </c>
      <c r="G42" s="145" t="str">
        <f>IF(出勤表!AH43=0,"",IF(経路A!O43=リスト!$I$1,経路A!P43,IF(対象者!N39=リスト!$I$1,MAX(出勤表!DP43,出勤表!EA43),出勤表!DP43)))</f>
        <v/>
      </c>
      <c r="H42" s="207"/>
    </row>
    <row r="43" spans="1:8" ht="31.5" customHeight="1" x14ac:dyDescent="0.55000000000000004">
      <c r="A43" s="142">
        <v>36</v>
      </c>
      <c r="B43" s="143" t="str">
        <f>IF(対象者!M40="","",対象者!M40)</f>
        <v/>
      </c>
      <c r="C43" s="185" t="str">
        <f>IF(対象者!E40="","",対象者!E40)</f>
        <v/>
      </c>
      <c r="D43" s="138" t="str">
        <f>IF(対象者!F40="","",対象者!F40)</f>
        <v/>
      </c>
      <c r="E43" s="184" t="str">
        <f>IF(対象者!G40="","",対象者!G40)</f>
        <v/>
      </c>
      <c r="F43" s="144" t="str">
        <f>IF(出勤表!AH44=0,"",出勤表!AH44)</f>
        <v/>
      </c>
      <c r="G43" s="145" t="str">
        <f>IF(出勤表!AH44=0,"",IF(経路A!O44=リスト!$I$1,経路A!P44,IF(対象者!N40=リスト!$I$1,MAX(出勤表!DP44,出勤表!EA44),出勤表!DP44)))</f>
        <v/>
      </c>
      <c r="H43" s="207"/>
    </row>
    <row r="44" spans="1:8" ht="31.5" customHeight="1" x14ac:dyDescent="0.55000000000000004">
      <c r="A44" s="142">
        <v>37</v>
      </c>
      <c r="B44" s="143" t="str">
        <f>IF(対象者!M41="","",対象者!M41)</f>
        <v/>
      </c>
      <c r="C44" s="185" t="str">
        <f>IF(対象者!E41="","",対象者!E41)</f>
        <v/>
      </c>
      <c r="D44" s="138" t="str">
        <f>IF(対象者!F41="","",対象者!F41)</f>
        <v/>
      </c>
      <c r="E44" s="184" t="str">
        <f>IF(対象者!G41="","",対象者!G41)</f>
        <v/>
      </c>
      <c r="F44" s="144" t="str">
        <f>IF(出勤表!AH45=0,"",出勤表!AH45)</f>
        <v/>
      </c>
      <c r="G44" s="145" t="str">
        <f>IF(出勤表!AH45=0,"",IF(経路A!O45=リスト!$I$1,経路A!P45,IF(対象者!N41=リスト!$I$1,MAX(出勤表!DP45,出勤表!EA45),出勤表!DP45)))</f>
        <v/>
      </c>
      <c r="H44" s="207"/>
    </row>
    <row r="45" spans="1:8" ht="31.5" customHeight="1" x14ac:dyDescent="0.55000000000000004">
      <c r="A45" s="142">
        <v>38</v>
      </c>
      <c r="B45" s="143" t="str">
        <f>IF(対象者!M42="","",対象者!M42)</f>
        <v/>
      </c>
      <c r="C45" s="185" t="str">
        <f>IF(対象者!E42="","",対象者!E42)</f>
        <v/>
      </c>
      <c r="D45" s="138" t="str">
        <f>IF(対象者!F42="","",対象者!F42)</f>
        <v/>
      </c>
      <c r="E45" s="184" t="str">
        <f>IF(対象者!G42="","",対象者!G42)</f>
        <v/>
      </c>
      <c r="F45" s="144" t="str">
        <f>IF(出勤表!AH46=0,"",出勤表!AH46)</f>
        <v/>
      </c>
      <c r="G45" s="145" t="str">
        <f>IF(出勤表!AH46=0,"",IF(経路A!O46=リスト!$I$1,経路A!P46,IF(対象者!N42=リスト!$I$1,MAX(出勤表!DP46,出勤表!EA46),出勤表!DP46)))</f>
        <v/>
      </c>
      <c r="H45" s="207"/>
    </row>
    <row r="46" spans="1:8" ht="31.5" customHeight="1" x14ac:dyDescent="0.55000000000000004">
      <c r="A46" s="142">
        <v>39</v>
      </c>
      <c r="B46" s="143" t="str">
        <f>IF(対象者!M43="","",対象者!M43)</f>
        <v/>
      </c>
      <c r="C46" s="185" t="str">
        <f>IF(対象者!E43="","",対象者!E43)</f>
        <v/>
      </c>
      <c r="D46" s="138" t="str">
        <f>IF(対象者!F43="","",対象者!F43)</f>
        <v/>
      </c>
      <c r="E46" s="184" t="str">
        <f>IF(対象者!G43="","",対象者!G43)</f>
        <v/>
      </c>
      <c r="F46" s="144" t="str">
        <f>IF(出勤表!AH47=0,"",出勤表!AH47)</f>
        <v/>
      </c>
      <c r="G46" s="145" t="str">
        <f>IF(出勤表!AH47=0,"",IF(経路A!O47=リスト!$I$1,経路A!P47,IF(対象者!N43=リスト!$I$1,MAX(出勤表!DP47,出勤表!EA47),出勤表!DP47)))</f>
        <v/>
      </c>
      <c r="H46" s="207"/>
    </row>
    <row r="47" spans="1:8" ht="31.5" customHeight="1" x14ac:dyDescent="0.55000000000000004">
      <c r="A47" s="142">
        <v>40</v>
      </c>
      <c r="B47" s="143" t="str">
        <f>IF(対象者!M44="","",対象者!M44)</f>
        <v/>
      </c>
      <c r="C47" s="185" t="str">
        <f>IF(対象者!E44="","",対象者!E44)</f>
        <v/>
      </c>
      <c r="D47" s="138" t="str">
        <f>IF(対象者!F44="","",対象者!F44)</f>
        <v/>
      </c>
      <c r="E47" s="184" t="str">
        <f>IF(対象者!G44="","",対象者!G44)</f>
        <v/>
      </c>
      <c r="F47" s="144" t="str">
        <f>IF(出勤表!AH48=0,"",出勤表!AH48)</f>
        <v/>
      </c>
      <c r="G47" s="145" t="str">
        <f>IF(出勤表!AH48=0,"",IF(経路A!O48=リスト!$I$1,経路A!P48,IF(対象者!N44=リスト!$I$1,MAX(出勤表!DP48,出勤表!EA48),出勤表!DP48)))</f>
        <v/>
      </c>
      <c r="H47" s="207"/>
    </row>
    <row r="48" spans="1:8" ht="31.5" customHeight="1" x14ac:dyDescent="0.55000000000000004">
      <c r="A48" s="142">
        <v>41</v>
      </c>
      <c r="B48" s="143" t="str">
        <f>IF(対象者!M45="","",対象者!M45)</f>
        <v/>
      </c>
      <c r="C48" s="185" t="str">
        <f>IF(対象者!E45="","",対象者!E45)</f>
        <v/>
      </c>
      <c r="D48" s="138" t="str">
        <f>IF(対象者!F45="","",対象者!F45)</f>
        <v/>
      </c>
      <c r="E48" s="184" t="str">
        <f>IF(対象者!G45="","",対象者!G45)</f>
        <v/>
      </c>
      <c r="F48" s="144" t="str">
        <f>IF(出勤表!AH49=0,"",出勤表!AH49)</f>
        <v/>
      </c>
      <c r="G48" s="145" t="str">
        <f>IF(出勤表!AH49=0,"",IF(経路A!O49=リスト!$I$1,経路A!P49,IF(対象者!N45=リスト!$I$1,MAX(出勤表!DP49,出勤表!EA49),出勤表!DP49)))</f>
        <v/>
      </c>
      <c r="H48" s="207"/>
    </row>
    <row r="49" spans="1:8" ht="31.5" customHeight="1" x14ac:dyDescent="0.55000000000000004">
      <c r="A49" s="142">
        <v>42</v>
      </c>
      <c r="B49" s="143" t="str">
        <f>IF(対象者!M46="","",対象者!M46)</f>
        <v/>
      </c>
      <c r="C49" s="185" t="str">
        <f>IF(対象者!E46="","",対象者!E46)</f>
        <v/>
      </c>
      <c r="D49" s="138" t="str">
        <f>IF(対象者!F46="","",対象者!F46)</f>
        <v/>
      </c>
      <c r="E49" s="184" t="str">
        <f>IF(対象者!G46="","",対象者!G46)</f>
        <v/>
      </c>
      <c r="F49" s="144" t="str">
        <f>IF(出勤表!AH50=0,"",出勤表!AH50)</f>
        <v/>
      </c>
      <c r="G49" s="145" t="str">
        <f>IF(出勤表!AH50=0,"",IF(経路A!O50=リスト!$I$1,経路A!P50,IF(対象者!N46=リスト!$I$1,MAX(出勤表!DP50,出勤表!EA50),出勤表!DP50)))</f>
        <v/>
      </c>
      <c r="H49" s="207"/>
    </row>
    <row r="50" spans="1:8" ht="31.5" customHeight="1" x14ac:dyDescent="0.55000000000000004">
      <c r="A50" s="142">
        <v>43</v>
      </c>
      <c r="B50" s="143" t="str">
        <f>IF(対象者!M47="","",対象者!M47)</f>
        <v/>
      </c>
      <c r="C50" s="185" t="str">
        <f>IF(対象者!E47="","",対象者!E47)</f>
        <v/>
      </c>
      <c r="D50" s="138" t="str">
        <f>IF(対象者!F47="","",対象者!F47)</f>
        <v/>
      </c>
      <c r="E50" s="184" t="str">
        <f>IF(対象者!G47="","",対象者!G47)</f>
        <v/>
      </c>
      <c r="F50" s="144" t="str">
        <f>IF(出勤表!AH51=0,"",出勤表!AH51)</f>
        <v/>
      </c>
      <c r="G50" s="145" t="str">
        <f>IF(出勤表!AH51=0,"",IF(経路A!O51=リスト!$I$1,経路A!P51,IF(対象者!N47=リスト!$I$1,MAX(出勤表!DP51,出勤表!EA51),出勤表!DP51)))</f>
        <v/>
      </c>
      <c r="H50" s="207"/>
    </row>
    <row r="51" spans="1:8" ht="31.5" customHeight="1" x14ac:dyDescent="0.55000000000000004">
      <c r="A51" s="142">
        <v>44</v>
      </c>
      <c r="B51" s="143" t="str">
        <f>IF(対象者!M48="","",対象者!M48)</f>
        <v/>
      </c>
      <c r="C51" s="185" t="str">
        <f>IF(対象者!E48="","",対象者!E48)</f>
        <v/>
      </c>
      <c r="D51" s="138" t="str">
        <f>IF(対象者!F48="","",対象者!F48)</f>
        <v/>
      </c>
      <c r="E51" s="184" t="str">
        <f>IF(対象者!G48="","",対象者!G48)</f>
        <v/>
      </c>
      <c r="F51" s="144" t="str">
        <f>IF(出勤表!AH52=0,"",出勤表!AH52)</f>
        <v/>
      </c>
      <c r="G51" s="145" t="str">
        <f>IF(出勤表!AH52=0,"",IF(経路A!O52=リスト!$I$1,経路A!P52,IF(対象者!N48=リスト!$I$1,MAX(出勤表!DP52,出勤表!EA52),出勤表!DP52)))</f>
        <v/>
      </c>
      <c r="H51" s="207"/>
    </row>
    <row r="52" spans="1:8" ht="31.5" customHeight="1" x14ac:dyDescent="0.55000000000000004">
      <c r="A52" s="142">
        <v>45</v>
      </c>
      <c r="B52" s="143" t="str">
        <f>IF(対象者!M49="","",対象者!M49)</f>
        <v/>
      </c>
      <c r="C52" s="185" t="str">
        <f>IF(対象者!E49="","",対象者!E49)</f>
        <v/>
      </c>
      <c r="D52" s="138" t="str">
        <f>IF(対象者!F49="","",対象者!F49)</f>
        <v/>
      </c>
      <c r="E52" s="184" t="str">
        <f>IF(対象者!G49="","",対象者!G49)</f>
        <v/>
      </c>
      <c r="F52" s="144" t="str">
        <f>IF(出勤表!AH53=0,"",出勤表!AH53)</f>
        <v/>
      </c>
      <c r="G52" s="145" t="str">
        <f>IF(出勤表!AH53=0,"",IF(経路A!O53=リスト!$I$1,経路A!P53,IF(対象者!N49=リスト!$I$1,MAX(出勤表!DP53,出勤表!EA53),出勤表!DP53)))</f>
        <v/>
      </c>
      <c r="H52" s="207"/>
    </row>
    <row r="53" spans="1:8" ht="31.5" customHeight="1" x14ac:dyDescent="0.55000000000000004">
      <c r="A53" s="142">
        <v>46</v>
      </c>
      <c r="B53" s="143" t="str">
        <f>IF(対象者!M50="","",対象者!M50)</f>
        <v/>
      </c>
      <c r="C53" s="185" t="str">
        <f>IF(対象者!E50="","",対象者!E50)</f>
        <v/>
      </c>
      <c r="D53" s="138" t="str">
        <f>IF(対象者!F50="","",対象者!F50)</f>
        <v/>
      </c>
      <c r="E53" s="184" t="str">
        <f>IF(対象者!G50="","",対象者!G50)</f>
        <v/>
      </c>
      <c r="F53" s="144" t="str">
        <f>IF(出勤表!AH54=0,"",出勤表!AH54)</f>
        <v/>
      </c>
      <c r="G53" s="145" t="str">
        <f>IF(出勤表!AH54=0,"",IF(経路A!O54=リスト!$I$1,経路A!P54,IF(対象者!N50=リスト!$I$1,MAX(出勤表!DP54,出勤表!EA54),出勤表!DP54)))</f>
        <v/>
      </c>
      <c r="H53" s="207"/>
    </row>
    <row r="54" spans="1:8" ht="31.5" customHeight="1" x14ac:dyDescent="0.55000000000000004">
      <c r="A54" s="142">
        <v>47</v>
      </c>
      <c r="B54" s="143" t="str">
        <f>IF(対象者!M51="","",対象者!M51)</f>
        <v/>
      </c>
      <c r="C54" s="185" t="str">
        <f>IF(対象者!E51="","",対象者!E51)</f>
        <v/>
      </c>
      <c r="D54" s="138" t="str">
        <f>IF(対象者!F51="","",対象者!F51)</f>
        <v/>
      </c>
      <c r="E54" s="184" t="str">
        <f>IF(対象者!G51="","",対象者!G51)</f>
        <v/>
      </c>
      <c r="F54" s="144" t="str">
        <f>IF(出勤表!AH55=0,"",出勤表!AH55)</f>
        <v/>
      </c>
      <c r="G54" s="145" t="str">
        <f>IF(出勤表!AH55=0,"",IF(経路A!O55=リスト!$I$1,経路A!P55,IF(対象者!N51=リスト!$I$1,MAX(出勤表!DP55,出勤表!EA55),出勤表!DP55)))</f>
        <v/>
      </c>
      <c r="H54" s="207"/>
    </row>
    <row r="55" spans="1:8" ht="31.5" customHeight="1" x14ac:dyDescent="0.55000000000000004">
      <c r="A55" s="142">
        <v>48</v>
      </c>
      <c r="B55" s="143" t="str">
        <f>IF(対象者!M52="","",対象者!M52)</f>
        <v/>
      </c>
      <c r="C55" s="185" t="str">
        <f>IF(対象者!E52="","",対象者!E52)</f>
        <v/>
      </c>
      <c r="D55" s="138" t="str">
        <f>IF(対象者!F52="","",対象者!F52)</f>
        <v/>
      </c>
      <c r="E55" s="184" t="str">
        <f>IF(対象者!G52="","",対象者!G52)</f>
        <v/>
      </c>
      <c r="F55" s="144" t="str">
        <f>IF(出勤表!AH56=0,"",出勤表!AH56)</f>
        <v/>
      </c>
      <c r="G55" s="145" t="str">
        <f>IF(出勤表!AH56=0,"",IF(経路A!O56=リスト!$I$1,経路A!P56,IF(対象者!N52=リスト!$I$1,MAX(出勤表!DP56,出勤表!EA56),出勤表!DP56)))</f>
        <v/>
      </c>
      <c r="H55" s="207"/>
    </row>
    <row r="56" spans="1:8" ht="31.5" customHeight="1" x14ac:dyDescent="0.55000000000000004">
      <c r="A56" s="142">
        <v>49</v>
      </c>
      <c r="B56" s="143" t="str">
        <f>IF(対象者!M53="","",対象者!M53)</f>
        <v/>
      </c>
      <c r="C56" s="185" t="str">
        <f>IF(対象者!E53="","",対象者!E53)</f>
        <v/>
      </c>
      <c r="D56" s="138" t="str">
        <f>IF(対象者!F53="","",対象者!F53)</f>
        <v/>
      </c>
      <c r="E56" s="184" t="str">
        <f>IF(対象者!G53="","",対象者!G53)</f>
        <v/>
      </c>
      <c r="F56" s="144" t="str">
        <f>IF(出勤表!AH57=0,"",出勤表!AH57)</f>
        <v/>
      </c>
      <c r="G56" s="145" t="str">
        <f>IF(出勤表!AH57=0,"",IF(経路A!O57=リスト!$I$1,経路A!P57,IF(対象者!N53=リスト!$I$1,MAX(出勤表!DP57,出勤表!EA57),出勤表!DP57)))</f>
        <v/>
      </c>
      <c r="H56" s="207"/>
    </row>
    <row r="57" spans="1:8" ht="31.5" customHeight="1" thickBot="1" x14ac:dyDescent="0.6">
      <c r="A57" s="189">
        <v>50</v>
      </c>
      <c r="B57" s="146" t="str">
        <f>IF(対象者!M54="","",対象者!M54)</f>
        <v/>
      </c>
      <c r="C57" s="38" t="str">
        <f>IF(対象者!E54="","",対象者!E54)</f>
        <v/>
      </c>
      <c r="D57" s="138" t="str">
        <f>IF(対象者!F54="","",対象者!F54)</f>
        <v/>
      </c>
      <c r="E57" s="190" t="str">
        <f>IF(対象者!G54="","",対象者!G54)</f>
        <v/>
      </c>
      <c r="F57" s="147" t="str">
        <f>IF(出勤表!AH58=0,"",出勤表!AH58)</f>
        <v/>
      </c>
      <c r="G57" s="148" t="str">
        <f>IF(出勤表!AH58=0,"",IF(経路A!O58=リスト!$I$1,経路A!P58,IF(対象者!N54=リスト!$I$1,MAX(出勤表!DP58,出勤表!EA58),出勤表!DP58)))</f>
        <v/>
      </c>
      <c r="H57" s="208"/>
    </row>
    <row r="59" spans="1:8" ht="18.75" customHeight="1" x14ac:dyDescent="0.55000000000000004">
      <c r="A59" s="351"/>
      <c r="B59" s="351"/>
      <c r="C59" s="351"/>
      <c r="D59" s="351"/>
      <c r="E59" s="351"/>
      <c r="F59" s="351"/>
      <c r="G59" s="351"/>
      <c r="H59" s="351"/>
    </row>
  </sheetData>
  <sheetProtection algorithmName="SHA-512" hashValue="ojtZL0CJxAhW65mbTq/bYKe+aELmbNse4ncGNACOKOC7uGeTvdBpGiHSuOC6aa/MhzebdmQIXm+toEndQZMDNA==" saltValue="Szxmw9UmkEojzCX2S6hEVg==" spinCount="100000" sheet="1" objects="1" scenarios="1" insertColumns="0" insertRows="0" deleteColumns="0" deleteRows="0"/>
  <mergeCells count="13">
    <mergeCell ref="K2:N3"/>
    <mergeCell ref="A59:H59"/>
    <mergeCell ref="A1:H1"/>
    <mergeCell ref="B3:C3"/>
    <mergeCell ref="B4:C4"/>
    <mergeCell ref="D3:E3"/>
    <mergeCell ref="D4:E4"/>
    <mergeCell ref="F3:G3"/>
    <mergeCell ref="F4:G4"/>
    <mergeCell ref="A6:A7"/>
    <mergeCell ref="B6:E6"/>
    <mergeCell ref="F6:F7"/>
    <mergeCell ref="G6:G7"/>
  </mergeCells>
  <phoneticPr fontId="2"/>
  <pageMargins left="0.51181102362204722" right="0.51181102362204722" top="0.55118110236220474" bottom="0.55118110236220474" header="0.31496062992125984" footer="0.31496062992125984"/>
  <pageSetup paperSize="9" scale="8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7287-522C-4445-9B34-E991C19E6E56}">
  <dimension ref="A1"/>
  <sheetViews>
    <sheetView topLeftCell="A40"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7B3B-FA40-4DED-807B-ACB0B41EDAC7}">
  <sheetPr>
    <tabColor theme="3"/>
  </sheetPr>
  <dimension ref="A1:N3"/>
  <sheetViews>
    <sheetView showZeros="0" workbookViewId="0">
      <selection activeCell="B3" sqref="B3"/>
    </sheetView>
  </sheetViews>
  <sheetFormatPr defaultColWidth="9" defaultRowHeight="21" customHeight="1" x14ac:dyDescent="0.55000000000000004"/>
  <cols>
    <col min="1" max="2" width="9" style="37"/>
    <col min="3" max="3" width="11" style="37" bestFit="1" customWidth="1"/>
    <col min="4" max="4" width="25" style="37" customWidth="1"/>
    <col min="5" max="5" width="20.33203125" style="37" bestFit="1" customWidth="1"/>
    <col min="6" max="6" width="25" style="37" customWidth="1"/>
    <col min="7" max="8" width="16.25" style="37" customWidth="1"/>
    <col min="9" max="9" width="5" style="37" customWidth="1"/>
    <col min="10" max="11" width="9" style="37"/>
    <col min="12" max="12" width="12.5" style="37" customWidth="1"/>
    <col min="13" max="13" width="9" style="37"/>
    <col min="14" max="14" width="23.33203125" style="37" customWidth="1"/>
    <col min="15" max="16384" width="9" style="37"/>
  </cols>
  <sheetData>
    <row r="1" spans="1:14" s="78" customFormat="1" ht="21" customHeight="1" x14ac:dyDescent="0.55000000000000004">
      <c r="A1" s="401" t="s">
        <v>9199</v>
      </c>
      <c r="B1" s="401"/>
      <c r="C1" s="402" t="s">
        <v>4938</v>
      </c>
      <c r="D1" s="403"/>
      <c r="E1" s="403"/>
      <c r="F1" s="403"/>
      <c r="G1" s="403"/>
      <c r="H1" s="403"/>
      <c r="I1" s="404"/>
      <c r="J1" s="400" t="str">
        <f>IF(OR(出勤表!$F$4="",出勤表!$H$4=""),"","令和"&amp;出勤表!$F$4&amp;"年"&amp;出勤表!$H$4&amp;"月分")</f>
        <v>令和7年4月分</v>
      </c>
      <c r="K1" s="400"/>
      <c r="L1" s="400"/>
    </row>
    <row r="2" spans="1:14" s="78" customFormat="1" ht="21" customHeight="1" x14ac:dyDescent="0.55000000000000004">
      <c r="A2" s="149" t="s">
        <v>9200</v>
      </c>
      <c r="B2" s="149" t="s">
        <v>9201</v>
      </c>
      <c r="C2" s="56" t="s">
        <v>220</v>
      </c>
      <c r="D2" s="56" t="s">
        <v>204</v>
      </c>
      <c r="E2" s="56" t="s">
        <v>9222</v>
      </c>
      <c r="F2" s="56" t="s">
        <v>79</v>
      </c>
      <c r="G2" s="56" t="s">
        <v>106</v>
      </c>
      <c r="H2" s="56" t="s">
        <v>9230</v>
      </c>
      <c r="I2" s="56" t="s">
        <v>9231</v>
      </c>
      <c r="J2" s="98" t="s">
        <v>4939</v>
      </c>
      <c r="K2" s="98" t="s">
        <v>4940</v>
      </c>
      <c r="L2" s="98" t="s">
        <v>4941</v>
      </c>
    </row>
    <row r="3" spans="1:14" s="34" customFormat="1" ht="21" customHeight="1" x14ac:dyDescent="0.55000000000000004">
      <c r="A3" s="156" t="e">
        <f>IF(事業所!$BP$3=1,VLOOKUP($N$3,市内事業所一覧!C3:K10110,8,FALSE),IF(事業所!$BP$3=2,VLOOKUP($N$3,市外事業所一覧!$C$3:$H$9986,5,FALSE),VLOOKUP(F3,地活・作業所一覧!$A$3:$F$55,5,FALSE)))</f>
        <v>#N/A</v>
      </c>
      <c r="B3" s="156" t="e">
        <f>IF(事業所!$BP$3=1,VLOOKUP($N$3,市内事業所一覧!C3:K10110,9,FALSE),IF(事業所!$BP$3=2,VLOOKUP($N$3,市外事業所一覧!$C$3:$H$9986,6,FALSE),VLOOKUP(F3,地活・作業所一覧!$A$3:$F$55,6,FALSE)))</f>
        <v>#N/A</v>
      </c>
      <c r="C3" s="72">
        <f>VLOOKUP(事業所!$BP$3,事業所!$BQ$5:$BX$8,8,FALSE)</f>
        <v>0</v>
      </c>
      <c r="D3" s="35" t="e">
        <f>VLOOKUP(事業所!$BP$3,事業所!$BQ$5:$BW$8,5,FALSE)</f>
        <v>#N/A</v>
      </c>
      <c r="E3" s="35" t="e">
        <f>VLOOKUP(事業所!$BP$3,事業所!$BQ$5:$BW$8,6,FALSE)</f>
        <v>#N/A</v>
      </c>
      <c r="F3" s="35" t="e">
        <f>IF(事業所!BP10=TRUE,事業所!Q11,VLOOKUP(事業所!$BP$3,事業所!$BQ$5:$BS$8,2,FALSE))</f>
        <v>#N/A</v>
      </c>
      <c r="G3" s="35" t="e">
        <f>VLOOKUP(事業所!$BP$3,事業所!$BQ$5:$BT$8,4,FALSE)</f>
        <v>#N/A</v>
      </c>
      <c r="H3" s="179" t="e">
        <f>IF(事業所!BP10=TRUE,事業所!Q12,VLOOKUP(事業所!BP3,事業所!$BQ$5:$BX$8,7,FALSE))</f>
        <v>#N/A</v>
      </c>
      <c r="I3" s="35" t="str">
        <f>IF(事業所!BP10=TRUE,"✓","")</f>
        <v/>
      </c>
      <c r="J3" s="99">
        <f>COUNTA(対象者!$E$5:$E$54)</f>
        <v>1</v>
      </c>
      <c r="K3" s="99">
        <f>COUNTIF(出勤表!$AH$9:$AH$58,"&gt;=1")</f>
        <v>1</v>
      </c>
      <c r="L3" s="100">
        <f>内訳書!H4</f>
        <v>0</v>
      </c>
      <c r="N3" s="34" t="e">
        <f>IF(事業所!BP10=TRUE,C3&amp;G3&amp;事業所!Q11,C3&amp;G3)</f>
        <v>#N/A</v>
      </c>
    </row>
  </sheetData>
  <mergeCells count="3">
    <mergeCell ref="J1:L1"/>
    <mergeCell ref="A1:B1"/>
    <mergeCell ref="C1:I1"/>
  </mergeCells>
  <phoneticPr fontId="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283AC-57B9-468F-BE74-E29BEC1FA79E}">
  <sheetPr>
    <tabColor theme="3"/>
  </sheetPr>
  <dimension ref="A1:AH53"/>
  <sheetViews>
    <sheetView showZeros="0" view="pageBreakPreview" zoomScale="76" zoomScaleNormal="100" zoomScaleSheetLayoutView="76" workbookViewId="0">
      <pane ySplit="3" topLeftCell="A4" activePane="bottomLeft" state="frozen"/>
      <selection activeCell="CS33" sqref="CS33"/>
      <selection pane="bottomLeft" activeCell="Q34" sqref="Q34:Q35"/>
    </sheetView>
  </sheetViews>
  <sheetFormatPr defaultColWidth="9" defaultRowHeight="21" customHeight="1" x14ac:dyDescent="0.55000000000000004"/>
  <cols>
    <col min="1" max="1" width="12.25" style="71" bestFit="1" customWidth="1"/>
    <col min="2" max="2" width="11" style="71" bestFit="1" customWidth="1"/>
    <col min="3" max="3" width="3.5" style="50" bestFit="1" customWidth="1"/>
    <col min="4" max="5" width="6.08203125" style="78" customWidth="1"/>
    <col min="6" max="6" width="11" style="34" bestFit="1" customWidth="1"/>
    <col min="7" max="8" width="18.83203125" style="34" customWidth="1"/>
    <col min="9" max="9" width="14.33203125" style="34" customWidth="1"/>
    <col min="10" max="10" width="11" style="34" bestFit="1" customWidth="1"/>
    <col min="11" max="11" width="12.5" style="34" customWidth="1"/>
    <col min="12" max="12" width="13" style="34" bestFit="1" customWidth="1"/>
    <col min="13" max="13" width="5.25" style="34" bestFit="1" customWidth="1"/>
    <col min="14" max="14" width="5.33203125" style="58" bestFit="1" customWidth="1"/>
    <col min="15" max="15" width="9" style="60" bestFit="1" customWidth="1"/>
    <col min="16" max="16" width="3.33203125" style="60" bestFit="1" customWidth="1"/>
    <col min="17" max="17" width="7.08203125" style="96" bestFit="1" customWidth="1"/>
    <col min="18" max="18" width="7.08203125" style="97" bestFit="1" customWidth="1"/>
    <col min="19" max="19" width="5.33203125" style="58" bestFit="1" customWidth="1"/>
    <col min="20" max="20" width="7.08203125" style="96" bestFit="1" customWidth="1"/>
    <col min="21" max="21" width="7.08203125" style="97" bestFit="1" customWidth="1"/>
    <col min="22" max="22" width="5.25" style="58" bestFit="1" customWidth="1"/>
    <col min="23" max="23" width="7.08203125" style="96" bestFit="1" customWidth="1"/>
    <col min="24" max="24" width="7.08203125" style="97" bestFit="1" customWidth="1"/>
    <col min="25" max="25" width="5.25" style="58" bestFit="1" customWidth="1"/>
    <col min="26" max="26" width="7.08203125" style="96" bestFit="1" customWidth="1"/>
    <col min="27" max="27" width="7.08203125" style="97" bestFit="1" customWidth="1"/>
    <col min="28" max="28" width="5.25" style="58" bestFit="1" customWidth="1"/>
    <col min="29" max="29" width="7.08203125" style="96" bestFit="1" customWidth="1"/>
    <col min="30" max="30" width="7.08203125" style="97" bestFit="1" customWidth="1"/>
    <col min="31" max="31" width="5.25" style="58" bestFit="1" customWidth="1"/>
    <col min="32" max="32" width="7.08203125" style="96" bestFit="1" customWidth="1"/>
    <col min="33" max="33" width="7.08203125" style="97" bestFit="1" customWidth="1"/>
    <col min="34" max="34" width="5.25" style="58" bestFit="1" customWidth="1"/>
    <col min="35" max="16384" width="9" style="50"/>
  </cols>
  <sheetData>
    <row r="1" spans="1:34" s="55" customFormat="1" ht="21" customHeight="1" x14ac:dyDescent="0.55000000000000004">
      <c r="A1" s="405" t="s">
        <v>4774</v>
      </c>
      <c r="B1" s="405" t="s">
        <v>4775</v>
      </c>
      <c r="C1" s="413" t="s">
        <v>216</v>
      </c>
      <c r="D1" s="414" t="s">
        <v>9204</v>
      </c>
      <c r="E1" s="416"/>
      <c r="F1" s="414" t="s">
        <v>4769</v>
      </c>
      <c r="G1" s="415"/>
      <c r="H1" s="415"/>
      <c r="I1" s="416"/>
      <c r="J1" s="420" t="s">
        <v>4770</v>
      </c>
      <c r="K1" s="421"/>
      <c r="L1" s="421"/>
      <c r="M1" s="422"/>
      <c r="N1" s="407" t="s">
        <v>215</v>
      </c>
      <c r="O1" s="408"/>
      <c r="P1" s="411" t="s">
        <v>213</v>
      </c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</row>
    <row r="2" spans="1:34" ht="21" customHeight="1" x14ac:dyDescent="0.55000000000000004">
      <c r="A2" s="405"/>
      <c r="B2" s="405"/>
      <c r="C2" s="413"/>
      <c r="D2" s="417"/>
      <c r="E2" s="419"/>
      <c r="F2" s="417"/>
      <c r="G2" s="418"/>
      <c r="H2" s="418"/>
      <c r="I2" s="419"/>
      <c r="J2" s="423"/>
      <c r="K2" s="424"/>
      <c r="L2" s="424"/>
      <c r="M2" s="425"/>
      <c r="N2" s="409"/>
      <c r="O2" s="410"/>
      <c r="P2" s="412" t="s">
        <v>4773</v>
      </c>
      <c r="Q2" s="406" t="s">
        <v>211</v>
      </c>
      <c r="R2" s="406"/>
      <c r="S2" s="406"/>
      <c r="T2" s="406" t="s">
        <v>164</v>
      </c>
      <c r="U2" s="406"/>
      <c r="V2" s="406"/>
      <c r="W2" s="406" t="s">
        <v>165</v>
      </c>
      <c r="X2" s="406"/>
      <c r="Y2" s="406"/>
      <c r="Z2" s="406" t="s">
        <v>166</v>
      </c>
      <c r="AA2" s="406"/>
      <c r="AB2" s="406"/>
      <c r="AC2" s="406" t="s">
        <v>167</v>
      </c>
      <c r="AD2" s="406"/>
      <c r="AE2" s="406"/>
      <c r="AF2" s="406" t="s">
        <v>168</v>
      </c>
      <c r="AG2" s="406"/>
      <c r="AH2" s="406"/>
    </row>
    <row r="3" spans="1:34" ht="21" customHeight="1" x14ac:dyDescent="0.55000000000000004">
      <c r="A3" s="405"/>
      <c r="B3" s="405"/>
      <c r="C3" s="413"/>
      <c r="D3" s="56" t="s">
        <v>9205</v>
      </c>
      <c r="E3" s="56" t="s">
        <v>9206</v>
      </c>
      <c r="F3" s="56" t="s">
        <v>220</v>
      </c>
      <c r="G3" s="56" t="s">
        <v>204</v>
      </c>
      <c r="H3" s="56" t="s">
        <v>205</v>
      </c>
      <c r="I3" s="56" t="s">
        <v>4768</v>
      </c>
      <c r="J3" s="151" t="s">
        <v>206</v>
      </c>
      <c r="K3" s="151" t="s">
        <v>207</v>
      </c>
      <c r="L3" s="151" t="s">
        <v>208</v>
      </c>
      <c r="M3" s="151" t="s">
        <v>212</v>
      </c>
      <c r="N3" s="157" t="s">
        <v>214</v>
      </c>
      <c r="O3" s="158" t="s">
        <v>215</v>
      </c>
      <c r="P3" s="412"/>
      <c r="Q3" s="91" t="s">
        <v>77</v>
      </c>
      <c r="R3" s="92" t="s">
        <v>209</v>
      </c>
      <c r="S3" s="93" t="s">
        <v>210</v>
      </c>
      <c r="T3" s="91" t="s">
        <v>77</v>
      </c>
      <c r="U3" s="92" t="s">
        <v>16</v>
      </c>
      <c r="V3" s="93" t="s">
        <v>210</v>
      </c>
      <c r="W3" s="91" t="s">
        <v>77</v>
      </c>
      <c r="X3" s="92" t="s">
        <v>16</v>
      </c>
      <c r="Y3" s="93" t="s">
        <v>210</v>
      </c>
      <c r="Z3" s="91" t="s">
        <v>77</v>
      </c>
      <c r="AA3" s="92" t="s">
        <v>16</v>
      </c>
      <c r="AB3" s="93" t="s">
        <v>210</v>
      </c>
      <c r="AC3" s="91" t="s">
        <v>77</v>
      </c>
      <c r="AD3" s="92" t="s">
        <v>16</v>
      </c>
      <c r="AE3" s="93" t="s">
        <v>210</v>
      </c>
      <c r="AF3" s="91" t="s">
        <v>77</v>
      </c>
      <c r="AG3" s="92" t="s">
        <v>16</v>
      </c>
      <c r="AH3" s="93" t="s">
        <v>210</v>
      </c>
    </row>
    <row r="4" spans="1:34" ht="21" customHeight="1" x14ac:dyDescent="0.55000000000000004">
      <c r="A4" s="73" t="str">
        <f>対象者!B5</f>
        <v>新規</v>
      </c>
      <c r="B4" s="74">
        <f>対象者!C5</f>
        <v>45627</v>
      </c>
      <c r="C4" s="51">
        <v>1</v>
      </c>
      <c r="D4" s="152" t="e">
        <f>IF(対象者!E5="","",IF(事業所!$BP$3=1,VLOOKUP(貼付データ①!$N$3,市内事業所一覧!$C$3:$K$10110,8,FALSE),IF(事業所!$BP$3=2,VLOOKUP(貼付データ①!$N$3,市外事業所一覧!$C$3:$H$9986,5,FALSE),VLOOKUP(H4,地活・作業所一覧!$A$3:$F$55,5,FALSE))))</f>
        <v>#N/A</v>
      </c>
      <c r="E4" s="152" t="e">
        <f>IF(対象者!E5="","",IF(事業所!$BP$3=1,VLOOKUP(貼付データ①!$N$3,市内事業所一覧!$C$3:$K$10110,9,FALSE),IF(事業所!$BP$3=2,VLOOKUP(貼付データ①!$N$3,市外事業所一覧!$C$3:$H$9986,6,FALSE),VLOOKUP(H4,地活・作業所一覧!$A$3:$F$55,6,FALSE))))</f>
        <v>#N/A</v>
      </c>
      <c r="F4" s="72">
        <f>IF(対象者!E5="","",VLOOKUP(事業所!$BP$3,事業所!$BQ$5:$BX$8,8,FALSE))</f>
        <v>0</v>
      </c>
      <c r="G4" s="35" t="e">
        <f>IF(対象者!E5="","",VLOOKUP(事業所!$BP$3,事業所!$BQ$5:$BW$8,5,FALSE))</f>
        <v>#N/A</v>
      </c>
      <c r="H4" s="35" t="e">
        <f>IF(対象者!E5="","",VLOOKUP(事業所!$BP$3,事業所!$BQ$5:$BS$8,2,FALSE))</f>
        <v>#N/A</v>
      </c>
      <c r="I4" s="35" t="e">
        <f>IF(対象者!E5="","",VLOOKUP(事業所!$BP$3,事業所!$BQ$5:$BT$8,4,FALSE))</f>
        <v>#N/A</v>
      </c>
      <c r="J4" s="35" t="str">
        <f>RIGHT(LEFT(対象者!M5,9),7)</f>
        <v>3456789</v>
      </c>
      <c r="K4" s="35" t="str">
        <f>対象者!E5</f>
        <v>【例】札幌　太郎</v>
      </c>
      <c r="L4" s="35" t="str">
        <f>対象者!G5</f>
        <v>精神手帳3級</v>
      </c>
      <c r="M4" s="35">
        <f>対象者!N5</f>
        <v>0</v>
      </c>
      <c r="N4" s="57">
        <f>出勤表!AH9</f>
        <v>21</v>
      </c>
      <c r="O4" s="59" t="str">
        <f>内訳書!G8</f>
        <v>〇〇円</v>
      </c>
      <c r="P4" s="59">
        <f>経路A!O9</f>
        <v>0</v>
      </c>
      <c r="Q4" s="94">
        <f>経路A!H9</f>
        <v>220</v>
      </c>
      <c r="R4" s="95">
        <f>経路A!N9</f>
        <v>0.25</v>
      </c>
      <c r="S4" s="57">
        <f>出勤表!AJ9</f>
        <v>21</v>
      </c>
      <c r="T4" s="94">
        <f>B!H9</f>
        <v>0</v>
      </c>
      <c r="U4" s="95" t="str">
        <f>B!N9</f>
        <v/>
      </c>
      <c r="V4" s="57">
        <f>出勤表!AK9</f>
        <v>0</v>
      </c>
      <c r="W4" s="94">
        <f>'C'!H9</f>
        <v>0</v>
      </c>
      <c r="X4" s="95" t="str">
        <f>'C'!N9</f>
        <v/>
      </c>
      <c r="Y4" s="57">
        <f>出勤表!AL9</f>
        <v>0</v>
      </c>
      <c r="Z4" s="94">
        <f>D!H9</f>
        <v>0</v>
      </c>
      <c r="AA4" s="95" t="str">
        <f>D!N9</f>
        <v/>
      </c>
      <c r="AB4" s="57">
        <f>出勤表!AM9</f>
        <v>0</v>
      </c>
      <c r="AC4" s="94">
        <f>E!H9</f>
        <v>0</v>
      </c>
      <c r="AD4" s="95" t="str">
        <f>E!N9</f>
        <v/>
      </c>
      <c r="AE4" s="57">
        <f>出勤表!AN9</f>
        <v>0</v>
      </c>
      <c r="AF4" s="94">
        <f>F!H9</f>
        <v>0</v>
      </c>
      <c r="AG4" s="95" t="str">
        <f>F!N9</f>
        <v/>
      </c>
      <c r="AH4" s="57">
        <f>出勤表!AO9</f>
        <v>0</v>
      </c>
    </row>
    <row r="5" spans="1:34" ht="21" customHeight="1" x14ac:dyDescent="0.55000000000000004">
      <c r="A5" s="73">
        <f>対象者!B6</f>
        <v>0</v>
      </c>
      <c r="B5" s="74">
        <f>対象者!C6</f>
        <v>0</v>
      </c>
      <c r="C5" s="51">
        <v>2</v>
      </c>
      <c r="D5" s="182" t="str">
        <f>IF(対象者!E6="","",IF(事業所!$BP$3=1,VLOOKUP(貼付データ①!$N$3,市内事業所一覧!$C$3:$K$10110,8,FALSE),IF(事業所!$BP$3=2,VLOOKUP(貼付データ①!$N$3,市外事業所一覧!$C$3:$H$9986,5,FALSE),VLOOKUP(H5,地活・作業所一覧!$A$3:$F$55,5,FALSE))))</f>
        <v/>
      </c>
      <c r="E5" s="182" t="str">
        <f>IF(対象者!E6="","",IF(事業所!$BP$3=1,VLOOKUP(貼付データ①!$N$3,市内事業所一覧!$C$3:$K$10110,9,FALSE),IF(事業所!$BP$3=2,VLOOKUP(貼付データ①!$N$3,市外事業所一覧!$C$3:$H$9986,6,FALSE),VLOOKUP(H5,地活・作業所一覧!$A$3:$F$55,6,FALSE))))</f>
        <v/>
      </c>
      <c r="F5" s="72" t="str">
        <f>IF(対象者!E6="","",VLOOKUP(事業所!$BP$3,事業所!$BQ$5:$BX$8,8,FALSE))</f>
        <v/>
      </c>
      <c r="G5" s="35" t="str">
        <f>IF(対象者!E6="","",VLOOKUP(事業所!$BP$3,事業所!$BQ$5:$BW$8,5,FALSE))</f>
        <v/>
      </c>
      <c r="H5" s="35" t="str">
        <f>IF(対象者!E6="","",VLOOKUP(事業所!$BP$3,事業所!$BQ$5:$BS$8,2,FALSE))</f>
        <v/>
      </c>
      <c r="I5" s="35" t="str">
        <f>IF(対象者!E6="","",VLOOKUP(事業所!$BP$3,事業所!$BQ$5:$BT$8,4,FALSE))</f>
        <v/>
      </c>
      <c r="J5" s="35" t="str">
        <f>RIGHT(LEFT(対象者!M6,9),7)</f>
        <v/>
      </c>
      <c r="K5" s="35">
        <f>対象者!E6</f>
        <v>0</v>
      </c>
      <c r="L5" s="35">
        <f>対象者!G6</f>
        <v>0</v>
      </c>
      <c r="M5" s="35">
        <f>対象者!N6</f>
        <v>0</v>
      </c>
      <c r="N5" s="57">
        <f>出勤表!AH10</f>
        <v>0</v>
      </c>
      <c r="O5" s="59" t="str">
        <f>内訳書!G9</f>
        <v/>
      </c>
      <c r="P5" s="59">
        <f>経路A!O10</f>
        <v>0</v>
      </c>
      <c r="Q5" s="94">
        <f>経路A!H10</f>
        <v>0</v>
      </c>
      <c r="R5" s="95" t="str">
        <f>経路A!N10</f>
        <v/>
      </c>
      <c r="S5" s="57">
        <f>出勤表!AJ10</f>
        <v>0</v>
      </c>
      <c r="T5" s="94">
        <f>B!H10</f>
        <v>0</v>
      </c>
      <c r="U5" s="95" t="str">
        <f>B!N10</f>
        <v/>
      </c>
      <c r="V5" s="57">
        <f>出勤表!AK10</f>
        <v>0</v>
      </c>
      <c r="W5" s="94">
        <f>'C'!H10</f>
        <v>0</v>
      </c>
      <c r="X5" s="95" t="str">
        <f>'C'!N10</f>
        <v/>
      </c>
      <c r="Y5" s="57">
        <f>出勤表!AL10</f>
        <v>0</v>
      </c>
      <c r="Z5" s="94">
        <f>D!H10</f>
        <v>0</v>
      </c>
      <c r="AA5" s="95" t="str">
        <f>D!N10</f>
        <v/>
      </c>
      <c r="AB5" s="57">
        <f>出勤表!AM10</f>
        <v>0</v>
      </c>
      <c r="AC5" s="94">
        <f>E!H10</f>
        <v>0</v>
      </c>
      <c r="AD5" s="95" t="str">
        <f>E!N10</f>
        <v/>
      </c>
      <c r="AE5" s="57">
        <f>出勤表!AN10</f>
        <v>0</v>
      </c>
      <c r="AF5" s="94">
        <f>F!H10</f>
        <v>0</v>
      </c>
      <c r="AG5" s="95" t="str">
        <f>F!N10</f>
        <v/>
      </c>
      <c r="AH5" s="57">
        <f>出勤表!AO10</f>
        <v>0</v>
      </c>
    </row>
    <row r="6" spans="1:34" ht="21" customHeight="1" x14ac:dyDescent="0.55000000000000004">
      <c r="A6" s="73">
        <f>対象者!B7</f>
        <v>0</v>
      </c>
      <c r="B6" s="74">
        <f>対象者!C7</f>
        <v>0</v>
      </c>
      <c r="C6" s="51">
        <v>3</v>
      </c>
      <c r="D6" s="182" t="str">
        <f>IF(対象者!E7="","",IF(事業所!$BP$3=1,VLOOKUP(貼付データ①!$N$3,市内事業所一覧!$C$3:$K$10110,8,FALSE),IF(事業所!$BP$3=2,VLOOKUP(貼付データ①!$N$3,市外事業所一覧!$C$3:$H$9986,5,FALSE),VLOOKUP(H6,地活・作業所一覧!$A$3:$F$55,5,FALSE))))</f>
        <v/>
      </c>
      <c r="E6" s="182" t="str">
        <f>IF(対象者!E7="","",IF(事業所!$BP$3=1,VLOOKUP(貼付データ①!$N$3,市内事業所一覧!$C$3:$K$10110,9,FALSE),IF(事業所!$BP$3=2,VLOOKUP(貼付データ①!$N$3,市外事業所一覧!$C$3:$H$9986,6,FALSE),VLOOKUP(H6,地活・作業所一覧!$A$3:$F$55,6,FALSE))))</f>
        <v/>
      </c>
      <c r="F6" s="72" t="str">
        <f>IF(対象者!E7="","",VLOOKUP(事業所!$BP$3,事業所!$BQ$5:$BX$8,8,FALSE))</f>
        <v/>
      </c>
      <c r="G6" s="35" t="str">
        <f>IF(対象者!E7="","",VLOOKUP(事業所!$BP$3,事業所!$BQ$5:$BW$8,5,FALSE))</f>
        <v/>
      </c>
      <c r="H6" s="35" t="str">
        <f>IF(対象者!E7="","",VLOOKUP(事業所!$BP$3,事業所!$BQ$5:$BS$8,2,FALSE))</f>
        <v/>
      </c>
      <c r="I6" s="35" t="str">
        <f>IF(対象者!E7="","",VLOOKUP(事業所!$BP$3,事業所!$BQ$5:$BT$8,4,FALSE))</f>
        <v/>
      </c>
      <c r="J6" s="35" t="str">
        <f>RIGHT(LEFT(対象者!M7,9),7)</f>
        <v/>
      </c>
      <c r="K6" s="35">
        <f>対象者!E7</f>
        <v>0</v>
      </c>
      <c r="L6" s="35">
        <f>対象者!G7</f>
        <v>0</v>
      </c>
      <c r="M6" s="35">
        <f>対象者!N7</f>
        <v>0</v>
      </c>
      <c r="N6" s="57">
        <f>出勤表!AH11</f>
        <v>0</v>
      </c>
      <c r="O6" s="59" t="str">
        <f>内訳書!G10</f>
        <v/>
      </c>
      <c r="P6" s="59">
        <f>経路A!O11</f>
        <v>0</v>
      </c>
      <c r="Q6" s="94">
        <f>経路A!H11</f>
        <v>0</v>
      </c>
      <c r="R6" s="95" t="str">
        <f>経路A!N11</f>
        <v/>
      </c>
      <c r="S6" s="57">
        <f>出勤表!AJ11</f>
        <v>0</v>
      </c>
      <c r="T6" s="94">
        <f>B!H11</f>
        <v>0</v>
      </c>
      <c r="U6" s="95" t="str">
        <f>B!N11</f>
        <v/>
      </c>
      <c r="V6" s="57">
        <f>出勤表!AK11</f>
        <v>0</v>
      </c>
      <c r="W6" s="94">
        <f>'C'!H11</f>
        <v>0</v>
      </c>
      <c r="X6" s="95" t="str">
        <f>'C'!N11</f>
        <v/>
      </c>
      <c r="Y6" s="57">
        <f>出勤表!AL11</f>
        <v>0</v>
      </c>
      <c r="Z6" s="94">
        <f>D!H11</f>
        <v>0</v>
      </c>
      <c r="AA6" s="95" t="str">
        <f>D!N11</f>
        <v/>
      </c>
      <c r="AB6" s="57">
        <f>出勤表!AM11</f>
        <v>0</v>
      </c>
      <c r="AC6" s="94">
        <f>E!H11</f>
        <v>0</v>
      </c>
      <c r="AD6" s="95" t="str">
        <f>E!N11</f>
        <v/>
      </c>
      <c r="AE6" s="57">
        <f>出勤表!AN11</f>
        <v>0</v>
      </c>
      <c r="AF6" s="94">
        <f>F!H11</f>
        <v>0</v>
      </c>
      <c r="AG6" s="95" t="str">
        <f>F!N11</f>
        <v/>
      </c>
      <c r="AH6" s="57">
        <f>出勤表!AO11</f>
        <v>0</v>
      </c>
    </row>
    <row r="7" spans="1:34" ht="21" customHeight="1" x14ac:dyDescent="0.55000000000000004">
      <c r="A7" s="73">
        <f>対象者!B8</f>
        <v>0</v>
      </c>
      <c r="B7" s="74">
        <f>対象者!C8</f>
        <v>0</v>
      </c>
      <c r="C7" s="51">
        <v>4</v>
      </c>
      <c r="D7" s="182" t="str">
        <f>IF(対象者!E8="","",IF(事業所!$BP$3=1,VLOOKUP(貼付データ①!$N$3,市内事業所一覧!$C$3:$K$10110,8,FALSE),IF(事業所!$BP$3=2,VLOOKUP(貼付データ①!$N$3,市外事業所一覧!$C$3:$H$9986,5,FALSE),VLOOKUP(H7,地活・作業所一覧!$A$3:$F$55,5,FALSE))))</f>
        <v/>
      </c>
      <c r="E7" s="182" t="str">
        <f>IF(対象者!E8="","",IF(事業所!$BP$3=1,VLOOKUP(貼付データ①!$N$3,市内事業所一覧!$C$3:$K$10110,9,FALSE),IF(事業所!$BP$3=2,VLOOKUP(貼付データ①!$N$3,市外事業所一覧!$C$3:$H$9986,6,FALSE),VLOOKUP(H7,地活・作業所一覧!$A$3:$F$55,6,FALSE))))</f>
        <v/>
      </c>
      <c r="F7" s="72" t="str">
        <f>IF(対象者!E8="","",VLOOKUP(事業所!$BP$3,事業所!$BQ$5:$BX$8,8,FALSE))</f>
        <v/>
      </c>
      <c r="G7" s="35" t="str">
        <f>IF(対象者!E8="","",VLOOKUP(事業所!$BP$3,事業所!$BQ$5:$BW$8,5,FALSE))</f>
        <v/>
      </c>
      <c r="H7" s="35" t="str">
        <f>IF(対象者!E8="","",VLOOKUP(事業所!$BP$3,事業所!$BQ$5:$BS$8,2,FALSE))</f>
        <v/>
      </c>
      <c r="I7" s="35" t="str">
        <f>IF(対象者!E8="","",VLOOKUP(事業所!$BP$3,事業所!$BQ$5:$BT$8,4,FALSE))</f>
        <v/>
      </c>
      <c r="J7" s="35" t="str">
        <f>RIGHT(LEFT(対象者!M8,9),7)</f>
        <v/>
      </c>
      <c r="K7" s="35">
        <f>対象者!E8</f>
        <v>0</v>
      </c>
      <c r="L7" s="35">
        <f>対象者!G8</f>
        <v>0</v>
      </c>
      <c r="M7" s="35">
        <f>対象者!N8</f>
        <v>0</v>
      </c>
      <c r="N7" s="57">
        <f>出勤表!AH12</f>
        <v>0</v>
      </c>
      <c r="O7" s="59" t="str">
        <f>内訳書!G11</f>
        <v/>
      </c>
      <c r="P7" s="59">
        <f>経路A!O12</f>
        <v>0</v>
      </c>
      <c r="Q7" s="94">
        <f>経路A!H12</f>
        <v>0</v>
      </c>
      <c r="R7" s="95" t="str">
        <f>経路A!N12</f>
        <v/>
      </c>
      <c r="S7" s="57">
        <f>出勤表!AJ12</f>
        <v>0</v>
      </c>
      <c r="T7" s="94">
        <f>B!H12</f>
        <v>0</v>
      </c>
      <c r="U7" s="95" t="str">
        <f>B!N12</f>
        <v/>
      </c>
      <c r="V7" s="57">
        <f>出勤表!AK12</f>
        <v>0</v>
      </c>
      <c r="W7" s="94">
        <f>'C'!H12</f>
        <v>0</v>
      </c>
      <c r="X7" s="95" t="str">
        <f>'C'!N12</f>
        <v/>
      </c>
      <c r="Y7" s="57">
        <f>出勤表!AL12</f>
        <v>0</v>
      </c>
      <c r="Z7" s="94">
        <f>D!H12</f>
        <v>0</v>
      </c>
      <c r="AA7" s="95" t="str">
        <f>D!N12</f>
        <v/>
      </c>
      <c r="AB7" s="57">
        <f>出勤表!AM12</f>
        <v>0</v>
      </c>
      <c r="AC7" s="94">
        <f>E!H12</f>
        <v>0</v>
      </c>
      <c r="AD7" s="95" t="str">
        <f>E!N12</f>
        <v/>
      </c>
      <c r="AE7" s="57">
        <f>出勤表!AN12</f>
        <v>0</v>
      </c>
      <c r="AF7" s="94">
        <f>F!H12</f>
        <v>0</v>
      </c>
      <c r="AG7" s="95" t="str">
        <f>F!N12</f>
        <v/>
      </c>
      <c r="AH7" s="57">
        <f>出勤表!AO12</f>
        <v>0</v>
      </c>
    </row>
    <row r="8" spans="1:34" ht="21" customHeight="1" x14ac:dyDescent="0.55000000000000004">
      <c r="A8" s="73">
        <f>対象者!B9</f>
        <v>0</v>
      </c>
      <c r="B8" s="74">
        <f>対象者!C9</f>
        <v>0</v>
      </c>
      <c r="C8" s="51">
        <v>5</v>
      </c>
      <c r="D8" s="182" t="str">
        <f>IF(対象者!E9="","",IF(事業所!$BP$3=1,VLOOKUP(貼付データ①!$N$3,市内事業所一覧!$C$3:$K$10110,8,FALSE),IF(事業所!$BP$3=2,VLOOKUP(貼付データ①!$N$3,市外事業所一覧!$C$3:$H$9986,5,FALSE),VLOOKUP(H8,地活・作業所一覧!$A$3:$F$55,5,FALSE))))</f>
        <v/>
      </c>
      <c r="E8" s="182" t="str">
        <f>IF(対象者!E9="","",IF(事業所!$BP$3=1,VLOOKUP(貼付データ①!$N$3,市内事業所一覧!$C$3:$K$10110,9,FALSE),IF(事業所!$BP$3=2,VLOOKUP(貼付データ①!$N$3,市外事業所一覧!$C$3:$H$9986,6,FALSE),VLOOKUP(H8,地活・作業所一覧!$A$3:$F$55,6,FALSE))))</f>
        <v/>
      </c>
      <c r="F8" s="72" t="str">
        <f>IF(対象者!E9="","",VLOOKUP(事業所!$BP$3,事業所!$BQ$5:$BX$8,8,FALSE))</f>
        <v/>
      </c>
      <c r="G8" s="35" t="str">
        <f>IF(対象者!E9="","",VLOOKUP(事業所!$BP$3,事業所!$BQ$5:$BW$8,5,FALSE))</f>
        <v/>
      </c>
      <c r="H8" s="35" t="str">
        <f>IF(対象者!E9="","",VLOOKUP(事業所!$BP$3,事業所!$BQ$5:$BS$8,2,FALSE))</f>
        <v/>
      </c>
      <c r="I8" s="35" t="str">
        <f>IF(対象者!E9="","",VLOOKUP(事業所!$BP$3,事業所!$BQ$5:$BT$8,4,FALSE))</f>
        <v/>
      </c>
      <c r="J8" s="35" t="str">
        <f>RIGHT(LEFT(対象者!M9,9),7)</f>
        <v/>
      </c>
      <c r="K8" s="35">
        <f>対象者!E9</f>
        <v>0</v>
      </c>
      <c r="L8" s="35">
        <f>対象者!G9</f>
        <v>0</v>
      </c>
      <c r="M8" s="35">
        <f>対象者!N9</f>
        <v>0</v>
      </c>
      <c r="N8" s="57">
        <f>出勤表!AH13</f>
        <v>0</v>
      </c>
      <c r="O8" s="59" t="str">
        <f>内訳書!G12</f>
        <v/>
      </c>
      <c r="P8" s="59">
        <f>経路A!O13</f>
        <v>0</v>
      </c>
      <c r="Q8" s="94">
        <f>経路A!H13</f>
        <v>0</v>
      </c>
      <c r="R8" s="95" t="str">
        <f>経路A!N13</f>
        <v/>
      </c>
      <c r="S8" s="57">
        <f>出勤表!AJ13</f>
        <v>0</v>
      </c>
      <c r="T8" s="94">
        <f>B!H13</f>
        <v>0</v>
      </c>
      <c r="U8" s="95" t="str">
        <f>B!N13</f>
        <v/>
      </c>
      <c r="V8" s="57">
        <f>出勤表!AK13</f>
        <v>0</v>
      </c>
      <c r="W8" s="94">
        <f>'C'!H13</f>
        <v>0</v>
      </c>
      <c r="X8" s="95" t="str">
        <f>'C'!N13</f>
        <v/>
      </c>
      <c r="Y8" s="57">
        <f>出勤表!AL13</f>
        <v>0</v>
      </c>
      <c r="Z8" s="94">
        <f>D!H13</f>
        <v>0</v>
      </c>
      <c r="AA8" s="95" t="str">
        <f>D!N13</f>
        <v/>
      </c>
      <c r="AB8" s="57">
        <f>出勤表!AM13</f>
        <v>0</v>
      </c>
      <c r="AC8" s="94">
        <f>E!H13</f>
        <v>0</v>
      </c>
      <c r="AD8" s="95" t="str">
        <f>E!N13</f>
        <v/>
      </c>
      <c r="AE8" s="57">
        <f>出勤表!AN13</f>
        <v>0</v>
      </c>
      <c r="AF8" s="94">
        <f>F!H13</f>
        <v>0</v>
      </c>
      <c r="AG8" s="95" t="str">
        <f>F!N13</f>
        <v/>
      </c>
      <c r="AH8" s="57">
        <f>出勤表!AO13</f>
        <v>0</v>
      </c>
    </row>
    <row r="9" spans="1:34" ht="21" customHeight="1" x14ac:dyDescent="0.55000000000000004">
      <c r="A9" s="73">
        <f>対象者!B10</f>
        <v>0</v>
      </c>
      <c r="B9" s="74">
        <f>対象者!C10</f>
        <v>0</v>
      </c>
      <c r="C9" s="51">
        <v>6</v>
      </c>
      <c r="D9" s="182" t="str">
        <f>IF(対象者!E10="","",IF(事業所!$BP$3=1,VLOOKUP(貼付データ①!$N$3,市内事業所一覧!$C$3:$K$10110,8,FALSE),IF(事業所!$BP$3=2,VLOOKUP(貼付データ①!$N$3,市外事業所一覧!$C$3:$H$9986,5,FALSE),VLOOKUP(H9,地活・作業所一覧!$A$3:$F$55,5,FALSE))))</f>
        <v/>
      </c>
      <c r="E9" s="182" t="str">
        <f>IF(対象者!E10="","",IF(事業所!$BP$3=1,VLOOKUP(貼付データ①!$N$3,市内事業所一覧!$C$3:$K$10110,9,FALSE),IF(事業所!$BP$3=2,VLOOKUP(貼付データ①!$N$3,市外事業所一覧!$C$3:$H$9986,6,FALSE),VLOOKUP(H9,地活・作業所一覧!$A$3:$F$55,6,FALSE))))</f>
        <v/>
      </c>
      <c r="F9" s="72" t="str">
        <f>IF(対象者!E10="","",VLOOKUP(事業所!$BP$3,事業所!$BQ$5:$BX$8,8,FALSE))</f>
        <v/>
      </c>
      <c r="G9" s="35" t="str">
        <f>IF(対象者!E10="","",VLOOKUP(事業所!$BP$3,事業所!$BQ$5:$BW$8,5,FALSE))</f>
        <v/>
      </c>
      <c r="H9" s="35" t="str">
        <f>IF(対象者!E10="","",VLOOKUP(事業所!$BP$3,事業所!$BQ$5:$BS$8,2,FALSE))</f>
        <v/>
      </c>
      <c r="I9" s="35" t="str">
        <f>IF(対象者!E10="","",VLOOKUP(事業所!$BP$3,事業所!$BQ$5:$BT$8,4,FALSE))</f>
        <v/>
      </c>
      <c r="J9" s="35" t="str">
        <f>RIGHT(LEFT(対象者!M10,9),7)</f>
        <v/>
      </c>
      <c r="K9" s="35">
        <f>対象者!E10</f>
        <v>0</v>
      </c>
      <c r="L9" s="35">
        <f>対象者!G10</f>
        <v>0</v>
      </c>
      <c r="M9" s="35">
        <f>対象者!N10</f>
        <v>0</v>
      </c>
      <c r="N9" s="57">
        <f>出勤表!AH14</f>
        <v>0</v>
      </c>
      <c r="O9" s="59" t="str">
        <f>内訳書!G13</f>
        <v/>
      </c>
      <c r="P9" s="59">
        <f>経路A!O14</f>
        <v>0</v>
      </c>
      <c r="Q9" s="94">
        <f>経路A!H14</f>
        <v>0</v>
      </c>
      <c r="R9" s="95" t="str">
        <f>経路A!N14</f>
        <v/>
      </c>
      <c r="S9" s="57">
        <f>出勤表!AJ14</f>
        <v>0</v>
      </c>
      <c r="T9" s="94">
        <f>B!H14</f>
        <v>0</v>
      </c>
      <c r="U9" s="95" t="str">
        <f>B!N14</f>
        <v/>
      </c>
      <c r="V9" s="57">
        <f>出勤表!AK14</f>
        <v>0</v>
      </c>
      <c r="W9" s="94">
        <f>'C'!H14</f>
        <v>0</v>
      </c>
      <c r="X9" s="95" t="str">
        <f>'C'!N14</f>
        <v/>
      </c>
      <c r="Y9" s="57">
        <f>出勤表!AL14</f>
        <v>0</v>
      </c>
      <c r="Z9" s="94">
        <f>D!H14</f>
        <v>0</v>
      </c>
      <c r="AA9" s="95" t="str">
        <f>D!N14</f>
        <v/>
      </c>
      <c r="AB9" s="57">
        <f>出勤表!AM14</f>
        <v>0</v>
      </c>
      <c r="AC9" s="94">
        <f>E!H14</f>
        <v>0</v>
      </c>
      <c r="AD9" s="95" t="str">
        <f>E!N14</f>
        <v/>
      </c>
      <c r="AE9" s="57">
        <f>出勤表!AN14</f>
        <v>0</v>
      </c>
      <c r="AF9" s="94">
        <f>F!H14</f>
        <v>0</v>
      </c>
      <c r="AG9" s="95" t="str">
        <f>F!N14</f>
        <v/>
      </c>
      <c r="AH9" s="57">
        <f>出勤表!AO14</f>
        <v>0</v>
      </c>
    </row>
    <row r="10" spans="1:34" ht="21" customHeight="1" x14ac:dyDescent="0.55000000000000004">
      <c r="A10" s="73">
        <f>対象者!B11</f>
        <v>0</v>
      </c>
      <c r="B10" s="74">
        <f>対象者!C11</f>
        <v>0</v>
      </c>
      <c r="C10" s="51">
        <v>7</v>
      </c>
      <c r="D10" s="182" t="str">
        <f>IF(対象者!E11="","",IF(事業所!$BP$3=1,VLOOKUP(貼付データ①!$N$3,市内事業所一覧!$C$3:$K$10110,8,FALSE),IF(事業所!$BP$3=2,VLOOKUP(貼付データ①!$N$3,市外事業所一覧!$C$3:$H$9986,5,FALSE),VLOOKUP(H10,地活・作業所一覧!$A$3:$F$55,5,FALSE))))</f>
        <v/>
      </c>
      <c r="E10" s="182" t="str">
        <f>IF(対象者!E11="","",IF(事業所!$BP$3=1,VLOOKUP(貼付データ①!$N$3,市内事業所一覧!$C$3:$K$10110,9,FALSE),IF(事業所!$BP$3=2,VLOOKUP(貼付データ①!$N$3,市外事業所一覧!$C$3:$H$9986,6,FALSE),VLOOKUP(H10,地活・作業所一覧!$A$3:$F$55,6,FALSE))))</f>
        <v/>
      </c>
      <c r="F10" s="72" t="str">
        <f>IF(対象者!E11="","",VLOOKUP(事業所!$BP$3,事業所!$BQ$5:$BX$8,8,FALSE))</f>
        <v/>
      </c>
      <c r="G10" s="35" t="str">
        <f>IF(対象者!E11="","",VLOOKUP(事業所!$BP$3,事業所!$BQ$5:$BW$8,5,FALSE))</f>
        <v/>
      </c>
      <c r="H10" s="35" t="str">
        <f>IF(対象者!E11="","",VLOOKUP(事業所!$BP$3,事業所!$BQ$5:$BS$8,2,FALSE))</f>
        <v/>
      </c>
      <c r="I10" s="35" t="str">
        <f>IF(対象者!E11="","",VLOOKUP(事業所!$BP$3,事業所!$BQ$5:$BT$8,4,FALSE))</f>
        <v/>
      </c>
      <c r="J10" s="35" t="str">
        <f>RIGHT(LEFT(対象者!M11,9),7)</f>
        <v/>
      </c>
      <c r="K10" s="35">
        <f>対象者!E11</f>
        <v>0</v>
      </c>
      <c r="L10" s="35">
        <f>対象者!G11</f>
        <v>0</v>
      </c>
      <c r="M10" s="35">
        <f>対象者!N11</f>
        <v>0</v>
      </c>
      <c r="N10" s="57">
        <f>出勤表!AH15</f>
        <v>0</v>
      </c>
      <c r="O10" s="59" t="str">
        <f>内訳書!G14</f>
        <v/>
      </c>
      <c r="P10" s="59">
        <f>経路A!O15</f>
        <v>0</v>
      </c>
      <c r="Q10" s="94">
        <f>経路A!H15</f>
        <v>0</v>
      </c>
      <c r="R10" s="95" t="str">
        <f>経路A!N15</f>
        <v/>
      </c>
      <c r="S10" s="57">
        <f>出勤表!AJ15</f>
        <v>0</v>
      </c>
      <c r="T10" s="94">
        <f>B!H15</f>
        <v>0</v>
      </c>
      <c r="U10" s="95" t="str">
        <f>B!N15</f>
        <v/>
      </c>
      <c r="V10" s="57">
        <f>出勤表!AK15</f>
        <v>0</v>
      </c>
      <c r="W10" s="94">
        <f>'C'!H15</f>
        <v>0</v>
      </c>
      <c r="X10" s="95" t="str">
        <f>'C'!N15</f>
        <v/>
      </c>
      <c r="Y10" s="57">
        <f>出勤表!AL15</f>
        <v>0</v>
      </c>
      <c r="Z10" s="94">
        <f>D!H15</f>
        <v>0</v>
      </c>
      <c r="AA10" s="95" t="str">
        <f>D!N15</f>
        <v/>
      </c>
      <c r="AB10" s="57">
        <f>出勤表!AM15</f>
        <v>0</v>
      </c>
      <c r="AC10" s="94">
        <f>E!H15</f>
        <v>0</v>
      </c>
      <c r="AD10" s="95" t="str">
        <f>E!N15</f>
        <v/>
      </c>
      <c r="AE10" s="57">
        <f>出勤表!AN15</f>
        <v>0</v>
      </c>
      <c r="AF10" s="94">
        <f>F!H15</f>
        <v>0</v>
      </c>
      <c r="AG10" s="95" t="str">
        <f>F!N15</f>
        <v/>
      </c>
      <c r="AH10" s="57">
        <f>出勤表!AO15</f>
        <v>0</v>
      </c>
    </row>
    <row r="11" spans="1:34" ht="21" customHeight="1" x14ac:dyDescent="0.55000000000000004">
      <c r="A11" s="73">
        <f>対象者!B12</f>
        <v>0</v>
      </c>
      <c r="B11" s="74">
        <f>対象者!C12</f>
        <v>0</v>
      </c>
      <c r="C11" s="51">
        <v>8</v>
      </c>
      <c r="D11" s="182" t="str">
        <f>IF(対象者!E12="","",IF(事業所!$BP$3=1,VLOOKUP(貼付データ①!$N$3,市内事業所一覧!$C$3:$K$10110,8,FALSE),IF(事業所!$BP$3=2,VLOOKUP(貼付データ①!$N$3,市外事業所一覧!$C$3:$H$9986,5,FALSE),VLOOKUP(H11,地活・作業所一覧!$A$3:$F$55,5,FALSE))))</f>
        <v/>
      </c>
      <c r="E11" s="182" t="str">
        <f>IF(対象者!E12="","",IF(事業所!$BP$3=1,VLOOKUP(貼付データ①!$N$3,市内事業所一覧!$C$3:$K$10110,9,FALSE),IF(事業所!$BP$3=2,VLOOKUP(貼付データ①!$N$3,市外事業所一覧!$C$3:$H$9986,6,FALSE),VLOOKUP(H11,地活・作業所一覧!$A$3:$F$55,6,FALSE))))</f>
        <v/>
      </c>
      <c r="F11" s="72" t="str">
        <f>IF(対象者!E12="","",VLOOKUP(事業所!$BP$3,事業所!$BQ$5:$BX$8,8,FALSE))</f>
        <v/>
      </c>
      <c r="G11" s="35" t="str">
        <f>IF(対象者!E12="","",VLOOKUP(事業所!$BP$3,事業所!$BQ$5:$BW$8,5,FALSE))</f>
        <v/>
      </c>
      <c r="H11" s="35" t="str">
        <f>IF(対象者!E12="","",VLOOKUP(事業所!$BP$3,事業所!$BQ$5:$BS$8,2,FALSE))</f>
        <v/>
      </c>
      <c r="I11" s="35" t="str">
        <f>IF(対象者!E12="","",VLOOKUP(事業所!$BP$3,事業所!$BQ$5:$BT$8,4,FALSE))</f>
        <v/>
      </c>
      <c r="J11" s="35" t="str">
        <f>RIGHT(LEFT(対象者!M12,9),7)</f>
        <v/>
      </c>
      <c r="K11" s="35">
        <f>対象者!E12</f>
        <v>0</v>
      </c>
      <c r="L11" s="35">
        <f>対象者!G12</f>
        <v>0</v>
      </c>
      <c r="M11" s="35">
        <f>対象者!N12</f>
        <v>0</v>
      </c>
      <c r="N11" s="57">
        <f>出勤表!AH16</f>
        <v>0</v>
      </c>
      <c r="O11" s="59" t="str">
        <f>内訳書!G15</f>
        <v/>
      </c>
      <c r="P11" s="59">
        <f>経路A!O16</f>
        <v>0</v>
      </c>
      <c r="Q11" s="94">
        <f>経路A!H16</f>
        <v>0</v>
      </c>
      <c r="R11" s="95" t="str">
        <f>経路A!N16</f>
        <v/>
      </c>
      <c r="S11" s="57">
        <f>出勤表!AJ16</f>
        <v>0</v>
      </c>
      <c r="T11" s="94">
        <f>B!H16</f>
        <v>0</v>
      </c>
      <c r="U11" s="95" t="str">
        <f>B!N16</f>
        <v/>
      </c>
      <c r="V11" s="57">
        <f>出勤表!AK16</f>
        <v>0</v>
      </c>
      <c r="W11" s="94">
        <f>'C'!H16</f>
        <v>0</v>
      </c>
      <c r="X11" s="95" t="str">
        <f>'C'!N16</f>
        <v/>
      </c>
      <c r="Y11" s="57">
        <f>出勤表!AL16</f>
        <v>0</v>
      </c>
      <c r="Z11" s="94">
        <f>D!H16</f>
        <v>0</v>
      </c>
      <c r="AA11" s="95" t="str">
        <f>D!N16</f>
        <v/>
      </c>
      <c r="AB11" s="57">
        <f>出勤表!AM16</f>
        <v>0</v>
      </c>
      <c r="AC11" s="94">
        <f>E!H16</f>
        <v>0</v>
      </c>
      <c r="AD11" s="95" t="str">
        <f>E!N16</f>
        <v/>
      </c>
      <c r="AE11" s="57">
        <f>出勤表!AN16</f>
        <v>0</v>
      </c>
      <c r="AF11" s="94">
        <f>F!H16</f>
        <v>0</v>
      </c>
      <c r="AG11" s="95" t="str">
        <f>F!N16</f>
        <v/>
      </c>
      <c r="AH11" s="57">
        <f>出勤表!AO16</f>
        <v>0</v>
      </c>
    </row>
    <row r="12" spans="1:34" ht="21" customHeight="1" x14ac:dyDescent="0.55000000000000004">
      <c r="A12" s="73">
        <f>対象者!B13</f>
        <v>0</v>
      </c>
      <c r="B12" s="74">
        <f>対象者!C13</f>
        <v>0</v>
      </c>
      <c r="C12" s="51">
        <v>9</v>
      </c>
      <c r="D12" s="182" t="str">
        <f>IF(対象者!E13="","",IF(事業所!$BP$3=1,VLOOKUP(貼付データ①!$N$3,市内事業所一覧!$C$3:$K$10110,8,FALSE),IF(事業所!$BP$3=2,VLOOKUP(貼付データ①!$N$3,市外事業所一覧!$C$3:$H$9986,5,FALSE),VLOOKUP(H12,地活・作業所一覧!$A$3:$F$55,5,FALSE))))</f>
        <v/>
      </c>
      <c r="E12" s="182" t="str">
        <f>IF(対象者!E13="","",IF(事業所!$BP$3=1,VLOOKUP(貼付データ①!$N$3,市内事業所一覧!$C$3:$K$10110,9,FALSE),IF(事業所!$BP$3=2,VLOOKUP(貼付データ①!$N$3,市外事業所一覧!$C$3:$H$9986,6,FALSE),VLOOKUP(H12,地活・作業所一覧!$A$3:$F$55,6,FALSE))))</f>
        <v/>
      </c>
      <c r="F12" s="72" t="str">
        <f>IF(対象者!E13="","",VLOOKUP(事業所!$BP$3,事業所!$BQ$5:$BX$8,8,FALSE))</f>
        <v/>
      </c>
      <c r="G12" s="35" t="str">
        <f>IF(対象者!E13="","",VLOOKUP(事業所!$BP$3,事業所!$BQ$5:$BW$8,5,FALSE))</f>
        <v/>
      </c>
      <c r="H12" s="35" t="str">
        <f>IF(対象者!E13="","",VLOOKUP(事業所!$BP$3,事業所!$BQ$5:$BS$8,2,FALSE))</f>
        <v/>
      </c>
      <c r="I12" s="35" t="str">
        <f>IF(対象者!E13="","",VLOOKUP(事業所!$BP$3,事業所!$BQ$5:$BT$8,4,FALSE))</f>
        <v/>
      </c>
      <c r="J12" s="35" t="str">
        <f>RIGHT(LEFT(対象者!M13,9),7)</f>
        <v/>
      </c>
      <c r="K12" s="35">
        <f>対象者!E13</f>
        <v>0</v>
      </c>
      <c r="L12" s="35">
        <f>対象者!G13</f>
        <v>0</v>
      </c>
      <c r="M12" s="35">
        <f>対象者!N13</f>
        <v>0</v>
      </c>
      <c r="N12" s="57">
        <f>出勤表!AH17</f>
        <v>0</v>
      </c>
      <c r="O12" s="59" t="str">
        <f>内訳書!G16</f>
        <v/>
      </c>
      <c r="P12" s="59">
        <f>経路A!O17</f>
        <v>0</v>
      </c>
      <c r="Q12" s="94">
        <f>経路A!H17</f>
        <v>0</v>
      </c>
      <c r="R12" s="95" t="str">
        <f>経路A!N17</f>
        <v/>
      </c>
      <c r="S12" s="57">
        <f>出勤表!AJ17</f>
        <v>0</v>
      </c>
      <c r="T12" s="94">
        <f>B!H17</f>
        <v>0</v>
      </c>
      <c r="U12" s="95" t="str">
        <f>B!N17</f>
        <v/>
      </c>
      <c r="V12" s="57">
        <f>出勤表!AK17</f>
        <v>0</v>
      </c>
      <c r="W12" s="94">
        <f>'C'!H17</f>
        <v>0</v>
      </c>
      <c r="X12" s="95" t="str">
        <f>'C'!N17</f>
        <v/>
      </c>
      <c r="Y12" s="57">
        <f>出勤表!AL17</f>
        <v>0</v>
      </c>
      <c r="Z12" s="94">
        <f>D!H17</f>
        <v>0</v>
      </c>
      <c r="AA12" s="95" t="str">
        <f>D!N17</f>
        <v/>
      </c>
      <c r="AB12" s="57">
        <f>出勤表!AM17</f>
        <v>0</v>
      </c>
      <c r="AC12" s="94">
        <f>E!H17</f>
        <v>0</v>
      </c>
      <c r="AD12" s="95" t="str">
        <f>E!N17</f>
        <v/>
      </c>
      <c r="AE12" s="57">
        <f>出勤表!AN17</f>
        <v>0</v>
      </c>
      <c r="AF12" s="94">
        <f>F!H17</f>
        <v>0</v>
      </c>
      <c r="AG12" s="95" t="str">
        <f>F!N17</f>
        <v/>
      </c>
      <c r="AH12" s="57">
        <f>出勤表!AO17</f>
        <v>0</v>
      </c>
    </row>
    <row r="13" spans="1:34" ht="21" customHeight="1" x14ac:dyDescent="0.55000000000000004">
      <c r="A13" s="73">
        <f>対象者!B14</f>
        <v>0</v>
      </c>
      <c r="B13" s="74">
        <f>対象者!C14</f>
        <v>0</v>
      </c>
      <c r="C13" s="51">
        <v>10</v>
      </c>
      <c r="D13" s="182" t="str">
        <f>IF(対象者!E14="","",IF(事業所!$BP$3=1,VLOOKUP(貼付データ①!$N$3,市内事業所一覧!$C$3:$K$10110,8,FALSE),IF(事業所!$BP$3=2,VLOOKUP(貼付データ①!$N$3,市外事業所一覧!$C$3:$H$9986,5,FALSE),VLOOKUP(H13,地活・作業所一覧!$A$3:$F$55,5,FALSE))))</f>
        <v/>
      </c>
      <c r="E13" s="182" t="str">
        <f>IF(対象者!E14="","",IF(事業所!$BP$3=1,VLOOKUP(貼付データ①!$N$3,市内事業所一覧!$C$3:$K$10110,9,FALSE),IF(事業所!$BP$3=2,VLOOKUP(貼付データ①!$N$3,市外事業所一覧!$C$3:$H$9986,6,FALSE),VLOOKUP(H13,地活・作業所一覧!$A$3:$F$55,6,FALSE))))</f>
        <v/>
      </c>
      <c r="F13" s="72" t="str">
        <f>IF(対象者!E14="","",VLOOKUP(事業所!$BP$3,事業所!$BQ$5:$BX$8,8,FALSE))</f>
        <v/>
      </c>
      <c r="G13" s="35" t="str">
        <f>IF(対象者!E14="","",VLOOKUP(事業所!$BP$3,事業所!$BQ$5:$BW$8,5,FALSE))</f>
        <v/>
      </c>
      <c r="H13" s="35" t="str">
        <f>IF(対象者!E14="","",VLOOKUP(事業所!$BP$3,事業所!$BQ$5:$BS$8,2,FALSE))</f>
        <v/>
      </c>
      <c r="I13" s="35" t="str">
        <f>IF(対象者!E14="","",VLOOKUP(事業所!$BP$3,事業所!$BQ$5:$BT$8,4,FALSE))</f>
        <v/>
      </c>
      <c r="J13" s="35" t="str">
        <f>RIGHT(LEFT(対象者!M14,9),7)</f>
        <v/>
      </c>
      <c r="K13" s="35">
        <f>対象者!E14</f>
        <v>0</v>
      </c>
      <c r="L13" s="35">
        <f>対象者!G14</f>
        <v>0</v>
      </c>
      <c r="M13" s="35">
        <f>対象者!N14</f>
        <v>0</v>
      </c>
      <c r="N13" s="57">
        <f>出勤表!AH18</f>
        <v>0</v>
      </c>
      <c r="O13" s="59" t="str">
        <f>内訳書!G17</f>
        <v/>
      </c>
      <c r="P13" s="59">
        <f>経路A!O18</f>
        <v>0</v>
      </c>
      <c r="Q13" s="94">
        <f>経路A!H18</f>
        <v>0</v>
      </c>
      <c r="R13" s="95" t="str">
        <f>経路A!N18</f>
        <v/>
      </c>
      <c r="S13" s="57">
        <f>出勤表!AJ18</f>
        <v>0</v>
      </c>
      <c r="T13" s="94">
        <f>B!H18</f>
        <v>0</v>
      </c>
      <c r="U13" s="95" t="str">
        <f>B!N18</f>
        <v/>
      </c>
      <c r="V13" s="57">
        <f>出勤表!AK18</f>
        <v>0</v>
      </c>
      <c r="W13" s="94">
        <f>'C'!H18</f>
        <v>0</v>
      </c>
      <c r="X13" s="95" t="str">
        <f>'C'!N18</f>
        <v/>
      </c>
      <c r="Y13" s="57">
        <f>出勤表!AL18</f>
        <v>0</v>
      </c>
      <c r="Z13" s="94">
        <f>D!H18</f>
        <v>0</v>
      </c>
      <c r="AA13" s="95" t="str">
        <f>D!N18</f>
        <v/>
      </c>
      <c r="AB13" s="57">
        <f>出勤表!AM18</f>
        <v>0</v>
      </c>
      <c r="AC13" s="94">
        <f>E!H18</f>
        <v>0</v>
      </c>
      <c r="AD13" s="95" t="str">
        <f>E!N18</f>
        <v/>
      </c>
      <c r="AE13" s="57">
        <f>出勤表!AN18</f>
        <v>0</v>
      </c>
      <c r="AF13" s="94">
        <f>F!H18</f>
        <v>0</v>
      </c>
      <c r="AG13" s="95" t="str">
        <f>F!N18</f>
        <v/>
      </c>
      <c r="AH13" s="57">
        <f>出勤表!AO18</f>
        <v>0</v>
      </c>
    </row>
    <row r="14" spans="1:34" ht="21" customHeight="1" x14ac:dyDescent="0.55000000000000004">
      <c r="A14" s="73">
        <f>対象者!B15</f>
        <v>0</v>
      </c>
      <c r="B14" s="74">
        <f>対象者!C15</f>
        <v>0</v>
      </c>
      <c r="C14" s="51">
        <v>11</v>
      </c>
      <c r="D14" s="182" t="str">
        <f>IF(対象者!E15="","",IF(事業所!$BP$3=1,VLOOKUP(貼付データ①!$N$3,市内事業所一覧!$C$3:$K$10110,8,FALSE),IF(事業所!$BP$3=2,VLOOKUP(貼付データ①!$N$3,市外事業所一覧!$C$3:$H$9986,5,FALSE),VLOOKUP(H14,地活・作業所一覧!$A$3:$F$55,5,FALSE))))</f>
        <v/>
      </c>
      <c r="E14" s="182" t="str">
        <f>IF(対象者!E15="","",IF(事業所!$BP$3=1,VLOOKUP(貼付データ①!$N$3,市内事業所一覧!$C$3:$K$10110,9,FALSE),IF(事業所!$BP$3=2,VLOOKUP(貼付データ①!$N$3,市外事業所一覧!$C$3:$H$9986,6,FALSE),VLOOKUP(H14,地活・作業所一覧!$A$3:$F$55,6,FALSE))))</f>
        <v/>
      </c>
      <c r="F14" s="72" t="str">
        <f>IF(対象者!E15="","",VLOOKUP(事業所!$BP$3,事業所!$BQ$5:$BX$8,8,FALSE))</f>
        <v/>
      </c>
      <c r="G14" s="35" t="str">
        <f>IF(対象者!E15="","",VLOOKUP(事業所!$BP$3,事業所!$BQ$5:$BW$8,5,FALSE))</f>
        <v/>
      </c>
      <c r="H14" s="35" t="str">
        <f>IF(対象者!E15="","",VLOOKUP(事業所!$BP$3,事業所!$BQ$5:$BS$8,2,FALSE))</f>
        <v/>
      </c>
      <c r="I14" s="35" t="str">
        <f>IF(対象者!E15="","",VLOOKUP(事業所!$BP$3,事業所!$BQ$5:$BT$8,4,FALSE))</f>
        <v/>
      </c>
      <c r="J14" s="35" t="str">
        <f>RIGHT(LEFT(対象者!M15,9),7)</f>
        <v/>
      </c>
      <c r="K14" s="35">
        <f>対象者!E15</f>
        <v>0</v>
      </c>
      <c r="L14" s="35">
        <f>対象者!G15</f>
        <v>0</v>
      </c>
      <c r="M14" s="35">
        <f>対象者!N15</f>
        <v>0</v>
      </c>
      <c r="N14" s="57">
        <f>出勤表!AH19</f>
        <v>0</v>
      </c>
      <c r="O14" s="59" t="str">
        <f>内訳書!G18</f>
        <v/>
      </c>
      <c r="P14" s="59">
        <f>経路A!O19</f>
        <v>0</v>
      </c>
      <c r="Q14" s="94">
        <f>経路A!H19</f>
        <v>0</v>
      </c>
      <c r="R14" s="95" t="str">
        <f>経路A!N19</f>
        <v/>
      </c>
      <c r="S14" s="57">
        <f>出勤表!AJ19</f>
        <v>0</v>
      </c>
      <c r="T14" s="94">
        <f>B!H19</f>
        <v>0</v>
      </c>
      <c r="U14" s="95" t="str">
        <f>B!N19</f>
        <v/>
      </c>
      <c r="V14" s="57">
        <f>出勤表!AK19</f>
        <v>0</v>
      </c>
      <c r="W14" s="94">
        <f>'C'!H19</f>
        <v>0</v>
      </c>
      <c r="X14" s="95" t="str">
        <f>'C'!N19</f>
        <v/>
      </c>
      <c r="Y14" s="57">
        <f>出勤表!AL19</f>
        <v>0</v>
      </c>
      <c r="Z14" s="94">
        <f>D!H19</f>
        <v>0</v>
      </c>
      <c r="AA14" s="95" t="str">
        <f>D!N19</f>
        <v/>
      </c>
      <c r="AB14" s="57">
        <f>出勤表!AM19</f>
        <v>0</v>
      </c>
      <c r="AC14" s="94">
        <f>E!H19</f>
        <v>0</v>
      </c>
      <c r="AD14" s="95" t="str">
        <f>E!N19</f>
        <v/>
      </c>
      <c r="AE14" s="57">
        <f>出勤表!AN19</f>
        <v>0</v>
      </c>
      <c r="AF14" s="94">
        <f>F!H19</f>
        <v>0</v>
      </c>
      <c r="AG14" s="95" t="str">
        <f>F!N19</f>
        <v/>
      </c>
      <c r="AH14" s="57">
        <f>出勤表!AO19</f>
        <v>0</v>
      </c>
    </row>
    <row r="15" spans="1:34" ht="21" customHeight="1" x14ac:dyDescent="0.55000000000000004">
      <c r="A15" s="73">
        <f>対象者!B16</f>
        <v>0</v>
      </c>
      <c r="B15" s="74">
        <f>対象者!C16</f>
        <v>0</v>
      </c>
      <c r="C15" s="51">
        <v>12</v>
      </c>
      <c r="D15" s="182" t="str">
        <f>IF(対象者!E16="","",IF(事業所!$BP$3=1,VLOOKUP(貼付データ①!$N$3,市内事業所一覧!$C$3:$K$10110,8,FALSE),IF(事業所!$BP$3=2,VLOOKUP(貼付データ①!$N$3,市外事業所一覧!$C$3:$H$9986,5,FALSE),VLOOKUP(H15,地活・作業所一覧!$A$3:$F$55,5,FALSE))))</f>
        <v/>
      </c>
      <c r="E15" s="182" t="str">
        <f>IF(対象者!E16="","",IF(事業所!$BP$3=1,VLOOKUP(貼付データ①!$N$3,市内事業所一覧!$C$3:$K$10110,9,FALSE),IF(事業所!$BP$3=2,VLOOKUP(貼付データ①!$N$3,市外事業所一覧!$C$3:$H$9986,6,FALSE),VLOOKUP(H15,地活・作業所一覧!$A$3:$F$55,6,FALSE))))</f>
        <v/>
      </c>
      <c r="F15" s="72" t="str">
        <f>IF(対象者!E16="","",VLOOKUP(事業所!$BP$3,事業所!$BQ$5:$BX$8,8,FALSE))</f>
        <v/>
      </c>
      <c r="G15" s="35" t="str">
        <f>IF(対象者!E16="","",VLOOKUP(事業所!$BP$3,事業所!$BQ$5:$BW$8,5,FALSE))</f>
        <v/>
      </c>
      <c r="H15" s="35" t="str">
        <f>IF(対象者!E16="","",VLOOKUP(事業所!$BP$3,事業所!$BQ$5:$BS$8,2,FALSE))</f>
        <v/>
      </c>
      <c r="I15" s="35" t="str">
        <f>IF(対象者!E16="","",VLOOKUP(事業所!$BP$3,事業所!$BQ$5:$BT$8,4,FALSE))</f>
        <v/>
      </c>
      <c r="J15" s="35" t="str">
        <f>RIGHT(LEFT(対象者!M16,9),7)</f>
        <v/>
      </c>
      <c r="K15" s="35">
        <f>対象者!E16</f>
        <v>0</v>
      </c>
      <c r="L15" s="35">
        <f>対象者!G16</f>
        <v>0</v>
      </c>
      <c r="M15" s="35">
        <f>対象者!N16</f>
        <v>0</v>
      </c>
      <c r="N15" s="57">
        <f>出勤表!AH20</f>
        <v>0</v>
      </c>
      <c r="O15" s="59" t="str">
        <f>内訳書!G19</f>
        <v/>
      </c>
      <c r="P15" s="59">
        <f>経路A!O20</f>
        <v>0</v>
      </c>
      <c r="Q15" s="94">
        <f>経路A!H20</f>
        <v>0</v>
      </c>
      <c r="R15" s="95" t="str">
        <f>経路A!N20</f>
        <v/>
      </c>
      <c r="S15" s="57">
        <f>出勤表!AJ20</f>
        <v>0</v>
      </c>
      <c r="T15" s="94">
        <f>B!H20</f>
        <v>0</v>
      </c>
      <c r="U15" s="95" t="str">
        <f>B!N20</f>
        <v/>
      </c>
      <c r="V15" s="57">
        <f>出勤表!AK20</f>
        <v>0</v>
      </c>
      <c r="W15" s="94">
        <f>'C'!H20</f>
        <v>0</v>
      </c>
      <c r="X15" s="95" t="str">
        <f>'C'!N20</f>
        <v/>
      </c>
      <c r="Y15" s="57">
        <f>出勤表!AL20</f>
        <v>0</v>
      </c>
      <c r="Z15" s="94">
        <f>D!H20</f>
        <v>0</v>
      </c>
      <c r="AA15" s="95" t="str">
        <f>D!N20</f>
        <v/>
      </c>
      <c r="AB15" s="57">
        <f>出勤表!AM20</f>
        <v>0</v>
      </c>
      <c r="AC15" s="94">
        <f>E!H20</f>
        <v>0</v>
      </c>
      <c r="AD15" s="95" t="str">
        <f>E!N20</f>
        <v/>
      </c>
      <c r="AE15" s="57">
        <f>出勤表!AN20</f>
        <v>0</v>
      </c>
      <c r="AF15" s="94">
        <f>F!H20</f>
        <v>0</v>
      </c>
      <c r="AG15" s="95" t="str">
        <f>F!N20</f>
        <v/>
      </c>
      <c r="AH15" s="57">
        <f>出勤表!AO20</f>
        <v>0</v>
      </c>
    </row>
    <row r="16" spans="1:34" ht="21" customHeight="1" x14ac:dyDescent="0.55000000000000004">
      <c r="A16" s="73">
        <f>対象者!B17</f>
        <v>0</v>
      </c>
      <c r="B16" s="74">
        <f>対象者!C17</f>
        <v>0</v>
      </c>
      <c r="C16" s="51">
        <v>13</v>
      </c>
      <c r="D16" s="182" t="str">
        <f>IF(対象者!E17="","",IF(事業所!$BP$3=1,VLOOKUP(貼付データ①!$N$3,市内事業所一覧!$C$3:$K$10110,8,FALSE),IF(事業所!$BP$3=2,VLOOKUP(貼付データ①!$N$3,市外事業所一覧!$C$3:$H$9986,5,FALSE),VLOOKUP(H16,地活・作業所一覧!$A$3:$F$55,5,FALSE))))</f>
        <v/>
      </c>
      <c r="E16" s="182" t="str">
        <f>IF(対象者!E17="","",IF(事業所!$BP$3=1,VLOOKUP(貼付データ①!$N$3,市内事業所一覧!$C$3:$K$10110,9,FALSE),IF(事業所!$BP$3=2,VLOOKUP(貼付データ①!$N$3,市外事業所一覧!$C$3:$H$9986,6,FALSE),VLOOKUP(H16,地活・作業所一覧!$A$3:$F$55,6,FALSE))))</f>
        <v/>
      </c>
      <c r="F16" s="72" t="str">
        <f>IF(対象者!E17="","",VLOOKUP(事業所!$BP$3,事業所!$BQ$5:$BX$8,8,FALSE))</f>
        <v/>
      </c>
      <c r="G16" s="35" t="str">
        <f>IF(対象者!E17="","",VLOOKUP(事業所!$BP$3,事業所!$BQ$5:$BW$8,5,FALSE))</f>
        <v/>
      </c>
      <c r="H16" s="35" t="str">
        <f>IF(対象者!E17="","",VLOOKUP(事業所!$BP$3,事業所!$BQ$5:$BS$8,2,FALSE))</f>
        <v/>
      </c>
      <c r="I16" s="35" t="str">
        <f>IF(対象者!E17="","",VLOOKUP(事業所!$BP$3,事業所!$BQ$5:$BT$8,4,FALSE))</f>
        <v/>
      </c>
      <c r="J16" s="35" t="str">
        <f>RIGHT(LEFT(対象者!M17,9),7)</f>
        <v/>
      </c>
      <c r="K16" s="35">
        <f>対象者!E17</f>
        <v>0</v>
      </c>
      <c r="L16" s="35">
        <f>対象者!G17</f>
        <v>0</v>
      </c>
      <c r="M16" s="35">
        <f>対象者!N17</f>
        <v>0</v>
      </c>
      <c r="N16" s="57">
        <f>出勤表!AH21</f>
        <v>0</v>
      </c>
      <c r="O16" s="59" t="str">
        <f>内訳書!G20</f>
        <v/>
      </c>
      <c r="P16" s="59">
        <f>経路A!O21</f>
        <v>0</v>
      </c>
      <c r="Q16" s="94">
        <f>経路A!H21</f>
        <v>0</v>
      </c>
      <c r="R16" s="95" t="str">
        <f>経路A!N21</f>
        <v/>
      </c>
      <c r="S16" s="57">
        <f>出勤表!AJ21</f>
        <v>0</v>
      </c>
      <c r="T16" s="94">
        <f>B!H21</f>
        <v>0</v>
      </c>
      <c r="U16" s="95" t="str">
        <f>B!N21</f>
        <v/>
      </c>
      <c r="V16" s="57">
        <f>出勤表!AK21</f>
        <v>0</v>
      </c>
      <c r="W16" s="94">
        <f>'C'!H21</f>
        <v>0</v>
      </c>
      <c r="X16" s="95" t="str">
        <f>'C'!N21</f>
        <v/>
      </c>
      <c r="Y16" s="57">
        <f>出勤表!AL21</f>
        <v>0</v>
      </c>
      <c r="Z16" s="94">
        <f>D!H21</f>
        <v>0</v>
      </c>
      <c r="AA16" s="95" t="str">
        <f>D!N21</f>
        <v/>
      </c>
      <c r="AB16" s="57">
        <f>出勤表!AM21</f>
        <v>0</v>
      </c>
      <c r="AC16" s="94">
        <f>E!H21</f>
        <v>0</v>
      </c>
      <c r="AD16" s="95" t="str">
        <f>E!N21</f>
        <v/>
      </c>
      <c r="AE16" s="57">
        <f>出勤表!AN21</f>
        <v>0</v>
      </c>
      <c r="AF16" s="94">
        <f>F!H21</f>
        <v>0</v>
      </c>
      <c r="AG16" s="95" t="str">
        <f>F!N21</f>
        <v/>
      </c>
      <c r="AH16" s="57">
        <f>出勤表!AO21</f>
        <v>0</v>
      </c>
    </row>
    <row r="17" spans="1:34" ht="21" customHeight="1" x14ac:dyDescent="0.55000000000000004">
      <c r="A17" s="73">
        <f>対象者!B18</f>
        <v>0</v>
      </c>
      <c r="B17" s="74">
        <f>対象者!C18</f>
        <v>0</v>
      </c>
      <c r="C17" s="51">
        <v>14</v>
      </c>
      <c r="D17" s="182" t="str">
        <f>IF(対象者!E18="","",IF(事業所!$BP$3=1,VLOOKUP(貼付データ①!$N$3,市内事業所一覧!$C$3:$K$10110,8,FALSE),IF(事業所!$BP$3=2,VLOOKUP(貼付データ①!$N$3,市外事業所一覧!$C$3:$H$9986,5,FALSE),VLOOKUP(H17,地活・作業所一覧!$A$3:$F$55,5,FALSE))))</f>
        <v/>
      </c>
      <c r="E17" s="182" t="str">
        <f>IF(対象者!E18="","",IF(事業所!$BP$3=1,VLOOKUP(貼付データ①!$N$3,市内事業所一覧!$C$3:$K$10110,9,FALSE),IF(事業所!$BP$3=2,VLOOKUP(貼付データ①!$N$3,市外事業所一覧!$C$3:$H$9986,6,FALSE),VLOOKUP(H17,地活・作業所一覧!$A$3:$F$55,6,FALSE))))</f>
        <v/>
      </c>
      <c r="F17" s="72" t="str">
        <f>IF(対象者!E18="","",VLOOKUP(事業所!$BP$3,事業所!$BQ$5:$BX$8,8,FALSE))</f>
        <v/>
      </c>
      <c r="G17" s="35" t="str">
        <f>IF(対象者!E18="","",VLOOKUP(事業所!$BP$3,事業所!$BQ$5:$BW$8,5,FALSE))</f>
        <v/>
      </c>
      <c r="H17" s="35" t="str">
        <f>IF(対象者!E18="","",VLOOKUP(事業所!$BP$3,事業所!$BQ$5:$BS$8,2,FALSE))</f>
        <v/>
      </c>
      <c r="I17" s="35" t="str">
        <f>IF(対象者!E18="","",VLOOKUP(事業所!$BP$3,事業所!$BQ$5:$BT$8,4,FALSE))</f>
        <v/>
      </c>
      <c r="J17" s="35" t="str">
        <f>RIGHT(LEFT(対象者!M18,9),7)</f>
        <v/>
      </c>
      <c r="K17" s="35">
        <f>対象者!E18</f>
        <v>0</v>
      </c>
      <c r="L17" s="35">
        <f>対象者!G18</f>
        <v>0</v>
      </c>
      <c r="M17" s="35">
        <f>対象者!N18</f>
        <v>0</v>
      </c>
      <c r="N17" s="57">
        <f>出勤表!AH22</f>
        <v>0</v>
      </c>
      <c r="O17" s="59" t="str">
        <f>内訳書!G21</f>
        <v/>
      </c>
      <c r="P17" s="59">
        <f>経路A!O22</f>
        <v>0</v>
      </c>
      <c r="Q17" s="94">
        <f>経路A!H22</f>
        <v>0</v>
      </c>
      <c r="R17" s="95" t="str">
        <f>経路A!N22</f>
        <v/>
      </c>
      <c r="S17" s="57">
        <f>出勤表!AJ22</f>
        <v>0</v>
      </c>
      <c r="T17" s="94">
        <f>B!H22</f>
        <v>0</v>
      </c>
      <c r="U17" s="95" t="str">
        <f>B!N22</f>
        <v/>
      </c>
      <c r="V17" s="57">
        <f>出勤表!AK22</f>
        <v>0</v>
      </c>
      <c r="W17" s="94">
        <f>'C'!H22</f>
        <v>0</v>
      </c>
      <c r="X17" s="95" t="str">
        <f>'C'!N22</f>
        <v/>
      </c>
      <c r="Y17" s="57">
        <f>出勤表!AL22</f>
        <v>0</v>
      </c>
      <c r="Z17" s="94">
        <f>D!H22</f>
        <v>0</v>
      </c>
      <c r="AA17" s="95" t="str">
        <f>D!N22</f>
        <v/>
      </c>
      <c r="AB17" s="57">
        <f>出勤表!AM22</f>
        <v>0</v>
      </c>
      <c r="AC17" s="94">
        <f>E!H22</f>
        <v>0</v>
      </c>
      <c r="AD17" s="95" t="str">
        <f>E!N22</f>
        <v/>
      </c>
      <c r="AE17" s="57">
        <f>出勤表!AN22</f>
        <v>0</v>
      </c>
      <c r="AF17" s="94">
        <f>F!H22</f>
        <v>0</v>
      </c>
      <c r="AG17" s="95" t="str">
        <f>F!N22</f>
        <v/>
      </c>
      <c r="AH17" s="57">
        <f>出勤表!AO22</f>
        <v>0</v>
      </c>
    </row>
    <row r="18" spans="1:34" ht="21" customHeight="1" x14ac:dyDescent="0.55000000000000004">
      <c r="A18" s="73">
        <f>対象者!B19</f>
        <v>0</v>
      </c>
      <c r="B18" s="74">
        <f>対象者!C19</f>
        <v>0</v>
      </c>
      <c r="C18" s="51">
        <v>15</v>
      </c>
      <c r="D18" s="182" t="str">
        <f>IF(対象者!E19="","",IF(事業所!$BP$3=1,VLOOKUP(貼付データ①!$N$3,市内事業所一覧!$C$3:$K$10110,8,FALSE),IF(事業所!$BP$3=2,VLOOKUP(貼付データ①!$N$3,市外事業所一覧!$C$3:$H$9986,5,FALSE),VLOOKUP(H18,地活・作業所一覧!$A$3:$F$55,5,FALSE))))</f>
        <v/>
      </c>
      <c r="E18" s="182" t="str">
        <f>IF(対象者!E19="","",IF(事業所!$BP$3=1,VLOOKUP(貼付データ①!$N$3,市内事業所一覧!$C$3:$K$10110,9,FALSE),IF(事業所!$BP$3=2,VLOOKUP(貼付データ①!$N$3,市外事業所一覧!$C$3:$H$9986,6,FALSE),VLOOKUP(H18,地活・作業所一覧!$A$3:$F$55,6,FALSE))))</f>
        <v/>
      </c>
      <c r="F18" s="72" t="str">
        <f>IF(対象者!E19="","",VLOOKUP(事業所!$BP$3,事業所!$BQ$5:$BX$8,8,FALSE))</f>
        <v/>
      </c>
      <c r="G18" s="35" t="str">
        <f>IF(対象者!E19="","",VLOOKUP(事業所!$BP$3,事業所!$BQ$5:$BW$8,5,FALSE))</f>
        <v/>
      </c>
      <c r="H18" s="35" t="str">
        <f>IF(対象者!E19="","",VLOOKUP(事業所!$BP$3,事業所!$BQ$5:$BS$8,2,FALSE))</f>
        <v/>
      </c>
      <c r="I18" s="35" t="str">
        <f>IF(対象者!E19="","",VLOOKUP(事業所!$BP$3,事業所!$BQ$5:$BT$8,4,FALSE))</f>
        <v/>
      </c>
      <c r="J18" s="35" t="str">
        <f>RIGHT(LEFT(対象者!M19,9),7)</f>
        <v/>
      </c>
      <c r="K18" s="35">
        <f>対象者!E19</f>
        <v>0</v>
      </c>
      <c r="L18" s="35">
        <f>対象者!G19</f>
        <v>0</v>
      </c>
      <c r="M18" s="35">
        <f>対象者!N19</f>
        <v>0</v>
      </c>
      <c r="N18" s="57">
        <f>出勤表!AH23</f>
        <v>0</v>
      </c>
      <c r="O18" s="59" t="str">
        <f>内訳書!G22</f>
        <v/>
      </c>
      <c r="P18" s="59">
        <f>経路A!O23</f>
        <v>0</v>
      </c>
      <c r="Q18" s="94">
        <f>経路A!H23</f>
        <v>0</v>
      </c>
      <c r="R18" s="95" t="str">
        <f>経路A!N23</f>
        <v/>
      </c>
      <c r="S18" s="57">
        <f>出勤表!AJ23</f>
        <v>0</v>
      </c>
      <c r="T18" s="94">
        <f>B!H23</f>
        <v>0</v>
      </c>
      <c r="U18" s="95" t="str">
        <f>B!N23</f>
        <v/>
      </c>
      <c r="V18" s="57">
        <f>出勤表!AK23</f>
        <v>0</v>
      </c>
      <c r="W18" s="94">
        <f>'C'!H23</f>
        <v>0</v>
      </c>
      <c r="X18" s="95" t="str">
        <f>'C'!N23</f>
        <v/>
      </c>
      <c r="Y18" s="57">
        <f>出勤表!AL23</f>
        <v>0</v>
      </c>
      <c r="Z18" s="94">
        <f>D!H23</f>
        <v>0</v>
      </c>
      <c r="AA18" s="95" t="str">
        <f>D!N23</f>
        <v/>
      </c>
      <c r="AB18" s="57">
        <f>出勤表!AM23</f>
        <v>0</v>
      </c>
      <c r="AC18" s="94">
        <f>E!H23</f>
        <v>0</v>
      </c>
      <c r="AD18" s="95" t="str">
        <f>E!N23</f>
        <v/>
      </c>
      <c r="AE18" s="57">
        <f>出勤表!AN23</f>
        <v>0</v>
      </c>
      <c r="AF18" s="94">
        <f>F!H23</f>
        <v>0</v>
      </c>
      <c r="AG18" s="95" t="str">
        <f>F!N23</f>
        <v/>
      </c>
      <c r="AH18" s="57">
        <f>出勤表!AO23</f>
        <v>0</v>
      </c>
    </row>
    <row r="19" spans="1:34" ht="21" customHeight="1" x14ac:dyDescent="0.55000000000000004">
      <c r="A19" s="73">
        <f>対象者!B20</f>
        <v>0</v>
      </c>
      <c r="B19" s="74">
        <f>対象者!C20</f>
        <v>0</v>
      </c>
      <c r="C19" s="51">
        <v>16</v>
      </c>
      <c r="D19" s="182" t="str">
        <f>IF(対象者!E20="","",IF(事業所!$BP$3=1,VLOOKUP(貼付データ①!$N$3,市内事業所一覧!$C$3:$K$10110,8,FALSE),IF(事業所!$BP$3=2,VLOOKUP(貼付データ①!$N$3,市外事業所一覧!$C$3:$H$9986,5,FALSE),VLOOKUP(H19,地活・作業所一覧!$A$3:$F$55,5,FALSE))))</f>
        <v/>
      </c>
      <c r="E19" s="182" t="str">
        <f>IF(対象者!E20="","",IF(事業所!$BP$3=1,VLOOKUP(貼付データ①!$N$3,市内事業所一覧!$C$3:$K$10110,9,FALSE),IF(事業所!$BP$3=2,VLOOKUP(貼付データ①!$N$3,市外事業所一覧!$C$3:$H$9986,6,FALSE),VLOOKUP(H19,地活・作業所一覧!$A$3:$F$55,6,FALSE))))</f>
        <v/>
      </c>
      <c r="F19" s="72" t="str">
        <f>IF(対象者!E20="","",VLOOKUP(事業所!$BP$3,事業所!$BQ$5:$BX$8,8,FALSE))</f>
        <v/>
      </c>
      <c r="G19" s="35" t="str">
        <f>IF(対象者!E20="","",VLOOKUP(事業所!$BP$3,事業所!$BQ$5:$BW$8,5,FALSE))</f>
        <v/>
      </c>
      <c r="H19" s="35" t="str">
        <f>IF(対象者!E20="","",VLOOKUP(事業所!$BP$3,事業所!$BQ$5:$BS$8,2,FALSE))</f>
        <v/>
      </c>
      <c r="I19" s="35" t="str">
        <f>IF(対象者!E20="","",VLOOKUP(事業所!$BP$3,事業所!$BQ$5:$BT$8,4,FALSE))</f>
        <v/>
      </c>
      <c r="J19" s="35" t="str">
        <f>RIGHT(LEFT(対象者!M20,9),7)</f>
        <v/>
      </c>
      <c r="K19" s="35">
        <f>対象者!E20</f>
        <v>0</v>
      </c>
      <c r="L19" s="35">
        <f>対象者!G20</f>
        <v>0</v>
      </c>
      <c r="M19" s="35">
        <f>対象者!N20</f>
        <v>0</v>
      </c>
      <c r="N19" s="57">
        <f>出勤表!AH24</f>
        <v>0</v>
      </c>
      <c r="O19" s="59" t="str">
        <f>内訳書!G23</f>
        <v/>
      </c>
      <c r="P19" s="59">
        <f>経路A!O24</f>
        <v>0</v>
      </c>
      <c r="Q19" s="94">
        <f>経路A!H24</f>
        <v>0</v>
      </c>
      <c r="R19" s="95" t="str">
        <f>経路A!N24</f>
        <v/>
      </c>
      <c r="S19" s="57">
        <f>出勤表!AJ24</f>
        <v>0</v>
      </c>
      <c r="T19" s="94">
        <f>B!H24</f>
        <v>0</v>
      </c>
      <c r="U19" s="95" t="str">
        <f>B!N24</f>
        <v/>
      </c>
      <c r="V19" s="57">
        <f>出勤表!AK24</f>
        <v>0</v>
      </c>
      <c r="W19" s="94">
        <f>'C'!H24</f>
        <v>0</v>
      </c>
      <c r="X19" s="95" t="str">
        <f>'C'!N24</f>
        <v/>
      </c>
      <c r="Y19" s="57">
        <f>出勤表!AL24</f>
        <v>0</v>
      </c>
      <c r="Z19" s="94">
        <f>D!H24</f>
        <v>0</v>
      </c>
      <c r="AA19" s="95" t="str">
        <f>D!N24</f>
        <v/>
      </c>
      <c r="AB19" s="57">
        <f>出勤表!AM24</f>
        <v>0</v>
      </c>
      <c r="AC19" s="94">
        <f>E!H24</f>
        <v>0</v>
      </c>
      <c r="AD19" s="95" t="str">
        <f>E!N24</f>
        <v/>
      </c>
      <c r="AE19" s="57">
        <f>出勤表!AN24</f>
        <v>0</v>
      </c>
      <c r="AF19" s="94">
        <f>F!H24</f>
        <v>0</v>
      </c>
      <c r="AG19" s="95" t="str">
        <f>F!N24</f>
        <v/>
      </c>
      <c r="AH19" s="57">
        <f>出勤表!AO24</f>
        <v>0</v>
      </c>
    </row>
    <row r="20" spans="1:34" ht="21" customHeight="1" x14ac:dyDescent="0.55000000000000004">
      <c r="A20" s="73">
        <f>対象者!B21</f>
        <v>0</v>
      </c>
      <c r="B20" s="74">
        <f>対象者!C21</f>
        <v>0</v>
      </c>
      <c r="C20" s="51">
        <v>17</v>
      </c>
      <c r="D20" s="182" t="str">
        <f>IF(対象者!E21="","",IF(事業所!$BP$3=1,VLOOKUP(貼付データ①!$N$3,市内事業所一覧!$C$3:$K$10110,8,FALSE),IF(事業所!$BP$3=2,VLOOKUP(貼付データ①!$N$3,市外事業所一覧!$C$3:$H$9986,5,FALSE),VLOOKUP(H20,地活・作業所一覧!$A$3:$F$55,5,FALSE))))</f>
        <v/>
      </c>
      <c r="E20" s="182" t="str">
        <f>IF(対象者!E21="","",IF(事業所!$BP$3=1,VLOOKUP(貼付データ①!$N$3,市内事業所一覧!$C$3:$K$10110,9,FALSE),IF(事業所!$BP$3=2,VLOOKUP(貼付データ①!$N$3,市外事業所一覧!$C$3:$H$9986,6,FALSE),VLOOKUP(H20,地活・作業所一覧!$A$3:$F$55,6,FALSE))))</f>
        <v/>
      </c>
      <c r="F20" s="72" t="str">
        <f>IF(対象者!E21="","",VLOOKUP(事業所!$BP$3,事業所!$BQ$5:$BX$8,8,FALSE))</f>
        <v/>
      </c>
      <c r="G20" s="35" t="str">
        <f>IF(対象者!E21="","",VLOOKUP(事業所!$BP$3,事業所!$BQ$5:$BW$8,5,FALSE))</f>
        <v/>
      </c>
      <c r="H20" s="35" t="str">
        <f>IF(対象者!E21="","",VLOOKUP(事業所!$BP$3,事業所!$BQ$5:$BS$8,2,FALSE))</f>
        <v/>
      </c>
      <c r="I20" s="35" t="str">
        <f>IF(対象者!E21="","",VLOOKUP(事業所!$BP$3,事業所!$BQ$5:$BT$8,4,FALSE))</f>
        <v/>
      </c>
      <c r="J20" s="35" t="str">
        <f>RIGHT(LEFT(対象者!M21,9),7)</f>
        <v/>
      </c>
      <c r="K20" s="35">
        <f>対象者!E21</f>
        <v>0</v>
      </c>
      <c r="L20" s="35">
        <f>対象者!G21</f>
        <v>0</v>
      </c>
      <c r="M20" s="35">
        <f>対象者!N21</f>
        <v>0</v>
      </c>
      <c r="N20" s="57">
        <f>出勤表!AH25</f>
        <v>0</v>
      </c>
      <c r="O20" s="59" t="str">
        <f>内訳書!G24</f>
        <v/>
      </c>
      <c r="P20" s="59">
        <f>経路A!O25</f>
        <v>0</v>
      </c>
      <c r="Q20" s="94">
        <f>経路A!H25</f>
        <v>0</v>
      </c>
      <c r="R20" s="95" t="str">
        <f>経路A!N25</f>
        <v/>
      </c>
      <c r="S20" s="57">
        <f>出勤表!AJ25</f>
        <v>0</v>
      </c>
      <c r="T20" s="94">
        <f>B!H25</f>
        <v>0</v>
      </c>
      <c r="U20" s="95" t="str">
        <f>B!N25</f>
        <v/>
      </c>
      <c r="V20" s="57">
        <f>出勤表!AK25</f>
        <v>0</v>
      </c>
      <c r="W20" s="94">
        <f>'C'!H25</f>
        <v>0</v>
      </c>
      <c r="X20" s="95" t="str">
        <f>'C'!N25</f>
        <v/>
      </c>
      <c r="Y20" s="57">
        <f>出勤表!AL25</f>
        <v>0</v>
      </c>
      <c r="Z20" s="94">
        <f>D!H25</f>
        <v>0</v>
      </c>
      <c r="AA20" s="95" t="str">
        <f>D!N25</f>
        <v/>
      </c>
      <c r="AB20" s="57">
        <f>出勤表!AM25</f>
        <v>0</v>
      </c>
      <c r="AC20" s="94">
        <f>E!H25</f>
        <v>0</v>
      </c>
      <c r="AD20" s="95" t="str">
        <f>E!N25</f>
        <v/>
      </c>
      <c r="AE20" s="57">
        <f>出勤表!AN25</f>
        <v>0</v>
      </c>
      <c r="AF20" s="94">
        <f>F!H25</f>
        <v>0</v>
      </c>
      <c r="AG20" s="95" t="str">
        <f>F!N25</f>
        <v/>
      </c>
      <c r="AH20" s="57">
        <f>出勤表!AO25</f>
        <v>0</v>
      </c>
    </row>
    <row r="21" spans="1:34" ht="21" customHeight="1" x14ac:dyDescent="0.55000000000000004">
      <c r="A21" s="73">
        <f>対象者!B22</f>
        <v>0</v>
      </c>
      <c r="B21" s="74">
        <f>対象者!C22</f>
        <v>0</v>
      </c>
      <c r="C21" s="51">
        <v>18</v>
      </c>
      <c r="D21" s="182" t="str">
        <f>IF(対象者!E22="","",IF(事業所!$BP$3=1,VLOOKUP(貼付データ①!$N$3,市内事業所一覧!$C$3:$K$10110,8,FALSE),IF(事業所!$BP$3=2,VLOOKUP(貼付データ①!$N$3,市外事業所一覧!$C$3:$H$9986,5,FALSE),VLOOKUP(H21,地活・作業所一覧!$A$3:$F$55,5,FALSE))))</f>
        <v/>
      </c>
      <c r="E21" s="182" t="str">
        <f>IF(対象者!E22="","",IF(事業所!$BP$3=1,VLOOKUP(貼付データ①!$N$3,市内事業所一覧!$C$3:$K$10110,9,FALSE),IF(事業所!$BP$3=2,VLOOKUP(貼付データ①!$N$3,市外事業所一覧!$C$3:$H$9986,6,FALSE),VLOOKUP(H21,地活・作業所一覧!$A$3:$F$55,6,FALSE))))</f>
        <v/>
      </c>
      <c r="F21" s="72" t="str">
        <f>IF(対象者!E22="","",VLOOKUP(事業所!$BP$3,事業所!$BQ$5:$BX$8,8,FALSE))</f>
        <v/>
      </c>
      <c r="G21" s="35" t="str">
        <f>IF(対象者!E22="","",VLOOKUP(事業所!$BP$3,事業所!$BQ$5:$BW$8,5,FALSE))</f>
        <v/>
      </c>
      <c r="H21" s="35" t="str">
        <f>IF(対象者!E22="","",VLOOKUP(事業所!$BP$3,事業所!$BQ$5:$BS$8,2,FALSE))</f>
        <v/>
      </c>
      <c r="I21" s="35" t="str">
        <f>IF(対象者!E22="","",VLOOKUP(事業所!$BP$3,事業所!$BQ$5:$BT$8,4,FALSE))</f>
        <v/>
      </c>
      <c r="J21" s="35" t="str">
        <f>RIGHT(LEFT(対象者!M22,9),7)</f>
        <v/>
      </c>
      <c r="K21" s="35">
        <f>対象者!E22</f>
        <v>0</v>
      </c>
      <c r="L21" s="35">
        <f>対象者!G22</f>
        <v>0</v>
      </c>
      <c r="M21" s="35">
        <f>対象者!N22</f>
        <v>0</v>
      </c>
      <c r="N21" s="57">
        <f>出勤表!AH26</f>
        <v>0</v>
      </c>
      <c r="O21" s="59" t="str">
        <f>内訳書!G25</f>
        <v/>
      </c>
      <c r="P21" s="59">
        <f>経路A!O26</f>
        <v>0</v>
      </c>
      <c r="Q21" s="94">
        <f>経路A!H26</f>
        <v>0</v>
      </c>
      <c r="R21" s="95" t="str">
        <f>経路A!N26</f>
        <v/>
      </c>
      <c r="S21" s="57">
        <f>出勤表!AJ26</f>
        <v>0</v>
      </c>
      <c r="T21" s="94">
        <f>B!H26</f>
        <v>0</v>
      </c>
      <c r="U21" s="95" t="str">
        <f>B!N26</f>
        <v/>
      </c>
      <c r="V21" s="57">
        <f>出勤表!AK26</f>
        <v>0</v>
      </c>
      <c r="W21" s="94">
        <f>'C'!H26</f>
        <v>0</v>
      </c>
      <c r="X21" s="95" t="str">
        <f>'C'!N26</f>
        <v/>
      </c>
      <c r="Y21" s="57">
        <f>出勤表!AL26</f>
        <v>0</v>
      </c>
      <c r="Z21" s="94">
        <f>D!H26</f>
        <v>0</v>
      </c>
      <c r="AA21" s="95" t="str">
        <f>D!N26</f>
        <v/>
      </c>
      <c r="AB21" s="57">
        <f>出勤表!AM26</f>
        <v>0</v>
      </c>
      <c r="AC21" s="94">
        <f>E!H26</f>
        <v>0</v>
      </c>
      <c r="AD21" s="95" t="str">
        <f>E!N26</f>
        <v/>
      </c>
      <c r="AE21" s="57">
        <f>出勤表!AN26</f>
        <v>0</v>
      </c>
      <c r="AF21" s="94">
        <f>F!H26</f>
        <v>0</v>
      </c>
      <c r="AG21" s="95" t="str">
        <f>F!N26</f>
        <v/>
      </c>
      <c r="AH21" s="57">
        <f>出勤表!AO26</f>
        <v>0</v>
      </c>
    </row>
    <row r="22" spans="1:34" ht="21" customHeight="1" x14ac:dyDescent="0.55000000000000004">
      <c r="A22" s="73">
        <f>対象者!B23</f>
        <v>0</v>
      </c>
      <c r="B22" s="74">
        <f>対象者!C23</f>
        <v>0</v>
      </c>
      <c r="C22" s="51">
        <v>19</v>
      </c>
      <c r="D22" s="182" t="str">
        <f>IF(対象者!E23="","",IF(事業所!$BP$3=1,VLOOKUP(貼付データ①!$N$3,市内事業所一覧!$C$3:$K$10110,8,FALSE),IF(事業所!$BP$3=2,VLOOKUP(貼付データ①!$N$3,市外事業所一覧!$C$3:$H$9986,5,FALSE),VLOOKUP(H22,地活・作業所一覧!$A$3:$F$55,5,FALSE))))</f>
        <v/>
      </c>
      <c r="E22" s="182" t="str">
        <f>IF(対象者!E23="","",IF(事業所!$BP$3=1,VLOOKUP(貼付データ①!$N$3,市内事業所一覧!$C$3:$K$10110,9,FALSE),IF(事業所!$BP$3=2,VLOOKUP(貼付データ①!$N$3,市外事業所一覧!$C$3:$H$9986,6,FALSE),VLOOKUP(H22,地活・作業所一覧!$A$3:$F$55,6,FALSE))))</f>
        <v/>
      </c>
      <c r="F22" s="72" t="str">
        <f>IF(対象者!E23="","",VLOOKUP(事業所!$BP$3,事業所!$BQ$5:$BX$8,8,FALSE))</f>
        <v/>
      </c>
      <c r="G22" s="35" t="str">
        <f>IF(対象者!E23="","",VLOOKUP(事業所!$BP$3,事業所!$BQ$5:$BW$8,5,FALSE))</f>
        <v/>
      </c>
      <c r="H22" s="35" t="str">
        <f>IF(対象者!E23="","",VLOOKUP(事業所!$BP$3,事業所!$BQ$5:$BS$8,2,FALSE))</f>
        <v/>
      </c>
      <c r="I22" s="35" t="str">
        <f>IF(対象者!E23="","",VLOOKUP(事業所!$BP$3,事業所!$BQ$5:$BT$8,4,FALSE))</f>
        <v/>
      </c>
      <c r="J22" s="35" t="str">
        <f>RIGHT(LEFT(対象者!M23,9),7)</f>
        <v/>
      </c>
      <c r="K22" s="35">
        <f>対象者!E23</f>
        <v>0</v>
      </c>
      <c r="L22" s="35">
        <f>対象者!G23</f>
        <v>0</v>
      </c>
      <c r="M22" s="35">
        <f>対象者!N23</f>
        <v>0</v>
      </c>
      <c r="N22" s="57">
        <f>出勤表!AH27</f>
        <v>0</v>
      </c>
      <c r="O22" s="59" t="str">
        <f>内訳書!G26</f>
        <v/>
      </c>
      <c r="P22" s="59">
        <f>経路A!O27</f>
        <v>0</v>
      </c>
      <c r="Q22" s="94">
        <f>経路A!H27</f>
        <v>0</v>
      </c>
      <c r="R22" s="95" t="str">
        <f>経路A!N27</f>
        <v/>
      </c>
      <c r="S22" s="57">
        <f>出勤表!AJ27</f>
        <v>0</v>
      </c>
      <c r="T22" s="94">
        <f>B!H27</f>
        <v>0</v>
      </c>
      <c r="U22" s="95" t="str">
        <f>B!N27</f>
        <v/>
      </c>
      <c r="V22" s="57">
        <f>出勤表!AK27</f>
        <v>0</v>
      </c>
      <c r="W22" s="94">
        <f>'C'!H27</f>
        <v>0</v>
      </c>
      <c r="X22" s="95" t="str">
        <f>'C'!N27</f>
        <v/>
      </c>
      <c r="Y22" s="57">
        <f>出勤表!AL27</f>
        <v>0</v>
      </c>
      <c r="Z22" s="94">
        <f>D!H27</f>
        <v>0</v>
      </c>
      <c r="AA22" s="95" t="str">
        <f>D!N27</f>
        <v/>
      </c>
      <c r="AB22" s="57">
        <f>出勤表!AM27</f>
        <v>0</v>
      </c>
      <c r="AC22" s="94">
        <f>E!H27</f>
        <v>0</v>
      </c>
      <c r="AD22" s="95" t="str">
        <f>E!N27</f>
        <v/>
      </c>
      <c r="AE22" s="57">
        <f>出勤表!AN27</f>
        <v>0</v>
      </c>
      <c r="AF22" s="94">
        <f>F!H27</f>
        <v>0</v>
      </c>
      <c r="AG22" s="95" t="str">
        <f>F!N27</f>
        <v/>
      </c>
      <c r="AH22" s="57">
        <f>出勤表!AO27</f>
        <v>0</v>
      </c>
    </row>
    <row r="23" spans="1:34" ht="21" customHeight="1" x14ac:dyDescent="0.55000000000000004">
      <c r="A23" s="73">
        <f>対象者!B24</f>
        <v>0</v>
      </c>
      <c r="B23" s="74">
        <f>対象者!C24</f>
        <v>0</v>
      </c>
      <c r="C23" s="51">
        <v>20</v>
      </c>
      <c r="D23" s="182" t="str">
        <f>IF(対象者!E24="","",IF(事業所!$BP$3=1,VLOOKUP(貼付データ①!$N$3,市内事業所一覧!$C$3:$K$10110,8,FALSE),IF(事業所!$BP$3=2,VLOOKUP(貼付データ①!$N$3,市外事業所一覧!$C$3:$H$9986,5,FALSE),VLOOKUP(H23,地活・作業所一覧!$A$3:$F$55,5,FALSE))))</f>
        <v/>
      </c>
      <c r="E23" s="182" t="str">
        <f>IF(対象者!E24="","",IF(事業所!$BP$3=1,VLOOKUP(貼付データ①!$N$3,市内事業所一覧!$C$3:$K$10110,9,FALSE),IF(事業所!$BP$3=2,VLOOKUP(貼付データ①!$N$3,市外事業所一覧!$C$3:$H$9986,6,FALSE),VLOOKUP(H23,地活・作業所一覧!$A$3:$F$55,6,FALSE))))</f>
        <v/>
      </c>
      <c r="F23" s="72" t="str">
        <f>IF(対象者!E24="","",VLOOKUP(事業所!$BP$3,事業所!$BQ$5:$BX$8,8,FALSE))</f>
        <v/>
      </c>
      <c r="G23" s="35" t="str">
        <f>IF(対象者!E24="","",VLOOKUP(事業所!$BP$3,事業所!$BQ$5:$BW$8,5,FALSE))</f>
        <v/>
      </c>
      <c r="H23" s="35" t="str">
        <f>IF(対象者!E24="","",VLOOKUP(事業所!$BP$3,事業所!$BQ$5:$BS$8,2,FALSE))</f>
        <v/>
      </c>
      <c r="I23" s="35" t="str">
        <f>IF(対象者!E24="","",VLOOKUP(事業所!$BP$3,事業所!$BQ$5:$BT$8,4,FALSE))</f>
        <v/>
      </c>
      <c r="J23" s="35" t="str">
        <f>RIGHT(LEFT(対象者!M24,9),7)</f>
        <v/>
      </c>
      <c r="K23" s="35">
        <f>対象者!E24</f>
        <v>0</v>
      </c>
      <c r="L23" s="35">
        <f>対象者!G24</f>
        <v>0</v>
      </c>
      <c r="M23" s="35">
        <f>対象者!N24</f>
        <v>0</v>
      </c>
      <c r="N23" s="57">
        <f>出勤表!AH28</f>
        <v>0</v>
      </c>
      <c r="O23" s="59" t="str">
        <f>内訳書!G27</f>
        <v/>
      </c>
      <c r="P23" s="59">
        <f>経路A!O28</f>
        <v>0</v>
      </c>
      <c r="Q23" s="94">
        <f>経路A!H28</f>
        <v>0</v>
      </c>
      <c r="R23" s="95" t="str">
        <f>経路A!N28</f>
        <v/>
      </c>
      <c r="S23" s="57">
        <f>出勤表!AJ28</f>
        <v>0</v>
      </c>
      <c r="T23" s="94">
        <f>B!H28</f>
        <v>0</v>
      </c>
      <c r="U23" s="95" t="str">
        <f>B!N28</f>
        <v/>
      </c>
      <c r="V23" s="57">
        <f>出勤表!AK28</f>
        <v>0</v>
      </c>
      <c r="W23" s="94">
        <f>'C'!H28</f>
        <v>0</v>
      </c>
      <c r="X23" s="95" t="str">
        <f>'C'!N28</f>
        <v/>
      </c>
      <c r="Y23" s="57">
        <f>出勤表!AL28</f>
        <v>0</v>
      </c>
      <c r="Z23" s="94">
        <f>D!H28</f>
        <v>0</v>
      </c>
      <c r="AA23" s="95" t="str">
        <f>D!N28</f>
        <v/>
      </c>
      <c r="AB23" s="57">
        <f>出勤表!AM28</f>
        <v>0</v>
      </c>
      <c r="AC23" s="94">
        <f>E!H28</f>
        <v>0</v>
      </c>
      <c r="AD23" s="95" t="str">
        <f>E!N28</f>
        <v/>
      </c>
      <c r="AE23" s="57">
        <f>出勤表!AN28</f>
        <v>0</v>
      </c>
      <c r="AF23" s="94">
        <f>F!H28</f>
        <v>0</v>
      </c>
      <c r="AG23" s="95" t="str">
        <f>F!N28</f>
        <v/>
      </c>
      <c r="AH23" s="57">
        <f>出勤表!AO28</f>
        <v>0</v>
      </c>
    </row>
    <row r="24" spans="1:34" ht="21" customHeight="1" x14ac:dyDescent="0.55000000000000004">
      <c r="A24" s="73">
        <f>対象者!B25</f>
        <v>0</v>
      </c>
      <c r="B24" s="74">
        <f>対象者!C25</f>
        <v>0</v>
      </c>
      <c r="C24" s="51">
        <v>21</v>
      </c>
      <c r="D24" s="182" t="str">
        <f>IF(対象者!E25="","",IF(事業所!$BP$3=1,VLOOKUP(貼付データ①!$N$3,市内事業所一覧!$C$3:$K$10110,8,FALSE),IF(事業所!$BP$3=2,VLOOKUP(貼付データ①!$N$3,市外事業所一覧!$C$3:$H$9986,5,FALSE),VLOOKUP(H24,地活・作業所一覧!$A$3:$F$55,5,FALSE))))</f>
        <v/>
      </c>
      <c r="E24" s="182" t="str">
        <f>IF(対象者!E25="","",IF(事業所!$BP$3=1,VLOOKUP(貼付データ①!$N$3,市内事業所一覧!$C$3:$K$10110,9,FALSE),IF(事業所!$BP$3=2,VLOOKUP(貼付データ①!$N$3,市外事業所一覧!$C$3:$H$9986,6,FALSE),VLOOKUP(H24,地活・作業所一覧!$A$3:$F$55,6,FALSE))))</f>
        <v/>
      </c>
      <c r="F24" s="72" t="str">
        <f>IF(対象者!E25="","",VLOOKUP(事業所!$BP$3,事業所!$BQ$5:$BX$8,8,FALSE))</f>
        <v/>
      </c>
      <c r="G24" s="35" t="str">
        <f>IF(対象者!E25="","",VLOOKUP(事業所!$BP$3,事業所!$BQ$5:$BW$8,5,FALSE))</f>
        <v/>
      </c>
      <c r="H24" s="35" t="str">
        <f>IF(対象者!E25="","",VLOOKUP(事業所!$BP$3,事業所!$BQ$5:$BS$8,2,FALSE))</f>
        <v/>
      </c>
      <c r="I24" s="35" t="str">
        <f>IF(対象者!E25="","",VLOOKUP(事業所!$BP$3,事業所!$BQ$5:$BT$8,4,FALSE))</f>
        <v/>
      </c>
      <c r="J24" s="35" t="str">
        <f>RIGHT(LEFT(対象者!M25,9),7)</f>
        <v/>
      </c>
      <c r="K24" s="35">
        <f>対象者!E25</f>
        <v>0</v>
      </c>
      <c r="L24" s="35">
        <f>対象者!G25</f>
        <v>0</v>
      </c>
      <c r="M24" s="35">
        <f>対象者!N25</f>
        <v>0</v>
      </c>
      <c r="N24" s="57">
        <f>出勤表!AH29</f>
        <v>0</v>
      </c>
      <c r="O24" s="59" t="str">
        <f>内訳書!G28</f>
        <v/>
      </c>
      <c r="P24" s="59">
        <f>経路A!O29</f>
        <v>0</v>
      </c>
      <c r="Q24" s="94">
        <f>経路A!H29</f>
        <v>0</v>
      </c>
      <c r="R24" s="95" t="str">
        <f>経路A!N29</f>
        <v/>
      </c>
      <c r="S24" s="57">
        <f>出勤表!AJ29</f>
        <v>0</v>
      </c>
      <c r="T24" s="94">
        <f>B!H29</f>
        <v>0</v>
      </c>
      <c r="U24" s="95" t="str">
        <f>B!N29</f>
        <v/>
      </c>
      <c r="V24" s="57">
        <f>出勤表!AK29</f>
        <v>0</v>
      </c>
      <c r="W24" s="94">
        <f>'C'!H29</f>
        <v>0</v>
      </c>
      <c r="X24" s="95" t="str">
        <f>'C'!N29</f>
        <v/>
      </c>
      <c r="Y24" s="57">
        <f>出勤表!AL29</f>
        <v>0</v>
      </c>
      <c r="Z24" s="94">
        <f>D!H29</f>
        <v>0</v>
      </c>
      <c r="AA24" s="95" t="str">
        <f>D!N29</f>
        <v/>
      </c>
      <c r="AB24" s="57">
        <f>出勤表!AM29</f>
        <v>0</v>
      </c>
      <c r="AC24" s="94">
        <f>E!H29</f>
        <v>0</v>
      </c>
      <c r="AD24" s="95" t="str">
        <f>E!N29</f>
        <v/>
      </c>
      <c r="AE24" s="57">
        <f>出勤表!AN29</f>
        <v>0</v>
      </c>
      <c r="AF24" s="94">
        <f>F!H29</f>
        <v>0</v>
      </c>
      <c r="AG24" s="95" t="str">
        <f>F!N29</f>
        <v/>
      </c>
      <c r="AH24" s="57">
        <f>出勤表!AO29</f>
        <v>0</v>
      </c>
    </row>
    <row r="25" spans="1:34" ht="21" customHeight="1" x14ac:dyDescent="0.55000000000000004">
      <c r="A25" s="73">
        <f>対象者!B26</f>
        <v>0</v>
      </c>
      <c r="B25" s="74">
        <f>対象者!C26</f>
        <v>0</v>
      </c>
      <c r="C25" s="51">
        <v>22</v>
      </c>
      <c r="D25" s="182" t="str">
        <f>IF(対象者!E26="","",IF(事業所!$BP$3=1,VLOOKUP(貼付データ①!$N$3,市内事業所一覧!$C$3:$K$10110,8,FALSE),IF(事業所!$BP$3=2,VLOOKUP(貼付データ①!$N$3,市外事業所一覧!$C$3:$H$9986,5,FALSE),VLOOKUP(H25,地活・作業所一覧!$A$3:$F$55,5,FALSE))))</f>
        <v/>
      </c>
      <c r="E25" s="182" t="str">
        <f>IF(対象者!E26="","",IF(事業所!$BP$3=1,VLOOKUP(貼付データ①!$N$3,市内事業所一覧!$C$3:$K$10110,9,FALSE),IF(事業所!$BP$3=2,VLOOKUP(貼付データ①!$N$3,市外事業所一覧!$C$3:$H$9986,6,FALSE),VLOOKUP(H25,地活・作業所一覧!$A$3:$F$55,6,FALSE))))</f>
        <v/>
      </c>
      <c r="F25" s="72" t="str">
        <f>IF(対象者!E26="","",VLOOKUP(事業所!$BP$3,事業所!$BQ$5:$BX$8,8,FALSE))</f>
        <v/>
      </c>
      <c r="G25" s="35" t="str">
        <f>IF(対象者!E26="","",VLOOKUP(事業所!$BP$3,事業所!$BQ$5:$BW$8,5,FALSE))</f>
        <v/>
      </c>
      <c r="H25" s="35" t="str">
        <f>IF(対象者!E26="","",VLOOKUP(事業所!$BP$3,事業所!$BQ$5:$BS$8,2,FALSE))</f>
        <v/>
      </c>
      <c r="I25" s="35" t="str">
        <f>IF(対象者!E26="","",VLOOKUP(事業所!$BP$3,事業所!$BQ$5:$BT$8,4,FALSE))</f>
        <v/>
      </c>
      <c r="J25" s="35" t="str">
        <f>RIGHT(LEFT(対象者!M26,9),7)</f>
        <v/>
      </c>
      <c r="K25" s="35">
        <f>対象者!E26</f>
        <v>0</v>
      </c>
      <c r="L25" s="35">
        <f>対象者!G26</f>
        <v>0</v>
      </c>
      <c r="M25" s="35">
        <f>対象者!N26</f>
        <v>0</v>
      </c>
      <c r="N25" s="57">
        <f>出勤表!AH30</f>
        <v>0</v>
      </c>
      <c r="O25" s="59" t="str">
        <f>内訳書!G29</f>
        <v/>
      </c>
      <c r="P25" s="59">
        <f>経路A!O30</f>
        <v>0</v>
      </c>
      <c r="Q25" s="94">
        <f>経路A!H30</f>
        <v>0</v>
      </c>
      <c r="R25" s="95" t="str">
        <f>経路A!N30</f>
        <v/>
      </c>
      <c r="S25" s="57">
        <f>出勤表!AJ30</f>
        <v>0</v>
      </c>
      <c r="T25" s="94">
        <f>B!H30</f>
        <v>0</v>
      </c>
      <c r="U25" s="95" t="str">
        <f>B!N30</f>
        <v/>
      </c>
      <c r="V25" s="57">
        <f>出勤表!AK30</f>
        <v>0</v>
      </c>
      <c r="W25" s="94">
        <f>'C'!H30</f>
        <v>0</v>
      </c>
      <c r="X25" s="95" t="str">
        <f>'C'!N30</f>
        <v/>
      </c>
      <c r="Y25" s="57">
        <f>出勤表!AL30</f>
        <v>0</v>
      </c>
      <c r="Z25" s="94">
        <f>D!H30</f>
        <v>0</v>
      </c>
      <c r="AA25" s="95" t="str">
        <f>D!N30</f>
        <v/>
      </c>
      <c r="AB25" s="57">
        <f>出勤表!AM30</f>
        <v>0</v>
      </c>
      <c r="AC25" s="94">
        <f>E!H30</f>
        <v>0</v>
      </c>
      <c r="AD25" s="95" t="str">
        <f>E!N30</f>
        <v/>
      </c>
      <c r="AE25" s="57">
        <f>出勤表!AN30</f>
        <v>0</v>
      </c>
      <c r="AF25" s="94">
        <f>F!H30</f>
        <v>0</v>
      </c>
      <c r="AG25" s="95" t="str">
        <f>F!N30</f>
        <v/>
      </c>
      <c r="AH25" s="57">
        <f>出勤表!AO30</f>
        <v>0</v>
      </c>
    </row>
    <row r="26" spans="1:34" ht="21" customHeight="1" x14ac:dyDescent="0.55000000000000004">
      <c r="A26" s="73">
        <f>対象者!B27</f>
        <v>0</v>
      </c>
      <c r="B26" s="74">
        <f>対象者!C27</f>
        <v>0</v>
      </c>
      <c r="C26" s="51">
        <v>23</v>
      </c>
      <c r="D26" s="182" t="str">
        <f>IF(対象者!E27="","",IF(事業所!$BP$3=1,VLOOKUP(貼付データ①!$N$3,市内事業所一覧!$C$3:$K$10110,8,FALSE),IF(事業所!$BP$3=2,VLOOKUP(貼付データ①!$N$3,市外事業所一覧!$C$3:$H$9986,5,FALSE),VLOOKUP(H26,地活・作業所一覧!$A$3:$F$55,5,FALSE))))</f>
        <v/>
      </c>
      <c r="E26" s="182" t="str">
        <f>IF(対象者!E27="","",IF(事業所!$BP$3=1,VLOOKUP(貼付データ①!$N$3,市内事業所一覧!$C$3:$K$10110,9,FALSE),IF(事業所!$BP$3=2,VLOOKUP(貼付データ①!$N$3,市外事業所一覧!$C$3:$H$9986,6,FALSE),VLOOKUP(H26,地活・作業所一覧!$A$3:$F$55,6,FALSE))))</f>
        <v/>
      </c>
      <c r="F26" s="72" t="str">
        <f>IF(対象者!E27="","",VLOOKUP(事業所!$BP$3,事業所!$BQ$5:$BX$8,8,FALSE))</f>
        <v/>
      </c>
      <c r="G26" s="35" t="str">
        <f>IF(対象者!E27="","",VLOOKUP(事業所!$BP$3,事業所!$BQ$5:$BW$8,5,FALSE))</f>
        <v/>
      </c>
      <c r="H26" s="35" t="str">
        <f>IF(対象者!E27="","",VLOOKUP(事業所!$BP$3,事業所!$BQ$5:$BS$8,2,FALSE))</f>
        <v/>
      </c>
      <c r="I26" s="35" t="str">
        <f>IF(対象者!E27="","",VLOOKUP(事業所!$BP$3,事業所!$BQ$5:$BT$8,4,FALSE))</f>
        <v/>
      </c>
      <c r="J26" s="35" t="str">
        <f>RIGHT(LEFT(対象者!M27,9),7)</f>
        <v/>
      </c>
      <c r="K26" s="35">
        <f>対象者!E27</f>
        <v>0</v>
      </c>
      <c r="L26" s="35">
        <f>対象者!G27</f>
        <v>0</v>
      </c>
      <c r="M26" s="35">
        <f>対象者!N27</f>
        <v>0</v>
      </c>
      <c r="N26" s="57">
        <f>出勤表!AH31</f>
        <v>0</v>
      </c>
      <c r="O26" s="59" t="str">
        <f>内訳書!G30</f>
        <v/>
      </c>
      <c r="P26" s="59">
        <f>経路A!O31</f>
        <v>0</v>
      </c>
      <c r="Q26" s="94">
        <f>経路A!H31</f>
        <v>0</v>
      </c>
      <c r="R26" s="95" t="str">
        <f>経路A!N31</f>
        <v/>
      </c>
      <c r="S26" s="57">
        <f>出勤表!AJ31</f>
        <v>0</v>
      </c>
      <c r="T26" s="94">
        <f>B!H31</f>
        <v>0</v>
      </c>
      <c r="U26" s="95" t="str">
        <f>B!N31</f>
        <v/>
      </c>
      <c r="V26" s="57">
        <f>出勤表!AK31</f>
        <v>0</v>
      </c>
      <c r="W26" s="94">
        <f>'C'!H31</f>
        <v>0</v>
      </c>
      <c r="X26" s="95" t="str">
        <f>'C'!N31</f>
        <v/>
      </c>
      <c r="Y26" s="57">
        <f>出勤表!AL31</f>
        <v>0</v>
      </c>
      <c r="Z26" s="94">
        <f>D!H31</f>
        <v>0</v>
      </c>
      <c r="AA26" s="95" t="str">
        <f>D!N31</f>
        <v/>
      </c>
      <c r="AB26" s="57">
        <f>出勤表!AM31</f>
        <v>0</v>
      </c>
      <c r="AC26" s="94">
        <f>E!H31</f>
        <v>0</v>
      </c>
      <c r="AD26" s="95" t="str">
        <f>E!N31</f>
        <v/>
      </c>
      <c r="AE26" s="57">
        <f>出勤表!AN31</f>
        <v>0</v>
      </c>
      <c r="AF26" s="94">
        <f>F!H31</f>
        <v>0</v>
      </c>
      <c r="AG26" s="95" t="str">
        <f>F!N31</f>
        <v/>
      </c>
      <c r="AH26" s="57">
        <f>出勤表!AO31</f>
        <v>0</v>
      </c>
    </row>
    <row r="27" spans="1:34" ht="21" customHeight="1" x14ac:dyDescent="0.55000000000000004">
      <c r="A27" s="73">
        <f>対象者!B28</f>
        <v>0</v>
      </c>
      <c r="B27" s="74">
        <f>対象者!C28</f>
        <v>0</v>
      </c>
      <c r="C27" s="51">
        <v>24</v>
      </c>
      <c r="D27" s="182" t="str">
        <f>IF(対象者!E28="","",IF(事業所!$BP$3=1,VLOOKUP(貼付データ①!$N$3,市内事業所一覧!$C$3:$K$10110,8,FALSE),IF(事業所!$BP$3=2,VLOOKUP(貼付データ①!$N$3,市外事業所一覧!$C$3:$H$9986,5,FALSE),VLOOKUP(H27,地活・作業所一覧!$A$3:$F$55,5,FALSE))))</f>
        <v/>
      </c>
      <c r="E27" s="182" t="str">
        <f>IF(対象者!E28="","",IF(事業所!$BP$3=1,VLOOKUP(貼付データ①!$N$3,市内事業所一覧!$C$3:$K$10110,9,FALSE),IF(事業所!$BP$3=2,VLOOKUP(貼付データ①!$N$3,市外事業所一覧!$C$3:$H$9986,6,FALSE),VLOOKUP(H27,地活・作業所一覧!$A$3:$F$55,6,FALSE))))</f>
        <v/>
      </c>
      <c r="F27" s="72" t="str">
        <f>IF(対象者!E28="","",VLOOKUP(事業所!$BP$3,事業所!$BQ$5:$BX$8,8,FALSE))</f>
        <v/>
      </c>
      <c r="G27" s="35" t="str">
        <f>IF(対象者!E28="","",VLOOKUP(事業所!$BP$3,事業所!$BQ$5:$BW$8,5,FALSE))</f>
        <v/>
      </c>
      <c r="H27" s="35" t="str">
        <f>IF(対象者!E28="","",VLOOKUP(事業所!$BP$3,事業所!$BQ$5:$BS$8,2,FALSE))</f>
        <v/>
      </c>
      <c r="I27" s="35" t="str">
        <f>IF(対象者!E28="","",VLOOKUP(事業所!$BP$3,事業所!$BQ$5:$BT$8,4,FALSE))</f>
        <v/>
      </c>
      <c r="J27" s="35" t="str">
        <f>RIGHT(LEFT(対象者!M28,9),7)</f>
        <v/>
      </c>
      <c r="K27" s="35">
        <f>対象者!E28</f>
        <v>0</v>
      </c>
      <c r="L27" s="35">
        <f>対象者!G28</f>
        <v>0</v>
      </c>
      <c r="M27" s="35">
        <f>対象者!N28</f>
        <v>0</v>
      </c>
      <c r="N27" s="57">
        <f>出勤表!AH32</f>
        <v>0</v>
      </c>
      <c r="O27" s="59" t="str">
        <f>内訳書!G31</f>
        <v/>
      </c>
      <c r="P27" s="59">
        <f>経路A!O32</f>
        <v>0</v>
      </c>
      <c r="Q27" s="94">
        <f>経路A!H32</f>
        <v>0</v>
      </c>
      <c r="R27" s="95" t="str">
        <f>経路A!N32</f>
        <v/>
      </c>
      <c r="S27" s="57">
        <f>出勤表!AJ32</f>
        <v>0</v>
      </c>
      <c r="T27" s="94">
        <f>B!H32</f>
        <v>0</v>
      </c>
      <c r="U27" s="95" t="str">
        <f>B!N32</f>
        <v/>
      </c>
      <c r="V27" s="57">
        <f>出勤表!AK32</f>
        <v>0</v>
      </c>
      <c r="W27" s="94">
        <f>'C'!H32</f>
        <v>0</v>
      </c>
      <c r="X27" s="95" t="str">
        <f>'C'!N32</f>
        <v/>
      </c>
      <c r="Y27" s="57">
        <f>出勤表!AL32</f>
        <v>0</v>
      </c>
      <c r="Z27" s="94">
        <f>D!H32</f>
        <v>0</v>
      </c>
      <c r="AA27" s="95" t="str">
        <f>D!N32</f>
        <v/>
      </c>
      <c r="AB27" s="57">
        <f>出勤表!AM32</f>
        <v>0</v>
      </c>
      <c r="AC27" s="94">
        <f>E!H32</f>
        <v>0</v>
      </c>
      <c r="AD27" s="95" t="str">
        <f>E!N32</f>
        <v/>
      </c>
      <c r="AE27" s="57">
        <f>出勤表!AN32</f>
        <v>0</v>
      </c>
      <c r="AF27" s="94">
        <f>F!H32</f>
        <v>0</v>
      </c>
      <c r="AG27" s="95" t="str">
        <f>F!N32</f>
        <v/>
      </c>
      <c r="AH27" s="57">
        <f>出勤表!AO32</f>
        <v>0</v>
      </c>
    </row>
    <row r="28" spans="1:34" ht="21" customHeight="1" x14ac:dyDescent="0.55000000000000004">
      <c r="A28" s="73">
        <f>対象者!B29</f>
        <v>0</v>
      </c>
      <c r="B28" s="74">
        <f>対象者!C29</f>
        <v>0</v>
      </c>
      <c r="C28" s="51">
        <v>25</v>
      </c>
      <c r="D28" s="182" t="str">
        <f>IF(対象者!E29="","",IF(事業所!$BP$3=1,VLOOKUP(貼付データ①!$N$3,市内事業所一覧!$C$3:$K$10110,8,FALSE),IF(事業所!$BP$3=2,VLOOKUP(貼付データ①!$N$3,市外事業所一覧!$C$3:$H$9986,5,FALSE),VLOOKUP(H28,地活・作業所一覧!$A$3:$F$55,5,FALSE))))</f>
        <v/>
      </c>
      <c r="E28" s="182" t="str">
        <f>IF(対象者!E29="","",IF(事業所!$BP$3=1,VLOOKUP(貼付データ①!$N$3,市内事業所一覧!$C$3:$K$10110,9,FALSE),IF(事業所!$BP$3=2,VLOOKUP(貼付データ①!$N$3,市外事業所一覧!$C$3:$H$9986,6,FALSE),VLOOKUP(H28,地活・作業所一覧!$A$3:$F$55,6,FALSE))))</f>
        <v/>
      </c>
      <c r="F28" s="72" t="str">
        <f>IF(対象者!E29="","",VLOOKUP(事業所!$BP$3,事業所!$BQ$5:$BX$8,8,FALSE))</f>
        <v/>
      </c>
      <c r="G28" s="35" t="str">
        <f>IF(対象者!E29="","",VLOOKUP(事業所!$BP$3,事業所!$BQ$5:$BW$8,5,FALSE))</f>
        <v/>
      </c>
      <c r="H28" s="35" t="str">
        <f>IF(対象者!E29="","",VLOOKUP(事業所!$BP$3,事業所!$BQ$5:$BS$8,2,FALSE))</f>
        <v/>
      </c>
      <c r="I28" s="35" t="str">
        <f>IF(対象者!E29="","",VLOOKUP(事業所!$BP$3,事業所!$BQ$5:$BT$8,4,FALSE))</f>
        <v/>
      </c>
      <c r="J28" s="35" t="str">
        <f>RIGHT(LEFT(対象者!M29,9),7)</f>
        <v/>
      </c>
      <c r="K28" s="35">
        <f>対象者!E29</f>
        <v>0</v>
      </c>
      <c r="L28" s="35">
        <f>対象者!G29</f>
        <v>0</v>
      </c>
      <c r="M28" s="35">
        <f>対象者!N29</f>
        <v>0</v>
      </c>
      <c r="N28" s="57">
        <f>出勤表!AH33</f>
        <v>0</v>
      </c>
      <c r="O28" s="59" t="str">
        <f>内訳書!G32</f>
        <v/>
      </c>
      <c r="P28" s="59">
        <f>経路A!O33</f>
        <v>0</v>
      </c>
      <c r="Q28" s="94">
        <f>経路A!H33</f>
        <v>0</v>
      </c>
      <c r="R28" s="95" t="str">
        <f>経路A!N33</f>
        <v/>
      </c>
      <c r="S28" s="57">
        <f>出勤表!AJ33</f>
        <v>0</v>
      </c>
      <c r="T28" s="94">
        <f>B!H33</f>
        <v>0</v>
      </c>
      <c r="U28" s="95" t="str">
        <f>B!N33</f>
        <v/>
      </c>
      <c r="V28" s="57">
        <f>出勤表!AK33</f>
        <v>0</v>
      </c>
      <c r="W28" s="94">
        <f>'C'!H33</f>
        <v>0</v>
      </c>
      <c r="X28" s="95" t="str">
        <f>'C'!N33</f>
        <v/>
      </c>
      <c r="Y28" s="57">
        <f>出勤表!AL33</f>
        <v>0</v>
      </c>
      <c r="Z28" s="94">
        <f>D!H33</f>
        <v>0</v>
      </c>
      <c r="AA28" s="95" t="str">
        <f>D!N33</f>
        <v/>
      </c>
      <c r="AB28" s="57">
        <f>出勤表!AM33</f>
        <v>0</v>
      </c>
      <c r="AC28" s="94">
        <f>E!H33</f>
        <v>0</v>
      </c>
      <c r="AD28" s="95" t="str">
        <f>E!N33</f>
        <v/>
      </c>
      <c r="AE28" s="57">
        <f>出勤表!AN33</f>
        <v>0</v>
      </c>
      <c r="AF28" s="94">
        <f>F!H33</f>
        <v>0</v>
      </c>
      <c r="AG28" s="95" t="str">
        <f>F!N33</f>
        <v/>
      </c>
      <c r="AH28" s="57">
        <f>出勤表!AO33</f>
        <v>0</v>
      </c>
    </row>
    <row r="29" spans="1:34" ht="21" customHeight="1" x14ac:dyDescent="0.55000000000000004">
      <c r="A29" s="73">
        <f>対象者!B30</f>
        <v>0</v>
      </c>
      <c r="B29" s="74">
        <f>対象者!C30</f>
        <v>0</v>
      </c>
      <c r="C29" s="51">
        <v>26</v>
      </c>
      <c r="D29" s="182" t="str">
        <f>IF(対象者!E30="","",IF(事業所!$BP$3=1,VLOOKUP(貼付データ①!$N$3,市内事業所一覧!$C$3:$K$10110,8,FALSE),IF(事業所!$BP$3=2,VLOOKUP(貼付データ①!$N$3,市外事業所一覧!$C$3:$H$9986,5,FALSE),VLOOKUP(H29,地活・作業所一覧!$A$3:$F$55,5,FALSE))))</f>
        <v/>
      </c>
      <c r="E29" s="182" t="str">
        <f>IF(対象者!E30="","",IF(事業所!$BP$3=1,VLOOKUP(貼付データ①!$N$3,市内事業所一覧!$C$3:$K$10110,9,FALSE),IF(事業所!$BP$3=2,VLOOKUP(貼付データ①!$N$3,市外事業所一覧!$C$3:$H$9986,6,FALSE),VLOOKUP(H29,地活・作業所一覧!$A$3:$F$55,6,FALSE))))</f>
        <v/>
      </c>
      <c r="F29" s="72" t="str">
        <f>IF(対象者!E30="","",VLOOKUP(事業所!$BP$3,事業所!$BQ$5:$BX$8,8,FALSE))</f>
        <v/>
      </c>
      <c r="G29" s="35" t="str">
        <f>IF(対象者!E30="","",VLOOKUP(事業所!$BP$3,事業所!$BQ$5:$BW$8,5,FALSE))</f>
        <v/>
      </c>
      <c r="H29" s="35" t="str">
        <f>IF(対象者!E30="","",VLOOKUP(事業所!$BP$3,事業所!$BQ$5:$BS$8,2,FALSE))</f>
        <v/>
      </c>
      <c r="I29" s="35" t="str">
        <f>IF(対象者!E30="","",VLOOKUP(事業所!$BP$3,事業所!$BQ$5:$BT$8,4,FALSE))</f>
        <v/>
      </c>
      <c r="J29" s="35" t="str">
        <f>RIGHT(LEFT(対象者!M30,9),7)</f>
        <v/>
      </c>
      <c r="K29" s="35">
        <f>対象者!E30</f>
        <v>0</v>
      </c>
      <c r="L29" s="35">
        <f>対象者!G30</f>
        <v>0</v>
      </c>
      <c r="M29" s="35">
        <f>対象者!N30</f>
        <v>0</v>
      </c>
      <c r="N29" s="57">
        <f>出勤表!AH34</f>
        <v>0</v>
      </c>
      <c r="O29" s="59" t="str">
        <f>内訳書!G33</f>
        <v/>
      </c>
      <c r="P29" s="59">
        <f>経路A!O34</f>
        <v>0</v>
      </c>
      <c r="Q29" s="94">
        <f>経路A!H34</f>
        <v>0</v>
      </c>
      <c r="R29" s="95" t="str">
        <f>経路A!N34</f>
        <v/>
      </c>
      <c r="S29" s="57">
        <f>出勤表!AJ34</f>
        <v>0</v>
      </c>
      <c r="T29" s="94">
        <f>B!H34</f>
        <v>0</v>
      </c>
      <c r="U29" s="95" t="str">
        <f>B!N34</f>
        <v/>
      </c>
      <c r="V29" s="57">
        <f>出勤表!AK34</f>
        <v>0</v>
      </c>
      <c r="W29" s="94">
        <f>'C'!H34</f>
        <v>0</v>
      </c>
      <c r="X29" s="95" t="str">
        <f>'C'!N34</f>
        <v/>
      </c>
      <c r="Y29" s="57">
        <f>出勤表!AL34</f>
        <v>0</v>
      </c>
      <c r="Z29" s="94">
        <f>D!H34</f>
        <v>0</v>
      </c>
      <c r="AA29" s="95" t="str">
        <f>D!N34</f>
        <v/>
      </c>
      <c r="AB29" s="57">
        <f>出勤表!AM34</f>
        <v>0</v>
      </c>
      <c r="AC29" s="94">
        <f>E!H34</f>
        <v>0</v>
      </c>
      <c r="AD29" s="95" t="str">
        <f>E!N34</f>
        <v/>
      </c>
      <c r="AE29" s="57">
        <f>出勤表!AN34</f>
        <v>0</v>
      </c>
      <c r="AF29" s="94">
        <f>F!H34</f>
        <v>0</v>
      </c>
      <c r="AG29" s="95" t="str">
        <f>F!N34</f>
        <v/>
      </c>
      <c r="AH29" s="57">
        <f>出勤表!AO34</f>
        <v>0</v>
      </c>
    </row>
    <row r="30" spans="1:34" ht="21" customHeight="1" x14ac:dyDescent="0.55000000000000004">
      <c r="A30" s="73">
        <f>対象者!B31</f>
        <v>0</v>
      </c>
      <c r="B30" s="74">
        <f>対象者!C31</f>
        <v>0</v>
      </c>
      <c r="C30" s="51">
        <v>27</v>
      </c>
      <c r="D30" s="182" t="str">
        <f>IF(対象者!E31="","",IF(事業所!$BP$3=1,VLOOKUP(貼付データ①!$N$3,市内事業所一覧!$C$3:$K$10110,8,FALSE),IF(事業所!$BP$3=2,VLOOKUP(貼付データ①!$N$3,市外事業所一覧!$C$3:$H$9986,5,FALSE),VLOOKUP(H30,地活・作業所一覧!$A$3:$F$55,5,FALSE))))</f>
        <v/>
      </c>
      <c r="E30" s="182" t="str">
        <f>IF(対象者!E31="","",IF(事業所!$BP$3=1,VLOOKUP(貼付データ①!$N$3,市内事業所一覧!$C$3:$K$10110,9,FALSE),IF(事業所!$BP$3=2,VLOOKUP(貼付データ①!$N$3,市外事業所一覧!$C$3:$H$9986,6,FALSE),VLOOKUP(H30,地活・作業所一覧!$A$3:$F$55,6,FALSE))))</f>
        <v/>
      </c>
      <c r="F30" s="72" t="str">
        <f>IF(対象者!E31="","",VLOOKUP(事業所!$BP$3,事業所!$BQ$5:$BX$8,8,FALSE))</f>
        <v/>
      </c>
      <c r="G30" s="35" t="str">
        <f>IF(対象者!E31="","",VLOOKUP(事業所!$BP$3,事業所!$BQ$5:$BW$8,5,FALSE))</f>
        <v/>
      </c>
      <c r="H30" s="35" t="str">
        <f>IF(対象者!E31="","",VLOOKUP(事業所!$BP$3,事業所!$BQ$5:$BS$8,2,FALSE))</f>
        <v/>
      </c>
      <c r="I30" s="35" t="str">
        <f>IF(対象者!E31="","",VLOOKUP(事業所!$BP$3,事業所!$BQ$5:$BT$8,4,FALSE))</f>
        <v/>
      </c>
      <c r="J30" s="35" t="str">
        <f>RIGHT(LEFT(対象者!M31,9),7)</f>
        <v/>
      </c>
      <c r="K30" s="35">
        <f>対象者!E31</f>
        <v>0</v>
      </c>
      <c r="L30" s="35">
        <f>対象者!G31</f>
        <v>0</v>
      </c>
      <c r="M30" s="35">
        <f>対象者!N31</f>
        <v>0</v>
      </c>
      <c r="N30" s="57">
        <f>出勤表!AH35</f>
        <v>0</v>
      </c>
      <c r="O30" s="59" t="str">
        <f>内訳書!G34</f>
        <v/>
      </c>
      <c r="P30" s="59">
        <f>経路A!O35</f>
        <v>0</v>
      </c>
      <c r="Q30" s="94">
        <f>経路A!H35</f>
        <v>0</v>
      </c>
      <c r="R30" s="95" t="str">
        <f>経路A!N35</f>
        <v/>
      </c>
      <c r="S30" s="57">
        <f>出勤表!AJ35</f>
        <v>0</v>
      </c>
      <c r="T30" s="94">
        <f>B!H35</f>
        <v>0</v>
      </c>
      <c r="U30" s="95" t="str">
        <f>B!N35</f>
        <v/>
      </c>
      <c r="V30" s="57">
        <f>出勤表!AK35</f>
        <v>0</v>
      </c>
      <c r="W30" s="94">
        <f>'C'!H35</f>
        <v>0</v>
      </c>
      <c r="X30" s="95" t="str">
        <f>'C'!N35</f>
        <v/>
      </c>
      <c r="Y30" s="57">
        <f>出勤表!AL35</f>
        <v>0</v>
      </c>
      <c r="Z30" s="94">
        <f>D!H35</f>
        <v>0</v>
      </c>
      <c r="AA30" s="95" t="str">
        <f>D!N35</f>
        <v/>
      </c>
      <c r="AB30" s="57">
        <f>出勤表!AM35</f>
        <v>0</v>
      </c>
      <c r="AC30" s="94">
        <f>E!H35</f>
        <v>0</v>
      </c>
      <c r="AD30" s="95" t="str">
        <f>E!N35</f>
        <v/>
      </c>
      <c r="AE30" s="57">
        <f>出勤表!AN35</f>
        <v>0</v>
      </c>
      <c r="AF30" s="94">
        <f>F!H35</f>
        <v>0</v>
      </c>
      <c r="AG30" s="95" t="str">
        <f>F!N35</f>
        <v/>
      </c>
      <c r="AH30" s="57">
        <f>出勤表!AO35</f>
        <v>0</v>
      </c>
    </row>
    <row r="31" spans="1:34" ht="21" customHeight="1" x14ac:dyDescent="0.55000000000000004">
      <c r="A31" s="73">
        <f>対象者!B32</f>
        <v>0</v>
      </c>
      <c r="B31" s="74">
        <f>対象者!C32</f>
        <v>0</v>
      </c>
      <c r="C31" s="51">
        <v>28</v>
      </c>
      <c r="D31" s="182" t="str">
        <f>IF(対象者!E32="","",IF(事業所!$BP$3=1,VLOOKUP(貼付データ①!$N$3,市内事業所一覧!$C$3:$K$10110,8,FALSE),IF(事業所!$BP$3=2,VLOOKUP(貼付データ①!$N$3,市外事業所一覧!$C$3:$H$9986,5,FALSE),VLOOKUP(H31,地活・作業所一覧!$A$3:$F$55,5,FALSE))))</f>
        <v/>
      </c>
      <c r="E31" s="182" t="str">
        <f>IF(対象者!E32="","",IF(事業所!$BP$3=1,VLOOKUP(貼付データ①!$N$3,市内事業所一覧!$C$3:$K$10110,9,FALSE),IF(事業所!$BP$3=2,VLOOKUP(貼付データ①!$N$3,市外事業所一覧!$C$3:$H$9986,6,FALSE),VLOOKUP(H31,地活・作業所一覧!$A$3:$F$55,6,FALSE))))</f>
        <v/>
      </c>
      <c r="F31" s="72" t="str">
        <f>IF(対象者!E32="","",VLOOKUP(事業所!$BP$3,事業所!$BQ$5:$BX$8,8,FALSE))</f>
        <v/>
      </c>
      <c r="G31" s="35" t="str">
        <f>IF(対象者!E32="","",VLOOKUP(事業所!$BP$3,事業所!$BQ$5:$BW$8,5,FALSE))</f>
        <v/>
      </c>
      <c r="H31" s="35" t="str">
        <f>IF(対象者!E32="","",VLOOKUP(事業所!$BP$3,事業所!$BQ$5:$BS$8,2,FALSE))</f>
        <v/>
      </c>
      <c r="I31" s="35" t="str">
        <f>IF(対象者!E32="","",VLOOKUP(事業所!$BP$3,事業所!$BQ$5:$BT$8,4,FALSE))</f>
        <v/>
      </c>
      <c r="J31" s="35" t="str">
        <f>RIGHT(LEFT(対象者!M32,9),7)</f>
        <v/>
      </c>
      <c r="K31" s="35">
        <f>対象者!E32</f>
        <v>0</v>
      </c>
      <c r="L31" s="35">
        <f>対象者!G32</f>
        <v>0</v>
      </c>
      <c r="M31" s="35">
        <f>対象者!N32</f>
        <v>0</v>
      </c>
      <c r="N31" s="57">
        <f>出勤表!AH36</f>
        <v>0</v>
      </c>
      <c r="O31" s="59" t="str">
        <f>内訳書!G35</f>
        <v/>
      </c>
      <c r="P31" s="59">
        <f>経路A!O36</f>
        <v>0</v>
      </c>
      <c r="Q31" s="94">
        <f>経路A!H36</f>
        <v>0</v>
      </c>
      <c r="R31" s="95" t="str">
        <f>経路A!N36</f>
        <v/>
      </c>
      <c r="S31" s="57">
        <f>出勤表!AJ36</f>
        <v>0</v>
      </c>
      <c r="T31" s="94">
        <f>B!H36</f>
        <v>0</v>
      </c>
      <c r="U31" s="95" t="str">
        <f>B!N36</f>
        <v/>
      </c>
      <c r="V31" s="57">
        <f>出勤表!AK36</f>
        <v>0</v>
      </c>
      <c r="W31" s="94">
        <f>'C'!H36</f>
        <v>0</v>
      </c>
      <c r="X31" s="95" t="str">
        <f>'C'!N36</f>
        <v/>
      </c>
      <c r="Y31" s="57">
        <f>出勤表!AL36</f>
        <v>0</v>
      </c>
      <c r="Z31" s="94">
        <f>D!H36</f>
        <v>0</v>
      </c>
      <c r="AA31" s="95" t="str">
        <f>D!N36</f>
        <v/>
      </c>
      <c r="AB31" s="57">
        <f>出勤表!AM36</f>
        <v>0</v>
      </c>
      <c r="AC31" s="94">
        <f>E!H36</f>
        <v>0</v>
      </c>
      <c r="AD31" s="95" t="str">
        <f>E!N36</f>
        <v/>
      </c>
      <c r="AE31" s="57">
        <f>出勤表!AN36</f>
        <v>0</v>
      </c>
      <c r="AF31" s="94">
        <f>F!H36</f>
        <v>0</v>
      </c>
      <c r="AG31" s="95" t="str">
        <f>F!N36</f>
        <v/>
      </c>
      <c r="AH31" s="57">
        <f>出勤表!AO36</f>
        <v>0</v>
      </c>
    </row>
    <row r="32" spans="1:34" ht="21" customHeight="1" x14ac:dyDescent="0.55000000000000004">
      <c r="A32" s="73">
        <f>対象者!B33</f>
        <v>0</v>
      </c>
      <c r="B32" s="74">
        <f>対象者!C33</f>
        <v>0</v>
      </c>
      <c r="C32" s="51">
        <v>29</v>
      </c>
      <c r="D32" s="182" t="str">
        <f>IF(対象者!E33="","",IF(事業所!$BP$3=1,VLOOKUP(貼付データ①!$N$3,市内事業所一覧!$C$3:$K$10110,8,FALSE),IF(事業所!$BP$3=2,VLOOKUP(貼付データ①!$N$3,市外事業所一覧!$C$3:$H$9986,5,FALSE),VLOOKUP(H32,地活・作業所一覧!$A$3:$F$55,5,FALSE))))</f>
        <v/>
      </c>
      <c r="E32" s="182" t="str">
        <f>IF(対象者!E33="","",IF(事業所!$BP$3=1,VLOOKUP(貼付データ①!$N$3,市内事業所一覧!$C$3:$K$10110,9,FALSE),IF(事業所!$BP$3=2,VLOOKUP(貼付データ①!$N$3,市外事業所一覧!$C$3:$H$9986,6,FALSE),VLOOKUP(H32,地活・作業所一覧!$A$3:$F$55,6,FALSE))))</f>
        <v/>
      </c>
      <c r="F32" s="72" t="str">
        <f>IF(対象者!E33="","",VLOOKUP(事業所!$BP$3,事業所!$BQ$5:$BX$8,8,FALSE))</f>
        <v/>
      </c>
      <c r="G32" s="35" t="str">
        <f>IF(対象者!E33="","",VLOOKUP(事業所!$BP$3,事業所!$BQ$5:$BW$8,5,FALSE))</f>
        <v/>
      </c>
      <c r="H32" s="35" t="str">
        <f>IF(対象者!E33="","",VLOOKUP(事業所!$BP$3,事業所!$BQ$5:$BS$8,2,FALSE))</f>
        <v/>
      </c>
      <c r="I32" s="35" t="str">
        <f>IF(対象者!E33="","",VLOOKUP(事業所!$BP$3,事業所!$BQ$5:$BT$8,4,FALSE))</f>
        <v/>
      </c>
      <c r="J32" s="35" t="str">
        <f>RIGHT(LEFT(対象者!M33,9),7)</f>
        <v/>
      </c>
      <c r="K32" s="35">
        <f>対象者!E33</f>
        <v>0</v>
      </c>
      <c r="L32" s="35">
        <f>対象者!G33</f>
        <v>0</v>
      </c>
      <c r="M32" s="35">
        <f>対象者!N33</f>
        <v>0</v>
      </c>
      <c r="N32" s="57">
        <f>出勤表!AH37</f>
        <v>0</v>
      </c>
      <c r="O32" s="59" t="str">
        <f>内訳書!G36</f>
        <v/>
      </c>
      <c r="P32" s="59">
        <f>経路A!O37</f>
        <v>0</v>
      </c>
      <c r="Q32" s="94">
        <f>経路A!H37</f>
        <v>0</v>
      </c>
      <c r="R32" s="95" t="str">
        <f>経路A!N37</f>
        <v/>
      </c>
      <c r="S32" s="57">
        <f>出勤表!AJ37</f>
        <v>0</v>
      </c>
      <c r="T32" s="94">
        <f>B!H37</f>
        <v>0</v>
      </c>
      <c r="U32" s="95" t="str">
        <f>B!N37</f>
        <v/>
      </c>
      <c r="V32" s="57">
        <f>出勤表!AK37</f>
        <v>0</v>
      </c>
      <c r="W32" s="94">
        <f>'C'!H37</f>
        <v>0</v>
      </c>
      <c r="X32" s="95" t="str">
        <f>'C'!N37</f>
        <v/>
      </c>
      <c r="Y32" s="57">
        <f>出勤表!AL37</f>
        <v>0</v>
      </c>
      <c r="Z32" s="94">
        <f>D!H37</f>
        <v>0</v>
      </c>
      <c r="AA32" s="95" t="str">
        <f>D!N37</f>
        <v/>
      </c>
      <c r="AB32" s="57">
        <f>出勤表!AM37</f>
        <v>0</v>
      </c>
      <c r="AC32" s="94">
        <f>E!H37</f>
        <v>0</v>
      </c>
      <c r="AD32" s="95" t="str">
        <f>E!N37</f>
        <v/>
      </c>
      <c r="AE32" s="57">
        <f>出勤表!AN37</f>
        <v>0</v>
      </c>
      <c r="AF32" s="94">
        <f>F!H37</f>
        <v>0</v>
      </c>
      <c r="AG32" s="95" t="str">
        <f>F!N37</f>
        <v/>
      </c>
      <c r="AH32" s="57">
        <f>出勤表!AO37</f>
        <v>0</v>
      </c>
    </row>
    <row r="33" spans="1:34" ht="21" customHeight="1" x14ac:dyDescent="0.55000000000000004">
      <c r="A33" s="73">
        <f>対象者!B34</f>
        <v>0</v>
      </c>
      <c r="B33" s="74">
        <f>対象者!C34</f>
        <v>0</v>
      </c>
      <c r="C33" s="51">
        <v>30</v>
      </c>
      <c r="D33" s="182" t="str">
        <f>IF(対象者!E34="","",IF(事業所!$BP$3=1,VLOOKUP(貼付データ①!$N$3,市内事業所一覧!$C$3:$K$10110,8,FALSE),IF(事業所!$BP$3=2,VLOOKUP(貼付データ①!$N$3,市外事業所一覧!$C$3:$H$9986,5,FALSE),VLOOKUP(H33,地活・作業所一覧!$A$3:$F$55,5,FALSE))))</f>
        <v/>
      </c>
      <c r="E33" s="182" t="str">
        <f>IF(対象者!E34="","",IF(事業所!$BP$3=1,VLOOKUP(貼付データ①!$N$3,市内事業所一覧!$C$3:$K$10110,9,FALSE),IF(事業所!$BP$3=2,VLOOKUP(貼付データ①!$N$3,市外事業所一覧!$C$3:$H$9986,6,FALSE),VLOOKUP(H33,地活・作業所一覧!$A$3:$F$55,6,FALSE))))</f>
        <v/>
      </c>
      <c r="F33" s="72" t="str">
        <f>IF(対象者!E34="","",VLOOKUP(事業所!$BP$3,事業所!$BQ$5:$BX$8,8,FALSE))</f>
        <v/>
      </c>
      <c r="G33" s="35" t="str">
        <f>IF(対象者!E34="","",VLOOKUP(事業所!$BP$3,事業所!$BQ$5:$BW$8,5,FALSE))</f>
        <v/>
      </c>
      <c r="H33" s="35" t="str">
        <f>IF(対象者!E34="","",VLOOKUP(事業所!$BP$3,事業所!$BQ$5:$BS$8,2,FALSE))</f>
        <v/>
      </c>
      <c r="I33" s="35" t="str">
        <f>IF(対象者!E34="","",VLOOKUP(事業所!$BP$3,事業所!$BQ$5:$BT$8,4,FALSE))</f>
        <v/>
      </c>
      <c r="J33" s="35" t="str">
        <f>RIGHT(LEFT(対象者!M34,9),7)</f>
        <v/>
      </c>
      <c r="K33" s="35">
        <f>対象者!E34</f>
        <v>0</v>
      </c>
      <c r="L33" s="35">
        <f>対象者!G34</f>
        <v>0</v>
      </c>
      <c r="M33" s="35">
        <f>対象者!N34</f>
        <v>0</v>
      </c>
      <c r="N33" s="57">
        <f>出勤表!AH38</f>
        <v>0</v>
      </c>
      <c r="O33" s="59" t="str">
        <f>内訳書!G37</f>
        <v/>
      </c>
      <c r="P33" s="59">
        <f>経路A!O38</f>
        <v>0</v>
      </c>
      <c r="Q33" s="94">
        <f>経路A!H38</f>
        <v>0</v>
      </c>
      <c r="R33" s="95" t="str">
        <f>経路A!N38</f>
        <v/>
      </c>
      <c r="S33" s="57">
        <f>出勤表!AJ38</f>
        <v>0</v>
      </c>
      <c r="T33" s="94">
        <f>B!H38</f>
        <v>0</v>
      </c>
      <c r="U33" s="95" t="str">
        <f>B!N38</f>
        <v/>
      </c>
      <c r="V33" s="57">
        <f>出勤表!AK38</f>
        <v>0</v>
      </c>
      <c r="W33" s="94">
        <f>'C'!H38</f>
        <v>0</v>
      </c>
      <c r="X33" s="95" t="str">
        <f>'C'!N38</f>
        <v/>
      </c>
      <c r="Y33" s="57">
        <f>出勤表!AL38</f>
        <v>0</v>
      </c>
      <c r="Z33" s="94">
        <f>D!H38</f>
        <v>0</v>
      </c>
      <c r="AA33" s="95" t="str">
        <f>D!N38</f>
        <v/>
      </c>
      <c r="AB33" s="57">
        <f>出勤表!AM38</f>
        <v>0</v>
      </c>
      <c r="AC33" s="94">
        <f>E!H38</f>
        <v>0</v>
      </c>
      <c r="AD33" s="95" t="str">
        <f>E!N38</f>
        <v/>
      </c>
      <c r="AE33" s="57">
        <f>出勤表!AN38</f>
        <v>0</v>
      </c>
      <c r="AF33" s="94">
        <f>F!H38</f>
        <v>0</v>
      </c>
      <c r="AG33" s="95" t="str">
        <f>F!N38</f>
        <v/>
      </c>
      <c r="AH33" s="57">
        <f>出勤表!AO38</f>
        <v>0</v>
      </c>
    </row>
    <row r="34" spans="1:34" ht="21" customHeight="1" x14ac:dyDescent="0.55000000000000004">
      <c r="A34" s="73">
        <f>対象者!B35</f>
        <v>0</v>
      </c>
      <c r="B34" s="74">
        <f>対象者!C35</f>
        <v>0</v>
      </c>
      <c r="C34" s="51">
        <v>31</v>
      </c>
      <c r="D34" s="182" t="str">
        <f>IF(対象者!E35="","",IF(事業所!$BP$3=1,VLOOKUP(貼付データ①!$N$3,市内事業所一覧!$C$3:$K$10110,8,FALSE),IF(事業所!$BP$3=2,VLOOKUP(貼付データ①!$N$3,市外事業所一覧!$C$3:$H$9986,5,FALSE),VLOOKUP(H34,地活・作業所一覧!$A$3:$F$55,5,FALSE))))</f>
        <v/>
      </c>
      <c r="E34" s="182" t="str">
        <f>IF(対象者!E35="","",IF(事業所!$BP$3=1,VLOOKUP(貼付データ①!$N$3,市内事業所一覧!$C$3:$K$10110,9,FALSE),IF(事業所!$BP$3=2,VLOOKUP(貼付データ①!$N$3,市外事業所一覧!$C$3:$H$9986,6,FALSE),VLOOKUP(H34,地活・作業所一覧!$A$3:$F$55,6,FALSE))))</f>
        <v/>
      </c>
      <c r="F34" s="72" t="str">
        <f>IF(対象者!E35="","",VLOOKUP(事業所!$BP$3,事業所!$BQ$5:$BX$8,8,FALSE))</f>
        <v/>
      </c>
      <c r="G34" s="35" t="str">
        <f>IF(対象者!E35="","",VLOOKUP(事業所!$BP$3,事業所!$BQ$5:$BW$8,5,FALSE))</f>
        <v/>
      </c>
      <c r="H34" s="35" t="str">
        <f>IF(対象者!E35="","",VLOOKUP(事業所!$BP$3,事業所!$BQ$5:$BS$8,2,FALSE))</f>
        <v/>
      </c>
      <c r="I34" s="35" t="str">
        <f>IF(対象者!E35="","",VLOOKUP(事業所!$BP$3,事業所!$BQ$5:$BT$8,4,FALSE))</f>
        <v/>
      </c>
      <c r="J34" s="35" t="str">
        <f>RIGHT(LEFT(対象者!M35,9),7)</f>
        <v/>
      </c>
      <c r="K34" s="35">
        <f>対象者!E35</f>
        <v>0</v>
      </c>
      <c r="L34" s="35">
        <f>対象者!G35</f>
        <v>0</v>
      </c>
      <c r="M34" s="35">
        <f>対象者!N35</f>
        <v>0</v>
      </c>
      <c r="N34" s="57">
        <f>出勤表!AH39</f>
        <v>0</v>
      </c>
      <c r="O34" s="59" t="str">
        <f>内訳書!G38</f>
        <v/>
      </c>
      <c r="P34" s="59">
        <f>経路A!O39</f>
        <v>0</v>
      </c>
      <c r="Q34" s="94">
        <f>経路A!H39</f>
        <v>0</v>
      </c>
      <c r="R34" s="95" t="str">
        <f>経路A!N39</f>
        <v/>
      </c>
      <c r="S34" s="57">
        <f>出勤表!AJ39</f>
        <v>0</v>
      </c>
      <c r="T34" s="94">
        <f>B!H39</f>
        <v>0</v>
      </c>
      <c r="U34" s="95" t="str">
        <f>B!N39</f>
        <v/>
      </c>
      <c r="V34" s="57">
        <f>出勤表!AK39</f>
        <v>0</v>
      </c>
      <c r="W34" s="94">
        <f>'C'!H39</f>
        <v>0</v>
      </c>
      <c r="X34" s="95" t="str">
        <f>'C'!N39</f>
        <v/>
      </c>
      <c r="Y34" s="57">
        <f>出勤表!AL39</f>
        <v>0</v>
      </c>
      <c r="Z34" s="94">
        <f>D!H39</f>
        <v>0</v>
      </c>
      <c r="AA34" s="95" t="str">
        <f>D!N39</f>
        <v/>
      </c>
      <c r="AB34" s="57">
        <f>出勤表!AM39</f>
        <v>0</v>
      </c>
      <c r="AC34" s="94">
        <f>E!H39</f>
        <v>0</v>
      </c>
      <c r="AD34" s="95" t="str">
        <f>E!N39</f>
        <v/>
      </c>
      <c r="AE34" s="57">
        <f>出勤表!AN39</f>
        <v>0</v>
      </c>
      <c r="AF34" s="94">
        <f>F!H39</f>
        <v>0</v>
      </c>
      <c r="AG34" s="95" t="str">
        <f>F!N39</f>
        <v/>
      </c>
      <c r="AH34" s="57">
        <f>出勤表!AO39</f>
        <v>0</v>
      </c>
    </row>
    <row r="35" spans="1:34" ht="21" customHeight="1" x14ac:dyDescent="0.55000000000000004">
      <c r="A35" s="73">
        <f>対象者!B36</f>
        <v>0</v>
      </c>
      <c r="B35" s="74">
        <f>対象者!C36</f>
        <v>0</v>
      </c>
      <c r="C35" s="51">
        <v>32</v>
      </c>
      <c r="D35" s="182" t="str">
        <f>IF(対象者!E36="","",IF(事業所!$BP$3=1,VLOOKUP(貼付データ①!$N$3,市内事業所一覧!$C$3:$K$10110,8,FALSE),IF(事業所!$BP$3=2,VLOOKUP(貼付データ①!$N$3,市外事業所一覧!$C$3:$H$9986,5,FALSE),VLOOKUP(H35,地活・作業所一覧!$A$3:$F$55,5,FALSE))))</f>
        <v/>
      </c>
      <c r="E35" s="182" t="str">
        <f>IF(対象者!E36="","",IF(事業所!$BP$3=1,VLOOKUP(貼付データ①!$N$3,市内事業所一覧!$C$3:$K$10110,9,FALSE),IF(事業所!$BP$3=2,VLOOKUP(貼付データ①!$N$3,市外事業所一覧!$C$3:$H$9986,6,FALSE),VLOOKUP(H35,地活・作業所一覧!$A$3:$F$55,6,FALSE))))</f>
        <v/>
      </c>
      <c r="F35" s="72" t="str">
        <f>IF(対象者!E36="","",VLOOKUP(事業所!$BP$3,事業所!$BQ$5:$BX$8,8,FALSE))</f>
        <v/>
      </c>
      <c r="G35" s="35" t="str">
        <f>IF(対象者!E36="","",VLOOKUP(事業所!$BP$3,事業所!$BQ$5:$BW$8,5,FALSE))</f>
        <v/>
      </c>
      <c r="H35" s="35" t="str">
        <f>IF(対象者!E36="","",VLOOKUP(事業所!$BP$3,事業所!$BQ$5:$BS$8,2,FALSE))</f>
        <v/>
      </c>
      <c r="I35" s="35" t="str">
        <f>IF(対象者!E36="","",VLOOKUP(事業所!$BP$3,事業所!$BQ$5:$BT$8,4,FALSE))</f>
        <v/>
      </c>
      <c r="J35" s="35" t="str">
        <f>RIGHT(LEFT(対象者!M36,9),7)</f>
        <v/>
      </c>
      <c r="K35" s="35">
        <f>対象者!E36</f>
        <v>0</v>
      </c>
      <c r="L35" s="35">
        <f>対象者!G36</f>
        <v>0</v>
      </c>
      <c r="M35" s="35">
        <f>対象者!N36</f>
        <v>0</v>
      </c>
      <c r="N35" s="57">
        <f>出勤表!AH40</f>
        <v>0</v>
      </c>
      <c r="O35" s="59" t="str">
        <f>内訳書!G39</f>
        <v/>
      </c>
      <c r="P35" s="59">
        <f>経路A!O40</f>
        <v>0</v>
      </c>
      <c r="Q35" s="94">
        <f>経路A!H40</f>
        <v>0</v>
      </c>
      <c r="R35" s="95" t="str">
        <f>経路A!N40</f>
        <v/>
      </c>
      <c r="S35" s="57">
        <f>出勤表!AJ40</f>
        <v>0</v>
      </c>
      <c r="T35" s="94">
        <f>B!H40</f>
        <v>0</v>
      </c>
      <c r="U35" s="95" t="str">
        <f>B!N40</f>
        <v/>
      </c>
      <c r="V35" s="57">
        <f>出勤表!AK40</f>
        <v>0</v>
      </c>
      <c r="W35" s="94">
        <f>'C'!H40</f>
        <v>0</v>
      </c>
      <c r="X35" s="95" t="str">
        <f>'C'!N40</f>
        <v/>
      </c>
      <c r="Y35" s="57">
        <f>出勤表!AL40</f>
        <v>0</v>
      </c>
      <c r="Z35" s="94">
        <f>D!H40</f>
        <v>0</v>
      </c>
      <c r="AA35" s="95" t="str">
        <f>D!N40</f>
        <v/>
      </c>
      <c r="AB35" s="57">
        <f>出勤表!AM40</f>
        <v>0</v>
      </c>
      <c r="AC35" s="94">
        <f>E!H40</f>
        <v>0</v>
      </c>
      <c r="AD35" s="95" t="str">
        <f>E!N40</f>
        <v/>
      </c>
      <c r="AE35" s="57">
        <f>出勤表!AN40</f>
        <v>0</v>
      </c>
      <c r="AF35" s="94">
        <f>F!H40</f>
        <v>0</v>
      </c>
      <c r="AG35" s="95" t="str">
        <f>F!N40</f>
        <v/>
      </c>
      <c r="AH35" s="57">
        <f>出勤表!AO40</f>
        <v>0</v>
      </c>
    </row>
    <row r="36" spans="1:34" ht="21" customHeight="1" x14ac:dyDescent="0.55000000000000004">
      <c r="A36" s="73">
        <f>対象者!B37</f>
        <v>0</v>
      </c>
      <c r="B36" s="74">
        <f>対象者!C37</f>
        <v>0</v>
      </c>
      <c r="C36" s="51">
        <v>33</v>
      </c>
      <c r="D36" s="182" t="str">
        <f>IF(対象者!E37="","",IF(事業所!$BP$3=1,VLOOKUP(貼付データ①!$N$3,市内事業所一覧!$C$3:$K$10110,8,FALSE),IF(事業所!$BP$3=2,VLOOKUP(貼付データ①!$N$3,市外事業所一覧!$C$3:$H$9986,5,FALSE),VLOOKUP(H36,地活・作業所一覧!$A$3:$F$55,5,FALSE))))</f>
        <v/>
      </c>
      <c r="E36" s="182" t="str">
        <f>IF(対象者!E37="","",IF(事業所!$BP$3=1,VLOOKUP(貼付データ①!$N$3,市内事業所一覧!$C$3:$K$10110,9,FALSE),IF(事業所!$BP$3=2,VLOOKUP(貼付データ①!$N$3,市外事業所一覧!$C$3:$H$9986,6,FALSE),VLOOKUP(H36,地活・作業所一覧!$A$3:$F$55,6,FALSE))))</f>
        <v/>
      </c>
      <c r="F36" s="72" t="str">
        <f>IF(対象者!E37="","",VLOOKUP(事業所!$BP$3,事業所!$BQ$5:$BX$8,8,FALSE))</f>
        <v/>
      </c>
      <c r="G36" s="35" t="str">
        <f>IF(対象者!E37="","",VLOOKUP(事業所!$BP$3,事業所!$BQ$5:$BW$8,5,FALSE))</f>
        <v/>
      </c>
      <c r="H36" s="35" t="str">
        <f>IF(対象者!E37="","",VLOOKUP(事業所!$BP$3,事業所!$BQ$5:$BS$8,2,FALSE))</f>
        <v/>
      </c>
      <c r="I36" s="35" t="str">
        <f>IF(対象者!E37="","",VLOOKUP(事業所!$BP$3,事業所!$BQ$5:$BT$8,4,FALSE))</f>
        <v/>
      </c>
      <c r="J36" s="35" t="str">
        <f>RIGHT(LEFT(対象者!M37,9),7)</f>
        <v/>
      </c>
      <c r="K36" s="35">
        <f>対象者!E37</f>
        <v>0</v>
      </c>
      <c r="L36" s="35">
        <f>対象者!G37</f>
        <v>0</v>
      </c>
      <c r="M36" s="35">
        <f>対象者!N37</f>
        <v>0</v>
      </c>
      <c r="N36" s="57">
        <f>出勤表!AH41</f>
        <v>0</v>
      </c>
      <c r="O36" s="59" t="str">
        <f>内訳書!G40</f>
        <v/>
      </c>
      <c r="P36" s="59">
        <f>経路A!O41</f>
        <v>0</v>
      </c>
      <c r="Q36" s="94">
        <f>経路A!H41</f>
        <v>0</v>
      </c>
      <c r="R36" s="95" t="str">
        <f>経路A!N41</f>
        <v/>
      </c>
      <c r="S36" s="57">
        <f>出勤表!AJ41</f>
        <v>0</v>
      </c>
      <c r="T36" s="94">
        <f>B!H41</f>
        <v>0</v>
      </c>
      <c r="U36" s="95" t="str">
        <f>B!N41</f>
        <v/>
      </c>
      <c r="V36" s="57">
        <f>出勤表!AK41</f>
        <v>0</v>
      </c>
      <c r="W36" s="94">
        <f>'C'!H41</f>
        <v>0</v>
      </c>
      <c r="X36" s="95" t="str">
        <f>'C'!N41</f>
        <v/>
      </c>
      <c r="Y36" s="57">
        <f>出勤表!AL41</f>
        <v>0</v>
      </c>
      <c r="Z36" s="94">
        <f>D!H41</f>
        <v>0</v>
      </c>
      <c r="AA36" s="95" t="str">
        <f>D!N41</f>
        <v/>
      </c>
      <c r="AB36" s="57">
        <f>出勤表!AM41</f>
        <v>0</v>
      </c>
      <c r="AC36" s="94">
        <f>E!H41</f>
        <v>0</v>
      </c>
      <c r="AD36" s="95" t="str">
        <f>E!N41</f>
        <v/>
      </c>
      <c r="AE36" s="57">
        <f>出勤表!AN41</f>
        <v>0</v>
      </c>
      <c r="AF36" s="94">
        <f>F!H41</f>
        <v>0</v>
      </c>
      <c r="AG36" s="95" t="str">
        <f>F!N41</f>
        <v/>
      </c>
      <c r="AH36" s="57">
        <f>出勤表!AO41</f>
        <v>0</v>
      </c>
    </row>
    <row r="37" spans="1:34" ht="21" customHeight="1" x14ac:dyDescent="0.55000000000000004">
      <c r="A37" s="73">
        <f>対象者!B38</f>
        <v>0</v>
      </c>
      <c r="B37" s="74">
        <f>対象者!C38</f>
        <v>0</v>
      </c>
      <c r="C37" s="51">
        <v>34</v>
      </c>
      <c r="D37" s="182" t="str">
        <f>IF(対象者!E38="","",IF(事業所!$BP$3=1,VLOOKUP(貼付データ①!$N$3,市内事業所一覧!$C$3:$K$10110,8,FALSE),IF(事業所!$BP$3=2,VLOOKUP(貼付データ①!$N$3,市外事業所一覧!$C$3:$H$9986,5,FALSE),VLOOKUP(H37,地活・作業所一覧!$A$3:$F$55,5,FALSE))))</f>
        <v/>
      </c>
      <c r="E37" s="182" t="str">
        <f>IF(対象者!E38="","",IF(事業所!$BP$3=1,VLOOKUP(貼付データ①!$N$3,市内事業所一覧!$C$3:$K$10110,9,FALSE),IF(事業所!$BP$3=2,VLOOKUP(貼付データ①!$N$3,市外事業所一覧!$C$3:$H$9986,6,FALSE),VLOOKUP(H37,地活・作業所一覧!$A$3:$F$55,6,FALSE))))</f>
        <v/>
      </c>
      <c r="F37" s="72" t="str">
        <f>IF(対象者!E38="","",VLOOKUP(事業所!$BP$3,事業所!$BQ$5:$BX$8,8,FALSE))</f>
        <v/>
      </c>
      <c r="G37" s="35" t="str">
        <f>IF(対象者!E38="","",VLOOKUP(事業所!$BP$3,事業所!$BQ$5:$BW$8,5,FALSE))</f>
        <v/>
      </c>
      <c r="H37" s="35" t="str">
        <f>IF(対象者!E38="","",VLOOKUP(事業所!$BP$3,事業所!$BQ$5:$BS$8,2,FALSE))</f>
        <v/>
      </c>
      <c r="I37" s="35" t="str">
        <f>IF(対象者!E38="","",VLOOKUP(事業所!$BP$3,事業所!$BQ$5:$BT$8,4,FALSE))</f>
        <v/>
      </c>
      <c r="J37" s="35" t="str">
        <f>RIGHT(LEFT(対象者!M38,9),7)</f>
        <v/>
      </c>
      <c r="K37" s="35">
        <f>対象者!E38</f>
        <v>0</v>
      </c>
      <c r="L37" s="35">
        <f>対象者!G38</f>
        <v>0</v>
      </c>
      <c r="M37" s="35">
        <f>対象者!N38</f>
        <v>0</v>
      </c>
      <c r="N37" s="57">
        <f>出勤表!AH42</f>
        <v>0</v>
      </c>
      <c r="O37" s="59" t="str">
        <f>内訳書!G41</f>
        <v/>
      </c>
      <c r="P37" s="59">
        <f>経路A!O42</f>
        <v>0</v>
      </c>
      <c r="Q37" s="94">
        <f>経路A!H42</f>
        <v>0</v>
      </c>
      <c r="R37" s="95" t="str">
        <f>経路A!N42</f>
        <v/>
      </c>
      <c r="S37" s="57">
        <f>出勤表!AJ42</f>
        <v>0</v>
      </c>
      <c r="T37" s="94">
        <f>B!H42</f>
        <v>0</v>
      </c>
      <c r="U37" s="95" t="str">
        <f>B!N42</f>
        <v/>
      </c>
      <c r="V37" s="57">
        <f>出勤表!AK42</f>
        <v>0</v>
      </c>
      <c r="W37" s="94">
        <f>'C'!H42</f>
        <v>0</v>
      </c>
      <c r="X37" s="95" t="str">
        <f>'C'!N42</f>
        <v/>
      </c>
      <c r="Y37" s="57">
        <f>出勤表!AL42</f>
        <v>0</v>
      </c>
      <c r="Z37" s="94">
        <f>D!H42</f>
        <v>0</v>
      </c>
      <c r="AA37" s="95" t="str">
        <f>D!N42</f>
        <v/>
      </c>
      <c r="AB37" s="57">
        <f>出勤表!AM42</f>
        <v>0</v>
      </c>
      <c r="AC37" s="94">
        <f>E!H42</f>
        <v>0</v>
      </c>
      <c r="AD37" s="95" t="str">
        <f>E!N42</f>
        <v/>
      </c>
      <c r="AE37" s="57">
        <f>出勤表!AN42</f>
        <v>0</v>
      </c>
      <c r="AF37" s="94">
        <f>F!H42</f>
        <v>0</v>
      </c>
      <c r="AG37" s="95" t="str">
        <f>F!N42</f>
        <v/>
      </c>
      <c r="AH37" s="57">
        <f>出勤表!AO42</f>
        <v>0</v>
      </c>
    </row>
    <row r="38" spans="1:34" ht="21" customHeight="1" x14ac:dyDescent="0.55000000000000004">
      <c r="A38" s="73">
        <f>対象者!B39</f>
        <v>0</v>
      </c>
      <c r="B38" s="74">
        <f>対象者!C39</f>
        <v>0</v>
      </c>
      <c r="C38" s="51">
        <v>35</v>
      </c>
      <c r="D38" s="182" t="str">
        <f>IF(対象者!E39="","",IF(事業所!$BP$3=1,VLOOKUP(貼付データ①!$N$3,市内事業所一覧!$C$3:$K$10110,8,FALSE),IF(事業所!$BP$3=2,VLOOKUP(貼付データ①!$N$3,市外事業所一覧!$C$3:$H$9986,5,FALSE),VLOOKUP(H38,地活・作業所一覧!$A$3:$F$55,5,FALSE))))</f>
        <v/>
      </c>
      <c r="E38" s="182" t="str">
        <f>IF(対象者!E39="","",IF(事業所!$BP$3=1,VLOOKUP(貼付データ①!$N$3,市内事業所一覧!$C$3:$K$10110,9,FALSE),IF(事業所!$BP$3=2,VLOOKUP(貼付データ①!$N$3,市外事業所一覧!$C$3:$H$9986,6,FALSE),VLOOKUP(H38,地活・作業所一覧!$A$3:$F$55,6,FALSE))))</f>
        <v/>
      </c>
      <c r="F38" s="72" t="str">
        <f>IF(対象者!E39="","",VLOOKUP(事業所!$BP$3,事業所!$BQ$5:$BX$8,8,FALSE))</f>
        <v/>
      </c>
      <c r="G38" s="35" t="str">
        <f>IF(対象者!E39="","",VLOOKUP(事業所!$BP$3,事業所!$BQ$5:$BW$8,5,FALSE))</f>
        <v/>
      </c>
      <c r="H38" s="35" t="str">
        <f>IF(対象者!E39="","",VLOOKUP(事業所!$BP$3,事業所!$BQ$5:$BS$8,2,FALSE))</f>
        <v/>
      </c>
      <c r="I38" s="35" t="str">
        <f>IF(対象者!E39="","",VLOOKUP(事業所!$BP$3,事業所!$BQ$5:$BT$8,4,FALSE))</f>
        <v/>
      </c>
      <c r="J38" s="35" t="str">
        <f>RIGHT(LEFT(対象者!M39,9),7)</f>
        <v/>
      </c>
      <c r="K38" s="35">
        <f>対象者!E39</f>
        <v>0</v>
      </c>
      <c r="L38" s="35">
        <f>対象者!G39</f>
        <v>0</v>
      </c>
      <c r="M38" s="35">
        <f>対象者!N39</f>
        <v>0</v>
      </c>
      <c r="N38" s="57">
        <f>出勤表!AH43</f>
        <v>0</v>
      </c>
      <c r="O38" s="59" t="str">
        <f>内訳書!G42</f>
        <v/>
      </c>
      <c r="P38" s="59">
        <f>経路A!O43</f>
        <v>0</v>
      </c>
      <c r="Q38" s="94">
        <f>経路A!H43</f>
        <v>0</v>
      </c>
      <c r="R38" s="95" t="str">
        <f>経路A!N43</f>
        <v/>
      </c>
      <c r="S38" s="57">
        <f>出勤表!AJ43</f>
        <v>0</v>
      </c>
      <c r="T38" s="94">
        <f>B!H43</f>
        <v>0</v>
      </c>
      <c r="U38" s="95" t="str">
        <f>B!N43</f>
        <v/>
      </c>
      <c r="V38" s="57">
        <f>出勤表!AK43</f>
        <v>0</v>
      </c>
      <c r="W38" s="94">
        <f>'C'!H43</f>
        <v>0</v>
      </c>
      <c r="X38" s="95" t="str">
        <f>'C'!N43</f>
        <v/>
      </c>
      <c r="Y38" s="57">
        <f>出勤表!AL43</f>
        <v>0</v>
      </c>
      <c r="Z38" s="94">
        <f>D!H43</f>
        <v>0</v>
      </c>
      <c r="AA38" s="95" t="str">
        <f>D!N43</f>
        <v/>
      </c>
      <c r="AB38" s="57">
        <f>出勤表!AM43</f>
        <v>0</v>
      </c>
      <c r="AC38" s="94">
        <f>E!H43</f>
        <v>0</v>
      </c>
      <c r="AD38" s="95" t="str">
        <f>E!N43</f>
        <v/>
      </c>
      <c r="AE38" s="57">
        <f>出勤表!AN43</f>
        <v>0</v>
      </c>
      <c r="AF38" s="94">
        <f>F!H43</f>
        <v>0</v>
      </c>
      <c r="AG38" s="95" t="str">
        <f>F!N43</f>
        <v/>
      </c>
      <c r="AH38" s="57">
        <f>出勤表!AO43</f>
        <v>0</v>
      </c>
    </row>
    <row r="39" spans="1:34" ht="21" customHeight="1" x14ac:dyDescent="0.55000000000000004">
      <c r="A39" s="73">
        <f>対象者!B40</f>
        <v>0</v>
      </c>
      <c r="B39" s="74">
        <f>対象者!C40</f>
        <v>0</v>
      </c>
      <c r="C39" s="51">
        <v>36</v>
      </c>
      <c r="D39" s="182" t="str">
        <f>IF(対象者!E40="","",IF(事業所!$BP$3=1,VLOOKUP(貼付データ①!$N$3,市内事業所一覧!$C$3:$K$10110,8,FALSE),IF(事業所!$BP$3=2,VLOOKUP(貼付データ①!$N$3,市外事業所一覧!$C$3:$H$9986,5,FALSE),VLOOKUP(H39,地活・作業所一覧!$A$3:$F$55,5,FALSE))))</f>
        <v/>
      </c>
      <c r="E39" s="182" t="str">
        <f>IF(対象者!E40="","",IF(事業所!$BP$3=1,VLOOKUP(貼付データ①!$N$3,市内事業所一覧!$C$3:$K$10110,9,FALSE),IF(事業所!$BP$3=2,VLOOKUP(貼付データ①!$N$3,市外事業所一覧!$C$3:$H$9986,6,FALSE),VLOOKUP(H39,地活・作業所一覧!$A$3:$F$55,6,FALSE))))</f>
        <v/>
      </c>
      <c r="F39" s="72" t="str">
        <f>IF(対象者!E40="","",VLOOKUP(事業所!$BP$3,事業所!$BQ$5:$BX$8,8,FALSE))</f>
        <v/>
      </c>
      <c r="G39" s="35" t="str">
        <f>IF(対象者!E40="","",VLOOKUP(事業所!$BP$3,事業所!$BQ$5:$BW$8,5,FALSE))</f>
        <v/>
      </c>
      <c r="H39" s="35" t="str">
        <f>IF(対象者!E40="","",VLOOKUP(事業所!$BP$3,事業所!$BQ$5:$BS$8,2,FALSE))</f>
        <v/>
      </c>
      <c r="I39" s="35" t="str">
        <f>IF(対象者!E40="","",VLOOKUP(事業所!$BP$3,事業所!$BQ$5:$BT$8,4,FALSE))</f>
        <v/>
      </c>
      <c r="J39" s="35" t="str">
        <f>RIGHT(LEFT(対象者!M40,9),7)</f>
        <v/>
      </c>
      <c r="K39" s="35">
        <f>対象者!E40</f>
        <v>0</v>
      </c>
      <c r="L39" s="35">
        <f>対象者!G40</f>
        <v>0</v>
      </c>
      <c r="M39" s="35">
        <f>対象者!N40</f>
        <v>0</v>
      </c>
      <c r="N39" s="57">
        <f>出勤表!AH44</f>
        <v>0</v>
      </c>
      <c r="O39" s="59" t="str">
        <f>内訳書!G43</f>
        <v/>
      </c>
      <c r="P39" s="59">
        <f>経路A!O44</f>
        <v>0</v>
      </c>
      <c r="Q39" s="94">
        <f>経路A!H44</f>
        <v>0</v>
      </c>
      <c r="R39" s="95" t="str">
        <f>経路A!N44</f>
        <v/>
      </c>
      <c r="S39" s="57">
        <f>出勤表!AJ44</f>
        <v>0</v>
      </c>
      <c r="T39" s="94">
        <f>B!H44</f>
        <v>0</v>
      </c>
      <c r="U39" s="95" t="str">
        <f>B!N44</f>
        <v/>
      </c>
      <c r="V39" s="57">
        <f>出勤表!AK44</f>
        <v>0</v>
      </c>
      <c r="W39" s="94">
        <f>'C'!H44</f>
        <v>0</v>
      </c>
      <c r="X39" s="95" t="str">
        <f>'C'!N44</f>
        <v/>
      </c>
      <c r="Y39" s="57">
        <f>出勤表!AL44</f>
        <v>0</v>
      </c>
      <c r="Z39" s="94">
        <f>D!H44</f>
        <v>0</v>
      </c>
      <c r="AA39" s="95" t="str">
        <f>D!N44</f>
        <v/>
      </c>
      <c r="AB39" s="57">
        <f>出勤表!AM44</f>
        <v>0</v>
      </c>
      <c r="AC39" s="94">
        <f>E!H44</f>
        <v>0</v>
      </c>
      <c r="AD39" s="95" t="str">
        <f>E!N44</f>
        <v/>
      </c>
      <c r="AE39" s="57">
        <f>出勤表!AN44</f>
        <v>0</v>
      </c>
      <c r="AF39" s="94">
        <f>F!H44</f>
        <v>0</v>
      </c>
      <c r="AG39" s="95" t="str">
        <f>F!N44</f>
        <v/>
      </c>
      <c r="AH39" s="57">
        <f>出勤表!AO44</f>
        <v>0</v>
      </c>
    </row>
    <row r="40" spans="1:34" ht="21" customHeight="1" x14ac:dyDescent="0.55000000000000004">
      <c r="A40" s="73">
        <f>対象者!B41</f>
        <v>0</v>
      </c>
      <c r="B40" s="74">
        <f>対象者!C41</f>
        <v>0</v>
      </c>
      <c r="C40" s="51">
        <v>37</v>
      </c>
      <c r="D40" s="182" t="str">
        <f>IF(対象者!E41="","",IF(事業所!$BP$3=1,VLOOKUP(貼付データ①!$N$3,市内事業所一覧!$C$3:$K$10110,8,FALSE),IF(事業所!$BP$3=2,VLOOKUP(貼付データ①!$N$3,市外事業所一覧!$C$3:$H$9986,5,FALSE),VLOOKUP(H40,地活・作業所一覧!$A$3:$F$55,5,FALSE))))</f>
        <v/>
      </c>
      <c r="E40" s="182" t="str">
        <f>IF(対象者!E41="","",IF(事業所!$BP$3=1,VLOOKUP(貼付データ①!$N$3,市内事業所一覧!$C$3:$K$10110,9,FALSE),IF(事業所!$BP$3=2,VLOOKUP(貼付データ①!$N$3,市外事業所一覧!$C$3:$H$9986,6,FALSE),VLOOKUP(H40,地活・作業所一覧!$A$3:$F$55,6,FALSE))))</f>
        <v/>
      </c>
      <c r="F40" s="72" t="str">
        <f>IF(対象者!E41="","",VLOOKUP(事業所!$BP$3,事業所!$BQ$5:$BX$8,8,FALSE))</f>
        <v/>
      </c>
      <c r="G40" s="35" t="str">
        <f>IF(対象者!E41="","",VLOOKUP(事業所!$BP$3,事業所!$BQ$5:$BW$8,5,FALSE))</f>
        <v/>
      </c>
      <c r="H40" s="35" t="str">
        <f>IF(対象者!E41="","",VLOOKUP(事業所!$BP$3,事業所!$BQ$5:$BS$8,2,FALSE))</f>
        <v/>
      </c>
      <c r="I40" s="35" t="str">
        <f>IF(対象者!E41="","",VLOOKUP(事業所!$BP$3,事業所!$BQ$5:$BT$8,4,FALSE))</f>
        <v/>
      </c>
      <c r="J40" s="35" t="str">
        <f>RIGHT(LEFT(対象者!M41,9),7)</f>
        <v/>
      </c>
      <c r="K40" s="35">
        <f>対象者!E41</f>
        <v>0</v>
      </c>
      <c r="L40" s="35">
        <f>対象者!G41</f>
        <v>0</v>
      </c>
      <c r="M40" s="35">
        <f>対象者!N41</f>
        <v>0</v>
      </c>
      <c r="N40" s="57">
        <f>出勤表!AH45</f>
        <v>0</v>
      </c>
      <c r="O40" s="59" t="str">
        <f>内訳書!G44</f>
        <v/>
      </c>
      <c r="P40" s="59">
        <f>経路A!O45</f>
        <v>0</v>
      </c>
      <c r="Q40" s="94">
        <f>経路A!H45</f>
        <v>0</v>
      </c>
      <c r="R40" s="95" t="str">
        <f>経路A!N45</f>
        <v/>
      </c>
      <c r="S40" s="57">
        <f>出勤表!AJ45</f>
        <v>0</v>
      </c>
      <c r="T40" s="94">
        <f>B!H45</f>
        <v>0</v>
      </c>
      <c r="U40" s="95" t="str">
        <f>B!N45</f>
        <v/>
      </c>
      <c r="V40" s="57">
        <f>出勤表!AK45</f>
        <v>0</v>
      </c>
      <c r="W40" s="94">
        <f>'C'!H45</f>
        <v>0</v>
      </c>
      <c r="X40" s="95" t="str">
        <f>'C'!N45</f>
        <v/>
      </c>
      <c r="Y40" s="57">
        <f>出勤表!AL45</f>
        <v>0</v>
      </c>
      <c r="Z40" s="94">
        <f>D!H45</f>
        <v>0</v>
      </c>
      <c r="AA40" s="95" t="str">
        <f>D!N45</f>
        <v/>
      </c>
      <c r="AB40" s="57">
        <f>出勤表!AM45</f>
        <v>0</v>
      </c>
      <c r="AC40" s="94">
        <f>E!H45</f>
        <v>0</v>
      </c>
      <c r="AD40" s="95" t="str">
        <f>E!N45</f>
        <v/>
      </c>
      <c r="AE40" s="57">
        <f>出勤表!AN45</f>
        <v>0</v>
      </c>
      <c r="AF40" s="94">
        <f>F!H45</f>
        <v>0</v>
      </c>
      <c r="AG40" s="95" t="str">
        <f>F!N45</f>
        <v/>
      </c>
      <c r="AH40" s="57">
        <f>出勤表!AO45</f>
        <v>0</v>
      </c>
    </row>
    <row r="41" spans="1:34" ht="21" customHeight="1" x14ac:dyDescent="0.55000000000000004">
      <c r="A41" s="73">
        <f>対象者!B42</f>
        <v>0</v>
      </c>
      <c r="B41" s="74">
        <f>対象者!C42</f>
        <v>0</v>
      </c>
      <c r="C41" s="51">
        <v>38</v>
      </c>
      <c r="D41" s="182" t="str">
        <f>IF(対象者!E42="","",IF(事業所!$BP$3=1,VLOOKUP(貼付データ①!$N$3,市内事業所一覧!$C$3:$K$10110,8,FALSE),IF(事業所!$BP$3=2,VLOOKUP(貼付データ①!$N$3,市外事業所一覧!$C$3:$H$9986,5,FALSE),VLOOKUP(H41,地活・作業所一覧!$A$3:$F$55,5,FALSE))))</f>
        <v/>
      </c>
      <c r="E41" s="182" t="str">
        <f>IF(対象者!E42="","",IF(事業所!$BP$3=1,VLOOKUP(貼付データ①!$N$3,市内事業所一覧!$C$3:$K$10110,9,FALSE),IF(事業所!$BP$3=2,VLOOKUP(貼付データ①!$N$3,市外事業所一覧!$C$3:$H$9986,6,FALSE),VLOOKUP(H41,地活・作業所一覧!$A$3:$F$55,6,FALSE))))</f>
        <v/>
      </c>
      <c r="F41" s="72" t="str">
        <f>IF(対象者!E42="","",VLOOKUP(事業所!$BP$3,事業所!$BQ$5:$BX$8,8,FALSE))</f>
        <v/>
      </c>
      <c r="G41" s="35" t="str">
        <f>IF(対象者!E42="","",VLOOKUP(事業所!$BP$3,事業所!$BQ$5:$BW$8,5,FALSE))</f>
        <v/>
      </c>
      <c r="H41" s="35" t="str">
        <f>IF(対象者!E42="","",VLOOKUP(事業所!$BP$3,事業所!$BQ$5:$BS$8,2,FALSE))</f>
        <v/>
      </c>
      <c r="I41" s="35" t="str">
        <f>IF(対象者!E42="","",VLOOKUP(事業所!$BP$3,事業所!$BQ$5:$BT$8,4,FALSE))</f>
        <v/>
      </c>
      <c r="J41" s="35" t="str">
        <f>RIGHT(LEFT(対象者!M42,9),7)</f>
        <v/>
      </c>
      <c r="K41" s="35">
        <f>対象者!E42</f>
        <v>0</v>
      </c>
      <c r="L41" s="35">
        <f>対象者!G42</f>
        <v>0</v>
      </c>
      <c r="M41" s="35">
        <f>対象者!N42</f>
        <v>0</v>
      </c>
      <c r="N41" s="57">
        <f>出勤表!AH46</f>
        <v>0</v>
      </c>
      <c r="O41" s="59" t="str">
        <f>内訳書!G45</f>
        <v/>
      </c>
      <c r="P41" s="59">
        <f>経路A!O46</f>
        <v>0</v>
      </c>
      <c r="Q41" s="94">
        <f>経路A!H46</f>
        <v>0</v>
      </c>
      <c r="R41" s="95" t="str">
        <f>経路A!N46</f>
        <v/>
      </c>
      <c r="S41" s="57">
        <f>出勤表!AJ46</f>
        <v>0</v>
      </c>
      <c r="T41" s="94">
        <f>B!H46</f>
        <v>0</v>
      </c>
      <c r="U41" s="95" t="str">
        <f>B!N46</f>
        <v/>
      </c>
      <c r="V41" s="57">
        <f>出勤表!AK46</f>
        <v>0</v>
      </c>
      <c r="W41" s="94">
        <f>'C'!H46</f>
        <v>0</v>
      </c>
      <c r="X41" s="95" t="str">
        <f>'C'!N46</f>
        <v/>
      </c>
      <c r="Y41" s="57">
        <f>出勤表!AL46</f>
        <v>0</v>
      </c>
      <c r="Z41" s="94">
        <f>D!H46</f>
        <v>0</v>
      </c>
      <c r="AA41" s="95" t="str">
        <f>D!N46</f>
        <v/>
      </c>
      <c r="AB41" s="57">
        <f>出勤表!AM46</f>
        <v>0</v>
      </c>
      <c r="AC41" s="94">
        <f>E!H46</f>
        <v>0</v>
      </c>
      <c r="AD41" s="95" t="str">
        <f>E!N46</f>
        <v/>
      </c>
      <c r="AE41" s="57">
        <f>出勤表!AN46</f>
        <v>0</v>
      </c>
      <c r="AF41" s="94">
        <f>F!H46</f>
        <v>0</v>
      </c>
      <c r="AG41" s="95" t="str">
        <f>F!N46</f>
        <v/>
      </c>
      <c r="AH41" s="57">
        <f>出勤表!AO46</f>
        <v>0</v>
      </c>
    </row>
    <row r="42" spans="1:34" ht="21" customHeight="1" x14ac:dyDescent="0.55000000000000004">
      <c r="A42" s="73">
        <f>対象者!B43</f>
        <v>0</v>
      </c>
      <c r="B42" s="74">
        <f>対象者!C43</f>
        <v>0</v>
      </c>
      <c r="C42" s="51">
        <v>39</v>
      </c>
      <c r="D42" s="182" t="str">
        <f>IF(対象者!E43="","",IF(事業所!$BP$3=1,VLOOKUP(貼付データ①!$N$3,市内事業所一覧!$C$3:$K$10110,8,FALSE),IF(事業所!$BP$3=2,VLOOKUP(貼付データ①!$N$3,市外事業所一覧!$C$3:$H$9986,5,FALSE),VLOOKUP(H42,地活・作業所一覧!$A$3:$F$55,5,FALSE))))</f>
        <v/>
      </c>
      <c r="E42" s="182" t="str">
        <f>IF(対象者!E43="","",IF(事業所!$BP$3=1,VLOOKUP(貼付データ①!$N$3,市内事業所一覧!$C$3:$K$10110,9,FALSE),IF(事業所!$BP$3=2,VLOOKUP(貼付データ①!$N$3,市外事業所一覧!$C$3:$H$9986,6,FALSE),VLOOKUP(H42,地活・作業所一覧!$A$3:$F$55,6,FALSE))))</f>
        <v/>
      </c>
      <c r="F42" s="72" t="str">
        <f>IF(対象者!E43="","",VLOOKUP(事業所!$BP$3,事業所!$BQ$5:$BX$8,8,FALSE))</f>
        <v/>
      </c>
      <c r="G42" s="35" t="str">
        <f>IF(対象者!E43="","",VLOOKUP(事業所!$BP$3,事業所!$BQ$5:$BW$8,5,FALSE))</f>
        <v/>
      </c>
      <c r="H42" s="35" t="str">
        <f>IF(対象者!E43="","",VLOOKUP(事業所!$BP$3,事業所!$BQ$5:$BS$8,2,FALSE))</f>
        <v/>
      </c>
      <c r="I42" s="35" t="str">
        <f>IF(対象者!E43="","",VLOOKUP(事業所!$BP$3,事業所!$BQ$5:$BT$8,4,FALSE))</f>
        <v/>
      </c>
      <c r="J42" s="35" t="str">
        <f>RIGHT(LEFT(対象者!M43,9),7)</f>
        <v/>
      </c>
      <c r="K42" s="35">
        <f>対象者!E43</f>
        <v>0</v>
      </c>
      <c r="L42" s="35">
        <f>対象者!G43</f>
        <v>0</v>
      </c>
      <c r="M42" s="35">
        <f>対象者!N43</f>
        <v>0</v>
      </c>
      <c r="N42" s="57">
        <f>出勤表!AH47</f>
        <v>0</v>
      </c>
      <c r="O42" s="59" t="str">
        <f>内訳書!G46</f>
        <v/>
      </c>
      <c r="P42" s="59">
        <f>経路A!O47</f>
        <v>0</v>
      </c>
      <c r="Q42" s="94">
        <f>経路A!H47</f>
        <v>0</v>
      </c>
      <c r="R42" s="95" t="str">
        <f>経路A!N47</f>
        <v/>
      </c>
      <c r="S42" s="57">
        <f>出勤表!AJ47</f>
        <v>0</v>
      </c>
      <c r="T42" s="94">
        <f>B!H47</f>
        <v>0</v>
      </c>
      <c r="U42" s="95" t="str">
        <f>B!N47</f>
        <v/>
      </c>
      <c r="V42" s="57">
        <f>出勤表!AK47</f>
        <v>0</v>
      </c>
      <c r="W42" s="94">
        <f>'C'!H47</f>
        <v>0</v>
      </c>
      <c r="X42" s="95" t="str">
        <f>'C'!N47</f>
        <v/>
      </c>
      <c r="Y42" s="57">
        <f>出勤表!AL47</f>
        <v>0</v>
      </c>
      <c r="Z42" s="94">
        <f>D!H47</f>
        <v>0</v>
      </c>
      <c r="AA42" s="95" t="str">
        <f>D!N47</f>
        <v/>
      </c>
      <c r="AB42" s="57">
        <f>出勤表!AM47</f>
        <v>0</v>
      </c>
      <c r="AC42" s="94">
        <f>E!H47</f>
        <v>0</v>
      </c>
      <c r="AD42" s="95" t="str">
        <f>E!N47</f>
        <v/>
      </c>
      <c r="AE42" s="57">
        <f>出勤表!AN47</f>
        <v>0</v>
      </c>
      <c r="AF42" s="94">
        <f>F!H47</f>
        <v>0</v>
      </c>
      <c r="AG42" s="95" t="str">
        <f>F!N47</f>
        <v/>
      </c>
      <c r="AH42" s="57">
        <f>出勤表!AO47</f>
        <v>0</v>
      </c>
    </row>
    <row r="43" spans="1:34" ht="21" customHeight="1" x14ac:dyDescent="0.55000000000000004">
      <c r="A43" s="73">
        <f>対象者!B44</f>
        <v>0</v>
      </c>
      <c r="B43" s="74">
        <f>対象者!C44</f>
        <v>0</v>
      </c>
      <c r="C43" s="51">
        <v>40</v>
      </c>
      <c r="D43" s="182" t="str">
        <f>IF(対象者!E44="","",IF(事業所!$BP$3=1,VLOOKUP(貼付データ①!$N$3,市内事業所一覧!$C$3:$K$10110,8,FALSE),IF(事業所!$BP$3=2,VLOOKUP(貼付データ①!$N$3,市外事業所一覧!$C$3:$H$9986,5,FALSE),VLOOKUP(H43,地活・作業所一覧!$A$3:$F$55,5,FALSE))))</f>
        <v/>
      </c>
      <c r="E43" s="182" t="str">
        <f>IF(対象者!E44="","",IF(事業所!$BP$3=1,VLOOKUP(貼付データ①!$N$3,市内事業所一覧!$C$3:$K$10110,9,FALSE),IF(事業所!$BP$3=2,VLOOKUP(貼付データ①!$N$3,市外事業所一覧!$C$3:$H$9986,6,FALSE),VLOOKUP(H43,地活・作業所一覧!$A$3:$F$55,6,FALSE))))</f>
        <v/>
      </c>
      <c r="F43" s="72" t="str">
        <f>IF(対象者!E44="","",VLOOKUP(事業所!$BP$3,事業所!$BQ$5:$BX$8,8,FALSE))</f>
        <v/>
      </c>
      <c r="G43" s="35" t="str">
        <f>IF(対象者!E44="","",VLOOKUP(事業所!$BP$3,事業所!$BQ$5:$BW$8,5,FALSE))</f>
        <v/>
      </c>
      <c r="H43" s="35" t="str">
        <f>IF(対象者!E44="","",VLOOKUP(事業所!$BP$3,事業所!$BQ$5:$BS$8,2,FALSE))</f>
        <v/>
      </c>
      <c r="I43" s="35" t="str">
        <f>IF(対象者!E44="","",VLOOKUP(事業所!$BP$3,事業所!$BQ$5:$BT$8,4,FALSE))</f>
        <v/>
      </c>
      <c r="J43" s="35" t="str">
        <f>RIGHT(LEFT(対象者!M44,9),7)</f>
        <v/>
      </c>
      <c r="K43" s="35">
        <f>対象者!E44</f>
        <v>0</v>
      </c>
      <c r="L43" s="35">
        <f>対象者!G44</f>
        <v>0</v>
      </c>
      <c r="M43" s="35">
        <f>対象者!N44</f>
        <v>0</v>
      </c>
      <c r="N43" s="57">
        <f>出勤表!AH48</f>
        <v>0</v>
      </c>
      <c r="O43" s="59" t="str">
        <f>内訳書!G47</f>
        <v/>
      </c>
      <c r="P43" s="59">
        <f>経路A!O48</f>
        <v>0</v>
      </c>
      <c r="Q43" s="94">
        <f>経路A!H48</f>
        <v>0</v>
      </c>
      <c r="R43" s="95" t="str">
        <f>経路A!N48</f>
        <v/>
      </c>
      <c r="S43" s="57">
        <f>出勤表!AJ48</f>
        <v>0</v>
      </c>
      <c r="T43" s="94">
        <f>B!H48</f>
        <v>0</v>
      </c>
      <c r="U43" s="95" t="str">
        <f>B!N48</f>
        <v/>
      </c>
      <c r="V43" s="57">
        <f>出勤表!AK48</f>
        <v>0</v>
      </c>
      <c r="W43" s="94">
        <f>'C'!H48</f>
        <v>0</v>
      </c>
      <c r="X43" s="95" t="str">
        <f>'C'!N48</f>
        <v/>
      </c>
      <c r="Y43" s="57">
        <f>出勤表!AL48</f>
        <v>0</v>
      </c>
      <c r="Z43" s="94">
        <f>D!H48</f>
        <v>0</v>
      </c>
      <c r="AA43" s="95" t="str">
        <f>D!N48</f>
        <v/>
      </c>
      <c r="AB43" s="57">
        <f>出勤表!AM48</f>
        <v>0</v>
      </c>
      <c r="AC43" s="94">
        <f>E!H48</f>
        <v>0</v>
      </c>
      <c r="AD43" s="95" t="str">
        <f>E!N48</f>
        <v/>
      </c>
      <c r="AE43" s="57">
        <f>出勤表!AN48</f>
        <v>0</v>
      </c>
      <c r="AF43" s="94">
        <f>F!H48</f>
        <v>0</v>
      </c>
      <c r="AG43" s="95" t="str">
        <f>F!N48</f>
        <v/>
      </c>
      <c r="AH43" s="57">
        <f>出勤表!AO48</f>
        <v>0</v>
      </c>
    </row>
    <row r="44" spans="1:34" ht="21" customHeight="1" x14ac:dyDescent="0.55000000000000004">
      <c r="A44" s="73">
        <f>対象者!B45</f>
        <v>0</v>
      </c>
      <c r="B44" s="74">
        <f>対象者!C45</f>
        <v>0</v>
      </c>
      <c r="C44" s="51">
        <v>41</v>
      </c>
      <c r="D44" s="182" t="str">
        <f>IF(対象者!E45="","",IF(事業所!$BP$3=1,VLOOKUP(貼付データ①!$N$3,市内事業所一覧!$C$3:$K$10110,8,FALSE),IF(事業所!$BP$3=2,VLOOKUP(貼付データ①!$N$3,市外事業所一覧!$C$3:$H$9986,5,FALSE),VLOOKUP(H44,地活・作業所一覧!$A$3:$F$55,5,FALSE))))</f>
        <v/>
      </c>
      <c r="E44" s="182" t="str">
        <f>IF(対象者!E45="","",IF(事業所!$BP$3=1,VLOOKUP(貼付データ①!$N$3,市内事業所一覧!$C$3:$K$10110,9,FALSE),IF(事業所!$BP$3=2,VLOOKUP(貼付データ①!$N$3,市外事業所一覧!$C$3:$H$9986,6,FALSE),VLOOKUP(H44,地活・作業所一覧!$A$3:$F$55,6,FALSE))))</f>
        <v/>
      </c>
      <c r="F44" s="72" t="str">
        <f>IF(対象者!E45="","",VLOOKUP(事業所!$BP$3,事業所!$BQ$5:$BX$8,8,FALSE))</f>
        <v/>
      </c>
      <c r="G44" s="35" t="str">
        <f>IF(対象者!E45="","",VLOOKUP(事業所!$BP$3,事業所!$BQ$5:$BW$8,5,FALSE))</f>
        <v/>
      </c>
      <c r="H44" s="35" t="str">
        <f>IF(対象者!E45="","",VLOOKUP(事業所!$BP$3,事業所!$BQ$5:$BS$8,2,FALSE))</f>
        <v/>
      </c>
      <c r="I44" s="35" t="str">
        <f>IF(対象者!E45="","",VLOOKUP(事業所!$BP$3,事業所!$BQ$5:$BT$8,4,FALSE))</f>
        <v/>
      </c>
      <c r="J44" s="35" t="str">
        <f>RIGHT(LEFT(対象者!M45,9),7)</f>
        <v/>
      </c>
      <c r="K44" s="35">
        <f>対象者!E45</f>
        <v>0</v>
      </c>
      <c r="L44" s="35">
        <f>対象者!G45</f>
        <v>0</v>
      </c>
      <c r="M44" s="35">
        <f>対象者!N45</f>
        <v>0</v>
      </c>
      <c r="N44" s="57">
        <f>出勤表!AH49</f>
        <v>0</v>
      </c>
      <c r="O44" s="59" t="str">
        <f>内訳書!G48</f>
        <v/>
      </c>
      <c r="P44" s="59">
        <f>経路A!O49</f>
        <v>0</v>
      </c>
      <c r="Q44" s="94">
        <f>経路A!H49</f>
        <v>0</v>
      </c>
      <c r="R44" s="95" t="str">
        <f>経路A!N49</f>
        <v/>
      </c>
      <c r="S44" s="57">
        <f>出勤表!AJ49</f>
        <v>0</v>
      </c>
      <c r="T44" s="94">
        <f>B!H49</f>
        <v>0</v>
      </c>
      <c r="U44" s="95" t="str">
        <f>B!N49</f>
        <v/>
      </c>
      <c r="V44" s="57">
        <f>出勤表!AK49</f>
        <v>0</v>
      </c>
      <c r="W44" s="94">
        <f>'C'!H49</f>
        <v>0</v>
      </c>
      <c r="X44" s="95" t="str">
        <f>'C'!N49</f>
        <v/>
      </c>
      <c r="Y44" s="57">
        <f>出勤表!AL49</f>
        <v>0</v>
      </c>
      <c r="Z44" s="94">
        <f>D!H49</f>
        <v>0</v>
      </c>
      <c r="AA44" s="95" t="str">
        <f>D!N49</f>
        <v/>
      </c>
      <c r="AB44" s="57">
        <f>出勤表!AM49</f>
        <v>0</v>
      </c>
      <c r="AC44" s="94">
        <f>E!H49</f>
        <v>0</v>
      </c>
      <c r="AD44" s="95" t="str">
        <f>E!N49</f>
        <v/>
      </c>
      <c r="AE44" s="57">
        <f>出勤表!AN49</f>
        <v>0</v>
      </c>
      <c r="AF44" s="94">
        <f>F!H49</f>
        <v>0</v>
      </c>
      <c r="AG44" s="95" t="str">
        <f>F!N49</f>
        <v/>
      </c>
      <c r="AH44" s="57">
        <f>出勤表!AO49</f>
        <v>0</v>
      </c>
    </row>
    <row r="45" spans="1:34" ht="21" customHeight="1" x14ac:dyDescent="0.55000000000000004">
      <c r="A45" s="73">
        <f>対象者!B46</f>
        <v>0</v>
      </c>
      <c r="B45" s="74">
        <f>対象者!C46</f>
        <v>0</v>
      </c>
      <c r="C45" s="51">
        <v>42</v>
      </c>
      <c r="D45" s="182" t="str">
        <f>IF(対象者!E46="","",IF(事業所!$BP$3=1,VLOOKUP(貼付データ①!$N$3,市内事業所一覧!$C$3:$K$10110,8,FALSE),IF(事業所!$BP$3=2,VLOOKUP(貼付データ①!$N$3,市外事業所一覧!$C$3:$H$9986,5,FALSE),VLOOKUP(H45,地活・作業所一覧!$A$3:$F$55,5,FALSE))))</f>
        <v/>
      </c>
      <c r="E45" s="182" t="str">
        <f>IF(対象者!E46="","",IF(事業所!$BP$3=1,VLOOKUP(貼付データ①!$N$3,市内事業所一覧!$C$3:$K$10110,9,FALSE),IF(事業所!$BP$3=2,VLOOKUP(貼付データ①!$N$3,市外事業所一覧!$C$3:$H$9986,6,FALSE),VLOOKUP(H45,地活・作業所一覧!$A$3:$F$55,6,FALSE))))</f>
        <v/>
      </c>
      <c r="F45" s="72" t="str">
        <f>IF(対象者!E46="","",VLOOKUP(事業所!$BP$3,事業所!$BQ$5:$BX$8,8,FALSE))</f>
        <v/>
      </c>
      <c r="G45" s="35" t="str">
        <f>IF(対象者!E46="","",VLOOKUP(事業所!$BP$3,事業所!$BQ$5:$BW$8,5,FALSE))</f>
        <v/>
      </c>
      <c r="H45" s="35" t="str">
        <f>IF(対象者!E46="","",VLOOKUP(事業所!$BP$3,事業所!$BQ$5:$BS$8,2,FALSE))</f>
        <v/>
      </c>
      <c r="I45" s="35" t="str">
        <f>IF(対象者!E46="","",VLOOKUP(事業所!$BP$3,事業所!$BQ$5:$BT$8,4,FALSE))</f>
        <v/>
      </c>
      <c r="J45" s="35" t="str">
        <f>RIGHT(LEFT(対象者!M46,9),7)</f>
        <v/>
      </c>
      <c r="K45" s="35">
        <f>対象者!E46</f>
        <v>0</v>
      </c>
      <c r="L45" s="35">
        <f>対象者!G46</f>
        <v>0</v>
      </c>
      <c r="M45" s="35">
        <f>対象者!N46</f>
        <v>0</v>
      </c>
      <c r="N45" s="57">
        <f>出勤表!AH50</f>
        <v>0</v>
      </c>
      <c r="O45" s="59" t="str">
        <f>内訳書!G49</f>
        <v/>
      </c>
      <c r="P45" s="59">
        <f>経路A!O50</f>
        <v>0</v>
      </c>
      <c r="Q45" s="94">
        <f>経路A!H50</f>
        <v>0</v>
      </c>
      <c r="R45" s="95" t="str">
        <f>経路A!N50</f>
        <v/>
      </c>
      <c r="S45" s="57">
        <f>出勤表!AJ50</f>
        <v>0</v>
      </c>
      <c r="T45" s="94">
        <f>B!H50</f>
        <v>0</v>
      </c>
      <c r="U45" s="95" t="str">
        <f>B!N50</f>
        <v/>
      </c>
      <c r="V45" s="57">
        <f>出勤表!AK50</f>
        <v>0</v>
      </c>
      <c r="W45" s="94">
        <f>'C'!H50</f>
        <v>0</v>
      </c>
      <c r="X45" s="95" t="str">
        <f>'C'!N50</f>
        <v/>
      </c>
      <c r="Y45" s="57">
        <f>出勤表!AL50</f>
        <v>0</v>
      </c>
      <c r="Z45" s="94">
        <f>D!H50</f>
        <v>0</v>
      </c>
      <c r="AA45" s="95" t="str">
        <f>D!N50</f>
        <v/>
      </c>
      <c r="AB45" s="57">
        <f>出勤表!AM50</f>
        <v>0</v>
      </c>
      <c r="AC45" s="94">
        <f>E!H50</f>
        <v>0</v>
      </c>
      <c r="AD45" s="95" t="str">
        <f>E!N50</f>
        <v/>
      </c>
      <c r="AE45" s="57">
        <f>出勤表!AN50</f>
        <v>0</v>
      </c>
      <c r="AF45" s="94">
        <f>F!H50</f>
        <v>0</v>
      </c>
      <c r="AG45" s="95" t="str">
        <f>F!N50</f>
        <v/>
      </c>
      <c r="AH45" s="57">
        <f>出勤表!AO50</f>
        <v>0</v>
      </c>
    </row>
    <row r="46" spans="1:34" ht="21" customHeight="1" x14ac:dyDescent="0.55000000000000004">
      <c r="A46" s="73">
        <f>対象者!B47</f>
        <v>0</v>
      </c>
      <c r="B46" s="74">
        <f>対象者!C47</f>
        <v>0</v>
      </c>
      <c r="C46" s="51">
        <v>43</v>
      </c>
      <c r="D46" s="182" t="str">
        <f>IF(対象者!E47="","",IF(事業所!$BP$3=1,VLOOKUP(貼付データ①!$N$3,市内事業所一覧!$C$3:$K$10110,8,FALSE),IF(事業所!$BP$3=2,VLOOKUP(貼付データ①!$N$3,市外事業所一覧!$C$3:$H$9986,5,FALSE),VLOOKUP(H46,地活・作業所一覧!$A$3:$F$55,5,FALSE))))</f>
        <v/>
      </c>
      <c r="E46" s="182" t="str">
        <f>IF(対象者!E47="","",IF(事業所!$BP$3=1,VLOOKUP(貼付データ①!$N$3,市内事業所一覧!$C$3:$K$10110,9,FALSE),IF(事業所!$BP$3=2,VLOOKUP(貼付データ①!$N$3,市外事業所一覧!$C$3:$H$9986,6,FALSE),VLOOKUP(H46,地活・作業所一覧!$A$3:$F$55,6,FALSE))))</f>
        <v/>
      </c>
      <c r="F46" s="72" t="str">
        <f>IF(対象者!E47="","",VLOOKUP(事業所!$BP$3,事業所!$BQ$5:$BX$8,8,FALSE))</f>
        <v/>
      </c>
      <c r="G46" s="35" t="str">
        <f>IF(対象者!E47="","",VLOOKUP(事業所!$BP$3,事業所!$BQ$5:$BW$8,5,FALSE))</f>
        <v/>
      </c>
      <c r="H46" s="35" t="str">
        <f>IF(対象者!E47="","",VLOOKUP(事業所!$BP$3,事業所!$BQ$5:$BS$8,2,FALSE))</f>
        <v/>
      </c>
      <c r="I46" s="35" t="str">
        <f>IF(対象者!E47="","",VLOOKUP(事業所!$BP$3,事業所!$BQ$5:$BT$8,4,FALSE))</f>
        <v/>
      </c>
      <c r="J46" s="35" t="str">
        <f>RIGHT(LEFT(対象者!M47,9),7)</f>
        <v/>
      </c>
      <c r="K46" s="35">
        <f>対象者!E47</f>
        <v>0</v>
      </c>
      <c r="L46" s="35">
        <f>対象者!G47</f>
        <v>0</v>
      </c>
      <c r="M46" s="35">
        <f>対象者!N47</f>
        <v>0</v>
      </c>
      <c r="N46" s="57">
        <f>出勤表!AH51</f>
        <v>0</v>
      </c>
      <c r="O46" s="59" t="str">
        <f>内訳書!G50</f>
        <v/>
      </c>
      <c r="P46" s="59">
        <f>経路A!O51</f>
        <v>0</v>
      </c>
      <c r="Q46" s="94">
        <f>経路A!H51</f>
        <v>0</v>
      </c>
      <c r="R46" s="95" t="str">
        <f>経路A!N51</f>
        <v/>
      </c>
      <c r="S46" s="57">
        <f>出勤表!AJ51</f>
        <v>0</v>
      </c>
      <c r="T46" s="94">
        <f>B!H51</f>
        <v>0</v>
      </c>
      <c r="U46" s="95" t="str">
        <f>B!N51</f>
        <v/>
      </c>
      <c r="V46" s="57">
        <f>出勤表!AK51</f>
        <v>0</v>
      </c>
      <c r="W46" s="94">
        <f>'C'!H51</f>
        <v>0</v>
      </c>
      <c r="X46" s="95" t="str">
        <f>'C'!N51</f>
        <v/>
      </c>
      <c r="Y46" s="57">
        <f>出勤表!AL51</f>
        <v>0</v>
      </c>
      <c r="Z46" s="94">
        <f>D!H51</f>
        <v>0</v>
      </c>
      <c r="AA46" s="95" t="str">
        <f>D!N51</f>
        <v/>
      </c>
      <c r="AB46" s="57">
        <f>出勤表!AM51</f>
        <v>0</v>
      </c>
      <c r="AC46" s="94">
        <f>E!H51</f>
        <v>0</v>
      </c>
      <c r="AD46" s="95" t="str">
        <f>E!N51</f>
        <v/>
      </c>
      <c r="AE46" s="57">
        <f>出勤表!AN51</f>
        <v>0</v>
      </c>
      <c r="AF46" s="94">
        <f>F!H51</f>
        <v>0</v>
      </c>
      <c r="AG46" s="95" t="str">
        <f>F!N51</f>
        <v/>
      </c>
      <c r="AH46" s="57">
        <f>出勤表!AO51</f>
        <v>0</v>
      </c>
    </row>
    <row r="47" spans="1:34" ht="21" customHeight="1" x14ac:dyDescent="0.55000000000000004">
      <c r="A47" s="73">
        <f>対象者!B48</f>
        <v>0</v>
      </c>
      <c r="B47" s="74">
        <f>対象者!C48</f>
        <v>0</v>
      </c>
      <c r="C47" s="51">
        <v>44</v>
      </c>
      <c r="D47" s="182" t="str">
        <f>IF(対象者!E48="","",IF(事業所!$BP$3=1,VLOOKUP(貼付データ①!$N$3,市内事業所一覧!$C$3:$K$10110,8,FALSE),IF(事業所!$BP$3=2,VLOOKUP(貼付データ①!$N$3,市外事業所一覧!$C$3:$H$9986,5,FALSE),VLOOKUP(H47,地活・作業所一覧!$A$3:$F$55,5,FALSE))))</f>
        <v/>
      </c>
      <c r="E47" s="182" t="str">
        <f>IF(対象者!E48="","",IF(事業所!$BP$3=1,VLOOKUP(貼付データ①!$N$3,市内事業所一覧!$C$3:$K$10110,9,FALSE),IF(事業所!$BP$3=2,VLOOKUP(貼付データ①!$N$3,市外事業所一覧!$C$3:$H$9986,6,FALSE),VLOOKUP(H47,地活・作業所一覧!$A$3:$F$55,6,FALSE))))</f>
        <v/>
      </c>
      <c r="F47" s="72" t="str">
        <f>IF(対象者!E48="","",VLOOKUP(事業所!$BP$3,事業所!$BQ$5:$BX$8,8,FALSE))</f>
        <v/>
      </c>
      <c r="G47" s="35" t="str">
        <f>IF(対象者!E48="","",VLOOKUP(事業所!$BP$3,事業所!$BQ$5:$BW$8,5,FALSE))</f>
        <v/>
      </c>
      <c r="H47" s="35" t="str">
        <f>IF(対象者!E48="","",VLOOKUP(事業所!$BP$3,事業所!$BQ$5:$BS$8,2,FALSE))</f>
        <v/>
      </c>
      <c r="I47" s="35" t="str">
        <f>IF(対象者!E48="","",VLOOKUP(事業所!$BP$3,事業所!$BQ$5:$BT$8,4,FALSE))</f>
        <v/>
      </c>
      <c r="J47" s="35" t="str">
        <f>RIGHT(LEFT(対象者!M48,9),7)</f>
        <v/>
      </c>
      <c r="K47" s="35">
        <f>対象者!E48</f>
        <v>0</v>
      </c>
      <c r="L47" s="35">
        <f>対象者!G48</f>
        <v>0</v>
      </c>
      <c r="M47" s="35">
        <f>対象者!N48</f>
        <v>0</v>
      </c>
      <c r="N47" s="57">
        <f>出勤表!AH52</f>
        <v>0</v>
      </c>
      <c r="O47" s="59" t="str">
        <f>内訳書!G51</f>
        <v/>
      </c>
      <c r="P47" s="59">
        <f>経路A!O52</f>
        <v>0</v>
      </c>
      <c r="Q47" s="94">
        <f>経路A!H52</f>
        <v>0</v>
      </c>
      <c r="R47" s="95" t="str">
        <f>経路A!N52</f>
        <v/>
      </c>
      <c r="S47" s="57">
        <f>出勤表!AJ52</f>
        <v>0</v>
      </c>
      <c r="T47" s="94">
        <f>B!H52</f>
        <v>0</v>
      </c>
      <c r="U47" s="95" t="str">
        <f>B!N52</f>
        <v/>
      </c>
      <c r="V47" s="57">
        <f>出勤表!AK52</f>
        <v>0</v>
      </c>
      <c r="W47" s="94">
        <f>'C'!H52</f>
        <v>0</v>
      </c>
      <c r="X47" s="95" t="str">
        <f>'C'!N52</f>
        <v/>
      </c>
      <c r="Y47" s="57">
        <f>出勤表!AL52</f>
        <v>0</v>
      </c>
      <c r="Z47" s="94">
        <f>D!H52</f>
        <v>0</v>
      </c>
      <c r="AA47" s="95" t="str">
        <f>D!N52</f>
        <v/>
      </c>
      <c r="AB47" s="57">
        <f>出勤表!AM52</f>
        <v>0</v>
      </c>
      <c r="AC47" s="94">
        <f>E!H52</f>
        <v>0</v>
      </c>
      <c r="AD47" s="95" t="str">
        <f>E!N52</f>
        <v/>
      </c>
      <c r="AE47" s="57">
        <f>出勤表!AN52</f>
        <v>0</v>
      </c>
      <c r="AF47" s="94">
        <f>F!H52</f>
        <v>0</v>
      </c>
      <c r="AG47" s="95" t="str">
        <f>F!N52</f>
        <v/>
      </c>
      <c r="AH47" s="57">
        <f>出勤表!AO52</f>
        <v>0</v>
      </c>
    </row>
    <row r="48" spans="1:34" ht="21" customHeight="1" x14ac:dyDescent="0.55000000000000004">
      <c r="A48" s="73">
        <f>対象者!B49</f>
        <v>0</v>
      </c>
      <c r="B48" s="74">
        <f>対象者!C49</f>
        <v>0</v>
      </c>
      <c r="C48" s="51">
        <v>45</v>
      </c>
      <c r="D48" s="182" t="str">
        <f>IF(対象者!E49="","",IF(事業所!$BP$3=1,VLOOKUP(貼付データ①!$N$3,市内事業所一覧!$C$3:$K$10110,8,FALSE),IF(事業所!$BP$3=2,VLOOKUP(貼付データ①!$N$3,市外事業所一覧!$C$3:$H$9986,5,FALSE),VLOOKUP(H48,地活・作業所一覧!$A$3:$F$55,5,FALSE))))</f>
        <v/>
      </c>
      <c r="E48" s="182" t="str">
        <f>IF(対象者!E49="","",IF(事業所!$BP$3=1,VLOOKUP(貼付データ①!$N$3,市内事業所一覧!$C$3:$K$10110,9,FALSE),IF(事業所!$BP$3=2,VLOOKUP(貼付データ①!$N$3,市外事業所一覧!$C$3:$H$9986,6,FALSE),VLOOKUP(H48,地活・作業所一覧!$A$3:$F$55,6,FALSE))))</f>
        <v/>
      </c>
      <c r="F48" s="72" t="str">
        <f>IF(対象者!E49="","",VLOOKUP(事業所!$BP$3,事業所!$BQ$5:$BX$8,8,FALSE))</f>
        <v/>
      </c>
      <c r="G48" s="35" t="str">
        <f>IF(対象者!E49="","",VLOOKUP(事業所!$BP$3,事業所!$BQ$5:$BW$8,5,FALSE))</f>
        <v/>
      </c>
      <c r="H48" s="35" t="str">
        <f>IF(対象者!E49="","",VLOOKUP(事業所!$BP$3,事業所!$BQ$5:$BS$8,2,FALSE))</f>
        <v/>
      </c>
      <c r="I48" s="35" t="str">
        <f>IF(対象者!E49="","",VLOOKUP(事業所!$BP$3,事業所!$BQ$5:$BT$8,4,FALSE))</f>
        <v/>
      </c>
      <c r="J48" s="35" t="str">
        <f>RIGHT(LEFT(対象者!M49,9),7)</f>
        <v/>
      </c>
      <c r="K48" s="35">
        <f>対象者!E49</f>
        <v>0</v>
      </c>
      <c r="L48" s="35">
        <f>対象者!G49</f>
        <v>0</v>
      </c>
      <c r="M48" s="35">
        <f>対象者!N49</f>
        <v>0</v>
      </c>
      <c r="N48" s="57">
        <f>出勤表!AH53</f>
        <v>0</v>
      </c>
      <c r="O48" s="59" t="str">
        <f>内訳書!G52</f>
        <v/>
      </c>
      <c r="P48" s="59">
        <f>経路A!O53</f>
        <v>0</v>
      </c>
      <c r="Q48" s="94">
        <f>経路A!H53</f>
        <v>0</v>
      </c>
      <c r="R48" s="95" t="str">
        <f>経路A!N53</f>
        <v/>
      </c>
      <c r="S48" s="57">
        <f>出勤表!AJ53</f>
        <v>0</v>
      </c>
      <c r="T48" s="94">
        <f>B!H53</f>
        <v>0</v>
      </c>
      <c r="U48" s="95" t="str">
        <f>B!N53</f>
        <v/>
      </c>
      <c r="V48" s="57">
        <f>出勤表!AK53</f>
        <v>0</v>
      </c>
      <c r="W48" s="94">
        <f>'C'!H53</f>
        <v>0</v>
      </c>
      <c r="X48" s="95" t="str">
        <f>'C'!N53</f>
        <v/>
      </c>
      <c r="Y48" s="57">
        <f>出勤表!AL53</f>
        <v>0</v>
      </c>
      <c r="Z48" s="94">
        <f>D!H53</f>
        <v>0</v>
      </c>
      <c r="AA48" s="95" t="str">
        <f>D!N53</f>
        <v/>
      </c>
      <c r="AB48" s="57">
        <f>出勤表!AM53</f>
        <v>0</v>
      </c>
      <c r="AC48" s="94">
        <f>E!H53</f>
        <v>0</v>
      </c>
      <c r="AD48" s="95" t="str">
        <f>E!N53</f>
        <v/>
      </c>
      <c r="AE48" s="57">
        <f>出勤表!AN53</f>
        <v>0</v>
      </c>
      <c r="AF48" s="94">
        <f>F!H53</f>
        <v>0</v>
      </c>
      <c r="AG48" s="95" t="str">
        <f>F!N53</f>
        <v/>
      </c>
      <c r="AH48" s="57">
        <f>出勤表!AO53</f>
        <v>0</v>
      </c>
    </row>
    <row r="49" spans="1:34" ht="21" customHeight="1" x14ac:dyDescent="0.55000000000000004">
      <c r="A49" s="73">
        <f>対象者!B50</f>
        <v>0</v>
      </c>
      <c r="B49" s="74">
        <f>対象者!C50</f>
        <v>0</v>
      </c>
      <c r="C49" s="51">
        <v>46</v>
      </c>
      <c r="D49" s="182" t="str">
        <f>IF(対象者!E50="","",IF(事業所!$BP$3=1,VLOOKUP(貼付データ①!$N$3,市内事業所一覧!$C$3:$K$10110,8,FALSE),IF(事業所!$BP$3=2,VLOOKUP(貼付データ①!$N$3,市外事業所一覧!$C$3:$H$9986,5,FALSE),VLOOKUP(H49,地活・作業所一覧!$A$3:$F$55,5,FALSE))))</f>
        <v/>
      </c>
      <c r="E49" s="182" t="str">
        <f>IF(対象者!E50="","",IF(事業所!$BP$3=1,VLOOKUP(貼付データ①!$N$3,市内事業所一覧!$C$3:$K$10110,9,FALSE),IF(事業所!$BP$3=2,VLOOKUP(貼付データ①!$N$3,市外事業所一覧!$C$3:$H$9986,6,FALSE),VLOOKUP(H49,地活・作業所一覧!$A$3:$F$55,6,FALSE))))</f>
        <v/>
      </c>
      <c r="F49" s="72" t="str">
        <f>IF(対象者!E50="","",VLOOKUP(事業所!$BP$3,事業所!$BQ$5:$BX$8,8,FALSE))</f>
        <v/>
      </c>
      <c r="G49" s="35" t="str">
        <f>IF(対象者!E50="","",VLOOKUP(事業所!$BP$3,事業所!$BQ$5:$BW$8,5,FALSE))</f>
        <v/>
      </c>
      <c r="H49" s="35" t="str">
        <f>IF(対象者!E50="","",VLOOKUP(事業所!$BP$3,事業所!$BQ$5:$BS$8,2,FALSE))</f>
        <v/>
      </c>
      <c r="I49" s="35" t="str">
        <f>IF(対象者!E50="","",VLOOKUP(事業所!$BP$3,事業所!$BQ$5:$BT$8,4,FALSE))</f>
        <v/>
      </c>
      <c r="J49" s="35" t="str">
        <f>RIGHT(LEFT(対象者!M50,9),7)</f>
        <v/>
      </c>
      <c r="K49" s="35">
        <f>対象者!E50</f>
        <v>0</v>
      </c>
      <c r="L49" s="35">
        <f>対象者!G50</f>
        <v>0</v>
      </c>
      <c r="M49" s="35">
        <f>対象者!N50</f>
        <v>0</v>
      </c>
      <c r="N49" s="57">
        <f>出勤表!AH54</f>
        <v>0</v>
      </c>
      <c r="O49" s="59" t="str">
        <f>内訳書!G53</f>
        <v/>
      </c>
      <c r="P49" s="59">
        <f>経路A!O54</f>
        <v>0</v>
      </c>
      <c r="Q49" s="94">
        <f>経路A!H54</f>
        <v>0</v>
      </c>
      <c r="R49" s="95" t="str">
        <f>経路A!N54</f>
        <v/>
      </c>
      <c r="S49" s="57">
        <f>出勤表!AJ54</f>
        <v>0</v>
      </c>
      <c r="T49" s="94">
        <f>B!H54</f>
        <v>0</v>
      </c>
      <c r="U49" s="95" t="str">
        <f>B!N54</f>
        <v/>
      </c>
      <c r="V49" s="57">
        <f>出勤表!AK54</f>
        <v>0</v>
      </c>
      <c r="W49" s="94">
        <f>'C'!H54</f>
        <v>0</v>
      </c>
      <c r="X49" s="95" t="str">
        <f>'C'!N54</f>
        <v/>
      </c>
      <c r="Y49" s="57">
        <f>出勤表!AL54</f>
        <v>0</v>
      </c>
      <c r="Z49" s="94">
        <f>D!H54</f>
        <v>0</v>
      </c>
      <c r="AA49" s="95" t="str">
        <f>D!N54</f>
        <v/>
      </c>
      <c r="AB49" s="57">
        <f>出勤表!AM54</f>
        <v>0</v>
      </c>
      <c r="AC49" s="94">
        <f>E!H54</f>
        <v>0</v>
      </c>
      <c r="AD49" s="95" t="str">
        <f>E!N54</f>
        <v/>
      </c>
      <c r="AE49" s="57">
        <f>出勤表!AN54</f>
        <v>0</v>
      </c>
      <c r="AF49" s="94">
        <f>F!H54</f>
        <v>0</v>
      </c>
      <c r="AG49" s="95" t="str">
        <f>F!N54</f>
        <v/>
      </c>
      <c r="AH49" s="57">
        <f>出勤表!AO54</f>
        <v>0</v>
      </c>
    </row>
    <row r="50" spans="1:34" ht="21" customHeight="1" x14ac:dyDescent="0.55000000000000004">
      <c r="A50" s="73">
        <f>対象者!B51</f>
        <v>0</v>
      </c>
      <c r="B50" s="74">
        <f>対象者!C51</f>
        <v>0</v>
      </c>
      <c r="C50" s="51">
        <v>47</v>
      </c>
      <c r="D50" s="182" t="str">
        <f>IF(対象者!E51="","",IF(事業所!$BP$3=1,VLOOKUP(貼付データ①!$N$3,市内事業所一覧!$C$3:$K$10110,8,FALSE),IF(事業所!$BP$3=2,VLOOKUP(貼付データ①!$N$3,市外事業所一覧!$C$3:$H$9986,5,FALSE),VLOOKUP(H50,地活・作業所一覧!$A$3:$F$55,5,FALSE))))</f>
        <v/>
      </c>
      <c r="E50" s="182" t="str">
        <f>IF(対象者!E51="","",IF(事業所!$BP$3=1,VLOOKUP(貼付データ①!$N$3,市内事業所一覧!$C$3:$K$10110,9,FALSE),IF(事業所!$BP$3=2,VLOOKUP(貼付データ①!$N$3,市外事業所一覧!$C$3:$H$9986,6,FALSE),VLOOKUP(H50,地活・作業所一覧!$A$3:$F$55,6,FALSE))))</f>
        <v/>
      </c>
      <c r="F50" s="72" t="str">
        <f>IF(対象者!E51="","",VLOOKUP(事業所!$BP$3,事業所!$BQ$5:$BX$8,8,FALSE))</f>
        <v/>
      </c>
      <c r="G50" s="35" t="str">
        <f>IF(対象者!E51="","",VLOOKUP(事業所!$BP$3,事業所!$BQ$5:$BW$8,5,FALSE))</f>
        <v/>
      </c>
      <c r="H50" s="35" t="str">
        <f>IF(対象者!E51="","",VLOOKUP(事業所!$BP$3,事業所!$BQ$5:$BS$8,2,FALSE))</f>
        <v/>
      </c>
      <c r="I50" s="35" t="str">
        <f>IF(対象者!E51="","",VLOOKUP(事業所!$BP$3,事業所!$BQ$5:$BT$8,4,FALSE))</f>
        <v/>
      </c>
      <c r="J50" s="35" t="str">
        <f>RIGHT(LEFT(対象者!M51,9),7)</f>
        <v/>
      </c>
      <c r="K50" s="35">
        <f>対象者!E51</f>
        <v>0</v>
      </c>
      <c r="L50" s="35">
        <f>対象者!G51</f>
        <v>0</v>
      </c>
      <c r="M50" s="35">
        <f>対象者!N51</f>
        <v>0</v>
      </c>
      <c r="N50" s="57">
        <f>出勤表!AH55</f>
        <v>0</v>
      </c>
      <c r="O50" s="59" t="str">
        <f>内訳書!G54</f>
        <v/>
      </c>
      <c r="P50" s="59">
        <f>経路A!O55</f>
        <v>0</v>
      </c>
      <c r="Q50" s="94">
        <f>経路A!H55</f>
        <v>0</v>
      </c>
      <c r="R50" s="95" t="str">
        <f>経路A!N55</f>
        <v/>
      </c>
      <c r="S50" s="57">
        <f>出勤表!AJ55</f>
        <v>0</v>
      </c>
      <c r="T50" s="94">
        <f>B!H55</f>
        <v>0</v>
      </c>
      <c r="U50" s="95" t="str">
        <f>B!N55</f>
        <v/>
      </c>
      <c r="V50" s="57">
        <f>出勤表!AK55</f>
        <v>0</v>
      </c>
      <c r="W50" s="94">
        <f>'C'!H55</f>
        <v>0</v>
      </c>
      <c r="X50" s="95" t="str">
        <f>'C'!N55</f>
        <v/>
      </c>
      <c r="Y50" s="57">
        <f>出勤表!AL55</f>
        <v>0</v>
      </c>
      <c r="Z50" s="94">
        <f>D!H55</f>
        <v>0</v>
      </c>
      <c r="AA50" s="95" t="str">
        <f>D!N55</f>
        <v/>
      </c>
      <c r="AB50" s="57">
        <f>出勤表!AM55</f>
        <v>0</v>
      </c>
      <c r="AC50" s="94">
        <f>E!H55</f>
        <v>0</v>
      </c>
      <c r="AD50" s="95" t="str">
        <f>E!N55</f>
        <v/>
      </c>
      <c r="AE50" s="57">
        <f>出勤表!AN55</f>
        <v>0</v>
      </c>
      <c r="AF50" s="94">
        <f>F!H55</f>
        <v>0</v>
      </c>
      <c r="AG50" s="95" t="str">
        <f>F!N55</f>
        <v/>
      </c>
      <c r="AH50" s="57">
        <f>出勤表!AO55</f>
        <v>0</v>
      </c>
    </row>
    <row r="51" spans="1:34" ht="21" customHeight="1" x14ac:dyDescent="0.55000000000000004">
      <c r="A51" s="73">
        <f>対象者!B52</f>
        <v>0</v>
      </c>
      <c r="B51" s="74">
        <f>対象者!C52</f>
        <v>0</v>
      </c>
      <c r="C51" s="51">
        <v>48</v>
      </c>
      <c r="D51" s="182" t="str">
        <f>IF(対象者!E52="","",IF(事業所!$BP$3=1,VLOOKUP(貼付データ①!$N$3,市内事業所一覧!$C$3:$K$10110,8,FALSE),IF(事業所!$BP$3=2,VLOOKUP(貼付データ①!$N$3,市外事業所一覧!$C$3:$H$9986,5,FALSE),VLOOKUP(H51,地活・作業所一覧!$A$3:$F$55,5,FALSE))))</f>
        <v/>
      </c>
      <c r="E51" s="182" t="str">
        <f>IF(対象者!E52="","",IF(事業所!$BP$3=1,VLOOKUP(貼付データ①!$N$3,市内事業所一覧!$C$3:$K$10110,9,FALSE),IF(事業所!$BP$3=2,VLOOKUP(貼付データ①!$N$3,市外事業所一覧!$C$3:$H$9986,6,FALSE),VLOOKUP(H51,地活・作業所一覧!$A$3:$F$55,6,FALSE))))</f>
        <v/>
      </c>
      <c r="F51" s="72" t="str">
        <f>IF(対象者!E52="","",VLOOKUP(事業所!$BP$3,事業所!$BQ$5:$BX$8,8,FALSE))</f>
        <v/>
      </c>
      <c r="G51" s="35" t="str">
        <f>IF(対象者!E52="","",VLOOKUP(事業所!$BP$3,事業所!$BQ$5:$BW$8,5,FALSE))</f>
        <v/>
      </c>
      <c r="H51" s="35" t="str">
        <f>IF(対象者!E52="","",VLOOKUP(事業所!$BP$3,事業所!$BQ$5:$BS$8,2,FALSE))</f>
        <v/>
      </c>
      <c r="I51" s="35" t="str">
        <f>IF(対象者!E52="","",VLOOKUP(事業所!$BP$3,事業所!$BQ$5:$BT$8,4,FALSE))</f>
        <v/>
      </c>
      <c r="J51" s="35" t="str">
        <f>RIGHT(LEFT(対象者!M52,9),7)</f>
        <v/>
      </c>
      <c r="K51" s="35">
        <f>対象者!E52</f>
        <v>0</v>
      </c>
      <c r="L51" s="35">
        <f>対象者!G52</f>
        <v>0</v>
      </c>
      <c r="M51" s="35">
        <f>対象者!N52</f>
        <v>0</v>
      </c>
      <c r="N51" s="57">
        <f>出勤表!AH56</f>
        <v>0</v>
      </c>
      <c r="O51" s="59" t="str">
        <f>内訳書!G55</f>
        <v/>
      </c>
      <c r="P51" s="59">
        <f>経路A!O56</f>
        <v>0</v>
      </c>
      <c r="Q51" s="94">
        <f>経路A!H56</f>
        <v>0</v>
      </c>
      <c r="R51" s="95" t="str">
        <f>経路A!N56</f>
        <v/>
      </c>
      <c r="S51" s="57">
        <f>出勤表!AJ56</f>
        <v>0</v>
      </c>
      <c r="T51" s="94">
        <f>B!H56</f>
        <v>0</v>
      </c>
      <c r="U51" s="95" t="str">
        <f>B!N56</f>
        <v/>
      </c>
      <c r="V51" s="57">
        <f>出勤表!AK56</f>
        <v>0</v>
      </c>
      <c r="W51" s="94">
        <f>'C'!H56</f>
        <v>0</v>
      </c>
      <c r="X51" s="95" t="str">
        <f>'C'!N56</f>
        <v/>
      </c>
      <c r="Y51" s="57">
        <f>出勤表!AL56</f>
        <v>0</v>
      </c>
      <c r="Z51" s="94">
        <f>D!H56</f>
        <v>0</v>
      </c>
      <c r="AA51" s="95" t="str">
        <f>D!N56</f>
        <v/>
      </c>
      <c r="AB51" s="57">
        <f>出勤表!AM56</f>
        <v>0</v>
      </c>
      <c r="AC51" s="94">
        <f>E!H56</f>
        <v>0</v>
      </c>
      <c r="AD51" s="95" t="str">
        <f>E!N56</f>
        <v/>
      </c>
      <c r="AE51" s="57">
        <f>出勤表!AN56</f>
        <v>0</v>
      </c>
      <c r="AF51" s="94">
        <f>F!H56</f>
        <v>0</v>
      </c>
      <c r="AG51" s="95" t="str">
        <f>F!N56</f>
        <v/>
      </c>
      <c r="AH51" s="57">
        <f>出勤表!AO56</f>
        <v>0</v>
      </c>
    </row>
    <row r="52" spans="1:34" ht="21" customHeight="1" x14ac:dyDescent="0.55000000000000004">
      <c r="A52" s="73">
        <f>対象者!B53</f>
        <v>0</v>
      </c>
      <c r="B52" s="74">
        <f>対象者!C53</f>
        <v>0</v>
      </c>
      <c r="C52" s="51">
        <v>49</v>
      </c>
      <c r="D52" s="182" t="str">
        <f>IF(対象者!E53="","",IF(事業所!$BP$3=1,VLOOKUP(貼付データ①!$N$3,市内事業所一覧!$C$3:$K$10110,8,FALSE),IF(事業所!$BP$3=2,VLOOKUP(貼付データ①!$N$3,市外事業所一覧!$C$3:$H$9986,5,FALSE),VLOOKUP(H52,地活・作業所一覧!$A$3:$F$55,5,FALSE))))</f>
        <v/>
      </c>
      <c r="E52" s="182" t="str">
        <f>IF(対象者!E53="","",IF(事業所!$BP$3=1,VLOOKUP(貼付データ①!$N$3,市内事業所一覧!$C$3:$K$10110,9,FALSE),IF(事業所!$BP$3=2,VLOOKUP(貼付データ①!$N$3,市外事業所一覧!$C$3:$H$9986,6,FALSE),VLOOKUP(H52,地活・作業所一覧!$A$3:$F$55,6,FALSE))))</f>
        <v/>
      </c>
      <c r="F52" s="72" t="str">
        <f>IF(対象者!E53="","",VLOOKUP(事業所!$BP$3,事業所!$BQ$5:$BX$8,8,FALSE))</f>
        <v/>
      </c>
      <c r="G52" s="35" t="str">
        <f>IF(対象者!E53="","",VLOOKUP(事業所!$BP$3,事業所!$BQ$5:$BW$8,5,FALSE))</f>
        <v/>
      </c>
      <c r="H52" s="35" t="str">
        <f>IF(対象者!E53="","",VLOOKUP(事業所!$BP$3,事業所!$BQ$5:$BS$8,2,FALSE))</f>
        <v/>
      </c>
      <c r="I52" s="35" t="str">
        <f>IF(対象者!E53="","",VLOOKUP(事業所!$BP$3,事業所!$BQ$5:$BT$8,4,FALSE))</f>
        <v/>
      </c>
      <c r="J52" s="35" t="str">
        <f>RIGHT(LEFT(対象者!M53,9),7)</f>
        <v/>
      </c>
      <c r="K52" s="35">
        <f>対象者!E53</f>
        <v>0</v>
      </c>
      <c r="L52" s="35">
        <f>対象者!G53</f>
        <v>0</v>
      </c>
      <c r="M52" s="35">
        <f>対象者!N53</f>
        <v>0</v>
      </c>
      <c r="N52" s="57">
        <f>出勤表!AH57</f>
        <v>0</v>
      </c>
      <c r="O52" s="59" t="str">
        <f>内訳書!G56</f>
        <v/>
      </c>
      <c r="P52" s="59">
        <f>経路A!O57</f>
        <v>0</v>
      </c>
      <c r="Q52" s="94">
        <f>経路A!H57</f>
        <v>0</v>
      </c>
      <c r="R52" s="95" t="str">
        <f>経路A!N57</f>
        <v/>
      </c>
      <c r="S52" s="57">
        <f>出勤表!AJ57</f>
        <v>0</v>
      </c>
      <c r="T52" s="94">
        <f>B!H57</f>
        <v>0</v>
      </c>
      <c r="U52" s="95" t="str">
        <f>B!N57</f>
        <v/>
      </c>
      <c r="V52" s="57">
        <f>出勤表!AK57</f>
        <v>0</v>
      </c>
      <c r="W52" s="94">
        <f>'C'!H57</f>
        <v>0</v>
      </c>
      <c r="X52" s="95" t="str">
        <f>'C'!N57</f>
        <v/>
      </c>
      <c r="Y52" s="57">
        <f>出勤表!AL57</f>
        <v>0</v>
      </c>
      <c r="Z52" s="94">
        <f>D!H57</f>
        <v>0</v>
      </c>
      <c r="AA52" s="95" t="str">
        <f>D!N57</f>
        <v/>
      </c>
      <c r="AB52" s="57">
        <f>出勤表!AM57</f>
        <v>0</v>
      </c>
      <c r="AC52" s="94">
        <f>E!H57</f>
        <v>0</v>
      </c>
      <c r="AD52" s="95" t="str">
        <f>E!N57</f>
        <v/>
      </c>
      <c r="AE52" s="57">
        <f>出勤表!AN57</f>
        <v>0</v>
      </c>
      <c r="AF52" s="94">
        <f>F!H57</f>
        <v>0</v>
      </c>
      <c r="AG52" s="95" t="str">
        <f>F!N57</f>
        <v/>
      </c>
      <c r="AH52" s="57">
        <f>出勤表!AO57</f>
        <v>0</v>
      </c>
    </row>
    <row r="53" spans="1:34" ht="21" customHeight="1" x14ac:dyDescent="0.55000000000000004">
      <c r="A53" s="73">
        <f>対象者!B54</f>
        <v>0</v>
      </c>
      <c r="B53" s="74">
        <f>対象者!C54</f>
        <v>0</v>
      </c>
      <c r="C53" s="51">
        <v>50</v>
      </c>
      <c r="D53" s="182" t="str">
        <f>IF(対象者!E54="","",IF(事業所!$BP$3=1,VLOOKUP(貼付データ①!$N$3,市内事業所一覧!$C$3:$K$10110,8,FALSE),IF(事業所!$BP$3=2,VLOOKUP(貼付データ①!$N$3,市外事業所一覧!$C$3:$H$9986,5,FALSE),VLOOKUP(H53,地活・作業所一覧!$A$3:$F$55,5,FALSE))))</f>
        <v/>
      </c>
      <c r="E53" s="182" t="str">
        <f>IF(対象者!E54="","",IF(事業所!$BP$3=1,VLOOKUP(貼付データ①!$N$3,市内事業所一覧!$C$3:$K$10110,9,FALSE),IF(事業所!$BP$3=2,VLOOKUP(貼付データ①!$N$3,市外事業所一覧!$C$3:$H$9986,6,FALSE),VLOOKUP(H53,地活・作業所一覧!$A$3:$F$55,6,FALSE))))</f>
        <v/>
      </c>
      <c r="F53" s="72" t="str">
        <f>IF(対象者!E54="","",VLOOKUP(事業所!$BP$3,事業所!$BQ$5:$BX$8,8,FALSE))</f>
        <v/>
      </c>
      <c r="G53" s="35" t="str">
        <f>IF(対象者!E54="","",VLOOKUP(事業所!$BP$3,事業所!$BQ$5:$BW$8,5,FALSE))</f>
        <v/>
      </c>
      <c r="H53" s="35" t="str">
        <f>IF(対象者!E54="","",VLOOKUP(事業所!$BP$3,事業所!$BQ$5:$BS$8,2,FALSE))</f>
        <v/>
      </c>
      <c r="I53" s="35" t="str">
        <f>IF(対象者!E54="","",VLOOKUP(事業所!$BP$3,事業所!$BQ$5:$BT$8,4,FALSE))</f>
        <v/>
      </c>
      <c r="J53" s="35" t="str">
        <f>RIGHT(LEFT(対象者!M54,9),7)</f>
        <v/>
      </c>
      <c r="K53" s="35">
        <f>対象者!E54</f>
        <v>0</v>
      </c>
      <c r="L53" s="35">
        <f>対象者!G54</f>
        <v>0</v>
      </c>
      <c r="M53" s="75">
        <f>対象者!N54</f>
        <v>0</v>
      </c>
      <c r="N53" s="76">
        <f>出勤表!AH58</f>
        <v>0</v>
      </c>
      <c r="O53" s="77" t="str">
        <f>内訳書!G57</f>
        <v/>
      </c>
      <c r="P53" s="59">
        <f>経路A!O58</f>
        <v>0</v>
      </c>
      <c r="Q53" s="94">
        <f>経路A!H58</f>
        <v>0</v>
      </c>
      <c r="R53" s="95" t="str">
        <f>経路A!N58</f>
        <v/>
      </c>
      <c r="S53" s="57">
        <f>出勤表!AJ58</f>
        <v>0</v>
      </c>
      <c r="T53" s="94">
        <f>B!H58</f>
        <v>0</v>
      </c>
      <c r="U53" s="95" t="str">
        <f>B!N58</f>
        <v/>
      </c>
      <c r="V53" s="57">
        <f>出勤表!AK58</f>
        <v>0</v>
      </c>
      <c r="W53" s="94">
        <f>'C'!H58</f>
        <v>0</v>
      </c>
      <c r="X53" s="95" t="str">
        <f>'C'!N58</f>
        <v/>
      </c>
      <c r="Y53" s="57">
        <f>出勤表!AL58</f>
        <v>0</v>
      </c>
      <c r="Z53" s="94">
        <f>D!H58</f>
        <v>0</v>
      </c>
      <c r="AA53" s="95" t="str">
        <f>D!N58</f>
        <v/>
      </c>
      <c r="AB53" s="57">
        <f>出勤表!AM58</f>
        <v>0</v>
      </c>
      <c r="AC53" s="94">
        <f>E!H58</f>
        <v>0</v>
      </c>
      <c r="AD53" s="95" t="str">
        <f>E!N58</f>
        <v/>
      </c>
      <c r="AE53" s="57">
        <f>出勤表!AN58</f>
        <v>0</v>
      </c>
      <c r="AF53" s="94">
        <f>F!H58</f>
        <v>0</v>
      </c>
      <c r="AG53" s="95" t="str">
        <f>F!N58</f>
        <v/>
      </c>
      <c r="AH53" s="57">
        <f>出勤表!AO58</f>
        <v>0</v>
      </c>
    </row>
  </sheetData>
  <mergeCells count="15">
    <mergeCell ref="A1:A3"/>
    <mergeCell ref="B1:B3"/>
    <mergeCell ref="AC2:AE2"/>
    <mergeCell ref="AF2:AH2"/>
    <mergeCell ref="N1:O2"/>
    <mergeCell ref="P1:AH1"/>
    <mergeCell ref="P2:P3"/>
    <mergeCell ref="Z2:AB2"/>
    <mergeCell ref="Q2:S2"/>
    <mergeCell ref="T2:V2"/>
    <mergeCell ref="W2:Y2"/>
    <mergeCell ref="C1:C3"/>
    <mergeCell ref="F1:I2"/>
    <mergeCell ref="J1:M2"/>
    <mergeCell ref="D1:E2"/>
  </mergeCells>
  <phoneticPr fontId="2"/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53576-9376-4A71-96B5-80C043D8CBD0}">
  <sheetPr codeName="Sheet2">
    <tabColor rgb="FF7030A0"/>
  </sheetPr>
  <dimension ref="A1:CB32"/>
  <sheetViews>
    <sheetView tabSelected="1" view="pageBreakPreview" zoomScaleNormal="100" zoomScaleSheetLayoutView="100" workbookViewId="0">
      <selection activeCell="CP13" sqref="CP13"/>
    </sheetView>
  </sheetViews>
  <sheetFormatPr defaultColWidth="1.25" defaultRowHeight="22.5" customHeight="1" x14ac:dyDescent="0.55000000000000004"/>
  <cols>
    <col min="1" max="16384" width="1.25" style="48"/>
  </cols>
  <sheetData>
    <row r="1" spans="1:80" ht="22.5" customHeight="1" x14ac:dyDescent="0.55000000000000004">
      <c r="A1" s="243" t="s">
        <v>194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  <c r="AS1" s="243"/>
      <c r="AT1" s="243"/>
      <c r="AU1" s="243"/>
      <c r="AV1" s="243"/>
      <c r="AW1" s="243"/>
      <c r="AX1" s="243"/>
      <c r="AY1" s="243"/>
      <c r="AZ1" s="243"/>
      <c r="BA1" s="243"/>
      <c r="BB1" s="243"/>
      <c r="BC1" s="243"/>
      <c r="BD1" s="243"/>
      <c r="BE1" s="243"/>
      <c r="BF1" s="243"/>
      <c r="BG1" s="243"/>
      <c r="BH1" s="243"/>
      <c r="BI1" s="243"/>
      <c r="BJ1" s="243"/>
      <c r="BK1" s="243"/>
      <c r="BL1" s="243"/>
      <c r="BM1" s="243"/>
      <c r="BN1" s="243"/>
      <c r="BO1" s="243"/>
      <c r="BP1" s="243"/>
      <c r="BQ1" s="243"/>
      <c r="BR1" s="243"/>
      <c r="BS1" s="243"/>
      <c r="BT1" s="243"/>
      <c r="BU1" s="243"/>
      <c r="BV1" s="243"/>
      <c r="BW1" s="243"/>
      <c r="BX1" s="243"/>
      <c r="BY1" s="243"/>
      <c r="BZ1" s="243"/>
      <c r="CA1" s="243"/>
      <c r="CB1" s="243"/>
    </row>
    <row r="2" spans="1:80" ht="22.5" customHeight="1" x14ac:dyDescent="0.55000000000000004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</row>
    <row r="3" spans="1:80" ht="22.5" customHeight="1" x14ac:dyDescent="0.55000000000000004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</row>
    <row r="4" spans="1:80" ht="22.5" customHeight="1" x14ac:dyDescent="0.55000000000000004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</row>
    <row r="5" spans="1:80" ht="22.5" customHeight="1" x14ac:dyDescent="0.55000000000000004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</row>
    <row r="6" spans="1:80" ht="22.5" customHeight="1" x14ac:dyDescent="0.55000000000000004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</row>
    <row r="7" spans="1:80" ht="22.5" customHeight="1" x14ac:dyDescent="0.55000000000000004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</row>
    <row r="8" spans="1:80" ht="22.5" customHeight="1" x14ac:dyDescent="0.55000000000000004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</row>
    <row r="9" spans="1:80" ht="22.5" customHeight="1" x14ac:dyDescent="0.55000000000000004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</row>
    <row r="24" s="48" customFormat="1" ht="22.5" customHeight="1" x14ac:dyDescent="0.55000000000000004"/>
    <row r="25" s="48" customFormat="1" ht="22.5" customHeight="1" x14ac:dyDescent="0.55000000000000004"/>
    <row r="26" s="48" customFormat="1" ht="22.5" customHeight="1" x14ac:dyDescent="0.55000000000000004"/>
    <row r="27" s="48" customFormat="1" ht="22.5" customHeight="1" x14ac:dyDescent="0.55000000000000004"/>
    <row r="28" s="48" customFormat="1" ht="22.5" customHeight="1" x14ac:dyDescent="0.55000000000000004"/>
    <row r="29" s="48" customFormat="1" ht="22.5" customHeight="1" x14ac:dyDescent="0.55000000000000004"/>
    <row r="30" s="48" customFormat="1" ht="22.5" customHeight="1" x14ac:dyDescent="0.55000000000000004"/>
    <row r="31" s="48" customFormat="1" ht="22.5" customHeight="1" x14ac:dyDescent="0.55000000000000004"/>
    <row r="32" s="48" customFormat="1" ht="22.5" customHeight="1" x14ac:dyDescent="0.55000000000000004"/>
  </sheetData>
  <sheetProtection sheet="1" insertColumns="0" insertRows="0" deleteColumns="0" deleteRows="0"/>
  <mergeCells count="1">
    <mergeCell ref="A1:CB1"/>
  </mergeCells>
  <phoneticPr fontId="2"/>
  <pageMargins left="0.51181102362204722" right="0.51181102362204722" top="0.55118110236220474" bottom="0.55118110236220474" header="0.31496062992125984" footer="0.31496062992125984"/>
  <pageSetup paperSize="9" scale="8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94257-5412-4FFA-87B2-1FC782A97E5D}">
  <sheetPr>
    <tabColor theme="0" tint="-4.9989318521683403E-2"/>
  </sheetPr>
  <dimension ref="A1:K1291"/>
  <sheetViews>
    <sheetView view="pageBreakPreview" zoomScaleNormal="100" zoomScaleSheetLayoutView="100" workbookViewId="0">
      <pane ySplit="2" topLeftCell="A1271" activePane="bottomLeft" state="frozen"/>
      <selection activeCell="F1284" sqref="F1284"/>
      <selection pane="bottomLeft" activeCell="F1284" sqref="F1284"/>
    </sheetView>
  </sheetViews>
  <sheetFormatPr defaultColWidth="9" defaultRowHeight="16.5" x14ac:dyDescent="0.55000000000000004"/>
  <cols>
    <col min="1" max="1" width="12.58203125" style="65" bestFit="1" customWidth="1"/>
    <col min="2" max="2" width="28.08203125" style="68" customWidth="1"/>
    <col min="3" max="3" width="28.08203125" style="68" hidden="1" customWidth="1"/>
    <col min="4" max="4" width="33.58203125" style="65" customWidth="1"/>
    <col min="5" max="5" width="17.58203125" style="69" customWidth="1"/>
    <col min="6" max="6" width="47" style="69" customWidth="1"/>
    <col min="7" max="7" width="28.08203125" style="65" customWidth="1"/>
    <col min="8" max="8" width="12.33203125" style="65" customWidth="1"/>
    <col min="9" max="9" width="57.58203125" style="69" customWidth="1"/>
    <col min="10" max="11" width="9" style="109"/>
    <col min="12" max="16384" width="9" style="65"/>
  </cols>
  <sheetData>
    <row r="1" spans="1:11" ht="179.25" customHeight="1" x14ac:dyDescent="0.55000000000000004"/>
    <row r="2" spans="1:11" x14ac:dyDescent="0.55000000000000004">
      <c r="A2" s="63" t="s">
        <v>1140</v>
      </c>
      <c r="B2" s="63" t="s">
        <v>141</v>
      </c>
      <c r="C2" s="161" t="s">
        <v>9223</v>
      </c>
      <c r="D2" s="63" t="s">
        <v>204</v>
      </c>
      <c r="E2" s="64" t="s">
        <v>4123</v>
      </c>
      <c r="F2" s="64" t="s">
        <v>3659</v>
      </c>
      <c r="G2" s="63" t="s">
        <v>79</v>
      </c>
      <c r="H2" s="63" t="s">
        <v>9228</v>
      </c>
      <c r="I2" s="64" t="s">
        <v>2083</v>
      </c>
      <c r="J2" s="107" t="s">
        <v>9196</v>
      </c>
      <c r="K2" s="107" t="s">
        <v>9197</v>
      </c>
    </row>
    <row r="3" spans="1:11" s="68" customFormat="1" x14ac:dyDescent="0.15">
      <c r="A3" s="66" t="s">
        <v>221</v>
      </c>
      <c r="B3" s="66" t="s">
        <v>4762</v>
      </c>
      <c r="C3" s="66" t="str">
        <f t="shared" ref="C3:C17" si="0">A3&amp;B3&amp;H3</f>
        <v>0110100195就労移行支援</v>
      </c>
      <c r="D3" s="62" t="s">
        <v>3013</v>
      </c>
      <c r="E3" s="67" t="s">
        <v>4124</v>
      </c>
      <c r="F3" s="67" t="s">
        <v>2084</v>
      </c>
      <c r="G3" s="61" t="s">
        <v>1141</v>
      </c>
      <c r="H3" s="61"/>
      <c r="I3" s="67" t="s">
        <v>2084</v>
      </c>
      <c r="J3" s="108">
        <v>39</v>
      </c>
      <c r="K3" s="108">
        <v>1</v>
      </c>
    </row>
    <row r="4" spans="1:11" s="68" customFormat="1" x14ac:dyDescent="0.15">
      <c r="A4" s="66" t="s">
        <v>221</v>
      </c>
      <c r="B4" s="66" t="s">
        <v>4764</v>
      </c>
      <c r="C4" s="66" t="str">
        <f t="shared" si="0"/>
        <v>0110100195就労継続支援(Ａ型)</v>
      </c>
      <c r="D4" s="62" t="s">
        <v>3013</v>
      </c>
      <c r="E4" s="67" t="s">
        <v>4124</v>
      </c>
      <c r="F4" s="67" t="s">
        <v>2084</v>
      </c>
      <c r="G4" s="61" t="s">
        <v>1141</v>
      </c>
      <c r="H4" s="61"/>
      <c r="I4" s="67" t="s">
        <v>2084</v>
      </c>
      <c r="J4" s="108">
        <v>39</v>
      </c>
      <c r="K4" s="108">
        <v>1</v>
      </c>
    </row>
    <row r="5" spans="1:11" s="68" customFormat="1" x14ac:dyDescent="0.15">
      <c r="A5" s="66" t="s">
        <v>222</v>
      </c>
      <c r="B5" s="66" t="s">
        <v>4765</v>
      </c>
      <c r="C5" s="66" t="str">
        <f>A5&amp;B5&amp;H5</f>
        <v>0110100328就労継続支援(Ｂ型)</v>
      </c>
      <c r="D5" s="62" t="s">
        <v>3014</v>
      </c>
      <c r="E5" s="67" t="s">
        <v>4125</v>
      </c>
      <c r="F5" s="67" t="s">
        <v>3660</v>
      </c>
      <c r="G5" s="61" t="s">
        <v>9239</v>
      </c>
      <c r="H5" s="61"/>
      <c r="I5" s="67" t="s">
        <v>2086</v>
      </c>
      <c r="J5" s="108">
        <v>1</v>
      </c>
      <c r="K5" s="108">
        <v>1</v>
      </c>
    </row>
    <row r="6" spans="1:11" s="68" customFormat="1" x14ac:dyDescent="0.15">
      <c r="A6" s="66" t="s">
        <v>222</v>
      </c>
      <c r="B6" s="66" t="s">
        <v>4763</v>
      </c>
      <c r="C6" s="66" t="str">
        <f t="shared" si="0"/>
        <v>0110100328生活介護</v>
      </c>
      <c r="D6" s="62" t="s">
        <v>3014</v>
      </c>
      <c r="E6" s="67" t="s">
        <v>4125</v>
      </c>
      <c r="F6" s="67" t="s">
        <v>3660</v>
      </c>
      <c r="G6" s="61" t="s">
        <v>9240</v>
      </c>
      <c r="H6" s="61"/>
      <c r="I6" s="67" t="s">
        <v>2085</v>
      </c>
      <c r="J6" s="108"/>
      <c r="K6" s="108"/>
    </row>
    <row r="7" spans="1:11" s="68" customFormat="1" x14ac:dyDescent="0.15">
      <c r="A7" s="66" t="s">
        <v>223</v>
      </c>
      <c r="B7" s="66" t="s">
        <v>4763</v>
      </c>
      <c r="C7" s="66" t="str">
        <f t="shared" si="0"/>
        <v>0110100468生活介護</v>
      </c>
      <c r="D7" s="62" t="s">
        <v>3015</v>
      </c>
      <c r="E7" s="67" t="s">
        <v>4126</v>
      </c>
      <c r="F7" s="67" t="s">
        <v>3661</v>
      </c>
      <c r="G7" s="61" t="s">
        <v>1142</v>
      </c>
      <c r="H7" s="61"/>
      <c r="I7" s="67" t="s">
        <v>2087</v>
      </c>
      <c r="J7" s="108"/>
      <c r="K7" s="108"/>
    </row>
    <row r="8" spans="1:11" s="68" customFormat="1" x14ac:dyDescent="0.15">
      <c r="A8" s="66" t="s">
        <v>224</v>
      </c>
      <c r="B8" s="66" t="s">
        <v>4765</v>
      </c>
      <c r="C8" s="66" t="str">
        <f t="shared" si="0"/>
        <v>0110100518就労継続支援(Ｂ型)</v>
      </c>
      <c r="D8" s="62" t="s">
        <v>3016</v>
      </c>
      <c r="E8" s="67" t="s">
        <v>4127</v>
      </c>
      <c r="F8" s="67" t="s">
        <v>3662</v>
      </c>
      <c r="G8" s="61" t="s">
        <v>1143</v>
      </c>
      <c r="H8" s="61"/>
      <c r="I8" s="67" t="s">
        <v>2088</v>
      </c>
      <c r="J8" s="108"/>
      <c r="K8" s="108"/>
    </row>
    <row r="9" spans="1:11" s="68" customFormat="1" x14ac:dyDescent="0.15">
      <c r="A9" s="66" t="s">
        <v>225</v>
      </c>
      <c r="B9" s="66" t="s">
        <v>4765</v>
      </c>
      <c r="C9" s="66" t="str">
        <f>A9&amp;B9&amp;H9</f>
        <v>0110100559就労継続支援(Ｂ型)</v>
      </c>
      <c r="D9" s="62" t="s">
        <v>3017</v>
      </c>
      <c r="E9" s="67" t="s">
        <v>4128</v>
      </c>
      <c r="F9" s="67" t="s">
        <v>2703</v>
      </c>
      <c r="G9" s="61" t="s">
        <v>1145</v>
      </c>
      <c r="H9" s="61"/>
      <c r="I9" s="67" t="s">
        <v>2090</v>
      </c>
      <c r="J9" s="108">
        <v>3</v>
      </c>
      <c r="K9" s="108">
        <v>1</v>
      </c>
    </row>
    <row r="10" spans="1:11" s="68" customFormat="1" x14ac:dyDescent="0.15">
      <c r="A10" s="66" t="s">
        <v>225</v>
      </c>
      <c r="B10" s="66" t="s">
        <v>4763</v>
      </c>
      <c r="C10" s="66" t="str">
        <f t="shared" si="0"/>
        <v>0110100559生活介護</v>
      </c>
      <c r="D10" s="62" t="s">
        <v>3017</v>
      </c>
      <c r="E10" s="67" t="s">
        <v>4128</v>
      </c>
      <c r="F10" s="67" t="s">
        <v>2703</v>
      </c>
      <c r="G10" s="61" t="s">
        <v>1144</v>
      </c>
      <c r="H10" s="61"/>
      <c r="I10" s="67" t="s">
        <v>2089</v>
      </c>
      <c r="J10" s="108"/>
      <c r="K10" s="108"/>
    </row>
    <row r="11" spans="1:11" s="68" customFormat="1" x14ac:dyDescent="0.15">
      <c r="A11" s="66" t="s">
        <v>226</v>
      </c>
      <c r="B11" s="66" t="s">
        <v>4763</v>
      </c>
      <c r="C11" s="66" t="str">
        <f t="shared" si="0"/>
        <v>0110100575生活介護</v>
      </c>
      <c r="D11" s="62" t="s">
        <v>3014</v>
      </c>
      <c r="E11" s="67" t="s">
        <v>4125</v>
      </c>
      <c r="F11" s="67" t="s">
        <v>3660</v>
      </c>
      <c r="G11" s="61" t="s">
        <v>1146</v>
      </c>
      <c r="H11" s="61"/>
      <c r="I11" s="67" t="s">
        <v>2091</v>
      </c>
      <c r="J11" s="108">
        <v>1</v>
      </c>
      <c r="K11" s="108">
        <v>8</v>
      </c>
    </row>
    <row r="12" spans="1:11" s="68" customFormat="1" x14ac:dyDescent="0.15">
      <c r="A12" s="66" t="s">
        <v>227</v>
      </c>
      <c r="B12" s="66" t="s">
        <v>4763</v>
      </c>
      <c r="C12" s="66" t="str">
        <f t="shared" si="0"/>
        <v>0110100609生活介護</v>
      </c>
      <c r="D12" s="62" t="s">
        <v>3018</v>
      </c>
      <c r="E12" s="67" t="s">
        <v>4129</v>
      </c>
      <c r="F12" s="67" t="s">
        <v>3663</v>
      </c>
      <c r="G12" s="61" t="s">
        <v>1147</v>
      </c>
      <c r="H12" s="61"/>
      <c r="I12" s="67" t="s">
        <v>2092</v>
      </c>
      <c r="J12" s="108"/>
      <c r="K12" s="108"/>
    </row>
    <row r="13" spans="1:11" s="68" customFormat="1" x14ac:dyDescent="0.15">
      <c r="A13" s="66" t="s">
        <v>227</v>
      </c>
      <c r="B13" s="66" t="s">
        <v>4765</v>
      </c>
      <c r="C13" s="66" t="str">
        <f t="shared" si="0"/>
        <v>0110100609就労継続支援(Ｂ型)</v>
      </c>
      <c r="D13" s="62" t="s">
        <v>3018</v>
      </c>
      <c r="E13" s="67" t="s">
        <v>4129</v>
      </c>
      <c r="F13" s="67" t="s">
        <v>3663</v>
      </c>
      <c r="G13" s="61" t="s">
        <v>1149</v>
      </c>
      <c r="H13" s="61"/>
      <c r="I13" s="67" t="s">
        <v>2094</v>
      </c>
      <c r="J13" s="108"/>
      <c r="K13" s="108"/>
    </row>
    <row r="14" spans="1:11" s="68" customFormat="1" x14ac:dyDescent="0.15">
      <c r="A14" s="66" t="s">
        <v>228</v>
      </c>
      <c r="B14" s="66" t="s">
        <v>4764</v>
      </c>
      <c r="C14" s="66" t="str">
        <f t="shared" si="0"/>
        <v>0110100625就労継続支援(Ａ型)</v>
      </c>
      <c r="D14" s="62" t="s">
        <v>3019</v>
      </c>
      <c r="E14" s="67" t="s">
        <v>4130</v>
      </c>
      <c r="F14" s="67" t="s">
        <v>3664</v>
      </c>
      <c r="G14" s="61" t="s">
        <v>1148</v>
      </c>
      <c r="H14" s="61"/>
      <c r="I14" s="67" t="s">
        <v>2093</v>
      </c>
      <c r="J14" s="108">
        <v>82</v>
      </c>
      <c r="K14" s="108">
        <v>1</v>
      </c>
    </row>
    <row r="15" spans="1:11" s="68" customFormat="1" x14ac:dyDescent="0.15">
      <c r="A15" s="66" t="s">
        <v>228</v>
      </c>
      <c r="B15" s="66" t="s">
        <v>4765</v>
      </c>
      <c r="C15" s="66" t="str">
        <f t="shared" si="0"/>
        <v>0110100625就労継続支援(Ｂ型)</v>
      </c>
      <c r="D15" s="62" t="s">
        <v>3019</v>
      </c>
      <c r="E15" s="67" t="s">
        <v>4130</v>
      </c>
      <c r="F15" s="67" t="s">
        <v>3664</v>
      </c>
      <c r="G15" s="61" t="s">
        <v>1150</v>
      </c>
      <c r="H15" s="61"/>
      <c r="I15" s="67" t="s">
        <v>2093</v>
      </c>
      <c r="J15" s="108">
        <v>82</v>
      </c>
      <c r="K15" s="108">
        <v>1</v>
      </c>
    </row>
    <row r="16" spans="1:11" s="68" customFormat="1" x14ac:dyDescent="0.15">
      <c r="A16" s="66" t="s">
        <v>229</v>
      </c>
      <c r="B16" s="66" t="s">
        <v>4762</v>
      </c>
      <c r="C16" s="66" t="str">
        <f t="shared" si="0"/>
        <v>0110100773就労移行支援</v>
      </c>
      <c r="D16" s="62" t="s">
        <v>3020</v>
      </c>
      <c r="E16" s="67" t="s">
        <v>4131</v>
      </c>
      <c r="F16" s="67" t="s">
        <v>2095</v>
      </c>
      <c r="G16" s="61" t="s">
        <v>1151</v>
      </c>
      <c r="H16" s="61"/>
      <c r="I16" s="67" t="s">
        <v>2095</v>
      </c>
      <c r="J16" s="108">
        <v>42</v>
      </c>
      <c r="K16" s="108">
        <v>1</v>
      </c>
    </row>
    <row r="17" spans="1:11" s="68" customFormat="1" x14ac:dyDescent="0.15">
      <c r="A17" s="66" t="s">
        <v>229</v>
      </c>
      <c r="B17" s="66" t="s">
        <v>4765</v>
      </c>
      <c r="C17" s="66" t="str">
        <f t="shared" si="0"/>
        <v>0110100773就労継続支援(Ｂ型)</v>
      </c>
      <c r="D17" s="62" t="s">
        <v>3020</v>
      </c>
      <c r="E17" s="67" t="s">
        <v>4131</v>
      </c>
      <c r="F17" s="67" t="s">
        <v>2095</v>
      </c>
      <c r="G17" s="61" t="s">
        <v>1151</v>
      </c>
      <c r="H17" s="61"/>
      <c r="I17" s="67" t="s">
        <v>2095</v>
      </c>
      <c r="J17" s="108">
        <v>42</v>
      </c>
      <c r="K17" s="108">
        <v>1</v>
      </c>
    </row>
    <row r="18" spans="1:11" s="68" customFormat="1" x14ac:dyDescent="0.15">
      <c r="A18" s="66" t="s">
        <v>230</v>
      </c>
      <c r="B18" s="66" t="s">
        <v>4765</v>
      </c>
      <c r="C18" s="66" t="str">
        <f>A18&amp;B18&amp;H18</f>
        <v>0110100849就労継続支援(Ｂ型)</v>
      </c>
      <c r="D18" s="62" t="s">
        <v>3021</v>
      </c>
      <c r="E18" s="67" t="s">
        <v>4132</v>
      </c>
      <c r="F18" s="67" t="s">
        <v>3665</v>
      </c>
      <c r="G18" s="61" t="s">
        <v>1152</v>
      </c>
      <c r="H18" s="61"/>
      <c r="I18" s="67" t="s">
        <v>2096</v>
      </c>
      <c r="J18" s="108">
        <v>10</v>
      </c>
      <c r="K18" s="108">
        <v>1</v>
      </c>
    </row>
    <row r="19" spans="1:11" s="68" customFormat="1" x14ac:dyDescent="0.15">
      <c r="A19" s="66" t="s">
        <v>231</v>
      </c>
      <c r="B19" s="66" t="s">
        <v>4763</v>
      </c>
      <c r="C19" s="66" t="str">
        <f t="shared" ref="C19:C82" si="1">A19&amp;B19&amp;H19</f>
        <v>0110100948生活介護</v>
      </c>
      <c r="D19" s="62" t="s">
        <v>3022</v>
      </c>
      <c r="E19" s="67" t="s">
        <v>4133</v>
      </c>
      <c r="F19" s="67" t="s">
        <v>2097</v>
      </c>
      <c r="G19" s="61" t="s">
        <v>1153</v>
      </c>
      <c r="H19" s="61"/>
      <c r="I19" s="67" t="s">
        <v>2097</v>
      </c>
      <c r="J19" s="108"/>
      <c r="K19" s="108"/>
    </row>
    <row r="20" spans="1:11" s="68" customFormat="1" x14ac:dyDescent="0.15">
      <c r="A20" s="66" t="s">
        <v>233</v>
      </c>
      <c r="B20" s="66" t="s">
        <v>4763</v>
      </c>
      <c r="C20" s="66" t="str">
        <f t="shared" si="1"/>
        <v>0110100997生活介護</v>
      </c>
      <c r="D20" s="62" t="s">
        <v>3023</v>
      </c>
      <c r="E20" s="67" t="s">
        <v>4134</v>
      </c>
      <c r="F20" s="67" t="s">
        <v>2099</v>
      </c>
      <c r="G20" s="61" t="s">
        <v>1155</v>
      </c>
      <c r="H20" s="61"/>
      <c r="I20" s="67" t="s">
        <v>2099</v>
      </c>
      <c r="J20" s="108"/>
      <c r="K20" s="108"/>
    </row>
    <row r="21" spans="1:11" s="68" customFormat="1" x14ac:dyDescent="0.15">
      <c r="A21" s="66" t="s">
        <v>232</v>
      </c>
      <c r="B21" s="66" t="s">
        <v>4765</v>
      </c>
      <c r="C21" s="66" t="str">
        <f t="shared" si="1"/>
        <v>0110101003就労継続支援(Ｂ型)</v>
      </c>
      <c r="D21" s="62" t="s">
        <v>3021</v>
      </c>
      <c r="E21" s="67" t="s">
        <v>4132</v>
      </c>
      <c r="F21" s="67" t="s">
        <v>3665</v>
      </c>
      <c r="G21" s="61" t="s">
        <v>1154</v>
      </c>
      <c r="H21" s="61"/>
      <c r="I21" s="67" t="s">
        <v>2098</v>
      </c>
      <c r="J21" s="108">
        <v>10</v>
      </c>
      <c r="K21" s="108">
        <v>2</v>
      </c>
    </row>
    <row r="22" spans="1:11" s="68" customFormat="1" x14ac:dyDescent="0.15">
      <c r="A22" s="66" t="s">
        <v>234</v>
      </c>
      <c r="B22" s="66" t="s">
        <v>4765</v>
      </c>
      <c r="C22" s="66" t="str">
        <f t="shared" si="1"/>
        <v>0110101029就労継続支援(Ｂ型)</v>
      </c>
      <c r="D22" s="62" t="s">
        <v>3024</v>
      </c>
      <c r="E22" s="67" t="s">
        <v>4135</v>
      </c>
      <c r="F22" s="67" t="s">
        <v>2100</v>
      </c>
      <c r="G22" s="61" t="s">
        <v>1156</v>
      </c>
      <c r="H22" s="61"/>
      <c r="I22" s="67" t="s">
        <v>2100</v>
      </c>
      <c r="J22" s="108">
        <v>69</v>
      </c>
      <c r="K22" s="108">
        <v>1</v>
      </c>
    </row>
    <row r="23" spans="1:11" s="68" customFormat="1" x14ac:dyDescent="0.15">
      <c r="A23" s="66" t="s">
        <v>235</v>
      </c>
      <c r="B23" s="66" t="s">
        <v>4765</v>
      </c>
      <c r="C23" s="66" t="str">
        <f t="shared" si="1"/>
        <v>0110101052就労継続支援(Ｂ型)</v>
      </c>
      <c r="D23" s="62" t="s">
        <v>3025</v>
      </c>
      <c r="E23" s="67" t="s">
        <v>4136</v>
      </c>
      <c r="F23" s="67" t="s">
        <v>2101</v>
      </c>
      <c r="G23" s="61" t="s">
        <v>1157</v>
      </c>
      <c r="H23" s="61"/>
      <c r="I23" s="67" t="s">
        <v>2101</v>
      </c>
      <c r="J23" s="108"/>
      <c r="K23" s="108"/>
    </row>
    <row r="24" spans="1:11" s="68" customFormat="1" x14ac:dyDescent="0.15">
      <c r="A24" s="66" t="s">
        <v>236</v>
      </c>
      <c r="B24" s="66" t="s">
        <v>4765</v>
      </c>
      <c r="C24" s="66" t="str">
        <f t="shared" si="1"/>
        <v>0110101060就労継続支援(Ｂ型)</v>
      </c>
      <c r="D24" s="62" t="s">
        <v>3026</v>
      </c>
      <c r="E24" s="67" t="s">
        <v>4137</v>
      </c>
      <c r="F24" s="67" t="s">
        <v>3666</v>
      </c>
      <c r="G24" s="61" t="s">
        <v>1158</v>
      </c>
      <c r="H24" s="61"/>
      <c r="I24" s="67" t="s">
        <v>2102</v>
      </c>
      <c r="J24" s="108"/>
      <c r="K24" s="108"/>
    </row>
    <row r="25" spans="1:11" s="68" customFormat="1" x14ac:dyDescent="0.15">
      <c r="A25" s="159" t="s">
        <v>9232</v>
      </c>
      <c r="B25" s="66" t="s">
        <v>4763</v>
      </c>
      <c r="C25" s="66" t="str">
        <f t="shared" si="1"/>
        <v>0110101094生活介護</v>
      </c>
      <c r="D25" s="62" t="s">
        <v>3027</v>
      </c>
      <c r="E25" s="67" t="s">
        <v>4138</v>
      </c>
      <c r="F25" s="67" t="s">
        <v>3667</v>
      </c>
      <c r="G25" s="61" t="s">
        <v>1159</v>
      </c>
      <c r="H25" s="61"/>
      <c r="I25" s="67" t="s">
        <v>2103</v>
      </c>
      <c r="J25" s="108"/>
      <c r="K25" s="108"/>
    </row>
    <row r="26" spans="1:11" s="68" customFormat="1" x14ac:dyDescent="0.15">
      <c r="A26" s="66" t="s">
        <v>237</v>
      </c>
      <c r="B26" s="66" t="s">
        <v>4765</v>
      </c>
      <c r="C26" s="66" t="str">
        <f t="shared" si="1"/>
        <v>0110101102就労継続支援(Ｂ型)</v>
      </c>
      <c r="D26" s="62" t="s">
        <v>3028</v>
      </c>
      <c r="E26" s="67" t="s">
        <v>4139</v>
      </c>
      <c r="F26" s="67" t="s">
        <v>2104</v>
      </c>
      <c r="G26" s="61" t="s">
        <v>1160</v>
      </c>
      <c r="H26" s="61"/>
      <c r="I26" s="67" t="s">
        <v>2104</v>
      </c>
      <c r="J26" s="108">
        <v>59</v>
      </c>
      <c r="K26" s="108">
        <v>1</v>
      </c>
    </row>
    <row r="27" spans="1:11" s="68" customFormat="1" x14ac:dyDescent="0.15">
      <c r="A27" s="66" t="s">
        <v>238</v>
      </c>
      <c r="B27" s="66" t="s">
        <v>4765</v>
      </c>
      <c r="C27" s="66" t="str">
        <f t="shared" si="1"/>
        <v>0110101110就労継続支援(Ｂ型)</v>
      </c>
      <c r="D27" s="62" t="s">
        <v>3029</v>
      </c>
      <c r="E27" s="67" t="s">
        <v>4140</v>
      </c>
      <c r="F27" s="67" t="s">
        <v>3668</v>
      </c>
      <c r="G27" s="61" t="s">
        <v>1161</v>
      </c>
      <c r="H27" s="61"/>
      <c r="I27" s="67" t="s">
        <v>2105</v>
      </c>
      <c r="J27" s="108">
        <v>13</v>
      </c>
      <c r="K27" s="108">
        <v>3</v>
      </c>
    </row>
    <row r="28" spans="1:11" s="68" customFormat="1" x14ac:dyDescent="0.15">
      <c r="A28" s="66" t="s">
        <v>239</v>
      </c>
      <c r="B28" s="66" t="s">
        <v>4766</v>
      </c>
      <c r="C28" s="66" t="str">
        <f t="shared" si="1"/>
        <v>0110101128自立訓練(生活訓練)</v>
      </c>
      <c r="D28" s="62" t="s">
        <v>3030</v>
      </c>
      <c r="E28" s="67" t="s">
        <v>4141</v>
      </c>
      <c r="F28" s="67" t="s">
        <v>3669</v>
      </c>
      <c r="G28" s="61" t="s">
        <v>1162</v>
      </c>
      <c r="H28" s="61"/>
      <c r="I28" s="67" t="s">
        <v>2106</v>
      </c>
      <c r="J28" s="108">
        <v>29</v>
      </c>
      <c r="K28" s="108">
        <v>2</v>
      </c>
    </row>
    <row r="29" spans="1:11" s="68" customFormat="1" x14ac:dyDescent="0.15">
      <c r="A29" s="66" t="s">
        <v>239</v>
      </c>
      <c r="B29" s="66" t="s">
        <v>4765</v>
      </c>
      <c r="C29" s="66" t="str">
        <f t="shared" si="1"/>
        <v>0110101128就労継続支援(Ｂ型)</v>
      </c>
      <c r="D29" s="62" t="s">
        <v>3030</v>
      </c>
      <c r="E29" s="67" t="s">
        <v>4141</v>
      </c>
      <c r="F29" s="67" t="s">
        <v>3669</v>
      </c>
      <c r="G29" s="61" t="s">
        <v>1162</v>
      </c>
      <c r="H29" s="61"/>
      <c r="I29" s="67" t="s">
        <v>2106</v>
      </c>
      <c r="J29" s="108">
        <v>29</v>
      </c>
      <c r="K29" s="108">
        <v>3</v>
      </c>
    </row>
    <row r="30" spans="1:11" s="68" customFormat="1" x14ac:dyDescent="0.15">
      <c r="A30" s="66" t="s">
        <v>239</v>
      </c>
      <c r="B30" s="66" t="s">
        <v>4762</v>
      </c>
      <c r="C30" s="66" t="str">
        <f t="shared" si="1"/>
        <v>0110101128就労移行支援</v>
      </c>
      <c r="D30" s="62" t="s">
        <v>3030</v>
      </c>
      <c r="E30" s="67" t="s">
        <v>4141</v>
      </c>
      <c r="F30" s="67" t="s">
        <v>3669</v>
      </c>
      <c r="G30" s="61" t="s">
        <v>1162</v>
      </c>
      <c r="H30" s="61"/>
      <c r="I30" s="67" t="s">
        <v>2106</v>
      </c>
      <c r="J30" s="108">
        <v>29</v>
      </c>
      <c r="K30" s="108">
        <v>1</v>
      </c>
    </row>
    <row r="31" spans="1:11" s="68" customFormat="1" x14ac:dyDescent="0.15">
      <c r="A31" s="66" t="s">
        <v>239</v>
      </c>
      <c r="B31" s="66" t="s">
        <v>4762</v>
      </c>
      <c r="C31" s="66" t="str">
        <f t="shared" si="1"/>
        <v>0110101128就労移行支援conoiro</v>
      </c>
      <c r="D31" s="62" t="s">
        <v>3030</v>
      </c>
      <c r="E31" s="67" t="s">
        <v>4141</v>
      </c>
      <c r="F31" s="67" t="s">
        <v>3669</v>
      </c>
      <c r="G31" s="61" t="s">
        <v>1162</v>
      </c>
      <c r="H31" s="178" t="s">
        <v>9229</v>
      </c>
      <c r="I31" s="67" t="s">
        <v>2106</v>
      </c>
      <c r="J31" s="167">
        <v>29</v>
      </c>
      <c r="K31" s="167">
        <v>4</v>
      </c>
    </row>
    <row r="32" spans="1:11" s="68" customFormat="1" x14ac:dyDescent="0.15">
      <c r="A32" s="66" t="s">
        <v>240</v>
      </c>
      <c r="B32" s="66" t="s">
        <v>4765</v>
      </c>
      <c r="C32" s="66" t="str">
        <f t="shared" si="1"/>
        <v>0110101235就労継続支援(Ｂ型)</v>
      </c>
      <c r="D32" s="62" t="s">
        <v>3031</v>
      </c>
      <c r="E32" s="67" t="s">
        <v>4142</v>
      </c>
      <c r="F32" s="67" t="s">
        <v>2107</v>
      </c>
      <c r="G32" s="61" t="s">
        <v>1163</v>
      </c>
      <c r="H32" s="61"/>
      <c r="I32" s="67" t="s">
        <v>2107</v>
      </c>
      <c r="J32" s="108">
        <v>65</v>
      </c>
      <c r="K32" s="108">
        <v>1</v>
      </c>
    </row>
    <row r="33" spans="1:11" s="68" customFormat="1" x14ac:dyDescent="0.15">
      <c r="A33" s="66" t="s">
        <v>240</v>
      </c>
      <c r="B33" s="66" t="s">
        <v>4762</v>
      </c>
      <c r="C33" s="66" t="str">
        <f t="shared" si="1"/>
        <v>0110101235就労移行支援</v>
      </c>
      <c r="D33" s="62" t="s">
        <v>3031</v>
      </c>
      <c r="E33" s="67" t="s">
        <v>4142</v>
      </c>
      <c r="F33" s="67" t="s">
        <v>2107</v>
      </c>
      <c r="G33" s="61" t="s">
        <v>1163</v>
      </c>
      <c r="H33" s="61"/>
      <c r="I33" s="67" t="s">
        <v>2107</v>
      </c>
      <c r="J33" s="108">
        <v>65</v>
      </c>
      <c r="K33" s="108">
        <v>1</v>
      </c>
    </row>
    <row r="34" spans="1:11" s="68" customFormat="1" x14ac:dyDescent="0.15">
      <c r="A34" s="66" t="s">
        <v>241</v>
      </c>
      <c r="B34" s="66" t="s">
        <v>4763</v>
      </c>
      <c r="C34" s="66" t="str">
        <f t="shared" si="1"/>
        <v>0110101250生活介護</v>
      </c>
      <c r="D34" s="62" t="s">
        <v>3032</v>
      </c>
      <c r="E34" s="67" t="s">
        <v>4143</v>
      </c>
      <c r="F34" s="67" t="s">
        <v>3670</v>
      </c>
      <c r="G34" s="61" t="s">
        <v>1164</v>
      </c>
      <c r="H34" s="61"/>
      <c r="I34" s="67" t="s">
        <v>2108</v>
      </c>
      <c r="J34" s="108"/>
      <c r="K34" s="108"/>
    </row>
    <row r="35" spans="1:11" s="68" customFormat="1" x14ac:dyDescent="0.15">
      <c r="A35" s="66" t="s">
        <v>242</v>
      </c>
      <c r="B35" s="66" t="s">
        <v>4762</v>
      </c>
      <c r="C35" s="66" t="str">
        <f t="shared" si="1"/>
        <v>0110101300就労移行支援</v>
      </c>
      <c r="D35" s="62" t="s">
        <v>3033</v>
      </c>
      <c r="E35" s="67" t="s">
        <v>4144</v>
      </c>
      <c r="F35" s="67" t="s">
        <v>3671</v>
      </c>
      <c r="G35" s="61" t="s">
        <v>1165</v>
      </c>
      <c r="H35" s="61"/>
      <c r="I35" s="67" t="s">
        <v>2109</v>
      </c>
      <c r="J35" s="108">
        <v>91</v>
      </c>
      <c r="K35" s="108">
        <v>1</v>
      </c>
    </row>
    <row r="36" spans="1:11" s="68" customFormat="1" x14ac:dyDescent="0.15">
      <c r="A36" s="66" t="s">
        <v>243</v>
      </c>
      <c r="B36" s="66" t="s">
        <v>4765</v>
      </c>
      <c r="C36" s="66" t="str">
        <f t="shared" si="1"/>
        <v>0110101318就労継続支援(Ｂ型)</v>
      </c>
      <c r="D36" s="62" t="s">
        <v>3034</v>
      </c>
      <c r="E36" s="67" t="s">
        <v>4145</v>
      </c>
      <c r="F36" s="67" t="s">
        <v>2110</v>
      </c>
      <c r="G36" s="61" t="s">
        <v>1166</v>
      </c>
      <c r="H36" s="61"/>
      <c r="I36" s="67" t="s">
        <v>2110</v>
      </c>
      <c r="J36" s="108">
        <v>32</v>
      </c>
      <c r="K36" s="108">
        <v>2</v>
      </c>
    </row>
    <row r="37" spans="1:11" s="68" customFormat="1" x14ac:dyDescent="0.15">
      <c r="A37" s="66" t="s">
        <v>245</v>
      </c>
      <c r="B37" s="66" t="s">
        <v>4764</v>
      </c>
      <c r="C37" s="66" t="str">
        <f t="shared" si="1"/>
        <v>0110101342就労継続支援(Ａ型)</v>
      </c>
      <c r="D37" s="62" t="s">
        <v>3036</v>
      </c>
      <c r="E37" s="67" t="s">
        <v>4147</v>
      </c>
      <c r="F37" s="67" t="s">
        <v>2112</v>
      </c>
      <c r="G37" s="61" t="s">
        <v>1168</v>
      </c>
      <c r="H37" s="61"/>
      <c r="I37" s="67" t="s">
        <v>2112</v>
      </c>
      <c r="J37" s="108">
        <v>77</v>
      </c>
      <c r="K37" s="108">
        <v>1</v>
      </c>
    </row>
    <row r="38" spans="1:11" s="68" customFormat="1" x14ac:dyDescent="0.15">
      <c r="A38" s="66" t="s">
        <v>244</v>
      </c>
      <c r="B38" s="66" t="s">
        <v>4765</v>
      </c>
      <c r="C38" s="66" t="str">
        <f t="shared" si="1"/>
        <v>0110101359就労継続支援(Ｂ型)</v>
      </c>
      <c r="D38" s="62" t="s">
        <v>3035</v>
      </c>
      <c r="E38" s="67" t="s">
        <v>4146</v>
      </c>
      <c r="F38" s="67" t="s">
        <v>2111</v>
      </c>
      <c r="G38" s="61" t="s">
        <v>1167</v>
      </c>
      <c r="H38" s="61"/>
      <c r="I38" s="67" t="s">
        <v>2111</v>
      </c>
      <c r="J38" s="108"/>
      <c r="K38" s="108"/>
    </row>
    <row r="39" spans="1:11" s="68" customFormat="1" x14ac:dyDescent="0.15">
      <c r="A39" s="66" t="s">
        <v>247</v>
      </c>
      <c r="B39" s="66" t="s">
        <v>4765</v>
      </c>
      <c r="C39" s="66" t="str">
        <f t="shared" si="1"/>
        <v>0110101433就労継続支援(Ｂ型)</v>
      </c>
      <c r="D39" s="62" t="s">
        <v>3038</v>
      </c>
      <c r="E39" s="67" t="s">
        <v>4149</v>
      </c>
      <c r="F39" s="67" t="s">
        <v>2710</v>
      </c>
      <c r="G39" s="61" t="s">
        <v>1170</v>
      </c>
      <c r="H39" s="61"/>
      <c r="I39" s="67" t="s">
        <v>2114</v>
      </c>
      <c r="J39" s="108">
        <v>15</v>
      </c>
      <c r="K39" s="108">
        <v>3</v>
      </c>
    </row>
    <row r="40" spans="1:11" s="68" customFormat="1" x14ac:dyDescent="0.15">
      <c r="A40" s="66" t="s">
        <v>246</v>
      </c>
      <c r="B40" s="66" t="s">
        <v>4763</v>
      </c>
      <c r="C40" s="66" t="str">
        <f t="shared" si="1"/>
        <v>0110101441生活介護</v>
      </c>
      <c r="D40" s="62" t="s">
        <v>3037</v>
      </c>
      <c r="E40" s="67" t="s">
        <v>4148</v>
      </c>
      <c r="F40" s="67" t="s">
        <v>3672</v>
      </c>
      <c r="G40" s="61" t="s">
        <v>1169</v>
      </c>
      <c r="H40" s="61"/>
      <c r="I40" s="67" t="s">
        <v>2113</v>
      </c>
      <c r="J40" s="108"/>
      <c r="K40" s="108"/>
    </row>
    <row r="41" spans="1:11" s="68" customFormat="1" x14ac:dyDescent="0.15">
      <c r="A41" s="66" t="s">
        <v>248</v>
      </c>
      <c r="B41" s="66" t="s">
        <v>4765</v>
      </c>
      <c r="C41" s="66" t="str">
        <f t="shared" si="1"/>
        <v>0110101532就労継続支援(Ｂ型)</v>
      </c>
      <c r="D41" s="62" t="s">
        <v>3039</v>
      </c>
      <c r="E41" s="67" t="s">
        <v>4150</v>
      </c>
      <c r="F41" s="67" t="s">
        <v>2115</v>
      </c>
      <c r="G41" s="61" t="s">
        <v>1171</v>
      </c>
      <c r="H41" s="61"/>
      <c r="I41" s="67" t="s">
        <v>2115</v>
      </c>
      <c r="J41" s="108"/>
      <c r="K41" s="108"/>
    </row>
    <row r="42" spans="1:11" s="68" customFormat="1" x14ac:dyDescent="0.15">
      <c r="A42" s="66" t="s">
        <v>249</v>
      </c>
      <c r="B42" s="66" t="s">
        <v>4763</v>
      </c>
      <c r="C42" s="66" t="str">
        <f t="shared" si="1"/>
        <v>0110101557生活介護</v>
      </c>
      <c r="D42" s="62" t="s">
        <v>3040</v>
      </c>
      <c r="E42" s="67" t="s">
        <v>4151</v>
      </c>
      <c r="F42" s="67" t="s">
        <v>3673</v>
      </c>
      <c r="G42" s="61" t="s">
        <v>1172</v>
      </c>
      <c r="H42" s="61"/>
      <c r="I42" s="67" t="s">
        <v>2116</v>
      </c>
      <c r="J42" s="108"/>
      <c r="K42" s="108"/>
    </row>
    <row r="43" spans="1:11" s="68" customFormat="1" x14ac:dyDescent="0.15">
      <c r="A43" s="66" t="s">
        <v>250</v>
      </c>
      <c r="B43" s="66" t="s">
        <v>4765</v>
      </c>
      <c r="C43" s="66" t="str">
        <f t="shared" si="1"/>
        <v>0110101565就労継続支援(Ｂ型)</v>
      </c>
      <c r="D43" s="62" t="s">
        <v>3041</v>
      </c>
      <c r="E43" s="67" t="s">
        <v>4152</v>
      </c>
      <c r="F43" s="67" t="s">
        <v>2117</v>
      </c>
      <c r="G43" s="61" t="s">
        <v>1173</v>
      </c>
      <c r="H43" s="61"/>
      <c r="I43" s="67" t="s">
        <v>2117</v>
      </c>
      <c r="J43" s="108">
        <v>311</v>
      </c>
      <c r="K43" s="108">
        <v>1</v>
      </c>
    </row>
    <row r="44" spans="1:11" s="68" customFormat="1" x14ac:dyDescent="0.15">
      <c r="A44" s="66" t="s">
        <v>251</v>
      </c>
      <c r="B44" s="66" t="s">
        <v>4762</v>
      </c>
      <c r="C44" s="66" t="str">
        <f t="shared" si="1"/>
        <v>0110101573就労移行支援</v>
      </c>
      <c r="D44" s="62" t="s">
        <v>3042</v>
      </c>
      <c r="E44" s="67" t="s">
        <v>4153</v>
      </c>
      <c r="F44" s="67" t="s">
        <v>3674</v>
      </c>
      <c r="G44" s="61" t="s">
        <v>1174</v>
      </c>
      <c r="H44" s="61"/>
      <c r="I44" s="67" t="s">
        <v>2118</v>
      </c>
      <c r="J44" s="108">
        <v>53</v>
      </c>
      <c r="K44" s="108">
        <v>1</v>
      </c>
    </row>
    <row r="45" spans="1:11" s="68" customFormat="1" x14ac:dyDescent="0.15">
      <c r="A45" s="66" t="s">
        <v>251</v>
      </c>
      <c r="B45" s="66" t="s">
        <v>4765</v>
      </c>
      <c r="C45" s="66" t="str">
        <f t="shared" si="1"/>
        <v>0110101573就労継続支援(Ｂ型)</v>
      </c>
      <c r="D45" s="62" t="s">
        <v>3042</v>
      </c>
      <c r="E45" s="67" t="s">
        <v>4153</v>
      </c>
      <c r="F45" s="67" t="s">
        <v>3674</v>
      </c>
      <c r="G45" s="61" t="s">
        <v>1174</v>
      </c>
      <c r="H45" s="61"/>
      <c r="I45" s="67" t="s">
        <v>2118</v>
      </c>
      <c r="J45" s="108">
        <v>53</v>
      </c>
      <c r="K45" s="108">
        <v>1</v>
      </c>
    </row>
    <row r="46" spans="1:11" s="68" customFormat="1" x14ac:dyDescent="0.15">
      <c r="A46" s="66" t="s">
        <v>253</v>
      </c>
      <c r="B46" s="66" t="s">
        <v>4763</v>
      </c>
      <c r="C46" s="66" t="str">
        <f t="shared" si="1"/>
        <v>0110101581生活介護</v>
      </c>
      <c r="D46" s="62" t="s">
        <v>3044</v>
      </c>
      <c r="E46" s="67" t="s">
        <v>4154</v>
      </c>
      <c r="F46" s="67" t="s">
        <v>2555</v>
      </c>
      <c r="G46" s="61" t="s">
        <v>1176</v>
      </c>
      <c r="H46" s="61"/>
      <c r="I46" s="67" t="s">
        <v>2120</v>
      </c>
      <c r="J46" s="108"/>
      <c r="K46" s="108"/>
    </row>
    <row r="47" spans="1:11" s="68" customFormat="1" x14ac:dyDescent="0.15">
      <c r="A47" s="66" t="s">
        <v>252</v>
      </c>
      <c r="B47" s="66" t="s">
        <v>4765</v>
      </c>
      <c r="C47" s="66" t="str">
        <f t="shared" si="1"/>
        <v>0110101615就労継続支援(Ｂ型)</v>
      </c>
      <c r="D47" s="62" t="s">
        <v>3043</v>
      </c>
      <c r="E47" s="67" t="s">
        <v>4134</v>
      </c>
      <c r="F47" s="67" t="s">
        <v>3675</v>
      </c>
      <c r="G47" s="61" t="s">
        <v>1175</v>
      </c>
      <c r="H47" s="61"/>
      <c r="I47" s="67" t="s">
        <v>2119</v>
      </c>
      <c r="J47" s="108">
        <v>28</v>
      </c>
      <c r="K47" s="108">
        <v>7</v>
      </c>
    </row>
    <row r="48" spans="1:11" s="68" customFormat="1" x14ac:dyDescent="0.15">
      <c r="A48" s="66" t="s">
        <v>254</v>
      </c>
      <c r="B48" s="66" t="s">
        <v>4764</v>
      </c>
      <c r="C48" s="66" t="str">
        <f t="shared" si="1"/>
        <v>0110101623就労継続支援(Ａ型)</v>
      </c>
      <c r="D48" s="62" t="s">
        <v>3045</v>
      </c>
      <c r="E48" s="67" t="s">
        <v>4155</v>
      </c>
      <c r="F48" s="67" t="s">
        <v>3676</v>
      </c>
      <c r="G48" s="61" t="s">
        <v>1177</v>
      </c>
      <c r="H48" s="61"/>
      <c r="I48" s="67" t="s">
        <v>2121</v>
      </c>
      <c r="J48" s="108">
        <v>88</v>
      </c>
      <c r="K48" s="108">
        <v>1</v>
      </c>
    </row>
    <row r="49" spans="1:11" s="68" customFormat="1" x14ac:dyDescent="0.15">
      <c r="A49" s="66" t="s">
        <v>255</v>
      </c>
      <c r="B49" s="66" t="s">
        <v>4762</v>
      </c>
      <c r="C49" s="66" t="str">
        <f t="shared" si="1"/>
        <v>0110101631就労移行支援</v>
      </c>
      <c r="D49" s="62" t="s">
        <v>3046</v>
      </c>
      <c r="E49" s="67" t="s">
        <v>4156</v>
      </c>
      <c r="F49" s="67" t="s">
        <v>3677</v>
      </c>
      <c r="G49" s="61" t="s">
        <v>1178</v>
      </c>
      <c r="H49" s="61"/>
      <c r="I49" s="67" t="s">
        <v>2122</v>
      </c>
      <c r="J49" s="108">
        <v>72</v>
      </c>
      <c r="K49" s="108">
        <v>1</v>
      </c>
    </row>
    <row r="50" spans="1:11" s="68" customFormat="1" x14ac:dyDescent="0.15">
      <c r="A50" s="66" t="s">
        <v>256</v>
      </c>
      <c r="B50" s="66" t="s">
        <v>4764</v>
      </c>
      <c r="C50" s="66" t="str">
        <f t="shared" si="1"/>
        <v>0110101656就労継続支援(Ａ型)</v>
      </c>
      <c r="D50" s="62" t="s">
        <v>3047</v>
      </c>
      <c r="E50" s="67" t="s">
        <v>4157</v>
      </c>
      <c r="F50" s="67" t="s">
        <v>3678</v>
      </c>
      <c r="G50" s="61" t="s">
        <v>1179</v>
      </c>
      <c r="H50" s="61"/>
      <c r="I50" s="67" t="s">
        <v>2123</v>
      </c>
      <c r="J50" s="108">
        <v>105</v>
      </c>
      <c r="K50" s="108">
        <v>1</v>
      </c>
    </row>
    <row r="51" spans="1:11" s="68" customFormat="1" x14ac:dyDescent="0.15">
      <c r="A51" s="66" t="s">
        <v>256</v>
      </c>
      <c r="B51" s="66" t="s">
        <v>4765</v>
      </c>
      <c r="C51" s="66" t="str">
        <f t="shared" si="1"/>
        <v>0110101656就労継続支援(Ｂ型)</v>
      </c>
      <c r="D51" s="62" t="s">
        <v>3047</v>
      </c>
      <c r="E51" s="67" t="s">
        <v>4157</v>
      </c>
      <c r="F51" s="67" t="s">
        <v>3678</v>
      </c>
      <c r="G51" s="61" t="s">
        <v>1179</v>
      </c>
      <c r="H51" s="61"/>
      <c r="I51" s="67" t="s">
        <v>2123</v>
      </c>
      <c r="J51" s="108">
        <v>105</v>
      </c>
      <c r="K51" s="108">
        <v>1</v>
      </c>
    </row>
    <row r="52" spans="1:11" s="68" customFormat="1" x14ac:dyDescent="0.15">
      <c r="A52" s="66" t="s">
        <v>257</v>
      </c>
      <c r="B52" s="66" t="s">
        <v>4764</v>
      </c>
      <c r="C52" s="66" t="str">
        <f t="shared" si="1"/>
        <v>0110101730就労継続支援(Ａ型)</v>
      </c>
      <c r="D52" s="62" t="s">
        <v>3048</v>
      </c>
      <c r="E52" s="67" t="s">
        <v>4158</v>
      </c>
      <c r="F52" s="67" t="s">
        <v>2734</v>
      </c>
      <c r="G52" s="61" t="s">
        <v>1180</v>
      </c>
      <c r="H52" s="61"/>
      <c r="I52" s="67" t="s">
        <v>2124</v>
      </c>
      <c r="J52" s="108">
        <v>78</v>
      </c>
      <c r="K52" s="108">
        <v>2</v>
      </c>
    </row>
    <row r="53" spans="1:11" s="68" customFormat="1" x14ac:dyDescent="0.15">
      <c r="A53" s="66" t="s">
        <v>258</v>
      </c>
      <c r="B53" s="66" t="s">
        <v>4765</v>
      </c>
      <c r="C53" s="66" t="str">
        <f t="shared" si="1"/>
        <v>0110101771就労継続支援(Ｂ型)</v>
      </c>
      <c r="D53" s="62" t="s">
        <v>3049</v>
      </c>
      <c r="E53" s="67" t="s">
        <v>4159</v>
      </c>
      <c r="F53" s="67" t="s">
        <v>3679</v>
      </c>
      <c r="G53" s="61" t="s">
        <v>1181</v>
      </c>
      <c r="H53" s="61"/>
      <c r="I53" s="67" t="s">
        <v>2125</v>
      </c>
      <c r="J53" s="108">
        <v>46</v>
      </c>
      <c r="K53" s="108">
        <v>2</v>
      </c>
    </row>
    <row r="54" spans="1:11" s="68" customFormat="1" x14ac:dyDescent="0.15">
      <c r="A54" s="66" t="s">
        <v>260</v>
      </c>
      <c r="B54" s="66" t="s">
        <v>4765</v>
      </c>
      <c r="C54" s="66" t="str">
        <f t="shared" si="1"/>
        <v>0110101805就労継続支援(Ｂ型)</v>
      </c>
      <c r="D54" s="62" t="s">
        <v>3051</v>
      </c>
      <c r="E54" s="67" t="s">
        <v>4161</v>
      </c>
      <c r="F54" s="67" t="s">
        <v>2127</v>
      </c>
      <c r="G54" s="61" t="s">
        <v>1183</v>
      </c>
      <c r="H54" s="61"/>
      <c r="I54" s="67" t="s">
        <v>2127</v>
      </c>
      <c r="J54" s="108">
        <v>71</v>
      </c>
      <c r="K54" s="108">
        <v>1</v>
      </c>
    </row>
    <row r="55" spans="1:11" s="68" customFormat="1" x14ac:dyDescent="0.15">
      <c r="A55" s="66" t="s">
        <v>259</v>
      </c>
      <c r="B55" s="66" t="s">
        <v>4764</v>
      </c>
      <c r="C55" s="66" t="str">
        <f t="shared" si="1"/>
        <v>0110101813就労継続支援(Ａ型)</v>
      </c>
      <c r="D55" s="62" t="s">
        <v>3050</v>
      </c>
      <c r="E55" s="67" t="s">
        <v>4160</v>
      </c>
      <c r="F55" s="67" t="s">
        <v>2126</v>
      </c>
      <c r="G55" s="61" t="s">
        <v>1182</v>
      </c>
      <c r="H55" s="61"/>
      <c r="I55" s="67" t="s">
        <v>2126</v>
      </c>
      <c r="J55" s="108">
        <v>150</v>
      </c>
      <c r="K55" s="108">
        <v>1</v>
      </c>
    </row>
    <row r="56" spans="1:11" s="68" customFormat="1" x14ac:dyDescent="0.15">
      <c r="A56" s="66" t="s">
        <v>261</v>
      </c>
      <c r="B56" s="66" t="s">
        <v>4765</v>
      </c>
      <c r="C56" s="66" t="str">
        <f t="shared" si="1"/>
        <v>0110101888就労継続支援(Ｂ型)</v>
      </c>
      <c r="D56" s="62" t="s">
        <v>3052</v>
      </c>
      <c r="E56" s="67" t="s">
        <v>4162</v>
      </c>
      <c r="F56" s="67" t="s">
        <v>3680</v>
      </c>
      <c r="G56" s="61" t="s">
        <v>1184</v>
      </c>
      <c r="H56" s="61"/>
      <c r="I56" s="67" t="s">
        <v>2128</v>
      </c>
      <c r="J56" s="108">
        <v>142</v>
      </c>
      <c r="K56" s="108">
        <v>1</v>
      </c>
    </row>
    <row r="57" spans="1:11" s="68" customFormat="1" x14ac:dyDescent="0.15">
      <c r="A57" s="66" t="s">
        <v>262</v>
      </c>
      <c r="B57" s="66" t="s">
        <v>4762</v>
      </c>
      <c r="C57" s="66" t="str">
        <f t="shared" si="1"/>
        <v>0110101912就労移行支援</v>
      </c>
      <c r="D57" s="62" t="s">
        <v>3053</v>
      </c>
      <c r="E57" s="67" t="s">
        <v>4163</v>
      </c>
      <c r="F57" s="67" t="s">
        <v>3681</v>
      </c>
      <c r="G57" s="61" t="s">
        <v>1185</v>
      </c>
      <c r="H57" s="61"/>
      <c r="I57" s="67" t="s">
        <v>2129</v>
      </c>
      <c r="J57" s="108">
        <v>162</v>
      </c>
      <c r="K57" s="108">
        <v>1</v>
      </c>
    </row>
    <row r="58" spans="1:11" s="68" customFormat="1" x14ac:dyDescent="0.15">
      <c r="A58" s="66" t="s">
        <v>262</v>
      </c>
      <c r="B58" s="66" t="s">
        <v>4765</v>
      </c>
      <c r="C58" s="66" t="str">
        <f t="shared" si="1"/>
        <v>0110101912就労継続支援(Ｂ型)</v>
      </c>
      <c r="D58" s="62" t="s">
        <v>3053</v>
      </c>
      <c r="E58" s="67" t="s">
        <v>4163</v>
      </c>
      <c r="F58" s="67" t="s">
        <v>3681</v>
      </c>
      <c r="G58" s="61" t="s">
        <v>1185</v>
      </c>
      <c r="H58" s="61"/>
      <c r="I58" s="67" t="s">
        <v>2129</v>
      </c>
      <c r="J58" s="108">
        <v>162</v>
      </c>
      <c r="K58" s="108">
        <v>1</v>
      </c>
    </row>
    <row r="59" spans="1:11" s="68" customFormat="1" x14ac:dyDescent="0.15">
      <c r="A59" s="66" t="s">
        <v>264</v>
      </c>
      <c r="B59" s="66" t="s">
        <v>4765</v>
      </c>
      <c r="C59" s="66" t="str">
        <f t="shared" si="1"/>
        <v>0110101938就労継続支援(Ｂ型)</v>
      </c>
      <c r="D59" s="62" t="s">
        <v>3055</v>
      </c>
      <c r="E59" s="67" t="s">
        <v>4165</v>
      </c>
      <c r="F59" s="67" t="s">
        <v>3682</v>
      </c>
      <c r="G59" s="61" t="s">
        <v>1187</v>
      </c>
      <c r="H59" s="61"/>
      <c r="I59" s="67" t="s">
        <v>2131</v>
      </c>
      <c r="J59" s="108">
        <v>123</v>
      </c>
      <c r="K59" s="108">
        <v>1</v>
      </c>
    </row>
    <row r="60" spans="1:11" s="68" customFormat="1" x14ac:dyDescent="0.15">
      <c r="A60" s="66" t="s">
        <v>263</v>
      </c>
      <c r="B60" s="66" t="s">
        <v>4764</v>
      </c>
      <c r="C60" s="66" t="str">
        <f t="shared" si="1"/>
        <v>0110101953就労継続支援(Ａ型)</v>
      </c>
      <c r="D60" s="62" t="s">
        <v>3054</v>
      </c>
      <c r="E60" s="67" t="s">
        <v>4164</v>
      </c>
      <c r="F60" s="67" t="s">
        <v>2130</v>
      </c>
      <c r="G60" s="61" t="s">
        <v>1186</v>
      </c>
      <c r="H60" s="61"/>
      <c r="I60" s="67" t="s">
        <v>2130</v>
      </c>
      <c r="J60" s="108">
        <v>118</v>
      </c>
      <c r="K60" s="108">
        <v>1</v>
      </c>
    </row>
    <row r="61" spans="1:11" s="68" customFormat="1" x14ac:dyDescent="0.15">
      <c r="A61" s="66" t="s">
        <v>263</v>
      </c>
      <c r="B61" s="66" t="s">
        <v>4765</v>
      </c>
      <c r="C61" s="66" t="str">
        <f t="shared" si="1"/>
        <v>0110101953就労継続支援(Ｂ型)</v>
      </c>
      <c r="D61" s="62" t="s">
        <v>3054</v>
      </c>
      <c r="E61" s="67" t="s">
        <v>4164</v>
      </c>
      <c r="F61" s="67" t="s">
        <v>2130</v>
      </c>
      <c r="G61" s="61" t="s">
        <v>1186</v>
      </c>
      <c r="H61" s="61"/>
      <c r="I61" s="67" t="s">
        <v>2130</v>
      </c>
      <c r="J61" s="108">
        <v>118</v>
      </c>
      <c r="K61" s="108">
        <v>1</v>
      </c>
    </row>
    <row r="62" spans="1:11" s="68" customFormat="1" x14ac:dyDescent="0.15">
      <c r="A62" s="66" t="s">
        <v>265</v>
      </c>
      <c r="B62" s="66" t="s">
        <v>4765</v>
      </c>
      <c r="C62" s="66" t="str">
        <f t="shared" si="1"/>
        <v>0110102019就労継続支援(Ｂ型)</v>
      </c>
      <c r="D62" s="62" t="s">
        <v>3056</v>
      </c>
      <c r="E62" s="67" t="s">
        <v>4166</v>
      </c>
      <c r="F62" s="67" t="s">
        <v>3683</v>
      </c>
      <c r="G62" s="61" t="s">
        <v>1188</v>
      </c>
      <c r="H62" s="61"/>
      <c r="I62" s="67" t="s">
        <v>2132</v>
      </c>
      <c r="J62" s="108">
        <v>116</v>
      </c>
      <c r="K62" s="108">
        <v>1</v>
      </c>
    </row>
    <row r="63" spans="1:11" s="68" customFormat="1" x14ac:dyDescent="0.15">
      <c r="A63" s="66" t="s">
        <v>266</v>
      </c>
      <c r="B63" s="66" t="s">
        <v>4764</v>
      </c>
      <c r="C63" s="66" t="str">
        <f t="shared" si="1"/>
        <v>0110102050就労継続支援(Ａ型)</v>
      </c>
      <c r="D63" s="62" t="s">
        <v>3057</v>
      </c>
      <c r="E63" s="67" t="s">
        <v>4167</v>
      </c>
      <c r="F63" s="67" t="s">
        <v>3684</v>
      </c>
      <c r="G63" s="61" t="s">
        <v>1189</v>
      </c>
      <c r="H63" s="61"/>
      <c r="I63" s="67" t="s">
        <v>2133</v>
      </c>
      <c r="J63" s="108">
        <v>120</v>
      </c>
      <c r="K63" s="108">
        <v>1</v>
      </c>
    </row>
    <row r="64" spans="1:11" s="68" customFormat="1" x14ac:dyDescent="0.15">
      <c r="A64" s="66" t="s">
        <v>267</v>
      </c>
      <c r="B64" s="66" t="s">
        <v>4766</v>
      </c>
      <c r="C64" s="66" t="str">
        <f t="shared" si="1"/>
        <v>0110102134自立訓練(生活訓練)</v>
      </c>
      <c r="D64" s="62" t="s">
        <v>3058</v>
      </c>
      <c r="E64" s="67" t="s">
        <v>4168</v>
      </c>
      <c r="F64" s="67" t="s">
        <v>2135</v>
      </c>
      <c r="G64" s="61" t="s">
        <v>1190</v>
      </c>
      <c r="H64" s="61"/>
      <c r="I64" s="67" t="s">
        <v>2134</v>
      </c>
      <c r="J64" s="108">
        <v>158</v>
      </c>
      <c r="K64" s="108">
        <v>1</v>
      </c>
    </row>
    <row r="65" spans="1:11" s="68" customFormat="1" x14ac:dyDescent="0.15">
      <c r="A65" s="66" t="s">
        <v>267</v>
      </c>
      <c r="B65" s="66" t="s">
        <v>4762</v>
      </c>
      <c r="C65" s="66" t="str">
        <f t="shared" si="1"/>
        <v>0110102134就労移行支援</v>
      </c>
      <c r="D65" s="62" t="s">
        <v>3058</v>
      </c>
      <c r="E65" s="67" t="s">
        <v>4168</v>
      </c>
      <c r="F65" s="67" t="s">
        <v>2135</v>
      </c>
      <c r="G65" s="61" t="s">
        <v>1190</v>
      </c>
      <c r="H65" s="61"/>
      <c r="I65" s="67" t="s">
        <v>2135</v>
      </c>
      <c r="J65" s="108">
        <v>158</v>
      </c>
      <c r="K65" s="108">
        <v>1</v>
      </c>
    </row>
    <row r="66" spans="1:11" s="68" customFormat="1" x14ac:dyDescent="0.15">
      <c r="A66" s="66" t="s">
        <v>268</v>
      </c>
      <c r="B66" s="66" t="s">
        <v>4765</v>
      </c>
      <c r="C66" s="66" t="str">
        <f t="shared" si="1"/>
        <v>0110102159就労継続支援(Ｂ型)</v>
      </c>
      <c r="D66" s="62" t="s">
        <v>3059</v>
      </c>
      <c r="E66" s="67" t="s">
        <v>4169</v>
      </c>
      <c r="F66" s="67" t="s">
        <v>2136</v>
      </c>
      <c r="G66" s="61" t="s">
        <v>1191</v>
      </c>
      <c r="H66" s="61"/>
      <c r="I66" s="67" t="s">
        <v>2136</v>
      </c>
      <c r="J66" s="108"/>
      <c r="K66" s="108"/>
    </row>
    <row r="67" spans="1:11" s="68" customFormat="1" x14ac:dyDescent="0.15">
      <c r="A67" s="66" t="s">
        <v>269</v>
      </c>
      <c r="B67" s="66" t="s">
        <v>4765</v>
      </c>
      <c r="C67" s="66" t="str">
        <f t="shared" si="1"/>
        <v>0110102399就労継続支援(Ｂ型)</v>
      </c>
      <c r="D67" s="62" t="s">
        <v>3060</v>
      </c>
      <c r="E67" s="67" t="s">
        <v>4170</v>
      </c>
      <c r="F67" s="67" t="s">
        <v>3685</v>
      </c>
      <c r="G67" s="61" t="s">
        <v>1192</v>
      </c>
      <c r="H67" s="61"/>
      <c r="I67" s="67" t="s">
        <v>2137</v>
      </c>
      <c r="J67" s="108">
        <v>189</v>
      </c>
      <c r="K67" s="108">
        <v>1</v>
      </c>
    </row>
    <row r="68" spans="1:11" s="68" customFormat="1" x14ac:dyDescent="0.15">
      <c r="A68" s="66" t="s">
        <v>271</v>
      </c>
      <c r="B68" s="66" t="s">
        <v>4765</v>
      </c>
      <c r="C68" s="66" t="str">
        <f t="shared" si="1"/>
        <v>0110102407就労継続支援(Ｂ型)</v>
      </c>
      <c r="D68" s="62" t="s">
        <v>3062</v>
      </c>
      <c r="E68" s="67" t="s">
        <v>4172</v>
      </c>
      <c r="F68" s="67" t="s">
        <v>3686</v>
      </c>
      <c r="G68" s="61" t="s">
        <v>1194</v>
      </c>
      <c r="H68" s="61"/>
      <c r="I68" s="67" t="s">
        <v>2139</v>
      </c>
      <c r="J68" s="108">
        <v>208</v>
      </c>
      <c r="K68" s="108">
        <v>1</v>
      </c>
    </row>
    <row r="69" spans="1:11" s="68" customFormat="1" x14ac:dyDescent="0.15">
      <c r="A69" s="66" t="s">
        <v>270</v>
      </c>
      <c r="B69" s="66" t="s">
        <v>4765</v>
      </c>
      <c r="C69" s="66" t="str">
        <f t="shared" si="1"/>
        <v>0110102431就労継続支援(Ｂ型)</v>
      </c>
      <c r="D69" s="62" t="s">
        <v>3061</v>
      </c>
      <c r="E69" s="67" t="s">
        <v>4171</v>
      </c>
      <c r="F69" s="67" t="s">
        <v>2138</v>
      </c>
      <c r="G69" s="61" t="s">
        <v>1193</v>
      </c>
      <c r="H69" s="61"/>
      <c r="I69" s="67" t="s">
        <v>2138</v>
      </c>
      <c r="J69" s="108">
        <v>196</v>
      </c>
      <c r="K69" s="108">
        <v>1</v>
      </c>
    </row>
    <row r="70" spans="1:11" s="68" customFormat="1" x14ac:dyDescent="0.15">
      <c r="A70" s="66" t="s">
        <v>270</v>
      </c>
      <c r="B70" s="66" t="s">
        <v>4762</v>
      </c>
      <c r="C70" s="66" t="str">
        <f t="shared" si="1"/>
        <v>0110102431就労移行支援</v>
      </c>
      <c r="D70" s="62" t="s">
        <v>3061</v>
      </c>
      <c r="E70" s="67" t="s">
        <v>4171</v>
      </c>
      <c r="F70" s="67" t="s">
        <v>2138</v>
      </c>
      <c r="G70" s="61" t="s">
        <v>1193</v>
      </c>
      <c r="H70" s="61"/>
      <c r="I70" s="67" t="s">
        <v>2138</v>
      </c>
      <c r="J70" s="108">
        <v>196</v>
      </c>
      <c r="K70" s="108">
        <v>1</v>
      </c>
    </row>
    <row r="71" spans="1:11" s="68" customFormat="1" x14ac:dyDescent="0.15">
      <c r="A71" s="66" t="s">
        <v>272</v>
      </c>
      <c r="B71" s="66" t="s">
        <v>4765</v>
      </c>
      <c r="C71" s="66" t="str">
        <f t="shared" si="1"/>
        <v>0110102449就労継続支援(Ｂ型)</v>
      </c>
      <c r="D71" s="62" t="s">
        <v>3063</v>
      </c>
      <c r="E71" s="67" t="s">
        <v>4173</v>
      </c>
      <c r="F71" s="67" t="s">
        <v>3687</v>
      </c>
      <c r="G71" s="61" t="s">
        <v>1195</v>
      </c>
      <c r="H71" s="61"/>
      <c r="I71" s="67" t="s">
        <v>2140</v>
      </c>
      <c r="J71" s="108">
        <v>185</v>
      </c>
      <c r="K71" s="108">
        <v>1</v>
      </c>
    </row>
    <row r="72" spans="1:11" s="68" customFormat="1" x14ac:dyDescent="0.15">
      <c r="A72" s="66" t="s">
        <v>273</v>
      </c>
      <c r="B72" s="66" t="s">
        <v>4765</v>
      </c>
      <c r="C72" s="66" t="str">
        <f t="shared" si="1"/>
        <v>0110102506就労継続支援(Ｂ型)</v>
      </c>
      <c r="D72" s="62" t="s">
        <v>3064</v>
      </c>
      <c r="E72" s="67" t="s">
        <v>4174</v>
      </c>
      <c r="F72" s="67" t="s">
        <v>3688</v>
      </c>
      <c r="G72" s="61" t="s">
        <v>1196</v>
      </c>
      <c r="H72" s="61"/>
      <c r="I72" s="67" t="s">
        <v>2141</v>
      </c>
      <c r="J72" s="108">
        <v>207</v>
      </c>
      <c r="K72" s="108">
        <v>1</v>
      </c>
    </row>
    <row r="73" spans="1:11" s="68" customFormat="1" x14ac:dyDescent="0.15">
      <c r="A73" s="66" t="s">
        <v>274</v>
      </c>
      <c r="B73" s="66" t="s">
        <v>4762</v>
      </c>
      <c r="C73" s="66" t="str">
        <f t="shared" si="1"/>
        <v>0110102621就労移行支援</v>
      </c>
      <c r="D73" s="62" t="s">
        <v>3065</v>
      </c>
      <c r="E73" s="67" t="s">
        <v>4175</v>
      </c>
      <c r="F73" s="67" t="s">
        <v>3689</v>
      </c>
      <c r="G73" s="61" t="s">
        <v>1197</v>
      </c>
      <c r="H73" s="61"/>
      <c r="I73" s="67" t="s">
        <v>2142</v>
      </c>
      <c r="J73" s="108">
        <v>240</v>
      </c>
      <c r="K73" s="108">
        <v>1</v>
      </c>
    </row>
    <row r="74" spans="1:11" s="68" customFormat="1" x14ac:dyDescent="0.15">
      <c r="A74" s="66" t="s">
        <v>274</v>
      </c>
      <c r="B74" s="66" t="s">
        <v>4765</v>
      </c>
      <c r="C74" s="66" t="str">
        <f t="shared" si="1"/>
        <v>0110102621就労継続支援(Ｂ型)</v>
      </c>
      <c r="D74" s="62" t="s">
        <v>3065</v>
      </c>
      <c r="E74" s="67" t="s">
        <v>4175</v>
      </c>
      <c r="F74" s="67" t="s">
        <v>3689</v>
      </c>
      <c r="G74" s="61" t="s">
        <v>1197</v>
      </c>
      <c r="H74" s="61"/>
      <c r="I74" s="67" t="s">
        <v>2143</v>
      </c>
      <c r="J74" s="108">
        <v>240</v>
      </c>
      <c r="K74" s="108">
        <v>1</v>
      </c>
    </row>
    <row r="75" spans="1:11" s="68" customFormat="1" x14ac:dyDescent="0.15">
      <c r="A75" s="66" t="s">
        <v>275</v>
      </c>
      <c r="B75" s="66" t="s">
        <v>4765</v>
      </c>
      <c r="C75" s="66" t="str">
        <f t="shared" si="1"/>
        <v>0110102647就労継続支援(Ｂ型)</v>
      </c>
      <c r="D75" s="62" t="s">
        <v>3066</v>
      </c>
      <c r="E75" s="67" t="s">
        <v>4176</v>
      </c>
      <c r="F75" s="67" t="s">
        <v>3690</v>
      </c>
      <c r="G75" s="61" t="s">
        <v>1198</v>
      </c>
      <c r="H75" s="61"/>
      <c r="I75" s="67" t="s">
        <v>2144</v>
      </c>
      <c r="J75" s="108">
        <v>247</v>
      </c>
      <c r="K75" s="108">
        <v>1</v>
      </c>
    </row>
    <row r="76" spans="1:11" s="68" customFormat="1" x14ac:dyDescent="0.15">
      <c r="A76" s="66" t="s">
        <v>276</v>
      </c>
      <c r="B76" s="66" t="s">
        <v>4762</v>
      </c>
      <c r="C76" s="66" t="str">
        <f t="shared" si="1"/>
        <v>0110102712就労移行支援</v>
      </c>
      <c r="D76" s="62" t="s">
        <v>3067</v>
      </c>
      <c r="E76" s="67" t="s">
        <v>4177</v>
      </c>
      <c r="F76" s="67" t="s">
        <v>3691</v>
      </c>
      <c r="G76" s="61" t="s">
        <v>1199</v>
      </c>
      <c r="H76" s="61"/>
      <c r="I76" s="67" t="s">
        <v>2145</v>
      </c>
      <c r="J76" s="108">
        <v>218</v>
      </c>
      <c r="K76" s="108">
        <v>1</v>
      </c>
    </row>
    <row r="77" spans="1:11" s="68" customFormat="1" x14ac:dyDescent="0.15">
      <c r="A77" s="66" t="s">
        <v>277</v>
      </c>
      <c r="B77" s="66" t="s">
        <v>4763</v>
      </c>
      <c r="C77" s="66" t="str">
        <f t="shared" si="1"/>
        <v>0110102746生活介護</v>
      </c>
      <c r="D77" s="62" t="s">
        <v>3023</v>
      </c>
      <c r="E77" s="67" t="s">
        <v>4134</v>
      </c>
      <c r="F77" s="67" t="s">
        <v>2099</v>
      </c>
      <c r="G77" s="61" t="s">
        <v>1200</v>
      </c>
      <c r="H77" s="61"/>
      <c r="I77" s="67" t="s">
        <v>2146</v>
      </c>
      <c r="J77" s="108"/>
      <c r="K77" s="108"/>
    </row>
    <row r="78" spans="1:11" s="68" customFormat="1" x14ac:dyDescent="0.15">
      <c r="A78" s="66" t="s">
        <v>278</v>
      </c>
      <c r="B78" s="66" t="s">
        <v>4765</v>
      </c>
      <c r="C78" s="66" t="str">
        <f t="shared" si="1"/>
        <v>0110102837就労継続支援(Ｂ型)</v>
      </c>
      <c r="D78" s="62" t="s">
        <v>3068</v>
      </c>
      <c r="E78" s="67" t="s">
        <v>4178</v>
      </c>
      <c r="F78" s="67" t="s">
        <v>2147</v>
      </c>
      <c r="G78" s="61" t="s">
        <v>1201</v>
      </c>
      <c r="H78" s="61"/>
      <c r="I78" s="67" t="s">
        <v>2147</v>
      </c>
      <c r="J78" s="108">
        <v>261</v>
      </c>
      <c r="K78" s="108">
        <v>1</v>
      </c>
    </row>
    <row r="79" spans="1:11" s="68" customFormat="1" x14ac:dyDescent="0.15">
      <c r="A79" s="66" t="s">
        <v>279</v>
      </c>
      <c r="B79" s="66" t="s">
        <v>4765</v>
      </c>
      <c r="C79" s="66" t="str">
        <f t="shared" si="1"/>
        <v>0110102845就労継続支援(Ｂ型)</v>
      </c>
      <c r="D79" s="62" t="s">
        <v>3069</v>
      </c>
      <c r="E79" s="67" t="s">
        <v>4179</v>
      </c>
      <c r="F79" s="67" t="s">
        <v>2960</v>
      </c>
      <c r="G79" s="61" t="s">
        <v>1202</v>
      </c>
      <c r="H79" s="61"/>
      <c r="I79" s="67" t="s">
        <v>2148</v>
      </c>
      <c r="J79" s="108">
        <v>108</v>
      </c>
      <c r="K79" s="108">
        <v>2</v>
      </c>
    </row>
    <row r="80" spans="1:11" s="68" customFormat="1" x14ac:dyDescent="0.15">
      <c r="A80" s="66" t="s">
        <v>280</v>
      </c>
      <c r="B80" s="66" t="s">
        <v>4765</v>
      </c>
      <c r="C80" s="66" t="str">
        <f t="shared" si="1"/>
        <v>0110102894就労継続支援(Ｂ型)</v>
      </c>
      <c r="D80" s="62" t="s">
        <v>3070</v>
      </c>
      <c r="E80" s="67" t="s">
        <v>4180</v>
      </c>
      <c r="F80" s="67" t="s">
        <v>3692</v>
      </c>
      <c r="G80" s="61" t="s">
        <v>1203</v>
      </c>
      <c r="H80" s="61"/>
      <c r="I80" s="67" t="s">
        <v>2149</v>
      </c>
      <c r="J80" s="108"/>
      <c r="K80" s="108"/>
    </row>
    <row r="81" spans="1:11" s="68" customFormat="1" x14ac:dyDescent="0.15">
      <c r="A81" s="66" t="s">
        <v>281</v>
      </c>
      <c r="B81" s="66" t="s">
        <v>4764</v>
      </c>
      <c r="C81" s="66" t="str">
        <f t="shared" si="1"/>
        <v>0110102928就労継続支援(Ａ型)</v>
      </c>
      <c r="D81" s="62" t="s">
        <v>3071</v>
      </c>
      <c r="E81" s="67" t="s">
        <v>4181</v>
      </c>
      <c r="F81" s="67" t="s">
        <v>2150</v>
      </c>
      <c r="G81" s="61" t="s">
        <v>1204</v>
      </c>
      <c r="H81" s="61"/>
      <c r="I81" s="67" t="s">
        <v>2150</v>
      </c>
      <c r="J81" s="108">
        <v>239</v>
      </c>
      <c r="K81" s="108">
        <v>1</v>
      </c>
    </row>
    <row r="82" spans="1:11" s="68" customFormat="1" x14ac:dyDescent="0.15">
      <c r="A82" s="66" t="s">
        <v>283</v>
      </c>
      <c r="B82" s="66" t="s">
        <v>4765</v>
      </c>
      <c r="C82" s="66" t="str">
        <f t="shared" si="1"/>
        <v>0110102993就労継続支援(Ｂ型)</v>
      </c>
      <c r="D82" s="62" t="s">
        <v>3060</v>
      </c>
      <c r="E82" s="67" t="s">
        <v>4170</v>
      </c>
      <c r="F82" s="67" t="s">
        <v>3685</v>
      </c>
      <c r="G82" s="61" t="s">
        <v>1206</v>
      </c>
      <c r="H82" s="61"/>
      <c r="I82" s="67" t="s">
        <v>2152</v>
      </c>
      <c r="J82" s="108">
        <v>189</v>
      </c>
      <c r="K82" s="108">
        <v>2</v>
      </c>
    </row>
    <row r="83" spans="1:11" s="68" customFormat="1" x14ac:dyDescent="0.15">
      <c r="A83" s="66" t="s">
        <v>282</v>
      </c>
      <c r="B83" s="66" t="s">
        <v>4763</v>
      </c>
      <c r="C83" s="66" t="str">
        <f t="shared" ref="C83:C146" si="2">A83&amp;B83&amp;H83</f>
        <v>0110103025生活介護</v>
      </c>
      <c r="D83" s="62" t="s">
        <v>3072</v>
      </c>
      <c r="E83" s="67" t="s">
        <v>4182</v>
      </c>
      <c r="F83" s="67" t="s">
        <v>2688</v>
      </c>
      <c r="G83" s="61" t="s">
        <v>1205</v>
      </c>
      <c r="H83" s="61"/>
      <c r="I83" s="67" t="s">
        <v>2151</v>
      </c>
      <c r="J83" s="108"/>
      <c r="K83" s="108"/>
    </row>
    <row r="84" spans="1:11" s="68" customFormat="1" x14ac:dyDescent="0.15">
      <c r="A84" s="66" t="s">
        <v>282</v>
      </c>
      <c r="B84" s="66" t="s">
        <v>4765</v>
      </c>
      <c r="C84" s="66" t="str">
        <f t="shared" si="2"/>
        <v>0110103025就労継続支援(Ｂ型)</v>
      </c>
      <c r="D84" s="62" t="s">
        <v>3072</v>
      </c>
      <c r="E84" s="67" t="s">
        <v>4182</v>
      </c>
      <c r="F84" s="67" t="s">
        <v>2688</v>
      </c>
      <c r="G84" s="61" t="s">
        <v>1205</v>
      </c>
      <c r="H84" s="61"/>
      <c r="I84" s="67" t="s">
        <v>2151</v>
      </c>
      <c r="J84" s="108"/>
      <c r="K84" s="108"/>
    </row>
    <row r="85" spans="1:11" s="68" customFormat="1" x14ac:dyDescent="0.15">
      <c r="A85" s="66" t="s">
        <v>284</v>
      </c>
      <c r="B85" s="66" t="s">
        <v>4762</v>
      </c>
      <c r="C85" s="66" t="str">
        <f t="shared" si="2"/>
        <v>0110103033就労移行支援</v>
      </c>
      <c r="D85" s="62" t="s">
        <v>3073</v>
      </c>
      <c r="E85" s="67" t="s">
        <v>4183</v>
      </c>
      <c r="F85" s="67" t="s">
        <v>3693</v>
      </c>
      <c r="G85" s="61" t="s">
        <v>1207</v>
      </c>
      <c r="H85" s="61"/>
      <c r="I85" s="67" t="s">
        <v>2153</v>
      </c>
      <c r="J85" s="108">
        <v>257</v>
      </c>
      <c r="K85" s="108">
        <v>1</v>
      </c>
    </row>
    <row r="86" spans="1:11" s="68" customFormat="1" x14ac:dyDescent="0.15">
      <c r="A86" s="66" t="s">
        <v>285</v>
      </c>
      <c r="B86" s="66" t="s">
        <v>4765</v>
      </c>
      <c r="C86" s="66" t="str">
        <f t="shared" si="2"/>
        <v>0110103041就労継続支援(Ｂ型)</v>
      </c>
      <c r="D86" s="62" t="s">
        <v>3074</v>
      </c>
      <c r="E86" s="67" t="s">
        <v>4184</v>
      </c>
      <c r="F86" s="67" t="s">
        <v>3694</v>
      </c>
      <c r="G86" s="61" t="s">
        <v>1208</v>
      </c>
      <c r="H86" s="61"/>
      <c r="I86" s="67" t="s">
        <v>2154</v>
      </c>
      <c r="J86" s="108">
        <v>472</v>
      </c>
      <c r="K86" s="108">
        <v>1</v>
      </c>
    </row>
    <row r="87" spans="1:11" s="68" customFormat="1" x14ac:dyDescent="0.15">
      <c r="A87" s="66" t="s">
        <v>286</v>
      </c>
      <c r="B87" s="66" t="s">
        <v>4765</v>
      </c>
      <c r="C87" s="66" t="str">
        <f t="shared" si="2"/>
        <v>0110103058就労継続支援(Ｂ型)</v>
      </c>
      <c r="D87" s="62" t="s">
        <v>3075</v>
      </c>
      <c r="E87" s="67" t="s">
        <v>4161</v>
      </c>
      <c r="F87" s="67" t="s">
        <v>2155</v>
      </c>
      <c r="G87" s="61" t="s">
        <v>1209</v>
      </c>
      <c r="H87" s="61"/>
      <c r="I87" s="67" t="s">
        <v>2155</v>
      </c>
      <c r="J87" s="108">
        <v>263</v>
      </c>
      <c r="K87" s="108">
        <v>1</v>
      </c>
    </row>
    <row r="88" spans="1:11" s="68" customFormat="1" x14ac:dyDescent="0.15">
      <c r="A88" s="66" t="s">
        <v>287</v>
      </c>
      <c r="B88" s="66" t="s">
        <v>4765</v>
      </c>
      <c r="C88" s="66" t="str">
        <f t="shared" si="2"/>
        <v>0110103066就労継続支援(Ｂ型)</v>
      </c>
      <c r="D88" s="62" t="s">
        <v>3076</v>
      </c>
      <c r="E88" s="67" t="s">
        <v>4185</v>
      </c>
      <c r="F88" s="67" t="s">
        <v>3695</v>
      </c>
      <c r="G88" s="61" t="s">
        <v>1210</v>
      </c>
      <c r="H88" s="61"/>
      <c r="I88" s="67" t="s">
        <v>2156</v>
      </c>
      <c r="J88" s="108">
        <v>299</v>
      </c>
      <c r="K88" s="108">
        <v>1</v>
      </c>
    </row>
    <row r="89" spans="1:11" s="68" customFormat="1" x14ac:dyDescent="0.15">
      <c r="A89" s="66" t="s">
        <v>288</v>
      </c>
      <c r="B89" s="66" t="s">
        <v>4765</v>
      </c>
      <c r="C89" s="66" t="str">
        <f t="shared" si="2"/>
        <v>0110103082就労継続支援(Ｂ型)</v>
      </c>
      <c r="D89" s="62" t="s">
        <v>3077</v>
      </c>
      <c r="E89" s="67" t="s">
        <v>4186</v>
      </c>
      <c r="F89" s="67" t="s">
        <v>3696</v>
      </c>
      <c r="G89" s="61" t="s">
        <v>1211</v>
      </c>
      <c r="H89" s="61"/>
      <c r="I89" s="67" t="s">
        <v>2157</v>
      </c>
      <c r="J89" s="108">
        <v>268</v>
      </c>
      <c r="K89" s="108">
        <v>1</v>
      </c>
    </row>
    <row r="90" spans="1:11" s="68" customFormat="1" x14ac:dyDescent="0.15">
      <c r="A90" s="66" t="s">
        <v>289</v>
      </c>
      <c r="B90" s="66" t="s">
        <v>4764</v>
      </c>
      <c r="C90" s="66" t="str">
        <f t="shared" si="2"/>
        <v>0110103108就労継続支援(Ａ型)</v>
      </c>
      <c r="D90" s="62" t="s">
        <v>3078</v>
      </c>
      <c r="E90" s="67" t="s">
        <v>4187</v>
      </c>
      <c r="F90" s="67" t="s">
        <v>2158</v>
      </c>
      <c r="G90" s="61" t="s">
        <v>1212</v>
      </c>
      <c r="H90" s="61"/>
      <c r="I90" s="67" t="s">
        <v>2158</v>
      </c>
      <c r="J90" s="108">
        <v>258</v>
      </c>
      <c r="K90" s="108">
        <v>1</v>
      </c>
    </row>
    <row r="91" spans="1:11" s="68" customFormat="1" x14ac:dyDescent="0.15">
      <c r="A91" s="66" t="s">
        <v>290</v>
      </c>
      <c r="B91" s="66" t="s">
        <v>4764</v>
      </c>
      <c r="C91" s="66" t="str">
        <f t="shared" si="2"/>
        <v>0110103140就労継続支援(Ａ型)</v>
      </c>
      <c r="D91" s="62" t="s">
        <v>3079</v>
      </c>
      <c r="E91" s="67" t="s">
        <v>4188</v>
      </c>
      <c r="F91" s="67" t="s">
        <v>2159</v>
      </c>
      <c r="G91" s="61" t="s">
        <v>1213</v>
      </c>
      <c r="H91" s="61"/>
      <c r="I91" s="67" t="s">
        <v>2159</v>
      </c>
      <c r="J91" s="108">
        <v>278</v>
      </c>
      <c r="K91" s="108">
        <v>1</v>
      </c>
    </row>
    <row r="92" spans="1:11" s="68" customFormat="1" x14ac:dyDescent="0.15">
      <c r="A92" s="66" t="s">
        <v>291</v>
      </c>
      <c r="B92" s="66" t="s">
        <v>4765</v>
      </c>
      <c r="C92" s="66" t="str">
        <f t="shared" si="2"/>
        <v>0110103157就労継続支援(Ｂ型)</v>
      </c>
      <c r="D92" s="62" t="s">
        <v>3080</v>
      </c>
      <c r="E92" s="67" t="s">
        <v>4189</v>
      </c>
      <c r="F92" s="67" t="s">
        <v>2174</v>
      </c>
      <c r="G92" s="61" t="s">
        <v>1214</v>
      </c>
      <c r="H92" s="61"/>
      <c r="I92" s="67" t="s">
        <v>2160</v>
      </c>
      <c r="J92" s="108">
        <v>160</v>
      </c>
      <c r="K92" s="108">
        <v>3</v>
      </c>
    </row>
    <row r="93" spans="1:11" s="68" customFormat="1" x14ac:dyDescent="0.15">
      <c r="A93" s="66" t="s">
        <v>292</v>
      </c>
      <c r="B93" s="66" t="s">
        <v>4765</v>
      </c>
      <c r="C93" s="66" t="str">
        <f t="shared" si="2"/>
        <v>0110103165就労継続支援(Ｂ型)</v>
      </c>
      <c r="D93" s="62" t="s">
        <v>3060</v>
      </c>
      <c r="E93" s="67" t="s">
        <v>4170</v>
      </c>
      <c r="F93" s="67" t="s">
        <v>3685</v>
      </c>
      <c r="G93" s="61" t="s">
        <v>1215</v>
      </c>
      <c r="H93" s="61"/>
      <c r="I93" s="67" t="s">
        <v>2161</v>
      </c>
      <c r="J93" s="108">
        <v>189</v>
      </c>
      <c r="K93" s="108">
        <v>3</v>
      </c>
    </row>
    <row r="94" spans="1:11" s="68" customFormat="1" x14ac:dyDescent="0.15">
      <c r="A94" s="66" t="s">
        <v>293</v>
      </c>
      <c r="B94" s="66" t="s">
        <v>4764</v>
      </c>
      <c r="C94" s="66" t="str">
        <f t="shared" si="2"/>
        <v>0110103181就労継続支援(Ａ型)</v>
      </c>
      <c r="D94" s="62" t="s">
        <v>3081</v>
      </c>
      <c r="E94" s="67" t="s">
        <v>4190</v>
      </c>
      <c r="F94" s="67" t="s">
        <v>2162</v>
      </c>
      <c r="G94" s="61" t="s">
        <v>1216</v>
      </c>
      <c r="H94" s="61"/>
      <c r="I94" s="67" t="s">
        <v>2162</v>
      </c>
      <c r="J94" s="108">
        <v>76</v>
      </c>
      <c r="K94" s="108">
        <v>3</v>
      </c>
    </row>
    <row r="95" spans="1:11" s="68" customFormat="1" x14ac:dyDescent="0.15">
      <c r="A95" s="66" t="s">
        <v>293</v>
      </c>
      <c r="B95" s="66" t="s">
        <v>4765</v>
      </c>
      <c r="C95" s="66" t="str">
        <f t="shared" si="2"/>
        <v>0110103181就労継続支援(Ｂ型)</v>
      </c>
      <c r="D95" s="62" t="s">
        <v>3081</v>
      </c>
      <c r="E95" s="67" t="s">
        <v>4190</v>
      </c>
      <c r="F95" s="67" t="s">
        <v>2162</v>
      </c>
      <c r="G95" s="61" t="s">
        <v>1216</v>
      </c>
      <c r="H95" s="61"/>
      <c r="I95" s="67" t="s">
        <v>2162</v>
      </c>
      <c r="J95" s="108">
        <v>76</v>
      </c>
      <c r="K95" s="108">
        <v>3</v>
      </c>
    </row>
    <row r="96" spans="1:11" s="68" customFormat="1" x14ac:dyDescent="0.15">
      <c r="A96" s="66" t="s">
        <v>294</v>
      </c>
      <c r="B96" s="66" t="s">
        <v>4765</v>
      </c>
      <c r="C96" s="66" t="str">
        <f t="shared" si="2"/>
        <v>0110103199就労継続支援(Ｂ型)</v>
      </c>
      <c r="D96" s="62" t="s">
        <v>3082</v>
      </c>
      <c r="E96" s="67" t="s">
        <v>4191</v>
      </c>
      <c r="F96" s="67" t="s">
        <v>3697</v>
      </c>
      <c r="G96" s="61" t="s">
        <v>1217</v>
      </c>
      <c r="H96" s="61"/>
      <c r="I96" s="67" t="s">
        <v>2163</v>
      </c>
      <c r="J96" s="108"/>
      <c r="K96" s="108"/>
    </row>
    <row r="97" spans="1:11" s="68" customFormat="1" x14ac:dyDescent="0.15">
      <c r="A97" s="66" t="s">
        <v>295</v>
      </c>
      <c r="B97" s="66" t="s">
        <v>4764</v>
      </c>
      <c r="C97" s="66" t="str">
        <f t="shared" si="2"/>
        <v>0110103207就労継続支援(Ａ型)</v>
      </c>
      <c r="D97" s="62" t="s">
        <v>3083</v>
      </c>
      <c r="E97" s="67" t="s">
        <v>4192</v>
      </c>
      <c r="F97" s="67" t="s">
        <v>3698</v>
      </c>
      <c r="G97" s="61" t="s">
        <v>1218</v>
      </c>
      <c r="H97" s="61"/>
      <c r="I97" s="67" t="s">
        <v>2164</v>
      </c>
      <c r="J97" s="108">
        <v>264</v>
      </c>
      <c r="K97" s="108">
        <v>2</v>
      </c>
    </row>
    <row r="98" spans="1:11" s="68" customFormat="1" x14ac:dyDescent="0.15">
      <c r="A98" s="66" t="s">
        <v>296</v>
      </c>
      <c r="B98" s="66" t="s">
        <v>4764</v>
      </c>
      <c r="C98" s="66" t="str">
        <f t="shared" si="2"/>
        <v>0110103280就労継続支援(Ａ型)</v>
      </c>
      <c r="D98" s="62" t="s">
        <v>3084</v>
      </c>
      <c r="E98" s="67" t="s">
        <v>4193</v>
      </c>
      <c r="F98" s="67" t="s">
        <v>2165</v>
      </c>
      <c r="G98" s="61" t="s">
        <v>1219</v>
      </c>
      <c r="H98" s="61"/>
      <c r="I98" s="67" t="s">
        <v>2165</v>
      </c>
      <c r="J98" s="108">
        <v>287</v>
      </c>
      <c r="K98" s="108">
        <v>1</v>
      </c>
    </row>
    <row r="99" spans="1:11" s="68" customFormat="1" x14ac:dyDescent="0.15">
      <c r="A99" s="66" t="s">
        <v>296</v>
      </c>
      <c r="B99" s="66" t="s">
        <v>4765</v>
      </c>
      <c r="C99" s="66" t="str">
        <f t="shared" si="2"/>
        <v>0110103280就労継続支援(Ｂ型)</v>
      </c>
      <c r="D99" s="62" t="s">
        <v>3084</v>
      </c>
      <c r="E99" s="67" t="s">
        <v>4193</v>
      </c>
      <c r="F99" s="67" t="s">
        <v>2165</v>
      </c>
      <c r="G99" s="61" t="s">
        <v>1219</v>
      </c>
      <c r="H99" s="61"/>
      <c r="I99" s="67" t="s">
        <v>2165</v>
      </c>
      <c r="J99" s="108">
        <v>287</v>
      </c>
      <c r="K99" s="108">
        <v>1</v>
      </c>
    </row>
    <row r="100" spans="1:11" s="68" customFormat="1" x14ac:dyDescent="0.15">
      <c r="A100" s="66" t="s">
        <v>297</v>
      </c>
      <c r="B100" s="66" t="s">
        <v>4765</v>
      </c>
      <c r="C100" s="66" t="str">
        <f t="shared" si="2"/>
        <v>0110103306就労継続支援(Ｂ型)</v>
      </c>
      <c r="D100" s="62" t="s">
        <v>3085</v>
      </c>
      <c r="E100" s="67" t="s">
        <v>4194</v>
      </c>
      <c r="F100" s="67" t="s">
        <v>3699</v>
      </c>
      <c r="G100" s="61" t="s">
        <v>1220</v>
      </c>
      <c r="H100" s="61"/>
      <c r="I100" s="67" t="s">
        <v>2166</v>
      </c>
      <c r="J100" s="108"/>
      <c r="K100" s="108"/>
    </row>
    <row r="101" spans="1:11" s="68" customFormat="1" x14ac:dyDescent="0.15">
      <c r="A101" s="66" t="s">
        <v>298</v>
      </c>
      <c r="B101" s="66" t="s">
        <v>4765</v>
      </c>
      <c r="C101" s="66" t="str">
        <f t="shared" si="2"/>
        <v>0110103363就労継続支援(Ｂ型)</v>
      </c>
      <c r="D101" s="62" t="s">
        <v>3086</v>
      </c>
      <c r="E101" s="67" t="s">
        <v>4195</v>
      </c>
      <c r="F101" s="67" t="s">
        <v>3700</v>
      </c>
      <c r="G101" s="61" t="s">
        <v>1221</v>
      </c>
      <c r="H101" s="61"/>
      <c r="I101" s="67" t="s">
        <v>2167</v>
      </c>
      <c r="J101" s="108">
        <v>284</v>
      </c>
      <c r="K101" s="108">
        <v>1</v>
      </c>
    </row>
    <row r="102" spans="1:11" s="68" customFormat="1" x14ac:dyDescent="0.15">
      <c r="A102" s="66" t="s">
        <v>300</v>
      </c>
      <c r="B102" s="66" t="s">
        <v>4764</v>
      </c>
      <c r="C102" s="66" t="str">
        <f t="shared" si="2"/>
        <v>0110103389就労継続支援(Ａ型)</v>
      </c>
      <c r="D102" s="62" t="s">
        <v>3088</v>
      </c>
      <c r="E102" s="67" t="s">
        <v>4197</v>
      </c>
      <c r="F102" s="67" t="s">
        <v>2169</v>
      </c>
      <c r="G102" s="61" t="s">
        <v>1223</v>
      </c>
      <c r="H102" s="61"/>
      <c r="I102" s="67" t="s">
        <v>2169</v>
      </c>
      <c r="J102" s="108">
        <v>285</v>
      </c>
      <c r="K102" s="108">
        <v>1</v>
      </c>
    </row>
    <row r="103" spans="1:11" s="68" customFormat="1" x14ac:dyDescent="0.15">
      <c r="A103" s="66" t="s">
        <v>299</v>
      </c>
      <c r="B103" s="66" t="s">
        <v>4762</v>
      </c>
      <c r="C103" s="66" t="str">
        <f t="shared" si="2"/>
        <v>0110103405就労移行支援</v>
      </c>
      <c r="D103" s="62" t="s">
        <v>3087</v>
      </c>
      <c r="E103" s="67" t="s">
        <v>4196</v>
      </c>
      <c r="F103" s="67" t="s">
        <v>3701</v>
      </c>
      <c r="G103" s="61" t="s">
        <v>1222</v>
      </c>
      <c r="H103" s="61"/>
      <c r="I103" s="67" t="s">
        <v>2168</v>
      </c>
      <c r="J103" s="108">
        <v>269</v>
      </c>
      <c r="K103" s="108">
        <v>2</v>
      </c>
    </row>
    <row r="104" spans="1:11" s="68" customFormat="1" x14ac:dyDescent="0.15">
      <c r="A104" s="66" t="s">
        <v>301</v>
      </c>
      <c r="B104" s="66" t="s">
        <v>4763</v>
      </c>
      <c r="C104" s="66" t="str">
        <f t="shared" si="2"/>
        <v>0110103421生活介護</v>
      </c>
      <c r="D104" s="62" t="s">
        <v>3089</v>
      </c>
      <c r="E104" s="67" t="s">
        <v>4198</v>
      </c>
      <c r="F104" s="67" t="s">
        <v>3702</v>
      </c>
      <c r="G104" s="61" t="s">
        <v>1224</v>
      </c>
      <c r="H104" s="61"/>
      <c r="I104" s="67" t="s">
        <v>2170</v>
      </c>
      <c r="J104" s="108"/>
      <c r="K104" s="108"/>
    </row>
    <row r="105" spans="1:11" s="68" customFormat="1" x14ac:dyDescent="0.15">
      <c r="A105" s="66" t="s">
        <v>302</v>
      </c>
      <c r="B105" s="66" t="s">
        <v>4762</v>
      </c>
      <c r="C105" s="66" t="str">
        <f t="shared" si="2"/>
        <v>0110103462就労移行支援</v>
      </c>
      <c r="D105" s="62" t="s">
        <v>3090</v>
      </c>
      <c r="E105" s="67" t="s">
        <v>4199</v>
      </c>
      <c r="F105" s="67" t="s">
        <v>3703</v>
      </c>
      <c r="G105" s="61" t="s">
        <v>1225</v>
      </c>
      <c r="H105" s="61"/>
      <c r="I105" s="67" t="s">
        <v>2171</v>
      </c>
      <c r="J105" s="108"/>
      <c r="K105" s="108"/>
    </row>
    <row r="106" spans="1:11" s="68" customFormat="1" x14ac:dyDescent="0.15">
      <c r="A106" s="66" t="s">
        <v>303</v>
      </c>
      <c r="B106" s="66" t="s">
        <v>4762</v>
      </c>
      <c r="C106" s="66" t="str">
        <f t="shared" si="2"/>
        <v>0110103470就労移行支援</v>
      </c>
      <c r="D106" s="62" t="s">
        <v>3091</v>
      </c>
      <c r="E106" s="67" t="s">
        <v>4200</v>
      </c>
      <c r="F106" s="67" t="s">
        <v>3704</v>
      </c>
      <c r="G106" s="61" t="s">
        <v>1226</v>
      </c>
      <c r="H106" s="61"/>
      <c r="I106" s="67" t="s">
        <v>2172</v>
      </c>
      <c r="J106" s="108">
        <v>292</v>
      </c>
      <c r="K106" s="108">
        <v>1</v>
      </c>
    </row>
    <row r="107" spans="1:11" s="68" customFormat="1" x14ac:dyDescent="0.15">
      <c r="A107" s="66" t="s">
        <v>303</v>
      </c>
      <c r="B107" s="66" t="s">
        <v>4765</v>
      </c>
      <c r="C107" s="66" t="str">
        <f t="shared" si="2"/>
        <v>0110103470就労継続支援(Ｂ型)</v>
      </c>
      <c r="D107" s="62" t="s">
        <v>3091</v>
      </c>
      <c r="E107" s="67" t="s">
        <v>4200</v>
      </c>
      <c r="F107" s="67" t="s">
        <v>3704</v>
      </c>
      <c r="G107" s="61" t="s">
        <v>1226</v>
      </c>
      <c r="H107" s="61"/>
      <c r="I107" s="67" t="s">
        <v>2172</v>
      </c>
      <c r="J107" s="108">
        <v>292</v>
      </c>
      <c r="K107" s="108">
        <v>1</v>
      </c>
    </row>
    <row r="108" spans="1:11" s="68" customFormat="1" x14ac:dyDescent="0.15">
      <c r="A108" s="66" t="s">
        <v>304</v>
      </c>
      <c r="B108" s="66" t="s">
        <v>4765</v>
      </c>
      <c r="C108" s="66" t="str">
        <f t="shared" si="2"/>
        <v>0110103538就労継続支援(Ｂ型)</v>
      </c>
      <c r="D108" s="62" t="s">
        <v>3092</v>
      </c>
      <c r="E108" s="67" t="s">
        <v>4201</v>
      </c>
      <c r="F108" s="67" t="s">
        <v>2173</v>
      </c>
      <c r="G108" s="61" t="s">
        <v>1227</v>
      </c>
      <c r="H108" s="61"/>
      <c r="I108" s="67" t="s">
        <v>2173</v>
      </c>
      <c r="J108" s="108">
        <v>123</v>
      </c>
      <c r="K108" s="108">
        <v>2</v>
      </c>
    </row>
    <row r="109" spans="1:11" s="68" customFormat="1" x14ac:dyDescent="0.15">
      <c r="A109" s="66" t="s">
        <v>305</v>
      </c>
      <c r="B109" s="66" t="s">
        <v>4765</v>
      </c>
      <c r="C109" s="66" t="str">
        <f t="shared" si="2"/>
        <v>0110103579就労継続支援(Ｂ型)</v>
      </c>
      <c r="D109" s="62" t="s">
        <v>3093</v>
      </c>
      <c r="E109" s="67" t="s">
        <v>4202</v>
      </c>
      <c r="F109" s="67" t="s">
        <v>2174</v>
      </c>
      <c r="G109" s="61" t="s">
        <v>1228</v>
      </c>
      <c r="H109" s="61"/>
      <c r="I109" s="67" t="s">
        <v>2174</v>
      </c>
      <c r="J109" s="108">
        <v>319</v>
      </c>
      <c r="K109" s="108">
        <v>2</v>
      </c>
    </row>
    <row r="110" spans="1:11" s="68" customFormat="1" x14ac:dyDescent="0.15">
      <c r="A110" s="66" t="s">
        <v>306</v>
      </c>
      <c r="B110" s="66" t="s">
        <v>4762</v>
      </c>
      <c r="C110" s="66" t="str">
        <f t="shared" si="2"/>
        <v>0110103587就労移行支援</v>
      </c>
      <c r="D110" s="62" t="s">
        <v>3094</v>
      </c>
      <c r="E110" s="67" t="s">
        <v>4203</v>
      </c>
      <c r="F110" s="67" t="s">
        <v>3705</v>
      </c>
      <c r="G110" s="61" t="s">
        <v>1229</v>
      </c>
      <c r="H110" s="61"/>
      <c r="I110" s="67" t="s">
        <v>2175</v>
      </c>
      <c r="J110" s="108">
        <v>312</v>
      </c>
      <c r="K110" s="108">
        <v>1</v>
      </c>
    </row>
    <row r="111" spans="1:11" s="68" customFormat="1" x14ac:dyDescent="0.15">
      <c r="A111" s="66" t="s">
        <v>307</v>
      </c>
      <c r="B111" s="66" t="s">
        <v>4762</v>
      </c>
      <c r="C111" s="66" t="str">
        <f t="shared" si="2"/>
        <v>0110103595就労移行支援</v>
      </c>
      <c r="D111" s="62" t="s">
        <v>3095</v>
      </c>
      <c r="E111" s="67" t="s">
        <v>4189</v>
      </c>
      <c r="F111" s="67" t="s">
        <v>3706</v>
      </c>
      <c r="G111" s="61" t="s">
        <v>1230</v>
      </c>
      <c r="H111" s="61"/>
      <c r="I111" s="67" t="s">
        <v>2176</v>
      </c>
      <c r="J111" s="108">
        <v>270</v>
      </c>
      <c r="K111" s="108">
        <v>3</v>
      </c>
    </row>
    <row r="112" spans="1:11" s="68" customFormat="1" x14ac:dyDescent="0.15">
      <c r="A112" s="66" t="s">
        <v>308</v>
      </c>
      <c r="B112" s="66" t="s">
        <v>4765</v>
      </c>
      <c r="C112" s="66" t="str">
        <f t="shared" si="2"/>
        <v>0110103603就労継続支援(Ｂ型)</v>
      </c>
      <c r="D112" s="62" t="s">
        <v>3096</v>
      </c>
      <c r="E112" s="67" t="s">
        <v>4204</v>
      </c>
      <c r="F112" s="67" t="s">
        <v>3707</v>
      </c>
      <c r="G112" s="61" t="s">
        <v>1231</v>
      </c>
      <c r="H112" s="61"/>
      <c r="I112" s="67" t="s">
        <v>2177</v>
      </c>
      <c r="J112" s="108">
        <v>186</v>
      </c>
      <c r="K112" s="108">
        <v>3</v>
      </c>
    </row>
    <row r="113" spans="1:11" s="68" customFormat="1" x14ac:dyDescent="0.15">
      <c r="A113" s="66" t="s">
        <v>309</v>
      </c>
      <c r="B113" s="66" t="s">
        <v>4765</v>
      </c>
      <c r="C113" s="66" t="str">
        <f t="shared" si="2"/>
        <v>0110103611就労継続支援(Ｂ型)</v>
      </c>
      <c r="D113" s="62" t="s">
        <v>3097</v>
      </c>
      <c r="E113" s="67" t="s">
        <v>4205</v>
      </c>
      <c r="F113" s="67" t="s">
        <v>3708</v>
      </c>
      <c r="G113" s="61" t="s">
        <v>1232</v>
      </c>
      <c r="H113" s="61"/>
      <c r="I113" s="67" t="s">
        <v>2178</v>
      </c>
      <c r="J113" s="108">
        <v>391</v>
      </c>
      <c r="K113" s="108">
        <v>1</v>
      </c>
    </row>
    <row r="114" spans="1:11" s="68" customFormat="1" x14ac:dyDescent="0.15">
      <c r="A114" s="66" t="s">
        <v>311</v>
      </c>
      <c r="B114" s="66" t="s">
        <v>4762</v>
      </c>
      <c r="C114" s="66" t="str">
        <f t="shared" si="2"/>
        <v>0110103637就労移行支援</v>
      </c>
      <c r="D114" s="62" t="s">
        <v>3099</v>
      </c>
      <c r="E114" s="67" t="s">
        <v>4207</v>
      </c>
      <c r="F114" s="67" t="s">
        <v>3710</v>
      </c>
      <c r="G114" s="61" t="s">
        <v>1234</v>
      </c>
      <c r="H114" s="61"/>
      <c r="I114" s="67" t="s">
        <v>2180</v>
      </c>
      <c r="J114" s="108">
        <v>320</v>
      </c>
      <c r="K114" s="108">
        <v>1</v>
      </c>
    </row>
    <row r="115" spans="1:11" s="68" customFormat="1" x14ac:dyDescent="0.15">
      <c r="A115" s="66" t="s">
        <v>310</v>
      </c>
      <c r="B115" s="66" t="s">
        <v>4763</v>
      </c>
      <c r="C115" s="66" t="str">
        <f t="shared" si="2"/>
        <v>0110103645生活介護</v>
      </c>
      <c r="D115" s="62" t="s">
        <v>3098</v>
      </c>
      <c r="E115" s="67" t="s">
        <v>4206</v>
      </c>
      <c r="F115" s="67" t="s">
        <v>3709</v>
      </c>
      <c r="G115" s="61" t="s">
        <v>1233</v>
      </c>
      <c r="H115" s="61"/>
      <c r="I115" s="67" t="s">
        <v>2179</v>
      </c>
      <c r="J115" s="108"/>
      <c r="K115" s="108"/>
    </row>
    <row r="116" spans="1:11" s="68" customFormat="1" x14ac:dyDescent="0.15">
      <c r="A116" s="66" t="s">
        <v>310</v>
      </c>
      <c r="B116" s="66" t="s">
        <v>4766</v>
      </c>
      <c r="C116" s="66" t="str">
        <f t="shared" si="2"/>
        <v>0110103645自立訓練(生活訓練)</v>
      </c>
      <c r="D116" s="62" t="s">
        <v>3098</v>
      </c>
      <c r="E116" s="67" t="s">
        <v>4206</v>
      </c>
      <c r="F116" s="67" t="s">
        <v>3709</v>
      </c>
      <c r="G116" s="61" t="s">
        <v>1233</v>
      </c>
      <c r="H116" s="61"/>
      <c r="I116" s="67" t="s">
        <v>2179</v>
      </c>
      <c r="J116" s="108"/>
      <c r="K116" s="108"/>
    </row>
    <row r="117" spans="1:11" s="68" customFormat="1" x14ac:dyDescent="0.15">
      <c r="A117" s="66" t="s">
        <v>312</v>
      </c>
      <c r="B117" s="66" t="s">
        <v>4762</v>
      </c>
      <c r="C117" s="66" t="str">
        <f t="shared" si="2"/>
        <v>0110103694就労移行支援</v>
      </c>
      <c r="D117" s="62" t="s">
        <v>3033</v>
      </c>
      <c r="E117" s="67" t="s">
        <v>4144</v>
      </c>
      <c r="F117" s="67" t="s">
        <v>3671</v>
      </c>
      <c r="G117" s="61" t="s">
        <v>1235</v>
      </c>
      <c r="H117" s="61"/>
      <c r="I117" s="67" t="s">
        <v>2181</v>
      </c>
      <c r="J117" s="108">
        <v>91</v>
      </c>
      <c r="K117" s="108">
        <v>4</v>
      </c>
    </row>
    <row r="118" spans="1:11" s="68" customFormat="1" x14ac:dyDescent="0.15">
      <c r="A118" s="66" t="s">
        <v>313</v>
      </c>
      <c r="B118" s="66" t="s">
        <v>4765</v>
      </c>
      <c r="C118" s="66" t="str">
        <f t="shared" si="2"/>
        <v>0110103702就労継続支援(Ｂ型)</v>
      </c>
      <c r="D118" s="62" t="s">
        <v>3096</v>
      </c>
      <c r="E118" s="67" t="s">
        <v>4204</v>
      </c>
      <c r="F118" s="67" t="s">
        <v>3707</v>
      </c>
      <c r="G118" s="61" t="s">
        <v>1236</v>
      </c>
      <c r="H118" s="61"/>
      <c r="I118" s="67" t="s">
        <v>2182</v>
      </c>
      <c r="J118" s="108">
        <v>186</v>
      </c>
      <c r="K118" s="108">
        <v>4</v>
      </c>
    </row>
    <row r="119" spans="1:11" s="68" customFormat="1" x14ac:dyDescent="0.15">
      <c r="A119" s="66" t="s">
        <v>314</v>
      </c>
      <c r="B119" s="66" t="s">
        <v>4764</v>
      </c>
      <c r="C119" s="66" t="str">
        <f t="shared" si="2"/>
        <v>0110103710就労継続支援(Ａ型)</v>
      </c>
      <c r="D119" s="62" t="s">
        <v>3055</v>
      </c>
      <c r="E119" s="67" t="s">
        <v>4165</v>
      </c>
      <c r="F119" s="67" t="s">
        <v>3682</v>
      </c>
      <c r="G119" s="61" t="s">
        <v>1237</v>
      </c>
      <c r="H119" s="61"/>
      <c r="I119" s="67" t="s">
        <v>2183</v>
      </c>
      <c r="J119" s="108">
        <v>123</v>
      </c>
      <c r="K119" s="108">
        <v>3</v>
      </c>
    </row>
    <row r="120" spans="1:11" s="68" customFormat="1" x14ac:dyDescent="0.15">
      <c r="A120" s="66" t="s">
        <v>314</v>
      </c>
      <c r="B120" s="66" t="s">
        <v>4765</v>
      </c>
      <c r="C120" s="66" t="str">
        <f t="shared" si="2"/>
        <v>0110103710就労継続支援(Ｂ型)</v>
      </c>
      <c r="D120" s="62" t="s">
        <v>9241</v>
      </c>
      <c r="E120" s="67" t="s">
        <v>4165</v>
      </c>
      <c r="F120" s="67" t="s">
        <v>3682</v>
      </c>
      <c r="G120" s="61" t="s">
        <v>1237</v>
      </c>
      <c r="H120" s="61"/>
      <c r="I120" s="67" t="s">
        <v>2183</v>
      </c>
      <c r="J120" s="108">
        <v>123</v>
      </c>
      <c r="K120" s="108">
        <v>3</v>
      </c>
    </row>
    <row r="121" spans="1:11" s="68" customFormat="1" x14ac:dyDescent="0.15">
      <c r="A121" s="66" t="s">
        <v>315</v>
      </c>
      <c r="B121" s="66" t="s">
        <v>4762</v>
      </c>
      <c r="C121" s="66" t="str">
        <f t="shared" si="2"/>
        <v>0110103736就労移行支援</v>
      </c>
      <c r="D121" s="62" t="s">
        <v>3087</v>
      </c>
      <c r="E121" s="67" t="s">
        <v>4196</v>
      </c>
      <c r="F121" s="67" t="s">
        <v>3701</v>
      </c>
      <c r="G121" s="61" t="s">
        <v>1238</v>
      </c>
      <c r="H121" s="61"/>
      <c r="I121" s="67" t="s">
        <v>2184</v>
      </c>
      <c r="J121" s="108">
        <v>269</v>
      </c>
      <c r="K121" s="108">
        <v>3</v>
      </c>
    </row>
    <row r="122" spans="1:11" s="68" customFormat="1" x14ac:dyDescent="0.15">
      <c r="A122" s="66" t="s">
        <v>316</v>
      </c>
      <c r="B122" s="66" t="s">
        <v>4765</v>
      </c>
      <c r="C122" s="66" t="str">
        <f t="shared" si="2"/>
        <v>0110103769就労継続支援(Ｂ型)</v>
      </c>
      <c r="D122" s="62" t="s">
        <v>3100</v>
      </c>
      <c r="E122" s="67" t="s">
        <v>4208</v>
      </c>
      <c r="F122" s="67" t="s">
        <v>3711</v>
      </c>
      <c r="G122" s="61" t="s">
        <v>1239</v>
      </c>
      <c r="H122" s="61"/>
      <c r="I122" s="67" t="s">
        <v>2185</v>
      </c>
      <c r="J122" s="108">
        <v>327</v>
      </c>
      <c r="K122" s="108">
        <v>1</v>
      </c>
    </row>
    <row r="123" spans="1:11" s="68" customFormat="1" x14ac:dyDescent="0.15">
      <c r="A123" s="66" t="s">
        <v>317</v>
      </c>
      <c r="B123" s="66" t="s">
        <v>4762</v>
      </c>
      <c r="C123" s="66" t="str">
        <f t="shared" si="2"/>
        <v>0110103785就労移行支援</v>
      </c>
      <c r="D123" s="62" t="s">
        <v>3101</v>
      </c>
      <c r="E123" s="67" t="s">
        <v>4209</v>
      </c>
      <c r="F123" s="67" t="s">
        <v>2186</v>
      </c>
      <c r="G123" s="61" t="s">
        <v>1240</v>
      </c>
      <c r="H123" s="61"/>
      <c r="I123" s="67" t="s">
        <v>2186</v>
      </c>
      <c r="J123" s="108">
        <v>300</v>
      </c>
      <c r="K123" s="108">
        <v>1</v>
      </c>
    </row>
    <row r="124" spans="1:11" s="68" customFormat="1" x14ac:dyDescent="0.15">
      <c r="A124" s="66" t="s">
        <v>318</v>
      </c>
      <c r="B124" s="66" t="s">
        <v>4765</v>
      </c>
      <c r="C124" s="66" t="str">
        <f t="shared" si="2"/>
        <v>0110103801就労継続支援(Ｂ型)</v>
      </c>
      <c r="D124" s="62" t="s">
        <v>3102</v>
      </c>
      <c r="E124" s="67" t="s">
        <v>4210</v>
      </c>
      <c r="F124" s="67" t="s">
        <v>3712</v>
      </c>
      <c r="G124" s="61" t="s">
        <v>1241</v>
      </c>
      <c r="H124" s="61"/>
      <c r="I124" s="67" t="s">
        <v>2187</v>
      </c>
      <c r="J124" s="108"/>
      <c r="K124" s="108"/>
    </row>
    <row r="125" spans="1:11" s="68" customFormat="1" x14ac:dyDescent="0.15">
      <c r="A125" s="66" t="s">
        <v>319</v>
      </c>
      <c r="B125" s="66" t="s">
        <v>4765</v>
      </c>
      <c r="C125" s="66" t="str">
        <f t="shared" si="2"/>
        <v>0110103819就労継続支援(Ｂ型)</v>
      </c>
      <c r="D125" s="62" t="s">
        <v>3103</v>
      </c>
      <c r="E125" s="67" t="s">
        <v>4211</v>
      </c>
      <c r="F125" s="67" t="s">
        <v>3713</v>
      </c>
      <c r="G125" s="61" t="s">
        <v>1242</v>
      </c>
      <c r="H125" s="61"/>
      <c r="I125" s="67" t="s">
        <v>2188</v>
      </c>
      <c r="J125" s="108"/>
      <c r="K125" s="108"/>
    </row>
    <row r="126" spans="1:11" s="68" customFormat="1" x14ac:dyDescent="0.15">
      <c r="A126" s="66" t="s">
        <v>320</v>
      </c>
      <c r="B126" s="66" t="s">
        <v>4765</v>
      </c>
      <c r="C126" s="66" t="str">
        <f t="shared" si="2"/>
        <v>0110103835就労継続支援(Ｂ型)</v>
      </c>
      <c r="D126" s="62" t="s">
        <v>3104</v>
      </c>
      <c r="E126" s="67" t="s">
        <v>4212</v>
      </c>
      <c r="F126" s="67" t="s">
        <v>3714</v>
      </c>
      <c r="G126" s="61" t="s">
        <v>1243</v>
      </c>
      <c r="H126" s="61"/>
      <c r="I126" s="67" t="s">
        <v>2189</v>
      </c>
      <c r="J126" s="108">
        <v>338</v>
      </c>
      <c r="K126" s="108">
        <v>1</v>
      </c>
    </row>
    <row r="127" spans="1:11" s="68" customFormat="1" x14ac:dyDescent="0.15">
      <c r="A127" s="66" t="s">
        <v>321</v>
      </c>
      <c r="B127" s="66" t="s">
        <v>4763</v>
      </c>
      <c r="C127" s="66" t="str">
        <f t="shared" si="2"/>
        <v>0110103843生活介護</v>
      </c>
      <c r="D127" s="62" t="s">
        <v>3105</v>
      </c>
      <c r="E127" s="67" t="s">
        <v>4213</v>
      </c>
      <c r="F127" s="67" t="s">
        <v>3715</v>
      </c>
      <c r="G127" s="61" t="s">
        <v>1244</v>
      </c>
      <c r="H127" s="61"/>
      <c r="I127" s="67" t="s">
        <v>2190</v>
      </c>
      <c r="J127" s="108"/>
      <c r="K127" s="108"/>
    </row>
    <row r="128" spans="1:11" s="68" customFormat="1" x14ac:dyDescent="0.15">
      <c r="A128" s="66" t="s">
        <v>322</v>
      </c>
      <c r="B128" s="66" t="s">
        <v>4762</v>
      </c>
      <c r="C128" s="66" t="str">
        <f>A128&amp;B128&amp;H128</f>
        <v>0110103850就労移行支援</v>
      </c>
      <c r="D128" s="62" t="s">
        <v>3106</v>
      </c>
      <c r="E128" s="67" t="s">
        <v>4214</v>
      </c>
      <c r="F128" s="67" t="s">
        <v>3716</v>
      </c>
      <c r="G128" s="61" t="s">
        <v>1246</v>
      </c>
      <c r="H128" s="61"/>
      <c r="I128" s="67" t="s">
        <v>2192</v>
      </c>
      <c r="J128" s="108">
        <v>344</v>
      </c>
      <c r="K128" s="108">
        <v>1</v>
      </c>
    </row>
    <row r="129" spans="1:11" s="68" customFormat="1" x14ac:dyDescent="0.15">
      <c r="A129" s="66" t="s">
        <v>322</v>
      </c>
      <c r="B129" s="66" t="s">
        <v>4764</v>
      </c>
      <c r="C129" s="66" t="str">
        <f t="shared" si="2"/>
        <v>0110103850就労継続支援(Ａ型)</v>
      </c>
      <c r="D129" s="62" t="s">
        <v>3106</v>
      </c>
      <c r="E129" s="67" t="s">
        <v>4214</v>
      </c>
      <c r="F129" s="67" t="s">
        <v>3716</v>
      </c>
      <c r="G129" s="61" t="s">
        <v>1245</v>
      </c>
      <c r="H129" s="61"/>
      <c r="I129" s="67" t="s">
        <v>2191</v>
      </c>
      <c r="J129" s="108"/>
      <c r="K129" s="108"/>
    </row>
    <row r="130" spans="1:11" s="68" customFormat="1" x14ac:dyDescent="0.15">
      <c r="A130" s="66" t="s">
        <v>322</v>
      </c>
      <c r="B130" s="66" t="s">
        <v>4765</v>
      </c>
      <c r="C130" s="66" t="str">
        <f t="shared" si="2"/>
        <v>0110103850就労継続支援(Ｂ型)</v>
      </c>
      <c r="D130" s="62" t="s">
        <v>3106</v>
      </c>
      <c r="E130" s="67" t="s">
        <v>4214</v>
      </c>
      <c r="F130" s="67" t="s">
        <v>3716</v>
      </c>
      <c r="G130" s="61" t="s">
        <v>1247</v>
      </c>
      <c r="H130" s="61"/>
      <c r="I130" s="67" t="s">
        <v>2191</v>
      </c>
      <c r="J130" s="108"/>
      <c r="K130" s="108"/>
    </row>
    <row r="131" spans="1:11" s="68" customFormat="1" x14ac:dyDescent="0.15">
      <c r="A131" s="66" t="s">
        <v>323</v>
      </c>
      <c r="B131" s="66" t="s">
        <v>4765</v>
      </c>
      <c r="C131" s="66" t="str">
        <f t="shared" si="2"/>
        <v>0110103876就労継続支援(Ｂ型)</v>
      </c>
      <c r="D131" s="62" t="s">
        <v>3107</v>
      </c>
      <c r="E131" s="67" t="s">
        <v>4215</v>
      </c>
      <c r="F131" s="67" t="s">
        <v>3717</v>
      </c>
      <c r="G131" s="61" t="s">
        <v>1248</v>
      </c>
      <c r="H131" s="61"/>
      <c r="I131" s="67" t="s">
        <v>2193</v>
      </c>
      <c r="J131" s="108">
        <v>342</v>
      </c>
      <c r="K131" s="108">
        <v>1</v>
      </c>
    </row>
    <row r="132" spans="1:11" s="68" customFormat="1" x14ac:dyDescent="0.15">
      <c r="A132" s="66" t="s">
        <v>324</v>
      </c>
      <c r="B132" s="66" t="s">
        <v>4765</v>
      </c>
      <c r="C132" s="66" t="str">
        <f t="shared" si="2"/>
        <v>0110103884就労継続支援(Ｂ型)</v>
      </c>
      <c r="D132" s="62" t="s">
        <v>3108</v>
      </c>
      <c r="E132" s="67" t="s">
        <v>4216</v>
      </c>
      <c r="F132" s="67" t="s">
        <v>3718</v>
      </c>
      <c r="G132" s="61" t="s">
        <v>1249</v>
      </c>
      <c r="H132" s="61"/>
      <c r="I132" s="67" t="s">
        <v>2194</v>
      </c>
      <c r="J132" s="108">
        <v>343</v>
      </c>
      <c r="K132" s="108">
        <v>1</v>
      </c>
    </row>
    <row r="133" spans="1:11" s="68" customFormat="1" x14ac:dyDescent="0.15">
      <c r="A133" s="66" t="s">
        <v>324</v>
      </c>
      <c r="B133" s="66" t="s">
        <v>4764</v>
      </c>
      <c r="C133" s="66" t="str">
        <f t="shared" si="2"/>
        <v>0110103884就労継続支援(Ａ型)</v>
      </c>
      <c r="D133" s="62" t="s">
        <v>3108</v>
      </c>
      <c r="E133" s="67" t="s">
        <v>4216</v>
      </c>
      <c r="F133" s="67" t="s">
        <v>3718</v>
      </c>
      <c r="G133" s="61" t="s">
        <v>1249</v>
      </c>
      <c r="H133" s="61"/>
      <c r="I133" s="67" t="s">
        <v>2194</v>
      </c>
      <c r="J133" s="108">
        <v>343</v>
      </c>
      <c r="K133" s="108">
        <v>1</v>
      </c>
    </row>
    <row r="134" spans="1:11" s="68" customFormat="1" x14ac:dyDescent="0.15">
      <c r="A134" s="66" t="s">
        <v>325</v>
      </c>
      <c r="B134" s="66" t="s">
        <v>4765</v>
      </c>
      <c r="C134" s="66" t="str">
        <f t="shared" si="2"/>
        <v>0110103892就労継続支援(Ｂ型)</v>
      </c>
      <c r="D134" s="62" t="s">
        <v>3109</v>
      </c>
      <c r="E134" s="67" t="s">
        <v>4217</v>
      </c>
      <c r="F134" s="67" t="s">
        <v>3719</v>
      </c>
      <c r="G134" s="61" t="s">
        <v>1250</v>
      </c>
      <c r="H134" s="61"/>
      <c r="I134" s="67" t="s">
        <v>2195</v>
      </c>
      <c r="J134" s="108">
        <v>340</v>
      </c>
      <c r="K134" s="108">
        <v>1</v>
      </c>
    </row>
    <row r="135" spans="1:11" s="68" customFormat="1" x14ac:dyDescent="0.15">
      <c r="A135" s="66" t="s">
        <v>326</v>
      </c>
      <c r="B135" s="66" t="s">
        <v>4765</v>
      </c>
      <c r="C135" s="66" t="str">
        <f t="shared" si="2"/>
        <v>0110103918就労継続支援(Ｂ型)</v>
      </c>
      <c r="D135" s="62" t="s">
        <v>3110</v>
      </c>
      <c r="E135" s="67" t="s">
        <v>4218</v>
      </c>
      <c r="F135" s="67" t="s">
        <v>3720</v>
      </c>
      <c r="G135" s="61" t="s">
        <v>1251</v>
      </c>
      <c r="H135" s="61"/>
      <c r="I135" s="67" t="s">
        <v>2196</v>
      </c>
      <c r="J135" s="108">
        <v>349</v>
      </c>
      <c r="K135" s="108">
        <v>1</v>
      </c>
    </row>
    <row r="136" spans="1:11" s="68" customFormat="1" x14ac:dyDescent="0.15">
      <c r="A136" s="66" t="s">
        <v>327</v>
      </c>
      <c r="B136" s="66" t="s">
        <v>4765</v>
      </c>
      <c r="C136" s="66" t="str">
        <f t="shared" si="2"/>
        <v>0110103926就労継続支援(Ｂ型)</v>
      </c>
      <c r="D136" s="62" t="s">
        <v>3111</v>
      </c>
      <c r="E136" s="67" t="s">
        <v>4219</v>
      </c>
      <c r="F136" s="67" t="s">
        <v>3721</v>
      </c>
      <c r="G136" s="61" t="s">
        <v>1252</v>
      </c>
      <c r="H136" s="61"/>
      <c r="I136" s="67" t="s">
        <v>2197</v>
      </c>
      <c r="J136" s="108"/>
      <c r="K136" s="108"/>
    </row>
    <row r="137" spans="1:11" s="68" customFormat="1" x14ac:dyDescent="0.15">
      <c r="A137" s="66" t="s">
        <v>329</v>
      </c>
      <c r="B137" s="66" t="s">
        <v>4765</v>
      </c>
      <c r="C137" s="66" t="str">
        <f t="shared" si="2"/>
        <v>0110103942就労継続支援(Ｂ型)</v>
      </c>
      <c r="D137" s="62" t="s">
        <v>3113</v>
      </c>
      <c r="E137" s="67" t="s">
        <v>4221</v>
      </c>
      <c r="F137" s="67" t="s">
        <v>3723</v>
      </c>
      <c r="G137" s="61" t="s">
        <v>1254</v>
      </c>
      <c r="H137" s="61"/>
      <c r="I137" s="67" t="s">
        <v>2199</v>
      </c>
      <c r="J137" s="108">
        <v>398</v>
      </c>
      <c r="K137" s="108">
        <v>1</v>
      </c>
    </row>
    <row r="138" spans="1:11" s="68" customFormat="1" x14ac:dyDescent="0.15">
      <c r="A138" s="66" t="s">
        <v>328</v>
      </c>
      <c r="B138" s="66" t="s">
        <v>4765</v>
      </c>
      <c r="C138" s="66" t="str">
        <f t="shared" si="2"/>
        <v>0110103959就労継続支援(Ｂ型)</v>
      </c>
      <c r="D138" s="62" t="s">
        <v>3112</v>
      </c>
      <c r="E138" s="67" t="s">
        <v>4220</v>
      </c>
      <c r="F138" s="67" t="s">
        <v>3722</v>
      </c>
      <c r="G138" s="61" t="s">
        <v>1253</v>
      </c>
      <c r="H138" s="61"/>
      <c r="I138" s="67" t="s">
        <v>2198</v>
      </c>
      <c r="J138" s="108">
        <v>352</v>
      </c>
      <c r="K138" s="108">
        <v>1</v>
      </c>
    </row>
    <row r="139" spans="1:11" s="68" customFormat="1" x14ac:dyDescent="0.15">
      <c r="A139" s="66" t="s">
        <v>330</v>
      </c>
      <c r="B139" s="66" t="s">
        <v>4765</v>
      </c>
      <c r="C139" s="66" t="str">
        <f t="shared" si="2"/>
        <v>0110103975就労継続支援(Ｂ型)</v>
      </c>
      <c r="D139" s="62" t="s">
        <v>3114</v>
      </c>
      <c r="E139" s="67" t="s">
        <v>4222</v>
      </c>
      <c r="F139" s="67" t="s">
        <v>3724</v>
      </c>
      <c r="G139" s="61" t="s">
        <v>1255</v>
      </c>
      <c r="H139" s="61"/>
      <c r="I139" s="67" t="s">
        <v>2200</v>
      </c>
      <c r="J139" s="108"/>
      <c r="K139" s="108"/>
    </row>
    <row r="140" spans="1:11" s="68" customFormat="1" x14ac:dyDescent="0.15">
      <c r="A140" s="66" t="s">
        <v>331</v>
      </c>
      <c r="B140" s="66" t="s">
        <v>4765</v>
      </c>
      <c r="C140" s="66" t="str">
        <f t="shared" si="2"/>
        <v>0110103983就労継続支援(Ｂ型)</v>
      </c>
      <c r="D140" s="62" t="s">
        <v>3091</v>
      </c>
      <c r="E140" s="67" t="s">
        <v>4200</v>
      </c>
      <c r="F140" s="67" t="s">
        <v>3704</v>
      </c>
      <c r="G140" s="61" t="s">
        <v>1256</v>
      </c>
      <c r="H140" s="61"/>
      <c r="I140" s="67" t="s">
        <v>2201</v>
      </c>
      <c r="J140" s="108">
        <v>292</v>
      </c>
      <c r="K140" s="108">
        <v>2</v>
      </c>
    </row>
    <row r="141" spans="1:11" s="68" customFormat="1" x14ac:dyDescent="0.15">
      <c r="A141" s="66" t="s">
        <v>332</v>
      </c>
      <c r="B141" s="66" t="s">
        <v>4764</v>
      </c>
      <c r="C141" s="66" t="str">
        <f t="shared" si="2"/>
        <v>0110104007就労継続支援(Ａ型)</v>
      </c>
      <c r="D141" s="62" t="s">
        <v>3088</v>
      </c>
      <c r="E141" s="67" t="s">
        <v>4197</v>
      </c>
      <c r="F141" s="67" t="s">
        <v>2169</v>
      </c>
      <c r="G141" s="61" t="s">
        <v>1257</v>
      </c>
      <c r="H141" s="61"/>
      <c r="I141" s="67" t="s">
        <v>2202</v>
      </c>
      <c r="J141" s="108">
        <v>285</v>
      </c>
      <c r="K141" s="108">
        <v>2</v>
      </c>
    </row>
    <row r="142" spans="1:11" s="68" customFormat="1" x14ac:dyDescent="0.15">
      <c r="A142" s="66" t="s">
        <v>333</v>
      </c>
      <c r="B142" s="66" t="s">
        <v>4764</v>
      </c>
      <c r="C142" s="66" t="str">
        <f t="shared" si="2"/>
        <v>0110104023就労継続支援(Ａ型)</v>
      </c>
      <c r="D142" s="62" t="s">
        <v>3115</v>
      </c>
      <c r="E142" s="67" t="s">
        <v>4223</v>
      </c>
      <c r="F142" s="67" t="s">
        <v>3725</v>
      </c>
      <c r="G142" s="61" t="s">
        <v>1258</v>
      </c>
      <c r="H142" s="61"/>
      <c r="I142" s="67" t="s">
        <v>2203</v>
      </c>
      <c r="J142" s="108">
        <v>363</v>
      </c>
      <c r="K142" s="108">
        <v>1</v>
      </c>
    </row>
    <row r="143" spans="1:11" s="68" customFormat="1" x14ac:dyDescent="0.15">
      <c r="A143" s="66" t="s">
        <v>334</v>
      </c>
      <c r="B143" s="66" t="s">
        <v>4765</v>
      </c>
      <c r="C143" s="66" t="str">
        <f t="shared" si="2"/>
        <v>0110104031就労継続支援(Ｂ型)</v>
      </c>
      <c r="D143" s="62" t="s">
        <v>3046</v>
      </c>
      <c r="E143" s="67" t="s">
        <v>4156</v>
      </c>
      <c r="F143" s="67" t="s">
        <v>3677</v>
      </c>
      <c r="G143" s="61" t="s">
        <v>1259</v>
      </c>
      <c r="H143" s="61"/>
      <c r="I143" s="67" t="s">
        <v>2204</v>
      </c>
      <c r="J143" s="108">
        <v>362</v>
      </c>
      <c r="K143" s="108">
        <v>1</v>
      </c>
    </row>
    <row r="144" spans="1:11" s="68" customFormat="1" x14ac:dyDescent="0.15">
      <c r="A144" s="66" t="s">
        <v>335</v>
      </c>
      <c r="B144" s="66" t="s">
        <v>4764</v>
      </c>
      <c r="C144" s="66" t="str">
        <f t="shared" si="2"/>
        <v>0110104064就労継続支援(Ａ型)</v>
      </c>
      <c r="D144" s="62" t="s">
        <v>3116</v>
      </c>
      <c r="E144" s="67" t="s">
        <v>4224</v>
      </c>
      <c r="F144" s="67" t="s">
        <v>3726</v>
      </c>
      <c r="G144" s="61" t="s">
        <v>1260</v>
      </c>
      <c r="H144" s="61"/>
      <c r="I144" s="67" t="s">
        <v>2205</v>
      </c>
      <c r="J144" s="108">
        <v>389</v>
      </c>
      <c r="K144" s="108">
        <v>1</v>
      </c>
    </row>
    <row r="145" spans="1:11" s="68" customFormat="1" x14ac:dyDescent="0.15">
      <c r="A145" s="66" t="s">
        <v>335</v>
      </c>
      <c r="B145" s="66" t="s">
        <v>4765</v>
      </c>
      <c r="C145" s="66" t="str">
        <f t="shared" si="2"/>
        <v>0110104064就労継続支援(Ｂ型)</v>
      </c>
      <c r="D145" s="62" t="s">
        <v>3116</v>
      </c>
      <c r="E145" s="67" t="s">
        <v>4224</v>
      </c>
      <c r="F145" s="67" t="s">
        <v>3726</v>
      </c>
      <c r="G145" s="61" t="s">
        <v>1260</v>
      </c>
      <c r="H145" s="61"/>
      <c r="I145" s="67" t="s">
        <v>2206</v>
      </c>
      <c r="J145" s="108">
        <v>389</v>
      </c>
      <c r="K145" s="108">
        <v>1</v>
      </c>
    </row>
    <row r="146" spans="1:11" s="68" customFormat="1" x14ac:dyDescent="0.15">
      <c r="A146" s="66" t="s">
        <v>336</v>
      </c>
      <c r="B146" s="66" t="s">
        <v>4765</v>
      </c>
      <c r="C146" s="66" t="str">
        <f t="shared" si="2"/>
        <v>0110104080就労継続支援(Ｂ型)</v>
      </c>
      <c r="D146" s="62" t="s">
        <v>3117</v>
      </c>
      <c r="E146" s="67" t="s">
        <v>4225</v>
      </c>
      <c r="F146" s="67" t="s">
        <v>3727</v>
      </c>
      <c r="G146" s="61" t="s">
        <v>1261</v>
      </c>
      <c r="H146" s="61"/>
      <c r="I146" s="67" t="s">
        <v>2207</v>
      </c>
      <c r="J146" s="108">
        <v>474</v>
      </c>
      <c r="K146" s="108">
        <v>1</v>
      </c>
    </row>
    <row r="147" spans="1:11" s="68" customFormat="1" x14ac:dyDescent="0.15">
      <c r="A147" s="66" t="s">
        <v>337</v>
      </c>
      <c r="B147" s="66" t="s">
        <v>4764</v>
      </c>
      <c r="C147" s="66" t="str">
        <f t="shared" ref="C147:C210" si="3">A147&amp;B147&amp;H147</f>
        <v>0110104106就労継続支援(Ａ型)</v>
      </c>
      <c r="D147" s="62" t="s">
        <v>3118</v>
      </c>
      <c r="E147" s="67" t="s">
        <v>4226</v>
      </c>
      <c r="F147" s="67" t="s">
        <v>3728</v>
      </c>
      <c r="G147" s="61" t="s">
        <v>1262</v>
      </c>
      <c r="H147" s="61"/>
      <c r="I147" s="67" t="s">
        <v>2208</v>
      </c>
      <c r="J147" s="108"/>
      <c r="K147" s="108"/>
    </row>
    <row r="148" spans="1:11" s="68" customFormat="1" x14ac:dyDescent="0.15">
      <c r="A148" s="66" t="s">
        <v>337</v>
      </c>
      <c r="B148" s="66" t="s">
        <v>4765</v>
      </c>
      <c r="C148" s="66" t="str">
        <f t="shared" si="3"/>
        <v>0110104106就労継続支援(Ｂ型)</v>
      </c>
      <c r="D148" s="62" t="s">
        <v>3118</v>
      </c>
      <c r="E148" s="67" t="s">
        <v>4226</v>
      </c>
      <c r="F148" s="67" t="s">
        <v>3728</v>
      </c>
      <c r="G148" s="61" t="s">
        <v>1262</v>
      </c>
      <c r="H148" s="61"/>
      <c r="I148" s="67" t="s">
        <v>2208</v>
      </c>
      <c r="J148" s="108"/>
      <c r="K148" s="108"/>
    </row>
    <row r="149" spans="1:11" s="68" customFormat="1" x14ac:dyDescent="0.15">
      <c r="A149" s="66" t="s">
        <v>338</v>
      </c>
      <c r="B149" s="66" t="s">
        <v>4762</v>
      </c>
      <c r="C149" s="66" t="str">
        <f t="shared" si="3"/>
        <v>0110104114就労移行支援</v>
      </c>
      <c r="D149" s="62" t="s">
        <v>3101</v>
      </c>
      <c r="E149" s="67" t="s">
        <v>4209</v>
      </c>
      <c r="F149" s="67" t="s">
        <v>2186</v>
      </c>
      <c r="G149" s="61" t="s">
        <v>1263</v>
      </c>
      <c r="H149" s="61"/>
      <c r="I149" s="67" t="s">
        <v>2209</v>
      </c>
      <c r="J149" s="108">
        <v>372</v>
      </c>
      <c r="K149" s="108">
        <v>1</v>
      </c>
    </row>
    <row r="150" spans="1:11" s="68" customFormat="1" x14ac:dyDescent="0.15">
      <c r="A150" s="66" t="s">
        <v>339</v>
      </c>
      <c r="B150" s="66" t="s">
        <v>4765</v>
      </c>
      <c r="C150" s="66" t="str">
        <f t="shared" si="3"/>
        <v>0110104122就労継続支援(Ｂ型)</v>
      </c>
      <c r="D150" s="62" t="s">
        <v>3087</v>
      </c>
      <c r="E150" s="67" t="s">
        <v>4196</v>
      </c>
      <c r="F150" s="67" t="s">
        <v>3701</v>
      </c>
      <c r="G150" s="61" t="s">
        <v>1264</v>
      </c>
      <c r="H150" s="61"/>
      <c r="I150" s="67" t="s">
        <v>2210</v>
      </c>
      <c r="J150" s="108">
        <v>374</v>
      </c>
      <c r="K150" s="108">
        <v>1</v>
      </c>
    </row>
    <row r="151" spans="1:11" s="68" customFormat="1" x14ac:dyDescent="0.15">
      <c r="A151" s="66" t="s">
        <v>340</v>
      </c>
      <c r="B151" s="66" t="s">
        <v>4762</v>
      </c>
      <c r="C151" s="66" t="str">
        <f t="shared" si="3"/>
        <v>0110104130就労移行支援</v>
      </c>
      <c r="D151" s="62" t="s">
        <v>3033</v>
      </c>
      <c r="E151" s="67" t="s">
        <v>4144</v>
      </c>
      <c r="F151" s="67" t="s">
        <v>3671</v>
      </c>
      <c r="G151" s="61" t="s">
        <v>1265</v>
      </c>
      <c r="H151" s="61"/>
      <c r="I151" s="67" t="s">
        <v>2211</v>
      </c>
      <c r="J151" s="108">
        <v>375</v>
      </c>
      <c r="K151" s="108">
        <v>1</v>
      </c>
    </row>
    <row r="152" spans="1:11" s="68" customFormat="1" x14ac:dyDescent="0.15">
      <c r="A152" s="66" t="s">
        <v>341</v>
      </c>
      <c r="B152" s="66" t="s">
        <v>4765</v>
      </c>
      <c r="C152" s="66" t="str">
        <f t="shared" si="3"/>
        <v>0110104155就労継続支援(Ｂ型)</v>
      </c>
      <c r="D152" s="62" t="s">
        <v>3119</v>
      </c>
      <c r="E152" s="67" t="s">
        <v>4227</v>
      </c>
      <c r="F152" s="67" t="s">
        <v>3729</v>
      </c>
      <c r="G152" s="61" t="s">
        <v>1266</v>
      </c>
      <c r="H152" s="61"/>
      <c r="I152" s="67" t="s">
        <v>2212</v>
      </c>
      <c r="J152" s="108">
        <v>192</v>
      </c>
      <c r="K152" s="108">
        <v>2</v>
      </c>
    </row>
    <row r="153" spans="1:11" s="68" customFormat="1" x14ac:dyDescent="0.15">
      <c r="A153" s="66" t="s">
        <v>342</v>
      </c>
      <c r="B153" s="66" t="s">
        <v>4765</v>
      </c>
      <c r="C153" s="66" t="str">
        <f t="shared" si="3"/>
        <v>0110104163就労継続支援(Ｂ型)</v>
      </c>
      <c r="D153" s="62" t="s">
        <v>9211</v>
      </c>
      <c r="E153" s="67" t="s">
        <v>4155</v>
      </c>
      <c r="F153" s="67" t="s">
        <v>3676</v>
      </c>
      <c r="G153" s="61" t="s">
        <v>9212</v>
      </c>
      <c r="H153" s="61"/>
      <c r="I153" s="67" t="s">
        <v>2213</v>
      </c>
      <c r="J153" s="108">
        <v>88</v>
      </c>
      <c r="K153" s="108">
        <v>2</v>
      </c>
    </row>
    <row r="154" spans="1:11" s="68" customFormat="1" x14ac:dyDescent="0.15">
      <c r="A154" s="66" t="s">
        <v>343</v>
      </c>
      <c r="B154" s="66" t="s">
        <v>4765</v>
      </c>
      <c r="C154" s="66" t="str">
        <f t="shared" si="3"/>
        <v>0110104171就労継続支援(Ｂ型)</v>
      </c>
      <c r="D154" s="62" t="s">
        <v>3120</v>
      </c>
      <c r="E154" s="67" t="s">
        <v>4228</v>
      </c>
      <c r="F154" s="67" t="s">
        <v>2214</v>
      </c>
      <c r="G154" s="61" t="s">
        <v>1267</v>
      </c>
      <c r="H154" s="61"/>
      <c r="I154" s="67" t="s">
        <v>2214</v>
      </c>
      <c r="J154" s="108">
        <v>384</v>
      </c>
      <c r="K154" s="108">
        <v>1</v>
      </c>
    </row>
    <row r="155" spans="1:11" s="68" customFormat="1" x14ac:dyDescent="0.15">
      <c r="A155" s="66" t="s">
        <v>344</v>
      </c>
      <c r="B155" s="66" t="s">
        <v>4765</v>
      </c>
      <c r="C155" s="66" t="str">
        <f t="shared" si="3"/>
        <v>0110104197就労継続支援(Ｂ型)</v>
      </c>
      <c r="D155" s="62" t="s">
        <v>3121</v>
      </c>
      <c r="E155" s="67" t="s">
        <v>4229</v>
      </c>
      <c r="F155" s="67" t="s">
        <v>2215</v>
      </c>
      <c r="G155" s="61" t="s">
        <v>1268</v>
      </c>
      <c r="H155" s="61"/>
      <c r="I155" s="67" t="s">
        <v>2215</v>
      </c>
      <c r="J155" s="108"/>
      <c r="K155" s="108"/>
    </row>
    <row r="156" spans="1:11" s="68" customFormat="1" x14ac:dyDescent="0.15">
      <c r="A156" s="66" t="s">
        <v>345</v>
      </c>
      <c r="B156" s="66" t="s">
        <v>4765</v>
      </c>
      <c r="C156" s="66" t="str">
        <f t="shared" si="3"/>
        <v>0110104205就労継続支援(Ｂ型)</v>
      </c>
      <c r="D156" s="62" t="s">
        <v>3122</v>
      </c>
      <c r="E156" s="67" t="s">
        <v>4230</v>
      </c>
      <c r="F156" s="67" t="s">
        <v>3730</v>
      </c>
      <c r="G156" s="61" t="s">
        <v>1269</v>
      </c>
      <c r="H156" s="61"/>
      <c r="I156" s="67" t="s">
        <v>2216</v>
      </c>
      <c r="J156" s="108"/>
      <c r="K156" s="108"/>
    </row>
    <row r="157" spans="1:11" s="68" customFormat="1" x14ac:dyDescent="0.15">
      <c r="A157" s="66" t="s">
        <v>346</v>
      </c>
      <c r="B157" s="66" t="s">
        <v>4765</v>
      </c>
      <c r="C157" s="66" t="str">
        <f t="shared" si="3"/>
        <v>0110104221就労継続支援(Ｂ型)</v>
      </c>
      <c r="D157" s="62" t="s">
        <v>3123</v>
      </c>
      <c r="E157" s="67" t="s">
        <v>4231</v>
      </c>
      <c r="F157" s="67" t="s">
        <v>3731</v>
      </c>
      <c r="G157" s="61" t="s">
        <v>1270</v>
      </c>
      <c r="H157" s="61"/>
      <c r="I157" s="67" t="s">
        <v>2217</v>
      </c>
      <c r="J157" s="108">
        <v>402</v>
      </c>
      <c r="K157" s="108">
        <v>1</v>
      </c>
    </row>
    <row r="158" spans="1:11" s="68" customFormat="1" x14ac:dyDescent="0.15">
      <c r="A158" s="66" t="s">
        <v>347</v>
      </c>
      <c r="B158" s="66" t="s">
        <v>4765</v>
      </c>
      <c r="C158" s="66" t="str">
        <f t="shared" si="3"/>
        <v>0110104239就労継続支援(Ｂ型)</v>
      </c>
      <c r="D158" s="62" t="s">
        <v>3124</v>
      </c>
      <c r="E158" s="67" t="s">
        <v>4232</v>
      </c>
      <c r="F158" s="67" t="s">
        <v>3732</v>
      </c>
      <c r="G158" s="61" t="s">
        <v>1271</v>
      </c>
      <c r="H158" s="61"/>
      <c r="I158" s="67" t="s">
        <v>2218</v>
      </c>
      <c r="J158" s="108"/>
      <c r="K158" s="108"/>
    </row>
    <row r="159" spans="1:11" s="68" customFormat="1" x14ac:dyDescent="0.15">
      <c r="A159" s="66" t="s">
        <v>348</v>
      </c>
      <c r="B159" s="66" t="s">
        <v>4762</v>
      </c>
      <c r="C159" s="66" t="str">
        <f t="shared" si="3"/>
        <v>0110104262就労移行支援</v>
      </c>
      <c r="D159" s="62" t="s">
        <v>9217</v>
      </c>
      <c r="E159" s="67" t="s">
        <v>4233</v>
      </c>
      <c r="F159" s="67" t="s">
        <v>3733</v>
      </c>
      <c r="G159" s="61" t="s">
        <v>9216</v>
      </c>
      <c r="H159" s="61"/>
      <c r="I159" s="67" t="s">
        <v>2219</v>
      </c>
      <c r="J159" s="108">
        <v>386</v>
      </c>
      <c r="K159" s="108">
        <v>1</v>
      </c>
    </row>
    <row r="160" spans="1:11" s="68" customFormat="1" x14ac:dyDescent="0.15">
      <c r="A160" s="66" t="s">
        <v>349</v>
      </c>
      <c r="B160" s="66" t="s">
        <v>4765</v>
      </c>
      <c r="C160" s="66" t="str">
        <f t="shared" si="3"/>
        <v>0110104288就労継続支援(Ｂ型)</v>
      </c>
      <c r="D160" s="62" t="s">
        <v>3060</v>
      </c>
      <c r="E160" s="67" t="s">
        <v>4170</v>
      </c>
      <c r="F160" s="67" t="s">
        <v>3685</v>
      </c>
      <c r="G160" s="61" t="s">
        <v>1272</v>
      </c>
      <c r="H160" s="61"/>
      <c r="I160" s="67" t="s">
        <v>2220</v>
      </c>
      <c r="J160" s="108">
        <v>189</v>
      </c>
      <c r="K160" s="108">
        <v>4</v>
      </c>
    </row>
    <row r="161" spans="1:11" s="68" customFormat="1" x14ac:dyDescent="0.15">
      <c r="A161" s="66" t="s">
        <v>350</v>
      </c>
      <c r="B161" s="66" t="s">
        <v>4765</v>
      </c>
      <c r="C161" s="66" t="str">
        <f t="shared" si="3"/>
        <v>0110104296就労継続支援(Ｂ型)</v>
      </c>
      <c r="D161" s="62" t="s">
        <v>3125</v>
      </c>
      <c r="E161" s="67" t="s">
        <v>4234</v>
      </c>
      <c r="F161" s="67" t="s">
        <v>3734</v>
      </c>
      <c r="G161" s="61" t="s">
        <v>1273</v>
      </c>
      <c r="H161" s="61"/>
      <c r="I161" s="67" t="s">
        <v>2221</v>
      </c>
      <c r="J161" s="108">
        <v>403</v>
      </c>
      <c r="K161" s="108">
        <v>1</v>
      </c>
    </row>
    <row r="162" spans="1:11" s="68" customFormat="1" x14ac:dyDescent="0.15">
      <c r="A162" s="66" t="s">
        <v>351</v>
      </c>
      <c r="B162" s="66" t="s">
        <v>4765</v>
      </c>
      <c r="C162" s="66" t="str">
        <f t="shared" si="3"/>
        <v>0110104338就労継続支援(Ｂ型)</v>
      </c>
      <c r="D162" s="62" t="s">
        <v>3126</v>
      </c>
      <c r="E162" s="67" t="s">
        <v>4235</v>
      </c>
      <c r="F162" s="67" t="s">
        <v>2222</v>
      </c>
      <c r="G162" s="61" t="s">
        <v>1274</v>
      </c>
      <c r="H162" s="61"/>
      <c r="I162" s="67" t="s">
        <v>2222</v>
      </c>
      <c r="J162" s="108">
        <v>392</v>
      </c>
      <c r="K162" s="108">
        <v>1</v>
      </c>
    </row>
    <row r="163" spans="1:11" s="68" customFormat="1" x14ac:dyDescent="0.15">
      <c r="A163" s="66" t="s">
        <v>352</v>
      </c>
      <c r="B163" s="66" t="s">
        <v>4764</v>
      </c>
      <c r="C163" s="66" t="str">
        <f t="shared" si="3"/>
        <v>0110104346就労継続支援(Ａ型)</v>
      </c>
      <c r="D163" s="62" t="s">
        <v>3127</v>
      </c>
      <c r="E163" s="67" t="s">
        <v>4236</v>
      </c>
      <c r="F163" s="67" t="s">
        <v>2223</v>
      </c>
      <c r="G163" s="61" t="s">
        <v>1275</v>
      </c>
      <c r="H163" s="61"/>
      <c r="I163" s="67" t="s">
        <v>2223</v>
      </c>
      <c r="J163" s="108">
        <v>418</v>
      </c>
      <c r="K163" s="108">
        <v>1</v>
      </c>
    </row>
    <row r="164" spans="1:11" s="68" customFormat="1" x14ac:dyDescent="0.15">
      <c r="A164" s="66" t="s">
        <v>353</v>
      </c>
      <c r="B164" s="66" t="s">
        <v>4764</v>
      </c>
      <c r="C164" s="66" t="str">
        <f t="shared" si="3"/>
        <v>0110104361就労継続支援(Ａ型)</v>
      </c>
      <c r="D164" s="62" t="s">
        <v>3128</v>
      </c>
      <c r="E164" s="67" t="s">
        <v>4237</v>
      </c>
      <c r="F164" s="67" t="s">
        <v>2224</v>
      </c>
      <c r="G164" s="61" t="s">
        <v>1276</v>
      </c>
      <c r="H164" s="61"/>
      <c r="I164" s="67" t="s">
        <v>2224</v>
      </c>
      <c r="J164" s="108">
        <v>396</v>
      </c>
      <c r="K164" s="108">
        <v>1</v>
      </c>
    </row>
    <row r="165" spans="1:11" s="68" customFormat="1" x14ac:dyDescent="0.15">
      <c r="A165" s="66" t="s">
        <v>354</v>
      </c>
      <c r="B165" s="66" t="s">
        <v>4765</v>
      </c>
      <c r="C165" s="66" t="str">
        <f t="shared" si="3"/>
        <v>0110104379就労継続支援(Ｂ型)</v>
      </c>
      <c r="D165" s="62" t="s">
        <v>3129</v>
      </c>
      <c r="E165" s="67" t="s">
        <v>4238</v>
      </c>
      <c r="F165" s="67" t="s">
        <v>3735</v>
      </c>
      <c r="G165" s="61" t="s">
        <v>1277</v>
      </c>
      <c r="H165" s="61"/>
      <c r="I165" s="67" t="s">
        <v>2225</v>
      </c>
      <c r="J165" s="108"/>
      <c r="K165" s="108"/>
    </row>
    <row r="166" spans="1:11" s="68" customFormat="1" x14ac:dyDescent="0.15">
      <c r="A166" s="66" t="s">
        <v>355</v>
      </c>
      <c r="B166" s="66" t="s">
        <v>4763</v>
      </c>
      <c r="C166" s="66" t="str">
        <f t="shared" si="3"/>
        <v>0110104387生活介護</v>
      </c>
      <c r="D166" s="62" t="s">
        <v>3130</v>
      </c>
      <c r="E166" s="67" t="s">
        <v>4239</v>
      </c>
      <c r="F166" s="67" t="s">
        <v>3736</v>
      </c>
      <c r="G166" s="61" t="s">
        <v>1278</v>
      </c>
      <c r="H166" s="61"/>
      <c r="I166" s="67" t="s">
        <v>2226</v>
      </c>
      <c r="J166" s="108"/>
      <c r="K166" s="108"/>
    </row>
    <row r="167" spans="1:11" s="68" customFormat="1" x14ac:dyDescent="0.15">
      <c r="A167" s="66" t="s">
        <v>356</v>
      </c>
      <c r="B167" s="66" t="s">
        <v>4765</v>
      </c>
      <c r="C167" s="66" t="str">
        <f t="shared" si="3"/>
        <v>0110104395就労継続支援(Ｂ型)</v>
      </c>
      <c r="D167" s="62" t="s">
        <v>3131</v>
      </c>
      <c r="E167" s="67" t="s">
        <v>4240</v>
      </c>
      <c r="F167" s="67" t="s">
        <v>3737</v>
      </c>
      <c r="G167" s="61" t="s">
        <v>1279</v>
      </c>
      <c r="H167" s="61"/>
      <c r="I167" s="67" t="s">
        <v>2227</v>
      </c>
      <c r="J167" s="108"/>
      <c r="K167" s="108"/>
    </row>
    <row r="168" spans="1:11" s="68" customFormat="1" x14ac:dyDescent="0.15">
      <c r="A168" s="66" t="s">
        <v>357</v>
      </c>
      <c r="B168" s="66" t="s">
        <v>4765</v>
      </c>
      <c r="C168" s="66" t="str">
        <f t="shared" si="3"/>
        <v>0110104437就労継続支援(Ｂ型)</v>
      </c>
      <c r="D168" s="62" t="s">
        <v>3132</v>
      </c>
      <c r="E168" s="67" t="s">
        <v>4241</v>
      </c>
      <c r="F168" s="67" t="s">
        <v>3738</v>
      </c>
      <c r="G168" s="61" t="s">
        <v>1280</v>
      </c>
      <c r="H168" s="61"/>
      <c r="I168" s="67" t="s">
        <v>2228</v>
      </c>
      <c r="J168" s="108"/>
      <c r="K168" s="108"/>
    </row>
    <row r="169" spans="1:11" s="68" customFormat="1" x14ac:dyDescent="0.15">
      <c r="A169" s="66" t="s">
        <v>358</v>
      </c>
      <c r="B169" s="66" t="s">
        <v>4765</v>
      </c>
      <c r="C169" s="66" t="str">
        <f t="shared" si="3"/>
        <v>0110104445就労継続支援(Ｂ型)</v>
      </c>
      <c r="D169" s="62" t="s">
        <v>3133</v>
      </c>
      <c r="E169" s="67" t="s">
        <v>4242</v>
      </c>
      <c r="F169" s="67" t="s">
        <v>3739</v>
      </c>
      <c r="G169" s="61" t="s">
        <v>1281</v>
      </c>
      <c r="H169" s="61"/>
      <c r="I169" s="67" t="s">
        <v>2229</v>
      </c>
      <c r="J169" s="108"/>
      <c r="K169" s="108"/>
    </row>
    <row r="170" spans="1:11" s="68" customFormat="1" x14ac:dyDescent="0.15">
      <c r="A170" s="66" t="s">
        <v>359</v>
      </c>
      <c r="B170" s="66" t="s">
        <v>4765</v>
      </c>
      <c r="C170" s="66" t="str">
        <f t="shared" si="3"/>
        <v>0110104494就労継続支援(Ｂ型)</v>
      </c>
      <c r="D170" s="62" t="s">
        <v>3134</v>
      </c>
      <c r="E170" s="67" t="s">
        <v>4243</v>
      </c>
      <c r="F170" s="67" t="s">
        <v>3740</v>
      </c>
      <c r="G170" s="61" t="s">
        <v>1282</v>
      </c>
      <c r="H170" s="61"/>
      <c r="I170" s="67" t="s">
        <v>2230</v>
      </c>
      <c r="J170" s="108">
        <v>423</v>
      </c>
      <c r="K170" s="108">
        <v>1</v>
      </c>
    </row>
    <row r="171" spans="1:11" s="68" customFormat="1" x14ac:dyDescent="0.15">
      <c r="A171" s="66" t="s">
        <v>360</v>
      </c>
      <c r="B171" s="66" t="s">
        <v>4765</v>
      </c>
      <c r="C171" s="66" t="str">
        <f t="shared" si="3"/>
        <v>0110104502就労継続支援(Ｂ型)</v>
      </c>
      <c r="D171" s="62" t="s">
        <v>3135</v>
      </c>
      <c r="E171" s="67" t="s">
        <v>4244</v>
      </c>
      <c r="F171" s="67" t="s">
        <v>3741</v>
      </c>
      <c r="G171" s="61" t="s">
        <v>1283</v>
      </c>
      <c r="H171" s="61"/>
      <c r="I171" s="67" t="s">
        <v>2231</v>
      </c>
      <c r="J171" s="108"/>
      <c r="K171" s="108"/>
    </row>
    <row r="172" spans="1:11" s="68" customFormat="1" x14ac:dyDescent="0.15">
      <c r="A172" s="66" t="s">
        <v>361</v>
      </c>
      <c r="B172" s="66" t="s">
        <v>4764</v>
      </c>
      <c r="C172" s="66" t="str">
        <f t="shared" si="3"/>
        <v>0110104510就労継続支援(Ａ型)</v>
      </c>
      <c r="D172" s="62" t="s">
        <v>3136</v>
      </c>
      <c r="E172" s="67" t="s">
        <v>4245</v>
      </c>
      <c r="F172" s="67" t="s">
        <v>3742</v>
      </c>
      <c r="G172" s="61" t="s">
        <v>1284</v>
      </c>
      <c r="H172" s="61"/>
      <c r="I172" s="67" t="s">
        <v>2232</v>
      </c>
      <c r="J172" s="108">
        <v>429</v>
      </c>
      <c r="K172" s="108">
        <v>1</v>
      </c>
    </row>
    <row r="173" spans="1:11" s="68" customFormat="1" x14ac:dyDescent="0.15">
      <c r="A173" s="66" t="s">
        <v>362</v>
      </c>
      <c r="B173" s="66" t="s">
        <v>4765</v>
      </c>
      <c r="C173" s="66" t="str">
        <f t="shared" si="3"/>
        <v>0110104528就労継続支援(Ｂ型)</v>
      </c>
      <c r="D173" s="62" t="s">
        <v>3137</v>
      </c>
      <c r="E173" s="67" t="s">
        <v>4246</v>
      </c>
      <c r="F173" s="67" t="s">
        <v>3743</v>
      </c>
      <c r="G173" s="61" t="s">
        <v>1285</v>
      </c>
      <c r="H173" s="61"/>
      <c r="I173" s="67" t="s">
        <v>2233</v>
      </c>
      <c r="J173" s="108">
        <v>293</v>
      </c>
      <c r="K173" s="108">
        <v>6</v>
      </c>
    </row>
    <row r="174" spans="1:11" s="68" customFormat="1" x14ac:dyDescent="0.15">
      <c r="A174" s="66" t="s">
        <v>363</v>
      </c>
      <c r="B174" s="66" t="s">
        <v>4765</v>
      </c>
      <c r="C174" s="66" t="str">
        <f t="shared" si="3"/>
        <v>0110104544就労継続支援(Ｂ型)</v>
      </c>
      <c r="D174" s="62" t="s">
        <v>3138</v>
      </c>
      <c r="E174" s="67" t="s">
        <v>4247</v>
      </c>
      <c r="F174" s="67" t="s">
        <v>3744</v>
      </c>
      <c r="G174" s="61" t="s">
        <v>1286</v>
      </c>
      <c r="H174" s="61"/>
      <c r="I174" s="67" t="s">
        <v>2234</v>
      </c>
      <c r="J174" s="108"/>
      <c r="K174" s="108"/>
    </row>
    <row r="175" spans="1:11" s="68" customFormat="1" x14ac:dyDescent="0.15">
      <c r="A175" s="66" t="s">
        <v>364</v>
      </c>
      <c r="B175" s="66" t="s">
        <v>4765</v>
      </c>
      <c r="C175" s="66" t="str">
        <f t="shared" si="3"/>
        <v>0110104585就労継続支援(Ｂ型)</v>
      </c>
      <c r="D175" s="62" t="s">
        <v>3139</v>
      </c>
      <c r="E175" s="67" t="s">
        <v>4248</v>
      </c>
      <c r="F175" s="67" t="s">
        <v>3745</v>
      </c>
      <c r="G175" s="61" t="s">
        <v>1287</v>
      </c>
      <c r="H175" s="61"/>
      <c r="I175" s="67" t="s">
        <v>2235</v>
      </c>
      <c r="J175" s="108"/>
      <c r="K175" s="108"/>
    </row>
    <row r="176" spans="1:11" s="68" customFormat="1" x14ac:dyDescent="0.15">
      <c r="A176" s="66" t="s">
        <v>365</v>
      </c>
      <c r="B176" s="66" t="s">
        <v>4765</v>
      </c>
      <c r="C176" s="66" t="str">
        <f t="shared" si="3"/>
        <v>0110104593就労継続支援(Ｂ型)</v>
      </c>
      <c r="D176" s="62" t="s">
        <v>3140</v>
      </c>
      <c r="E176" s="67" t="s">
        <v>4249</v>
      </c>
      <c r="F176" s="67" t="s">
        <v>3746</v>
      </c>
      <c r="G176" s="61" t="s">
        <v>1288</v>
      </c>
      <c r="H176" s="61"/>
      <c r="I176" s="67" t="s">
        <v>2236</v>
      </c>
      <c r="J176" s="108">
        <v>425</v>
      </c>
      <c r="K176" s="108">
        <v>1</v>
      </c>
    </row>
    <row r="177" spans="1:11" s="68" customFormat="1" x14ac:dyDescent="0.15">
      <c r="A177" s="66" t="s">
        <v>366</v>
      </c>
      <c r="B177" s="66" t="s">
        <v>4765</v>
      </c>
      <c r="C177" s="66" t="str">
        <f t="shared" si="3"/>
        <v>0110104635就労継続支援(Ｂ型)</v>
      </c>
      <c r="D177" s="62" t="s">
        <v>3141</v>
      </c>
      <c r="E177" s="67" t="s">
        <v>4250</v>
      </c>
      <c r="F177" s="67" t="s">
        <v>2237</v>
      </c>
      <c r="G177" s="61" t="s">
        <v>1289</v>
      </c>
      <c r="H177" s="61"/>
      <c r="I177" s="67" t="s">
        <v>2237</v>
      </c>
      <c r="J177" s="108"/>
      <c r="K177" s="108"/>
    </row>
    <row r="178" spans="1:11" s="68" customFormat="1" x14ac:dyDescent="0.15">
      <c r="A178" s="66" t="s">
        <v>367</v>
      </c>
      <c r="B178" s="66" t="s">
        <v>4765</v>
      </c>
      <c r="C178" s="66" t="str">
        <f t="shared" si="3"/>
        <v>0110104643就労継続支援(Ｂ型)</v>
      </c>
      <c r="D178" s="62" t="s">
        <v>3142</v>
      </c>
      <c r="E178" s="67" t="s">
        <v>4251</v>
      </c>
      <c r="F178" s="67" t="s">
        <v>3747</v>
      </c>
      <c r="G178" s="61" t="s">
        <v>1290</v>
      </c>
      <c r="H178" s="61"/>
      <c r="I178" s="67" t="s">
        <v>2238</v>
      </c>
      <c r="J178" s="108"/>
      <c r="K178" s="108"/>
    </row>
    <row r="179" spans="1:11" s="68" customFormat="1" x14ac:dyDescent="0.15">
      <c r="A179" s="66" t="s">
        <v>368</v>
      </c>
      <c r="B179" s="66" t="s">
        <v>4765</v>
      </c>
      <c r="C179" s="66" t="str">
        <f t="shared" si="3"/>
        <v>0110104650就労継続支援(Ｂ型)</v>
      </c>
      <c r="D179" s="62" t="s">
        <v>3143</v>
      </c>
      <c r="E179" s="67" t="s">
        <v>4252</v>
      </c>
      <c r="F179" s="67" t="s">
        <v>3748</v>
      </c>
      <c r="G179" s="61" t="s">
        <v>1291</v>
      </c>
      <c r="H179" s="61"/>
      <c r="I179" s="67" t="s">
        <v>2239</v>
      </c>
      <c r="J179" s="108">
        <v>442</v>
      </c>
      <c r="K179" s="108">
        <v>1</v>
      </c>
    </row>
    <row r="180" spans="1:11" s="68" customFormat="1" x14ac:dyDescent="0.15">
      <c r="A180" s="66" t="s">
        <v>369</v>
      </c>
      <c r="B180" s="66" t="s">
        <v>4765</v>
      </c>
      <c r="C180" s="66" t="str">
        <f t="shared" si="3"/>
        <v>0110104668就労継続支援(Ｂ型)</v>
      </c>
      <c r="D180" s="62" t="s">
        <v>3144</v>
      </c>
      <c r="E180" s="67" t="s">
        <v>4253</v>
      </c>
      <c r="F180" s="67" t="s">
        <v>3749</v>
      </c>
      <c r="G180" s="61" t="s">
        <v>1292</v>
      </c>
      <c r="H180" s="61"/>
      <c r="I180" s="67" t="s">
        <v>2240</v>
      </c>
      <c r="J180" s="108"/>
      <c r="K180" s="108"/>
    </row>
    <row r="181" spans="1:11" s="68" customFormat="1" x14ac:dyDescent="0.15">
      <c r="A181" s="66" t="s">
        <v>370</v>
      </c>
      <c r="B181" s="66" t="s">
        <v>4765</v>
      </c>
      <c r="C181" s="66" t="str">
        <f t="shared" si="3"/>
        <v>0110104676就労継続支援(Ｂ型)</v>
      </c>
      <c r="D181" s="62" t="s">
        <v>3145</v>
      </c>
      <c r="E181" s="67" t="s">
        <v>4254</v>
      </c>
      <c r="F181" s="67" t="s">
        <v>3750</v>
      </c>
      <c r="G181" s="61" t="s">
        <v>1293</v>
      </c>
      <c r="H181" s="61"/>
      <c r="I181" s="67" t="s">
        <v>2241</v>
      </c>
      <c r="J181" s="108">
        <v>461</v>
      </c>
      <c r="K181" s="108">
        <v>1</v>
      </c>
    </row>
    <row r="182" spans="1:11" s="68" customFormat="1" x14ac:dyDescent="0.15">
      <c r="A182" s="66" t="s">
        <v>371</v>
      </c>
      <c r="B182" s="66" t="s">
        <v>4764</v>
      </c>
      <c r="C182" s="66" t="str">
        <f t="shared" si="3"/>
        <v>0110104684就労継続支援(Ａ型)</v>
      </c>
      <c r="D182" s="62" t="s">
        <v>3146</v>
      </c>
      <c r="E182" s="67" t="s">
        <v>4255</v>
      </c>
      <c r="F182" s="67" t="s">
        <v>3751</v>
      </c>
      <c r="G182" s="61" t="s">
        <v>1294</v>
      </c>
      <c r="H182" s="61"/>
      <c r="I182" s="67" t="s">
        <v>2242</v>
      </c>
      <c r="J182" s="108">
        <v>440</v>
      </c>
      <c r="K182" s="108">
        <v>1</v>
      </c>
    </row>
    <row r="183" spans="1:11" s="68" customFormat="1" x14ac:dyDescent="0.15">
      <c r="A183" s="66" t="s">
        <v>372</v>
      </c>
      <c r="B183" s="66" t="s">
        <v>4765</v>
      </c>
      <c r="C183" s="66" t="str">
        <f t="shared" si="3"/>
        <v>0110104700就労継続支援(Ｂ型)</v>
      </c>
      <c r="D183" s="62" t="s">
        <v>3147</v>
      </c>
      <c r="E183" s="67" t="s">
        <v>4256</v>
      </c>
      <c r="F183" s="67" t="s">
        <v>3752</v>
      </c>
      <c r="G183" s="61" t="s">
        <v>1295</v>
      </c>
      <c r="H183" s="61"/>
      <c r="I183" s="67" t="s">
        <v>2243</v>
      </c>
      <c r="J183" s="108"/>
      <c r="K183" s="108"/>
    </row>
    <row r="184" spans="1:11" s="68" customFormat="1" x14ac:dyDescent="0.15">
      <c r="A184" s="66" t="s">
        <v>373</v>
      </c>
      <c r="B184" s="66" t="s">
        <v>4765</v>
      </c>
      <c r="C184" s="66" t="str">
        <f t="shared" si="3"/>
        <v>0110104718就労継続支援(Ｂ型)</v>
      </c>
      <c r="D184" s="62" t="s">
        <v>3148</v>
      </c>
      <c r="E184" s="67" t="s">
        <v>4257</v>
      </c>
      <c r="F184" s="67" t="s">
        <v>3753</v>
      </c>
      <c r="G184" s="61" t="s">
        <v>1296</v>
      </c>
      <c r="H184" s="61"/>
      <c r="I184" s="67" t="s">
        <v>2244</v>
      </c>
      <c r="J184" s="108"/>
      <c r="K184" s="108"/>
    </row>
    <row r="185" spans="1:11" s="68" customFormat="1" x14ac:dyDescent="0.15">
      <c r="A185" s="66" t="s">
        <v>374</v>
      </c>
      <c r="B185" s="66" t="s">
        <v>4762</v>
      </c>
      <c r="C185" s="66" t="str">
        <f t="shared" si="3"/>
        <v>0110104734就労移行支援</v>
      </c>
      <c r="D185" s="62" t="s">
        <v>3033</v>
      </c>
      <c r="E185" s="67" t="s">
        <v>4144</v>
      </c>
      <c r="F185" s="67" t="s">
        <v>3671</v>
      </c>
      <c r="G185" s="61" t="s">
        <v>1297</v>
      </c>
      <c r="H185" s="61"/>
      <c r="I185" s="67" t="s">
        <v>2245</v>
      </c>
      <c r="J185" s="108">
        <v>91</v>
      </c>
      <c r="K185" s="108">
        <v>6</v>
      </c>
    </row>
    <row r="186" spans="1:11" s="68" customFormat="1" x14ac:dyDescent="0.15">
      <c r="A186" s="66" t="s">
        <v>375</v>
      </c>
      <c r="B186" s="66" t="s">
        <v>4764</v>
      </c>
      <c r="C186" s="66" t="str">
        <f t="shared" si="3"/>
        <v>0110104759就労継続支援(Ａ型)</v>
      </c>
      <c r="D186" s="62" t="s">
        <v>3149</v>
      </c>
      <c r="E186" s="67" t="s">
        <v>4258</v>
      </c>
      <c r="F186" s="67" t="s">
        <v>3754</v>
      </c>
      <c r="G186" s="61" t="s">
        <v>1298</v>
      </c>
      <c r="H186" s="61"/>
      <c r="I186" s="67" t="s">
        <v>2246</v>
      </c>
      <c r="J186" s="108">
        <v>471</v>
      </c>
      <c r="K186" s="108">
        <v>1</v>
      </c>
    </row>
    <row r="187" spans="1:11" s="68" customFormat="1" x14ac:dyDescent="0.15">
      <c r="A187" s="66" t="s">
        <v>375</v>
      </c>
      <c r="B187" s="66" t="s">
        <v>4765</v>
      </c>
      <c r="C187" s="66" t="str">
        <f t="shared" si="3"/>
        <v>0110104759就労継続支援(Ｂ型)</v>
      </c>
      <c r="D187" s="62" t="s">
        <v>3149</v>
      </c>
      <c r="E187" s="67" t="s">
        <v>4258</v>
      </c>
      <c r="F187" s="67" t="s">
        <v>3754</v>
      </c>
      <c r="G187" s="61" t="s">
        <v>1298</v>
      </c>
      <c r="H187" s="61"/>
      <c r="I187" s="67" t="s">
        <v>2246</v>
      </c>
      <c r="J187" s="108">
        <v>471</v>
      </c>
      <c r="K187" s="108">
        <v>1</v>
      </c>
    </row>
    <row r="188" spans="1:11" s="68" customFormat="1" x14ac:dyDescent="0.15">
      <c r="A188" s="66" t="s">
        <v>376</v>
      </c>
      <c r="B188" s="66" t="s">
        <v>4764</v>
      </c>
      <c r="C188" s="66" t="str">
        <f t="shared" si="3"/>
        <v>0110104767就労継続支援(Ａ型)</v>
      </c>
      <c r="D188" s="62" t="s">
        <v>3150</v>
      </c>
      <c r="E188" s="67" t="s">
        <v>4259</v>
      </c>
      <c r="F188" s="67" t="s">
        <v>3755</v>
      </c>
      <c r="G188" s="61" t="s">
        <v>1299</v>
      </c>
      <c r="H188" s="61"/>
      <c r="I188" s="67" t="s">
        <v>2247</v>
      </c>
      <c r="J188" s="108">
        <v>475</v>
      </c>
      <c r="K188" s="108">
        <v>1</v>
      </c>
    </row>
    <row r="189" spans="1:11" s="68" customFormat="1" x14ac:dyDescent="0.15">
      <c r="A189" s="66" t="s">
        <v>377</v>
      </c>
      <c r="B189" s="66" t="s">
        <v>4765</v>
      </c>
      <c r="C189" s="66" t="str">
        <f t="shared" si="3"/>
        <v>0110104775就労継続支援(Ｂ型)</v>
      </c>
      <c r="D189" s="62" t="s">
        <v>3151</v>
      </c>
      <c r="E189" s="67" t="s">
        <v>4260</v>
      </c>
      <c r="F189" s="67" t="s">
        <v>3756</v>
      </c>
      <c r="G189" s="61" t="s">
        <v>1300</v>
      </c>
      <c r="H189" s="61"/>
      <c r="I189" s="67" t="s">
        <v>2248</v>
      </c>
      <c r="J189" s="108"/>
      <c r="K189" s="108"/>
    </row>
    <row r="190" spans="1:11" s="68" customFormat="1" x14ac:dyDescent="0.15">
      <c r="A190" s="66" t="s">
        <v>378</v>
      </c>
      <c r="B190" s="66" t="s">
        <v>4765</v>
      </c>
      <c r="C190" s="66" t="str">
        <f t="shared" si="3"/>
        <v>0110104783就労継続支援(Ｂ型)</v>
      </c>
      <c r="D190" s="62" t="s">
        <v>3152</v>
      </c>
      <c r="E190" s="67" t="s">
        <v>4261</v>
      </c>
      <c r="F190" s="67" t="s">
        <v>3757</v>
      </c>
      <c r="G190" s="61" t="s">
        <v>1301</v>
      </c>
      <c r="H190" s="61"/>
      <c r="I190" s="67" t="s">
        <v>2249</v>
      </c>
      <c r="J190" s="108"/>
      <c r="K190" s="108"/>
    </row>
    <row r="191" spans="1:11" s="68" customFormat="1" x14ac:dyDescent="0.15">
      <c r="A191" s="66" t="s">
        <v>379</v>
      </c>
      <c r="B191" s="66" t="s">
        <v>4764</v>
      </c>
      <c r="C191" s="66" t="str">
        <f t="shared" si="3"/>
        <v>0110104833就労継続支援(Ａ型)</v>
      </c>
      <c r="D191" s="62" t="s">
        <v>3153</v>
      </c>
      <c r="E191" s="67" t="s">
        <v>4262</v>
      </c>
      <c r="F191" s="67" t="s">
        <v>2250</v>
      </c>
      <c r="G191" s="61" t="s">
        <v>1302</v>
      </c>
      <c r="H191" s="61"/>
      <c r="I191" s="67" t="s">
        <v>2250</v>
      </c>
      <c r="J191" s="108">
        <v>463</v>
      </c>
      <c r="K191" s="108">
        <v>1</v>
      </c>
    </row>
    <row r="192" spans="1:11" s="68" customFormat="1" x14ac:dyDescent="0.15">
      <c r="A192" s="66" t="s">
        <v>380</v>
      </c>
      <c r="B192" s="66" t="s">
        <v>4763</v>
      </c>
      <c r="C192" s="66" t="str">
        <f t="shared" si="3"/>
        <v>0110104841生活介護</v>
      </c>
      <c r="D192" s="62" t="s">
        <v>3154</v>
      </c>
      <c r="E192" s="67" t="s">
        <v>4263</v>
      </c>
      <c r="F192" s="67" t="s">
        <v>3758</v>
      </c>
      <c r="G192" s="61" t="s">
        <v>1303</v>
      </c>
      <c r="H192" s="61"/>
      <c r="I192" s="67" t="s">
        <v>2251</v>
      </c>
      <c r="J192" s="108"/>
      <c r="K192" s="108"/>
    </row>
    <row r="193" spans="1:11" s="68" customFormat="1" x14ac:dyDescent="0.15">
      <c r="A193" s="66" t="s">
        <v>381</v>
      </c>
      <c r="B193" s="66" t="s">
        <v>4765</v>
      </c>
      <c r="C193" s="66" t="str">
        <f t="shared" si="3"/>
        <v>0110104866就労継続支援(Ｂ型)</v>
      </c>
      <c r="D193" s="62" t="s">
        <v>3155</v>
      </c>
      <c r="E193" s="67" t="s">
        <v>4264</v>
      </c>
      <c r="F193" s="67" t="s">
        <v>3759</v>
      </c>
      <c r="G193" s="61" t="s">
        <v>1304</v>
      </c>
      <c r="H193" s="61"/>
      <c r="I193" s="67" t="s">
        <v>2252</v>
      </c>
      <c r="J193" s="108"/>
      <c r="K193" s="108"/>
    </row>
    <row r="194" spans="1:11" s="68" customFormat="1" x14ac:dyDescent="0.15">
      <c r="A194" s="66" t="s">
        <v>383</v>
      </c>
      <c r="B194" s="66" t="s">
        <v>4765</v>
      </c>
      <c r="C194" s="66" t="str">
        <f t="shared" si="3"/>
        <v>0110104882就労継続支援(Ｂ型)</v>
      </c>
      <c r="D194" s="62" t="s">
        <v>3157</v>
      </c>
      <c r="E194" s="67" t="s">
        <v>4266</v>
      </c>
      <c r="F194" s="67" t="s">
        <v>2458</v>
      </c>
      <c r="G194" s="61" t="s">
        <v>1306</v>
      </c>
      <c r="H194" s="61"/>
      <c r="I194" s="67" t="s">
        <v>2254</v>
      </c>
      <c r="J194" s="108">
        <v>421</v>
      </c>
      <c r="K194" s="108">
        <v>2</v>
      </c>
    </row>
    <row r="195" spans="1:11" s="68" customFormat="1" x14ac:dyDescent="0.15">
      <c r="A195" s="66" t="s">
        <v>382</v>
      </c>
      <c r="B195" s="66" t="s">
        <v>4765</v>
      </c>
      <c r="C195" s="66" t="str">
        <f t="shared" si="3"/>
        <v>0110104890就労継続支援(Ｂ型)</v>
      </c>
      <c r="D195" s="62" t="s">
        <v>3156</v>
      </c>
      <c r="E195" s="67" t="s">
        <v>4265</v>
      </c>
      <c r="F195" s="67" t="s">
        <v>3760</v>
      </c>
      <c r="G195" s="61" t="s">
        <v>1305</v>
      </c>
      <c r="H195" s="61"/>
      <c r="I195" s="67" t="s">
        <v>2253</v>
      </c>
      <c r="J195" s="108">
        <v>87</v>
      </c>
      <c r="K195" s="108">
        <v>2</v>
      </c>
    </row>
    <row r="196" spans="1:11" s="68" customFormat="1" x14ac:dyDescent="0.15">
      <c r="A196" s="66" t="s">
        <v>385</v>
      </c>
      <c r="B196" s="66" t="s">
        <v>4764</v>
      </c>
      <c r="C196" s="66" t="str">
        <f t="shared" si="3"/>
        <v>0110104916就労継続支援(Ａ型)</v>
      </c>
      <c r="D196" s="62" t="s">
        <v>3158</v>
      </c>
      <c r="E196" s="67" t="s">
        <v>4267</v>
      </c>
      <c r="F196" s="67" t="s">
        <v>3761</v>
      </c>
      <c r="G196" s="61" t="s">
        <v>1308</v>
      </c>
      <c r="H196" s="61"/>
      <c r="I196" s="67" t="s">
        <v>2256</v>
      </c>
      <c r="J196" s="108"/>
      <c r="K196" s="108"/>
    </row>
    <row r="197" spans="1:11" s="68" customFormat="1" x14ac:dyDescent="0.15">
      <c r="A197" s="66" t="s">
        <v>386</v>
      </c>
      <c r="B197" s="66" t="s">
        <v>4764</v>
      </c>
      <c r="C197" s="66" t="str">
        <f t="shared" si="3"/>
        <v>0110104924就労継続支援(Ａ型)</v>
      </c>
      <c r="D197" s="62" t="s">
        <v>3159</v>
      </c>
      <c r="E197" s="67" t="s">
        <v>4268</v>
      </c>
      <c r="F197" s="67" t="s">
        <v>2257</v>
      </c>
      <c r="G197" s="61" t="s">
        <v>1309</v>
      </c>
      <c r="H197" s="61"/>
      <c r="I197" s="67" t="s">
        <v>2257</v>
      </c>
      <c r="J197" s="108">
        <v>483</v>
      </c>
      <c r="K197" s="108">
        <v>1</v>
      </c>
    </row>
    <row r="198" spans="1:11" s="68" customFormat="1" x14ac:dyDescent="0.15">
      <c r="A198" s="66" t="s">
        <v>384</v>
      </c>
      <c r="B198" s="66" t="s">
        <v>4765</v>
      </c>
      <c r="C198" s="66" t="str">
        <f t="shared" si="3"/>
        <v>0110104932就労継続支援(Ｂ型)</v>
      </c>
      <c r="D198" s="62" t="s">
        <v>3097</v>
      </c>
      <c r="E198" s="67" t="s">
        <v>4205</v>
      </c>
      <c r="F198" s="67" t="s">
        <v>3708</v>
      </c>
      <c r="G198" s="61" t="s">
        <v>1307</v>
      </c>
      <c r="H198" s="61"/>
      <c r="I198" s="67" t="s">
        <v>2255</v>
      </c>
      <c r="J198" s="108"/>
      <c r="K198" s="108"/>
    </row>
    <row r="199" spans="1:11" s="68" customFormat="1" x14ac:dyDescent="0.15">
      <c r="A199" s="66" t="s">
        <v>387</v>
      </c>
      <c r="B199" s="66" t="s">
        <v>4765</v>
      </c>
      <c r="C199" s="66" t="str">
        <f t="shared" si="3"/>
        <v>0110104957就労継続支援(Ｂ型)</v>
      </c>
      <c r="D199" s="62" t="s">
        <v>3160</v>
      </c>
      <c r="E199" s="67" t="s">
        <v>4269</v>
      </c>
      <c r="F199" s="67" t="s">
        <v>3762</v>
      </c>
      <c r="G199" s="61" t="s">
        <v>1310</v>
      </c>
      <c r="H199" s="61"/>
      <c r="I199" s="67" t="s">
        <v>2258</v>
      </c>
      <c r="J199" s="108"/>
      <c r="K199" s="108"/>
    </row>
    <row r="200" spans="1:11" s="68" customFormat="1" x14ac:dyDescent="0.15">
      <c r="A200" s="66" t="s">
        <v>388</v>
      </c>
      <c r="B200" s="66" t="s">
        <v>4765</v>
      </c>
      <c r="C200" s="66" t="str">
        <f t="shared" si="3"/>
        <v>0110104965就労継続支援(Ｂ型)</v>
      </c>
      <c r="D200" s="62" t="s">
        <v>3106</v>
      </c>
      <c r="E200" s="67" t="s">
        <v>4214</v>
      </c>
      <c r="F200" s="67" t="s">
        <v>3716</v>
      </c>
      <c r="G200" s="61" t="s">
        <v>1311</v>
      </c>
      <c r="H200" s="61"/>
      <c r="I200" s="67" t="s">
        <v>2259</v>
      </c>
      <c r="J200" s="108"/>
      <c r="K200" s="108"/>
    </row>
    <row r="201" spans="1:11" s="68" customFormat="1" x14ac:dyDescent="0.15">
      <c r="A201" s="66" t="s">
        <v>389</v>
      </c>
      <c r="B201" s="66" t="s">
        <v>4766</v>
      </c>
      <c r="C201" s="66" t="str">
        <f t="shared" si="3"/>
        <v>0110104973自立訓練(生活訓練)</v>
      </c>
      <c r="D201" s="62" t="s">
        <v>3161</v>
      </c>
      <c r="E201" s="67" t="s">
        <v>4270</v>
      </c>
      <c r="F201" s="67" t="s">
        <v>3763</v>
      </c>
      <c r="G201" s="61" t="s">
        <v>1312</v>
      </c>
      <c r="H201" s="61"/>
      <c r="I201" s="67" t="s">
        <v>2260</v>
      </c>
      <c r="J201" s="108"/>
      <c r="K201" s="108"/>
    </row>
    <row r="202" spans="1:11" s="68" customFormat="1" x14ac:dyDescent="0.15">
      <c r="A202" s="66" t="s">
        <v>390</v>
      </c>
      <c r="B202" s="66" t="s">
        <v>4762</v>
      </c>
      <c r="C202" s="66" t="str">
        <f t="shared" si="3"/>
        <v>0110104999就労移行支援</v>
      </c>
      <c r="D202" s="62" t="s">
        <v>3162</v>
      </c>
      <c r="E202" s="67" t="s">
        <v>4271</v>
      </c>
      <c r="F202" s="67" t="s">
        <v>3764</v>
      </c>
      <c r="G202" s="61" t="s">
        <v>1313</v>
      </c>
      <c r="H202" s="61"/>
      <c r="I202" s="67" t="s">
        <v>2261</v>
      </c>
      <c r="J202" s="108"/>
      <c r="K202" s="108"/>
    </row>
    <row r="203" spans="1:11" s="68" customFormat="1" x14ac:dyDescent="0.15">
      <c r="A203" s="66" t="s">
        <v>390</v>
      </c>
      <c r="B203" s="66" t="s">
        <v>4764</v>
      </c>
      <c r="C203" s="66" t="str">
        <f t="shared" si="3"/>
        <v>0110104999就労継続支援(Ａ型)</v>
      </c>
      <c r="D203" s="62" t="s">
        <v>3162</v>
      </c>
      <c r="E203" s="67" t="s">
        <v>4271</v>
      </c>
      <c r="F203" s="67" t="s">
        <v>3764</v>
      </c>
      <c r="G203" s="61" t="s">
        <v>1313</v>
      </c>
      <c r="H203" s="61"/>
      <c r="I203" s="67" t="s">
        <v>2261</v>
      </c>
      <c r="J203" s="108"/>
      <c r="K203" s="108"/>
    </row>
    <row r="204" spans="1:11" s="68" customFormat="1" x14ac:dyDescent="0.15">
      <c r="A204" s="66" t="s">
        <v>391</v>
      </c>
      <c r="B204" s="66" t="s">
        <v>4763</v>
      </c>
      <c r="C204" s="66" t="str">
        <f t="shared" si="3"/>
        <v>0110200292生活介護</v>
      </c>
      <c r="D204" s="62" t="s">
        <v>3163</v>
      </c>
      <c r="E204" s="67" t="s">
        <v>4272</v>
      </c>
      <c r="F204" s="67" t="s">
        <v>2262</v>
      </c>
      <c r="G204" s="61" t="s">
        <v>1314</v>
      </c>
      <c r="H204" s="61"/>
      <c r="I204" s="67" t="s">
        <v>2262</v>
      </c>
      <c r="J204" s="108"/>
      <c r="K204" s="108"/>
    </row>
    <row r="205" spans="1:11" s="68" customFormat="1" x14ac:dyDescent="0.15">
      <c r="A205" s="66" t="s">
        <v>392</v>
      </c>
      <c r="B205" s="66" t="s">
        <v>4763</v>
      </c>
      <c r="C205" s="66" t="str">
        <f t="shared" si="3"/>
        <v>0110200334生活介護</v>
      </c>
      <c r="D205" s="62" t="s">
        <v>3164</v>
      </c>
      <c r="E205" s="67" t="s">
        <v>4273</v>
      </c>
      <c r="F205" s="67" t="s">
        <v>2263</v>
      </c>
      <c r="G205" s="61" t="s">
        <v>1315</v>
      </c>
      <c r="H205" s="61"/>
      <c r="I205" s="67" t="s">
        <v>2263</v>
      </c>
      <c r="J205" s="108"/>
      <c r="K205" s="108"/>
    </row>
    <row r="206" spans="1:11" s="68" customFormat="1" x14ac:dyDescent="0.15">
      <c r="A206" s="66" t="s">
        <v>393</v>
      </c>
      <c r="B206" s="66" t="s">
        <v>4764</v>
      </c>
      <c r="C206" s="66" t="str">
        <f t="shared" si="3"/>
        <v>0110200698就労継続支援(Ａ型)</v>
      </c>
      <c r="D206" s="62" t="s">
        <v>3043</v>
      </c>
      <c r="E206" s="67" t="s">
        <v>4134</v>
      </c>
      <c r="F206" s="67" t="s">
        <v>3675</v>
      </c>
      <c r="G206" s="61" t="s">
        <v>1316</v>
      </c>
      <c r="H206" s="61"/>
      <c r="I206" s="67" t="s">
        <v>2264</v>
      </c>
      <c r="J206" s="108">
        <v>28</v>
      </c>
      <c r="K206" s="108">
        <v>3</v>
      </c>
    </row>
    <row r="207" spans="1:11" s="68" customFormat="1" x14ac:dyDescent="0.15">
      <c r="A207" s="66" t="s">
        <v>393</v>
      </c>
      <c r="B207" s="66" t="s">
        <v>4765</v>
      </c>
      <c r="C207" s="66" t="str">
        <f t="shared" si="3"/>
        <v>0110200698就労継続支援(Ｂ型)</v>
      </c>
      <c r="D207" s="62" t="s">
        <v>3043</v>
      </c>
      <c r="E207" s="67" t="s">
        <v>4134</v>
      </c>
      <c r="F207" s="67" t="s">
        <v>3675</v>
      </c>
      <c r="G207" s="61" t="s">
        <v>1317</v>
      </c>
      <c r="H207" s="61"/>
      <c r="I207" s="67" t="s">
        <v>2265</v>
      </c>
      <c r="J207" s="108">
        <v>28</v>
      </c>
      <c r="K207" s="108">
        <v>2</v>
      </c>
    </row>
    <row r="208" spans="1:11" s="68" customFormat="1" x14ac:dyDescent="0.15">
      <c r="A208" s="66" t="s">
        <v>394</v>
      </c>
      <c r="B208" s="66" t="s">
        <v>4763</v>
      </c>
      <c r="C208" s="66" t="str">
        <f t="shared" si="3"/>
        <v>0110200755生活介護</v>
      </c>
      <c r="D208" s="62" t="s">
        <v>3165</v>
      </c>
      <c r="E208" s="67" t="s">
        <v>4274</v>
      </c>
      <c r="F208" s="67" t="s">
        <v>3765</v>
      </c>
      <c r="G208" s="61" t="s">
        <v>1318</v>
      </c>
      <c r="H208" s="61"/>
      <c r="I208" s="67" t="s">
        <v>2266</v>
      </c>
      <c r="J208" s="108"/>
      <c r="K208" s="108"/>
    </row>
    <row r="209" spans="1:11" s="68" customFormat="1" x14ac:dyDescent="0.15">
      <c r="A209" s="66" t="s">
        <v>394</v>
      </c>
      <c r="B209" s="66" t="s">
        <v>4766</v>
      </c>
      <c r="C209" s="66" t="str">
        <f t="shared" si="3"/>
        <v>0110200755自立訓練(生活訓練)</v>
      </c>
      <c r="D209" s="62" t="s">
        <v>3165</v>
      </c>
      <c r="E209" s="67" t="s">
        <v>4274</v>
      </c>
      <c r="F209" s="67" t="s">
        <v>3765</v>
      </c>
      <c r="G209" s="61" t="s">
        <v>1319</v>
      </c>
      <c r="H209" s="61"/>
      <c r="I209" s="67" t="s">
        <v>2266</v>
      </c>
      <c r="J209" s="108"/>
      <c r="K209" s="108"/>
    </row>
    <row r="210" spans="1:11" s="68" customFormat="1" x14ac:dyDescent="0.15">
      <c r="A210" s="66" t="s">
        <v>395</v>
      </c>
      <c r="B210" s="66" t="s">
        <v>4763</v>
      </c>
      <c r="C210" s="66" t="str">
        <f t="shared" si="3"/>
        <v>0110200771生活介護</v>
      </c>
      <c r="D210" s="62" t="s">
        <v>3166</v>
      </c>
      <c r="E210" s="67" t="s">
        <v>4275</v>
      </c>
      <c r="F210" s="67" t="s">
        <v>3766</v>
      </c>
      <c r="G210" s="61" t="s">
        <v>1320</v>
      </c>
      <c r="H210" s="61"/>
      <c r="I210" s="67" t="s">
        <v>2267</v>
      </c>
      <c r="J210" s="108">
        <v>5</v>
      </c>
      <c r="K210" s="108">
        <v>9</v>
      </c>
    </row>
    <row r="211" spans="1:11" s="68" customFormat="1" x14ac:dyDescent="0.15">
      <c r="A211" s="66" t="s">
        <v>396</v>
      </c>
      <c r="B211" s="66" t="s">
        <v>4763</v>
      </c>
      <c r="C211" s="66" t="str">
        <f t="shared" ref="C211:C274" si="4">A211&amp;B211&amp;H211</f>
        <v>0110200789生活介護</v>
      </c>
      <c r="D211" s="62" t="s">
        <v>3166</v>
      </c>
      <c r="E211" s="67" t="s">
        <v>4275</v>
      </c>
      <c r="F211" s="67" t="s">
        <v>3766</v>
      </c>
      <c r="G211" s="61" t="s">
        <v>1321</v>
      </c>
      <c r="H211" s="61"/>
      <c r="I211" s="67" t="s">
        <v>2268</v>
      </c>
      <c r="J211" s="108">
        <v>5</v>
      </c>
      <c r="K211" s="108">
        <v>1</v>
      </c>
    </row>
    <row r="212" spans="1:11" s="68" customFormat="1" x14ac:dyDescent="0.15">
      <c r="A212" s="66" t="s">
        <v>397</v>
      </c>
      <c r="B212" s="66" t="s">
        <v>4762</v>
      </c>
      <c r="C212" s="66" t="str">
        <f t="shared" si="4"/>
        <v>0110200821就労移行支援</v>
      </c>
      <c r="D212" s="62" t="s">
        <v>3167</v>
      </c>
      <c r="E212" s="67" t="s">
        <v>4276</v>
      </c>
      <c r="F212" s="67" t="s">
        <v>3767</v>
      </c>
      <c r="G212" s="61" t="s">
        <v>1322</v>
      </c>
      <c r="H212" s="61"/>
      <c r="I212" s="67" t="s">
        <v>2269</v>
      </c>
      <c r="J212" s="108"/>
      <c r="K212" s="108"/>
    </row>
    <row r="213" spans="1:11" s="68" customFormat="1" x14ac:dyDescent="0.15">
      <c r="A213" s="66" t="s">
        <v>397</v>
      </c>
      <c r="B213" s="66" t="s">
        <v>4763</v>
      </c>
      <c r="C213" s="66" t="str">
        <f t="shared" si="4"/>
        <v>0110200821生活介護</v>
      </c>
      <c r="D213" s="62" t="s">
        <v>3167</v>
      </c>
      <c r="E213" s="67" t="s">
        <v>4276</v>
      </c>
      <c r="F213" s="67" t="s">
        <v>3767</v>
      </c>
      <c r="G213" s="61" t="s">
        <v>1322</v>
      </c>
      <c r="H213" s="61"/>
      <c r="I213" s="67" t="s">
        <v>2269</v>
      </c>
      <c r="J213" s="108"/>
      <c r="K213" s="108"/>
    </row>
    <row r="214" spans="1:11" s="68" customFormat="1" x14ac:dyDescent="0.15">
      <c r="A214" s="66" t="s">
        <v>398</v>
      </c>
      <c r="B214" s="66" t="s">
        <v>4763</v>
      </c>
      <c r="C214" s="66" t="str">
        <f t="shared" si="4"/>
        <v>0110200870生活介護</v>
      </c>
      <c r="D214" s="62" t="s">
        <v>3168</v>
      </c>
      <c r="E214" s="67" t="s">
        <v>4277</v>
      </c>
      <c r="F214" s="67" t="s">
        <v>3768</v>
      </c>
      <c r="G214" s="61" t="s">
        <v>1323</v>
      </c>
      <c r="H214" s="61"/>
      <c r="I214" s="67" t="s">
        <v>2270</v>
      </c>
      <c r="J214" s="108">
        <v>12</v>
      </c>
      <c r="K214" s="108">
        <v>1</v>
      </c>
    </row>
    <row r="215" spans="1:11" s="68" customFormat="1" x14ac:dyDescent="0.15">
      <c r="A215" s="66" t="s">
        <v>398</v>
      </c>
      <c r="B215" s="66" t="s">
        <v>4765</v>
      </c>
      <c r="C215" s="66" t="str">
        <f t="shared" si="4"/>
        <v>0110200870就労継続支援(Ｂ型)</v>
      </c>
      <c r="D215" s="62" t="s">
        <v>3168</v>
      </c>
      <c r="E215" s="67" t="s">
        <v>4277</v>
      </c>
      <c r="F215" s="67" t="s">
        <v>3768</v>
      </c>
      <c r="G215" s="61" t="s">
        <v>1324</v>
      </c>
      <c r="H215" s="61"/>
      <c r="I215" s="67" t="s">
        <v>2270</v>
      </c>
      <c r="J215" s="108">
        <v>12</v>
      </c>
      <c r="K215" s="108">
        <v>1</v>
      </c>
    </row>
    <row r="216" spans="1:11" s="68" customFormat="1" x14ac:dyDescent="0.15">
      <c r="A216" s="66" t="s">
        <v>399</v>
      </c>
      <c r="B216" s="66" t="s">
        <v>4762</v>
      </c>
      <c r="C216" s="66" t="str">
        <f t="shared" si="4"/>
        <v>0110200953就労移行支援</v>
      </c>
      <c r="D216" s="62" t="s">
        <v>3169</v>
      </c>
      <c r="E216" s="67" t="s">
        <v>4278</v>
      </c>
      <c r="F216" s="67" t="s">
        <v>3769</v>
      </c>
      <c r="G216" s="61" t="s">
        <v>1325</v>
      </c>
      <c r="H216" s="61"/>
      <c r="I216" s="67" t="s">
        <v>2271</v>
      </c>
      <c r="J216" s="108"/>
      <c r="K216" s="108"/>
    </row>
    <row r="217" spans="1:11" s="68" customFormat="1" x14ac:dyDescent="0.15">
      <c r="A217" s="66" t="s">
        <v>399</v>
      </c>
      <c r="B217" s="66" t="s">
        <v>4765</v>
      </c>
      <c r="C217" s="66" t="str">
        <f t="shared" si="4"/>
        <v>0110200953就労継続支援(Ｂ型)</v>
      </c>
      <c r="D217" s="62" t="s">
        <v>3169</v>
      </c>
      <c r="E217" s="67" t="s">
        <v>4278</v>
      </c>
      <c r="F217" s="67" t="s">
        <v>3769</v>
      </c>
      <c r="G217" s="61" t="s">
        <v>1326</v>
      </c>
      <c r="H217" s="61"/>
      <c r="I217" s="67" t="s">
        <v>2271</v>
      </c>
      <c r="J217" s="108"/>
      <c r="K217" s="108"/>
    </row>
    <row r="218" spans="1:11" s="68" customFormat="1" x14ac:dyDescent="0.15">
      <c r="A218" s="66" t="s">
        <v>400</v>
      </c>
      <c r="B218" s="66" t="s">
        <v>4763</v>
      </c>
      <c r="C218" s="66" t="str">
        <f t="shared" si="4"/>
        <v>0110201076生活介護</v>
      </c>
      <c r="D218" s="62" t="s">
        <v>3170</v>
      </c>
      <c r="E218" s="67" t="s">
        <v>4279</v>
      </c>
      <c r="F218" s="67" t="s">
        <v>2272</v>
      </c>
      <c r="G218" s="61" t="s">
        <v>1327</v>
      </c>
      <c r="H218" s="61"/>
      <c r="I218" s="67" t="s">
        <v>2272</v>
      </c>
      <c r="J218" s="108"/>
      <c r="K218" s="108"/>
    </row>
    <row r="219" spans="1:11" s="68" customFormat="1" x14ac:dyDescent="0.15">
      <c r="A219" s="66" t="s">
        <v>401</v>
      </c>
      <c r="B219" s="66" t="s">
        <v>4765</v>
      </c>
      <c r="C219" s="66" t="str">
        <f t="shared" si="4"/>
        <v>0110201217就労継続支援(Ｂ型)</v>
      </c>
      <c r="D219" s="62" t="s">
        <v>3171</v>
      </c>
      <c r="E219" s="67" t="s">
        <v>4280</v>
      </c>
      <c r="F219" s="67" t="s">
        <v>3770</v>
      </c>
      <c r="G219" s="61" t="s">
        <v>1328</v>
      </c>
      <c r="H219" s="61"/>
      <c r="I219" s="67" t="s">
        <v>2273</v>
      </c>
      <c r="J219" s="108">
        <v>66</v>
      </c>
      <c r="K219" s="108">
        <v>1</v>
      </c>
    </row>
    <row r="220" spans="1:11" s="68" customFormat="1" x14ac:dyDescent="0.15">
      <c r="A220" s="66" t="s">
        <v>402</v>
      </c>
      <c r="B220" s="66" t="s">
        <v>4765</v>
      </c>
      <c r="C220" s="66" t="str">
        <f t="shared" si="4"/>
        <v>0110201316就労継続支援(Ｂ型)</v>
      </c>
      <c r="D220" s="62" t="s">
        <v>3172</v>
      </c>
      <c r="E220" s="67" t="s">
        <v>4281</v>
      </c>
      <c r="F220" s="67" t="s">
        <v>2274</v>
      </c>
      <c r="G220" s="61" t="s">
        <v>1329</v>
      </c>
      <c r="H220" s="61"/>
      <c r="I220" s="67" t="s">
        <v>2274</v>
      </c>
      <c r="J220" s="108">
        <v>93</v>
      </c>
      <c r="K220" s="108">
        <v>1</v>
      </c>
    </row>
    <row r="221" spans="1:11" s="68" customFormat="1" x14ac:dyDescent="0.15">
      <c r="A221" s="66" t="s">
        <v>403</v>
      </c>
      <c r="B221" s="66" t="s">
        <v>4764</v>
      </c>
      <c r="C221" s="66" t="str">
        <f t="shared" si="4"/>
        <v>0110201365就労継続支援(Ａ型)</v>
      </c>
      <c r="D221" s="62" t="s">
        <v>3165</v>
      </c>
      <c r="E221" s="67" t="s">
        <v>4274</v>
      </c>
      <c r="F221" s="67" t="s">
        <v>3765</v>
      </c>
      <c r="G221" s="61" t="s">
        <v>1330</v>
      </c>
      <c r="H221" s="61"/>
      <c r="I221" s="67" t="s">
        <v>2275</v>
      </c>
      <c r="J221" s="108">
        <v>2</v>
      </c>
      <c r="K221" s="108">
        <v>4</v>
      </c>
    </row>
    <row r="222" spans="1:11" s="68" customFormat="1" x14ac:dyDescent="0.15">
      <c r="A222" s="66" t="s">
        <v>404</v>
      </c>
      <c r="B222" s="66" t="s">
        <v>4762</v>
      </c>
      <c r="C222" s="66" t="str">
        <f t="shared" si="4"/>
        <v>0110201373就労移行支援</v>
      </c>
      <c r="D222" s="62" t="s">
        <v>3173</v>
      </c>
      <c r="E222" s="67" t="s">
        <v>4282</v>
      </c>
      <c r="F222" s="67" t="s">
        <v>3771</v>
      </c>
      <c r="G222" s="61" t="s">
        <v>1331</v>
      </c>
      <c r="H222" s="61"/>
      <c r="I222" s="67" t="s">
        <v>2276</v>
      </c>
      <c r="J222" s="108">
        <v>17</v>
      </c>
      <c r="K222" s="108">
        <v>1</v>
      </c>
    </row>
    <row r="223" spans="1:11" s="68" customFormat="1" x14ac:dyDescent="0.15">
      <c r="A223" s="66" t="s">
        <v>404</v>
      </c>
      <c r="B223" s="66" t="s">
        <v>4765</v>
      </c>
      <c r="C223" s="66" t="str">
        <f t="shared" si="4"/>
        <v>0110201373就労継続支援(Ｂ型)</v>
      </c>
      <c r="D223" s="62" t="s">
        <v>3173</v>
      </c>
      <c r="E223" s="67" t="s">
        <v>4282</v>
      </c>
      <c r="F223" s="67" t="s">
        <v>3771</v>
      </c>
      <c r="G223" s="61" t="s">
        <v>1331</v>
      </c>
      <c r="H223" s="61"/>
      <c r="I223" s="67" t="s">
        <v>2276</v>
      </c>
      <c r="J223" s="108">
        <v>17</v>
      </c>
      <c r="K223" s="108">
        <v>1</v>
      </c>
    </row>
    <row r="224" spans="1:11" s="68" customFormat="1" x14ac:dyDescent="0.15">
      <c r="A224" s="66" t="s">
        <v>406</v>
      </c>
      <c r="B224" s="66" t="s">
        <v>4765</v>
      </c>
      <c r="C224" s="66" t="str">
        <f t="shared" si="4"/>
        <v>0110201381就労継続支援(Ｂ型)</v>
      </c>
      <c r="D224" s="62" t="s">
        <v>3014</v>
      </c>
      <c r="E224" s="67" t="s">
        <v>4125</v>
      </c>
      <c r="F224" s="67" t="s">
        <v>3660</v>
      </c>
      <c r="G224" s="61" t="s">
        <v>1333</v>
      </c>
      <c r="H224" s="61"/>
      <c r="I224" s="67" t="s">
        <v>2278</v>
      </c>
      <c r="J224" s="108">
        <v>1</v>
      </c>
      <c r="K224" s="108">
        <v>5</v>
      </c>
    </row>
    <row r="225" spans="1:11" s="68" customFormat="1" x14ac:dyDescent="0.15">
      <c r="A225" s="66" t="s">
        <v>405</v>
      </c>
      <c r="B225" s="66" t="s">
        <v>4764</v>
      </c>
      <c r="C225" s="66" t="str">
        <f t="shared" si="4"/>
        <v>0110201399就労継続支援(Ａ型)</v>
      </c>
      <c r="D225" s="62" t="s">
        <v>3174</v>
      </c>
      <c r="E225" s="67" t="s">
        <v>4283</v>
      </c>
      <c r="F225" s="67" t="s">
        <v>3772</v>
      </c>
      <c r="G225" s="61" t="s">
        <v>1332</v>
      </c>
      <c r="H225" s="61"/>
      <c r="I225" s="67" t="s">
        <v>2277</v>
      </c>
      <c r="J225" s="108">
        <v>21</v>
      </c>
      <c r="K225" s="108">
        <v>1</v>
      </c>
    </row>
    <row r="226" spans="1:11" s="68" customFormat="1" x14ac:dyDescent="0.15">
      <c r="A226" s="66" t="s">
        <v>405</v>
      </c>
      <c r="B226" s="66" t="s">
        <v>4765</v>
      </c>
      <c r="C226" s="66" t="str">
        <f t="shared" si="4"/>
        <v>0110201399就労継続支援(Ｂ型)</v>
      </c>
      <c r="D226" s="62" t="s">
        <v>3174</v>
      </c>
      <c r="E226" s="67" t="s">
        <v>4283</v>
      </c>
      <c r="F226" s="67" t="s">
        <v>3772</v>
      </c>
      <c r="G226" s="61" t="s">
        <v>1332</v>
      </c>
      <c r="H226" s="61"/>
      <c r="I226" s="67" t="s">
        <v>2277</v>
      </c>
      <c r="J226" s="108">
        <v>21</v>
      </c>
      <c r="K226" s="108">
        <v>1</v>
      </c>
    </row>
    <row r="227" spans="1:11" s="68" customFormat="1" x14ac:dyDescent="0.15">
      <c r="A227" s="66" t="s">
        <v>407</v>
      </c>
      <c r="B227" s="66" t="s">
        <v>4765</v>
      </c>
      <c r="C227" s="66" t="str">
        <f t="shared" si="4"/>
        <v>0110201423就労継続支援(Ｂ型)</v>
      </c>
      <c r="D227" s="62" t="s">
        <v>3175</v>
      </c>
      <c r="E227" s="67" t="s">
        <v>4284</v>
      </c>
      <c r="F227" s="67" t="s">
        <v>2279</v>
      </c>
      <c r="G227" s="61" t="s">
        <v>1334</v>
      </c>
      <c r="H227" s="61"/>
      <c r="I227" s="67" t="s">
        <v>2279</v>
      </c>
      <c r="J227" s="108">
        <v>155</v>
      </c>
      <c r="K227" s="108">
        <v>1</v>
      </c>
    </row>
    <row r="228" spans="1:11" s="68" customFormat="1" x14ac:dyDescent="0.15">
      <c r="A228" s="66" t="s">
        <v>408</v>
      </c>
      <c r="B228" s="66" t="s">
        <v>4763</v>
      </c>
      <c r="C228" s="66" t="str">
        <f t="shared" si="4"/>
        <v>0110201522生活介護</v>
      </c>
      <c r="D228" s="62" t="s">
        <v>3176</v>
      </c>
      <c r="E228" s="67" t="s">
        <v>4285</v>
      </c>
      <c r="F228" s="67" t="s">
        <v>2280</v>
      </c>
      <c r="G228" s="61" t="s">
        <v>1335</v>
      </c>
      <c r="H228" s="61"/>
      <c r="I228" s="67" t="s">
        <v>2280</v>
      </c>
      <c r="J228" s="108"/>
      <c r="K228" s="108"/>
    </row>
    <row r="229" spans="1:11" s="68" customFormat="1" x14ac:dyDescent="0.15">
      <c r="A229" s="66" t="s">
        <v>409</v>
      </c>
      <c r="B229" s="66" t="s">
        <v>4765</v>
      </c>
      <c r="C229" s="66" t="str">
        <f t="shared" si="4"/>
        <v>0110201654就労継続支援(Ｂ型)</v>
      </c>
      <c r="D229" s="62" t="s">
        <v>3177</v>
      </c>
      <c r="E229" s="67" t="s">
        <v>4286</v>
      </c>
      <c r="F229" s="67" t="s">
        <v>2281</v>
      </c>
      <c r="G229" s="61" t="s">
        <v>1336</v>
      </c>
      <c r="H229" s="61"/>
      <c r="I229" s="67" t="s">
        <v>2281</v>
      </c>
      <c r="J229" s="108">
        <v>50</v>
      </c>
      <c r="K229" s="108">
        <v>1</v>
      </c>
    </row>
    <row r="230" spans="1:11" s="68" customFormat="1" x14ac:dyDescent="0.15">
      <c r="A230" s="66" t="s">
        <v>410</v>
      </c>
      <c r="B230" s="66" t="s">
        <v>4765</v>
      </c>
      <c r="C230" s="66" t="str">
        <f t="shared" si="4"/>
        <v>0110201688就労継続支援(Ｂ型)</v>
      </c>
      <c r="D230" s="62" t="s">
        <v>3178</v>
      </c>
      <c r="E230" s="67" t="s">
        <v>4287</v>
      </c>
      <c r="F230" s="67" t="s">
        <v>3773</v>
      </c>
      <c r="G230" s="61" t="s">
        <v>1337</v>
      </c>
      <c r="H230" s="61"/>
      <c r="I230" s="67" t="s">
        <v>2282</v>
      </c>
      <c r="J230" s="108">
        <v>11</v>
      </c>
      <c r="K230" s="108">
        <v>2</v>
      </c>
    </row>
    <row r="231" spans="1:11" s="68" customFormat="1" x14ac:dyDescent="0.15">
      <c r="A231" s="66" t="s">
        <v>411</v>
      </c>
      <c r="B231" s="66" t="s">
        <v>4763</v>
      </c>
      <c r="C231" s="66" t="str">
        <f t="shared" si="4"/>
        <v>0110201696生活介護</v>
      </c>
      <c r="D231" s="62" t="s">
        <v>3179</v>
      </c>
      <c r="E231" s="67" t="s">
        <v>4288</v>
      </c>
      <c r="F231" s="67" t="s">
        <v>3774</v>
      </c>
      <c r="G231" s="61" t="s">
        <v>1338</v>
      </c>
      <c r="H231" s="61"/>
      <c r="I231" s="67" t="s">
        <v>2283</v>
      </c>
      <c r="J231" s="108"/>
      <c r="K231" s="108"/>
    </row>
    <row r="232" spans="1:11" s="68" customFormat="1" x14ac:dyDescent="0.15">
      <c r="A232" s="66" t="s">
        <v>412</v>
      </c>
      <c r="B232" s="66" t="s">
        <v>4763</v>
      </c>
      <c r="C232" s="66" t="str">
        <f t="shared" si="4"/>
        <v>0110201787生活介護</v>
      </c>
      <c r="D232" s="62" t="s">
        <v>3180</v>
      </c>
      <c r="E232" s="67" t="s">
        <v>4289</v>
      </c>
      <c r="F232" s="67" t="s">
        <v>3775</v>
      </c>
      <c r="G232" s="61" t="s">
        <v>1339</v>
      </c>
      <c r="H232" s="61"/>
      <c r="I232" s="67" t="s">
        <v>2284</v>
      </c>
      <c r="J232" s="108">
        <v>61</v>
      </c>
      <c r="K232" s="108">
        <v>1</v>
      </c>
    </row>
    <row r="233" spans="1:11" s="68" customFormat="1" x14ac:dyDescent="0.15">
      <c r="A233" s="66" t="s">
        <v>413</v>
      </c>
      <c r="B233" s="66" t="s">
        <v>4763</v>
      </c>
      <c r="C233" s="66" t="str">
        <f t="shared" si="4"/>
        <v>0110201969生活介護</v>
      </c>
      <c r="D233" s="62" t="s">
        <v>3181</v>
      </c>
      <c r="E233" s="67" t="s">
        <v>4290</v>
      </c>
      <c r="F233" s="67" t="s">
        <v>3776</v>
      </c>
      <c r="G233" s="61" t="s">
        <v>1340</v>
      </c>
      <c r="H233" s="61"/>
      <c r="I233" s="67" t="s">
        <v>2285</v>
      </c>
      <c r="J233" s="108"/>
      <c r="K233" s="108"/>
    </row>
    <row r="234" spans="1:11" s="68" customFormat="1" x14ac:dyDescent="0.15">
      <c r="A234" s="66" t="s">
        <v>414</v>
      </c>
      <c r="B234" s="66" t="s">
        <v>4763</v>
      </c>
      <c r="C234" s="66" t="str">
        <f t="shared" si="4"/>
        <v>0110201977生活介護</v>
      </c>
      <c r="D234" s="62" t="s">
        <v>3182</v>
      </c>
      <c r="E234" s="67" t="s">
        <v>4291</v>
      </c>
      <c r="F234" s="67" t="s">
        <v>3777</v>
      </c>
      <c r="G234" s="61" t="s">
        <v>1341</v>
      </c>
      <c r="H234" s="61"/>
      <c r="I234" s="67" t="s">
        <v>2286</v>
      </c>
      <c r="J234" s="108"/>
      <c r="K234" s="108"/>
    </row>
    <row r="235" spans="1:11" s="68" customFormat="1" x14ac:dyDescent="0.15">
      <c r="A235" s="66" t="s">
        <v>415</v>
      </c>
      <c r="B235" s="66" t="s">
        <v>4763</v>
      </c>
      <c r="C235" s="66" t="str">
        <f t="shared" si="4"/>
        <v>0110202041生活介護</v>
      </c>
      <c r="D235" s="62" t="s">
        <v>3183</v>
      </c>
      <c r="E235" s="67" t="s">
        <v>4292</v>
      </c>
      <c r="F235" s="67" t="s">
        <v>2288</v>
      </c>
      <c r="G235" s="61" t="s">
        <v>1342</v>
      </c>
      <c r="H235" s="61"/>
      <c r="I235" s="67" t="s">
        <v>2287</v>
      </c>
      <c r="J235" s="108">
        <v>36</v>
      </c>
      <c r="K235" s="108">
        <v>1</v>
      </c>
    </row>
    <row r="236" spans="1:11" s="68" customFormat="1" x14ac:dyDescent="0.15">
      <c r="A236" s="66" t="s">
        <v>415</v>
      </c>
      <c r="B236" s="66" t="s">
        <v>4765</v>
      </c>
      <c r="C236" s="66" t="str">
        <f t="shared" si="4"/>
        <v>0110202041就労継続支援(Ｂ型)</v>
      </c>
      <c r="D236" s="62" t="s">
        <v>3183</v>
      </c>
      <c r="E236" s="67" t="s">
        <v>4292</v>
      </c>
      <c r="F236" s="67" t="s">
        <v>2288</v>
      </c>
      <c r="G236" s="61" t="s">
        <v>1343</v>
      </c>
      <c r="H236" s="61"/>
      <c r="I236" s="67" t="s">
        <v>2288</v>
      </c>
      <c r="J236" s="108">
        <v>36</v>
      </c>
      <c r="K236" s="108">
        <v>1</v>
      </c>
    </row>
    <row r="237" spans="1:11" s="68" customFormat="1" x14ac:dyDescent="0.15">
      <c r="A237" s="66" t="s">
        <v>416</v>
      </c>
      <c r="B237" s="66" t="s">
        <v>4763</v>
      </c>
      <c r="C237" s="66" t="str">
        <f t="shared" si="4"/>
        <v>0110202058生活介護</v>
      </c>
      <c r="D237" s="62" t="s">
        <v>3168</v>
      </c>
      <c r="E237" s="67" t="s">
        <v>4277</v>
      </c>
      <c r="F237" s="67" t="s">
        <v>3768</v>
      </c>
      <c r="G237" s="61" t="s">
        <v>1344</v>
      </c>
      <c r="H237" s="61"/>
      <c r="I237" s="67" t="s">
        <v>2289</v>
      </c>
      <c r="J237" s="108"/>
      <c r="K237" s="108"/>
    </row>
    <row r="238" spans="1:11" s="68" customFormat="1" x14ac:dyDescent="0.15">
      <c r="A238" s="66" t="s">
        <v>416</v>
      </c>
      <c r="B238" s="66" t="s">
        <v>4765</v>
      </c>
      <c r="C238" s="66" t="str">
        <f t="shared" si="4"/>
        <v>0110202058就労継続支援(Ｂ型)</v>
      </c>
      <c r="D238" s="62" t="s">
        <v>3168</v>
      </c>
      <c r="E238" s="67" t="s">
        <v>4277</v>
      </c>
      <c r="F238" s="67" t="s">
        <v>3768</v>
      </c>
      <c r="G238" s="61" t="s">
        <v>1344</v>
      </c>
      <c r="H238" s="61"/>
      <c r="I238" s="67" t="s">
        <v>2289</v>
      </c>
      <c r="J238" s="108"/>
      <c r="K238" s="108"/>
    </row>
    <row r="239" spans="1:11" s="68" customFormat="1" x14ac:dyDescent="0.15">
      <c r="A239" s="66" t="s">
        <v>417</v>
      </c>
      <c r="B239" s="66" t="s">
        <v>4763</v>
      </c>
      <c r="C239" s="66" t="str">
        <f t="shared" si="4"/>
        <v>0110202173生活介護</v>
      </c>
      <c r="D239" s="62" t="s">
        <v>3165</v>
      </c>
      <c r="E239" s="67" t="s">
        <v>4274</v>
      </c>
      <c r="F239" s="67" t="s">
        <v>3765</v>
      </c>
      <c r="G239" s="61" t="s">
        <v>1345</v>
      </c>
      <c r="H239" s="61"/>
      <c r="I239" s="67" t="s">
        <v>2290</v>
      </c>
      <c r="J239" s="108">
        <v>26</v>
      </c>
      <c r="K239" s="108">
        <v>1</v>
      </c>
    </row>
    <row r="240" spans="1:11" s="68" customFormat="1" x14ac:dyDescent="0.15">
      <c r="A240" s="66" t="s">
        <v>417</v>
      </c>
      <c r="B240" s="66" t="s">
        <v>4765</v>
      </c>
      <c r="C240" s="66" t="str">
        <f t="shared" si="4"/>
        <v>0110202173就労継続支援(Ｂ型)</v>
      </c>
      <c r="D240" s="62" t="s">
        <v>3165</v>
      </c>
      <c r="E240" s="67" t="s">
        <v>4274</v>
      </c>
      <c r="F240" s="67" t="s">
        <v>3765</v>
      </c>
      <c r="G240" s="61" t="s">
        <v>1345</v>
      </c>
      <c r="H240" s="61"/>
      <c r="I240" s="67" t="s">
        <v>2290</v>
      </c>
      <c r="J240" s="108">
        <v>26</v>
      </c>
      <c r="K240" s="108">
        <v>1</v>
      </c>
    </row>
    <row r="241" spans="1:11" s="68" customFormat="1" x14ac:dyDescent="0.15">
      <c r="A241" s="66" t="s">
        <v>418</v>
      </c>
      <c r="B241" s="66" t="s">
        <v>4763</v>
      </c>
      <c r="C241" s="66" t="str">
        <f t="shared" si="4"/>
        <v>0110202181生活介護</v>
      </c>
      <c r="D241" s="62" t="s">
        <v>3179</v>
      </c>
      <c r="E241" s="67" t="s">
        <v>4288</v>
      </c>
      <c r="F241" s="67" t="s">
        <v>3774</v>
      </c>
      <c r="G241" s="61" t="s">
        <v>1346</v>
      </c>
      <c r="H241" s="61"/>
      <c r="I241" s="67" t="s">
        <v>2291</v>
      </c>
      <c r="J241" s="108"/>
      <c r="K241" s="108"/>
    </row>
    <row r="242" spans="1:11" s="68" customFormat="1" x14ac:dyDescent="0.15">
      <c r="A242" s="66" t="s">
        <v>420</v>
      </c>
      <c r="B242" s="66" t="s">
        <v>4763</v>
      </c>
      <c r="C242" s="66" t="str">
        <f t="shared" si="4"/>
        <v>0110202199生活介護</v>
      </c>
      <c r="D242" s="62" t="s">
        <v>3179</v>
      </c>
      <c r="E242" s="67" t="s">
        <v>4288</v>
      </c>
      <c r="F242" s="67" t="s">
        <v>3774</v>
      </c>
      <c r="G242" s="61" t="s">
        <v>1348</v>
      </c>
      <c r="H242" s="61"/>
      <c r="I242" s="67" t="s">
        <v>2293</v>
      </c>
      <c r="J242" s="108"/>
      <c r="K242" s="108"/>
    </row>
    <row r="243" spans="1:11" s="68" customFormat="1" x14ac:dyDescent="0.15">
      <c r="A243" s="66" t="s">
        <v>419</v>
      </c>
      <c r="B243" s="66" t="s">
        <v>4765</v>
      </c>
      <c r="C243" s="66" t="str">
        <f t="shared" si="4"/>
        <v>0110202207就労継続支援(Ｂ型)</v>
      </c>
      <c r="D243" s="62" t="s">
        <v>3014</v>
      </c>
      <c r="E243" s="67" t="s">
        <v>4125</v>
      </c>
      <c r="F243" s="67" t="s">
        <v>3660</v>
      </c>
      <c r="G243" s="61" t="s">
        <v>1347</v>
      </c>
      <c r="H243" s="61"/>
      <c r="I243" s="67" t="s">
        <v>2292</v>
      </c>
      <c r="J243" s="108">
        <v>1</v>
      </c>
      <c r="K243" s="108">
        <v>3</v>
      </c>
    </row>
    <row r="244" spans="1:11" s="68" customFormat="1" x14ac:dyDescent="0.15">
      <c r="A244" s="66" t="s">
        <v>421</v>
      </c>
      <c r="B244" s="66" t="s">
        <v>4762</v>
      </c>
      <c r="C244" s="66" t="str">
        <f t="shared" si="4"/>
        <v>0110202249就労移行支援</v>
      </c>
      <c r="D244" s="62" t="s">
        <v>3184</v>
      </c>
      <c r="E244" s="67" t="s">
        <v>4293</v>
      </c>
      <c r="F244" s="67" t="s">
        <v>2744</v>
      </c>
      <c r="G244" s="61" t="s">
        <v>1349</v>
      </c>
      <c r="H244" s="61"/>
      <c r="I244" s="67" t="s">
        <v>2294</v>
      </c>
      <c r="J244" s="108">
        <v>92</v>
      </c>
      <c r="K244" s="108">
        <v>1</v>
      </c>
    </row>
    <row r="245" spans="1:11" s="68" customFormat="1" x14ac:dyDescent="0.15">
      <c r="A245" s="66" t="s">
        <v>422</v>
      </c>
      <c r="B245" s="66" t="s">
        <v>4763</v>
      </c>
      <c r="C245" s="66" t="str">
        <f t="shared" si="4"/>
        <v>0110202256生活介護</v>
      </c>
      <c r="D245" s="62" t="s">
        <v>3166</v>
      </c>
      <c r="E245" s="67" t="s">
        <v>4275</v>
      </c>
      <c r="F245" s="67" t="s">
        <v>3766</v>
      </c>
      <c r="G245" s="61" t="s">
        <v>1350</v>
      </c>
      <c r="H245" s="61"/>
      <c r="I245" s="67" t="s">
        <v>2295</v>
      </c>
      <c r="J245" s="108"/>
      <c r="K245" s="108"/>
    </row>
    <row r="246" spans="1:11" s="68" customFormat="1" x14ac:dyDescent="0.15">
      <c r="A246" s="66" t="s">
        <v>423</v>
      </c>
      <c r="B246" s="66" t="s">
        <v>4763</v>
      </c>
      <c r="C246" s="66" t="str">
        <f t="shared" si="4"/>
        <v>0110202264生活介護</v>
      </c>
      <c r="D246" s="62" t="s">
        <v>3185</v>
      </c>
      <c r="E246" s="67" t="s">
        <v>4294</v>
      </c>
      <c r="F246" s="67" t="s">
        <v>2304</v>
      </c>
      <c r="G246" s="61" t="s">
        <v>1351</v>
      </c>
      <c r="H246" s="61"/>
      <c r="I246" s="67" t="s">
        <v>2296</v>
      </c>
      <c r="J246" s="108"/>
      <c r="K246" s="108"/>
    </row>
    <row r="247" spans="1:11" s="68" customFormat="1" x14ac:dyDescent="0.15">
      <c r="A247" s="66" t="s">
        <v>424</v>
      </c>
      <c r="B247" s="66" t="s">
        <v>4763</v>
      </c>
      <c r="C247" s="66" t="str">
        <f t="shared" si="4"/>
        <v>0110202504生活介護</v>
      </c>
      <c r="D247" s="62" t="s">
        <v>3186</v>
      </c>
      <c r="E247" s="67" t="s">
        <v>4295</v>
      </c>
      <c r="F247" s="67" t="s">
        <v>3778</v>
      </c>
      <c r="G247" s="61" t="s">
        <v>1352</v>
      </c>
      <c r="H247" s="61"/>
      <c r="I247" s="67" t="s">
        <v>2297</v>
      </c>
      <c r="J247" s="108"/>
      <c r="K247" s="108"/>
    </row>
    <row r="248" spans="1:11" s="68" customFormat="1" x14ac:dyDescent="0.15">
      <c r="A248" s="66" t="s">
        <v>425</v>
      </c>
      <c r="B248" s="66" t="s">
        <v>4763</v>
      </c>
      <c r="C248" s="66" t="str">
        <f t="shared" si="4"/>
        <v>0110202579生活介護</v>
      </c>
      <c r="D248" s="62" t="s">
        <v>3187</v>
      </c>
      <c r="E248" s="67" t="s">
        <v>4296</v>
      </c>
      <c r="F248" s="67" t="s">
        <v>2298</v>
      </c>
      <c r="G248" s="61" t="s">
        <v>1353</v>
      </c>
      <c r="H248" s="61"/>
      <c r="I248" s="67" t="s">
        <v>2298</v>
      </c>
      <c r="J248" s="108"/>
      <c r="K248" s="108"/>
    </row>
    <row r="249" spans="1:11" s="68" customFormat="1" x14ac:dyDescent="0.15">
      <c r="A249" s="66" t="s">
        <v>426</v>
      </c>
      <c r="B249" s="66" t="s">
        <v>4765</v>
      </c>
      <c r="C249" s="66" t="str">
        <f t="shared" si="4"/>
        <v>0110202603就労継続支援(Ｂ型)</v>
      </c>
      <c r="D249" s="62" t="s">
        <v>3174</v>
      </c>
      <c r="E249" s="67" t="s">
        <v>4283</v>
      </c>
      <c r="F249" s="67" t="s">
        <v>3772</v>
      </c>
      <c r="G249" s="61" t="s">
        <v>1354</v>
      </c>
      <c r="H249" s="61"/>
      <c r="I249" s="67" t="s">
        <v>2299</v>
      </c>
      <c r="J249" s="108">
        <v>21</v>
      </c>
      <c r="K249" s="108">
        <v>2</v>
      </c>
    </row>
    <row r="250" spans="1:11" s="68" customFormat="1" x14ac:dyDescent="0.15">
      <c r="A250" s="66" t="s">
        <v>427</v>
      </c>
      <c r="B250" s="66" t="s">
        <v>4765</v>
      </c>
      <c r="C250" s="66" t="str">
        <f t="shared" si="4"/>
        <v>0110202629就労継続支援(Ｂ型)</v>
      </c>
      <c r="D250" s="62" t="s">
        <v>3178</v>
      </c>
      <c r="E250" s="67" t="s">
        <v>4287</v>
      </c>
      <c r="F250" s="67" t="s">
        <v>3773</v>
      </c>
      <c r="G250" s="61" t="s">
        <v>1355</v>
      </c>
      <c r="H250" s="61"/>
      <c r="I250" s="67" t="s">
        <v>2300</v>
      </c>
      <c r="J250" s="108">
        <v>11</v>
      </c>
      <c r="K250" s="108">
        <v>1</v>
      </c>
    </row>
    <row r="251" spans="1:11" s="68" customFormat="1" x14ac:dyDescent="0.15">
      <c r="A251" s="66" t="s">
        <v>428</v>
      </c>
      <c r="B251" s="66" t="s">
        <v>4765</v>
      </c>
      <c r="C251" s="66" t="str">
        <f t="shared" si="4"/>
        <v>0110202694就労継続支援(Ｂ型)</v>
      </c>
      <c r="D251" s="62" t="s">
        <v>3188</v>
      </c>
      <c r="E251" s="67" t="s">
        <v>4297</v>
      </c>
      <c r="F251" s="67" t="s">
        <v>3779</v>
      </c>
      <c r="G251" s="61" t="s">
        <v>1356</v>
      </c>
      <c r="H251" s="61"/>
      <c r="I251" s="67" t="s">
        <v>2301</v>
      </c>
      <c r="J251" s="108"/>
      <c r="K251" s="108"/>
    </row>
    <row r="252" spans="1:11" s="68" customFormat="1" x14ac:dyDescent="0.15">
      <c r="A252" s="66" t="s">
        <v>429</v>
      </c>
      <c r="B252" s="66" t="s">
        <v>4765</v>
      </c>
      <c r="C252" s="66" t="str">
        <f t="shared" si="4"/>
        <v>0110202736就労継続支援(Ｂ型)</v>
      </c>
      <c r="D252" s="62" t="s">
        <v>3189</v>
      </c>
      <c r="E252" s="67" t="s">
        <v>4298</v>
      </c>
      <c r="F252" s="67" t="s">
        <v>3780</v>
      </c>
      <c r="G252" s="61" t="s">
        <v>1357</v>
      </c>
      <c r="H252" s="61"/>
      <c r="I252" s="67" t="s">
        <v>2302</v>
      </c>
      <c r="J252" s="108"/>
      <c r="K252" s="108"/>
    </row>
    <row r="253" spans="1:11" s="68" customFormat="1" x14ac:dyDescent="0.15">
      <c r="A253" s="66" t="s">
        <v>430</v>
      </c>
      <c r="B253" s="66" t="s">
        <v>4765</v>
      </c>
      <c r="C253" s="66" t="str">
        <f t="shared" si="4"/>
        <v>0110202884就労継続支援(Ｂ型)</v>
      </c>
      <c r="D253" s="62" t="s">
        <v>3043</v>
      </c>
      <c r="E253" s="67" t="s">
        <v>4134</v>
      </c>
      <c r="F253" s="67" t="s">
        <v>3675</v>
      </c>
      <c r="G253" s="61" t="s">
        <v>1358</v>
      </c>
      <c r="H253" s="61"/>
      <c r="I253" s="67" t="s">
        <v>2303</v>
      </c>
      <c r="J253" s="108">
        <v>28</v>
      </c>
      <c r="K253" s="108">
        <v>5</v>
      </c>
    </row>
    <row r="254" spans="1:11" s="68" customFormat="1" x14ac:dyDescent="0.15">
      <c r="A254" s="66" t="s">
        <v>431</v>
      </c>
      <c r="B254" s="66" t="s">
        <v>4763</v>
      </c>
      <c r="C254" s="66" t="str">
        <f t="shared" si="4"/>
        <v>0110202892生活介護</v>
      </c>
      <c r="D254" s="62" t="s">
        <v>3185</v>
      </c>
      <c r="E254" s="67" t="s">
        <v>4294</v>
      </c>
      <c r="F254" s="67" t="s">
        <v>2304</v>
      </c>
      <c r="G254" s="61" t="s">
        <v>1359</v>
      </c>
      <c r="H254" s="61"/>
      <c r="I254" s="67" t="s">
        <v>2304</v>
      </c>
      <c r="J254" s="108"/>
      <c r="K254" s="108"/>
    </row>
    <row r="255" spans="1:11" s="68" customFormat="1" x14ac:dyDescent="0.15">
      <c r="A255" s="66" t="s">
        <v>432</v>
      </c>
      <c r="B255" s="66" t="s">
        <v>4765</v>
      </c>
      <c r="C255" s="66" t="str">
        <f t="shared" si="4"/>
        <v>0110202926就労継続支援(Ｂ型)</v>
      </c>
      <c r="D255" s="62" t="s">
        <v>3190</v>
      </c>
      <c r="E255" s="67" t="s">
        <v>4299</v>
      </c>
      <c r="F255" s="67" t="s">
        <v>3781</v>
      </c>
      <c r="G255" s="61" t="s">
        <v>1360</v>
      </c>
      <c r="H255" s="61"/>
      <c r="I255" s="67" t="s">
        <v>2305</v>
      </c>
      <c r="J255" s="108"/>
      <c r="K255" s="108"/>
    </row>
    <row r="256" spans="1:11" s="68" customFormat="1" x14ac:dyDescent="0.15">
      <c r="A256" s="66" t="s">
        <v>433</v>
      </c>
      <c r="B256" s="66" t="s">
        <v>4763</v>
      </c>
      <c r="C256" s="66" t="str">
        <f t="shared" si="4"/>
        <v>0110202967生活介護</v>
      </c>
      <c r="D256" s="62" t="s">
        <v>3191</v>
      </c>
      <c r="E256" s="67" t="s">
        <v>4300</v>
      </c>
      <c r="F256" s="67" t="s">
        <v>3782</v>
      </c>
      <c r="G256" s="61" t="s">
        <v>1361</v>
      </c>
      <c r="H256" s="61"/>
      <c r="I256" s="67" t="s">
        <v>2306</v>
      </c>
      <c r="J256" s="108"/>
      <c r="K256" s="108"/>
    </row>
    <row r="257" spans="1:11" s="68" customFormat="1" x14ac:dyDescent="0.15">
      <c r="A257" s="66" t="s">
        <v>433</v>
      </c>
      <c r="B257" s="66" t="s">
        <v>4765</v>
      </c>
      <c r="C257" s="66" t="str">
        <f t="shared" si="4"/>
        <v>0110202967就労継続支援(Ｂ型)</v>
      </c>
      <c r="D257" s="62" t="s">
        <v>3191</v>
      </c>
      <c r="E257" s="67" t="s">
        <v>4300</v>
      </c>
      <c r="F257" s="67" t="s">
        <v>3782</v>
      </c>
      <c r="G257" s="61" t="s">
        <v>1361</v>
      </c>
      <c r="H257" s="61"/>
      <c r="I257" s="67" t="s">
        <v>2306</v>
      </c>
      <c r="J257" s="108"/>
      <c r="K257" s="108"/>
    </row>
    <row r="258" spans="1:11" s="68" customFormat="1" x14ac:dyDescent="0.15">
      <c r="A258" s="66" t="s">
        <v>434</v>
      </c>
      <c r="B258" s="66" t="s">
        <v>4762</v>
      </c>
      <c r="C258" s="66" t="str">
        <f t="shared" si="4"/>
        <v>0110203023就労移行支援</v>
      </c>
      <c r="D258" s="62" t="s">
        <v>3192</v>
      </c>
      <c r="E258" s="67" t="s">
        <v>4301</v>
      </c>
      <c r="F258" s="67" t="s">
        <v>3783</v>
      </c>
      <c r="G258" s="61" t="s">
        <v>1362</v>
      </c>
      <c r="H258" s="61"/>
      <c r="I258" s="67" t="s">
        <v>2307</v>
      </c>
      <c r="J258" s="108">
        <v>54</v>
      </c>
      <c r="K258" s="108">
        <v>1</v>
      </c>
    </row>
    <row r="259" spans="1:11" s="68" customFormat="1" x14ac:dyDescent="0.15">
      <c r="A259" s="66" t="s">
        <v>435</v>
      </c>
      <c r="B259" s="66" t="s">
        <v>4765</v>
      </c>
      <c r="C259" s="66" t="str">
        <f t="shared" si="4"/>
        <v>0110203049就労継続支援(Ｂ型)</v>
      </c>
      <c r="D259" s="62" t="s">
        <v>3193</v>
      </c>
      <c r="E259" s="67" t="s">
        <v>4302</v>
      </c>
      <c r="F259" s="67" t="s">
        <v>2308</v>
      </c>
      <c r="G259" s="61" t="s">
        <v>1363</v>
      </c>
      <c r="H259" s="61"/>
      <c r="I259" s="67" t="s">
        <v>2308</v>
      </c>
      <c r="J259" s="108">
        <v>149</v>
      </c>
      <c r="K259" s="108">
        <v>1</v>
      </c>
    </row>
    <row r="260" spans="1:11" s="68" customFormat="1" x14ac:dyDescent="0.15">
      <c r="A260" s="66" t="s">
        <v>436</v>
      </c>
      <c r="B260" s="66" t="s">
        <v>4763</v>
      </c>
      <c r="C260" s="66" t="str">
        <f t="shared" si="4"/>
        <v>0110203056生活介護</v>
      </c>
      <c r="D260" s="62" t="s">
        <v>3194</v>
      </c>
      <c r="E260" s="67" t="s">
        <v>4303</v>
      </c>
      <c r="F260" s="67" t="s">
        <v>3784</v>
      </c>
      <c r="G260" s="61" t="s">
        <v>1364</v>
      </c>
      <c r="H260" s="61"/>
      <c r="I260" s="67" t="s">
        <v>2309</v>
      </c>
      <c r="J260" s="108"/>
      <c r="K260" s="108"/>
    </row>
    <row r="261" spans="1:11" s="68" customFormat="1" x14ac:dyDescent="0.15">
      <c r="A261" s="66" t="s">
        <v>437</v>
      </c>
      <c r="B261" s="66" t="s">
        <v>4763</v>
      </c>
      <c r="C261" s="66" t="str">
        <f t="shared" si="4"/>
        <v>0110203064生活介護</v>
      </c>
      <c r="D261" s="62" t="s">
        <v>3163</v>
      </c>
      <c r="E261" s="67" t="s">
        <v>4272</v>
      </c>
      <c r="F261" s="67" t="s">
        <v>2262</v>
      </c>
      <c r="G261" s="61" t="s">
        <v>1365</v>
      </c>
      <c r="H261" s="61"/>
      <c r="I261" s="67" t="s">
        <v>2310</v>
      </c>
      <c r="J261" s="108"/>
      <c r="K261" s="108"/>
    </row>
    <row r="262" spans="1:11" s="68" customFormat="1" x14ac:dyDescent="0.15">
      <c r="A262" s="66" t="s">
        <v>438</v>
      </c>
      <c r="B262" s="66" t="s">
        <v>4763</v>
      </c>
      <c r="C262" s="66" t="str">
        <f t="shared" si="4"/>
        <v>0110203148生活介護</v>
      </c>
      <c r="D262" s="62" t="s">
        <v>3166</v>
      </c>
      <c r="E262" s="67" t="s">
        <v>4275</v>
      </c>
      <c r="F262" s="67" t="s">
        <v>3766</v>
      </c>
      <c r="G262" s="61" t="s">
        <v>1366</v>
      </c>
      <c r="H262" s="61"/>
      <c r="I262" s="67" t="s">
        <v>2311</v>
      </c>
      <c r="J262" s="108">
        <v>5</v>
      </c>
      <c r="K262" s="108">
        <v>6</v>
      </c>
    </row>
    <row r="263" spans="1:11" s="68" customFormat="1" x14ac:dyDescent="0.15">
      <c r="A263" s="66" t="s">
        <v>438</v>
      </c>
      <c r="B263" s="66" t="s">
        <v>4765</v>
      </c>
      <c r="C263" s="66" t="str">
        <f t="shared" si="4"/>
        <v>0110203148就労継続支援(Ｂ型)</v>
      </c>
      <c r="D263" s="62" t="s">
        <v>3166</v>
      </c>
      <c r="E263" s="67" t="s">
        <v>4275</v>
      </c>
      <c r="F263" s="67" t="s">
        <v>3766</v>
      </c>
      <c r="G263" s="61" t="s">
        <v>1366</v>
      </c>
      <c r="H263" s="61"/>
      <c r="I263" s="67" t="s">
        <v>2311</v>
      </c>
      <c r="J263" s="108">
        <v>5</v>
      </c>
      <c r="K263" s="108">
        <v>6</v>
      </c>
    </row>
    <row r="264" spans="1:11" s="68" customFormat="1" x14ac:dyDescent="0.15">
      <c r="A264" s="66" t="s">
        <v>439</v>
      </c>
      <c r="B264" s="66" t="s">
        <v>4763</v>
      </c>
      <c r="C264" s="66" t="str">
        <f t="shared" si="4"/>
        <v>0110203155生活介護</v>
      </c>
      <c r="D264" s="62" t="s">
        <v>3195</v>
      </c>
      <c r="E264" s="67" t="s">
        <v>4304</v>
      </c>
      <c r="F264" s="67" t="s">
        <v>2313</v>
      </c>
      <c r="G264" s="61" t="s">
        <v>1367</v>
      </c>
      <c r="H264" s="61"/>
      <c r="I264" s="67" t="s">
        <v>2312</v>
      </c>
      <c r="J264" s="108"/>
      <c r="K264" s="108"/>
    </row>
    <row r="265" spans="1:11" s="68" customFormat="1" x14ac:dyDescent="0.15">
      <c r="A265" s="66" t="s">
        <v>439</v>
      </c>
      <c r="B265" s="66" t="s">
        <v>4762</v>
      </c>
      <c r="C265" s="66" t="str">
        <f t="shared" si="4"/>
        <v>0110203155就労移行支援</v>
      </c>
      <c r="D265" s="62" t="s">
        <v>3195</v>
      </c>
      <c r="E265" s="67" t="s">
        <v>4304</v>
      </c>
      <c r="F265" s="67" t="s">
        <v>2313</v>
      </c>
      <c r="G265" s="61" t="s">
        <v>1367</v>
      </c>
      <c r="H265" s="61"/>
      <c r="I265" s="67" t="s">
        <v>2313</v>
      </c>
      <c r="J265" s="108"/>
      <c r="K265" s="108"/>
    </row>
    <row r="266" spans="1:11" s="68" customFormat="1" x14ac:dyDescent="0.15">
      <c r="A266" s="66" t="s">
        <v>439</v>
      </c>
      <c r="B266" s="66" t="s">
        <v>4765</v>
      </c>
      <c r="C266" s="66" t="str">
        <f t="shared" si="4"/>
        <v>0110203155就労継続支援(Ｂ型)</v>
      </c>
      <c r="D266" s="62" t="s">
        <v>3195</v>
      </c>
      <c r="E266" s="67" t="s">
        <v>4304</v>
      </c>
      <c r="F266" s="67" t="s">
        <v>2313</v>
      </c>
      <c r="G266" s="61" t="s">
        <v>1367</v>
      </c>
      <c r="H266" s="61"/>
      <c r="I266" s="67" t="s">
        <v>2313</v>
      </c>
      <c r="J266" s="108"/>
      <c r="K266" s="108"/>
    </row>
    <row r="267" spans="1:11" s="68" customFormat="1" x14ac:dyDescent="0.15">
      <c r="A267" s="66" t="s">
        <v>440</v>
      </c>
      <c r="B267" s="66" t="s">
        <v>4764</v>
      </c>
      <c r="C267" s="66" t="str">
        <f t="shared" si="4"/>
        <v>0110203163就労継続支援(Ａ型)</v>
      </c>
      <c r="D267" s="62" t="s">
        <v>1368</v>
      </c>
      <c r="E267" s="67" t="s">
        <v>4305</v>
      </c>
      <c r="F267" s="67" t="s">
        <v>3785</v>
      </c>
      <c r="G267" s="61" t="s">
        <v>1368</v>
      </c>
      <c r="H267" s="61"/>
      <c r="I267" s="67" t="s">
        <v>2314</v>
      </c>
      <c r="J267" s="108">
        <v>117</v>
      </c>
      <c r="K267" s="108">
        <v>1</v>
      </c>
    </row>
    <row r="268" spans="1:11" s="68" customFormat="1" x14ac:dyDescent="0.15">
      <c r="A268" s="66" t="s">
        <v>441</v>
      </c>
      <c r="B268" s="66" t="s">
        <v>4762</v>
      </c>
      <c r="C268" s="66" t="str">
        <f t="shared" si="4"/>
        <v>0110203189就労移行支援</v>
      </c>
      <c r="D268" s="62" t="s">
        <v>3196</v>
      </c>
      <c r="E268" s="67" t="s">
        <v>4306</v>
      </c>
      <c r="F268" s="67" t="s">
        <v>3786</v>
      </c>
      <c r="G268" s="61" t="s">
        <v>1369</v>
      </c>
      <c r="H268" s="61"/>
      <c r="I268" s="67" t="s">
        <v>2315</v>
      </c>
      <c r="J268" s="108">
        <v>106</v>
      </c>
      <c r="K268" s="108">
        <v>1</v>
      </c>
    </row>
    <row r="269" spans="1:11" s="68" customFormat="1" x14ac:dyDescent="0.15">
      <c r="A269" s="66" t="s">
        <v>441</v>
      </c>
      <c r="B269" s="66" t="s">
        <v>4765</v>
      </c>
      <c r="C269" s="66" t="str">
        <f t="shared" si="4"/>
        <v>0110203189就労継続支援(Ｂ型)</v>
      </c>
      <c r="D269" s="62" t="s">
        <v>3196</v>
      </c>
      <c r="E269" s="67" t="s">
        <v>4306</v>
      </c>
      <c r="F269" s="67" t="s">
        <v>3786</v>
      </c>
      <c r="G269" s="61" t="s">
        <v>1369</v>
      </c>
      <c r="H269" s="61"/>
      <c r="I269" s="67" t="s">
        <v>2316</v>
      </c>
      <c r="J269" s="108">
        <v>106</v>
      </c>
      <c r="K269" s="108">
        <v>1</v>
      </c>
    </row>
    <row r="270" spans="1:11" s="68" customFormat="1" x14ac:dyDescent="0.15">
      <c r="A270" s="66" t="s">
        <v>442</v>
      </c>
      <c r="B270" s="66" t="s">
        <v>4765</v>
      </c>
      <c r="C270" s="66" t="str">
        <f t="shared" si="4"/>
        <v>0110203213就労継続支援(Ｂ型)</v>
      </c>
      <c r="D270" s="62" t="s">
        <v>3197</v>
      </c>
      <c r="E270" s="67" t="s">
        <v>4307</v>
      </c>
      <c r="F270" s="67" t="s">
        <v>3787</v>
      </c>
      <c r="G270" s="61" t="s">
        <v>1370</v>
      </c>
      <c r="H270" s="61"/>
      <c r="I270" s="67" t="s">
        <v>2317</v>
      </c>
      <c r="J270" s="108"/>
      <c r="K270" s="108"/>
    </row>
    <row r="271" spans="1:11" s="68" customFormat="1" x14ac:dyDescent="0.15">
      <c r="A271" s="66" t="s">
        <v>443</v>
      </c>
      <c r="B271" s="66" t="s">
        <v>4765</v>
      </c>
      <c r="C271" s="66" t="str">
        <f t="shared" si="4"/>
        <v>0110203239就労継続支援(Ｂ型)</v>
      </c>
      <c r="D271" s="62" t="s">
        <v>3198</v>
      </c>
      <c r="E271" s="67" t="s">
        <v>4308</v>
      </c>
      <c r="F271" s="67" t="s">
        <v>2318</v>
      </c>
      <c r="G271" s="61" t="s">
        <v>1371</v>
      </c>
      <c r="H271" s="61"/>
      <c r="I271" s="67" t="s">
        <v>2318</v>
      </c>
      <c r="J271" s="108"/>
      <c r="K271" s="108"/>
    </row>
    <row r="272" spans="1:11" s="68" customFormat="1" x14ac:dyDescent="0.15">
      <c r="A272" s="66" t="s">
        <v>445</v>
      </c>
      <c r="B272" s="66" t="s">
        <v>4763</v>
      </c>
      <c r="C272" s="66" t="str">
        <f t="shared" si="4"/>
        <v>0110203312生活介護</v>
      </c>
      <c r="D272" s="62" t="s">
        <v>3181</v>
      </c>
      <c r="E272" s="67" t="s">
        <v>4290</v>
      </c>
      <c r="F272" s="67" t="s">
        <v>3776</v>
      </c>
      <c r="G272" s="61" t="s">
        <v>1373</v>
      </c>
      <c r="H272" s="61"/>
      <c r="I272" s="67" t="s">
        <v>2320</v>
      </c>
      <c r="J272" s="108"/>
      <c r="K272" s="108"/>
    </row>
    <row r="273" spans="1:11" s="68" customFormat="1" x14ac:dyDescent="0.15">
      <c r="A273" s="66" t="s">
        <v>444</v>
      </c>
      <c r="B273" s="66" t="s">
        <v>4763</v>
      </c>
      <c r="C273" s="66" t="str">
        <f t="shared" si="4"/>
        <v>0110203346生活介護</v>
      </c>
      <c r="D273" s="62" t="s">
        <v>3199</v>
      </c>
      <c r="E273" s="67" t="s">
        <v>4309</v>
      </c>
      <c r="F273" s="67" t="s">
        <v>2319</v>
      </c>
      <c r="G273" s="61" t="s">
        <v>1372</v>
      </c>
      <c r="H273" s="61"/>
      <c r="I273" s="67" t="s">
        <v>2319</v>
      </c>
      <c r="J273" s="108"/>
      <c r="K273" s="108"/>
    </row>
    <row r="274" spans="1:11" s="68" customFormat="1" x14ac:dyDescent="0.15">
      <c r="A274" s="66" t="s">
        <v>446</v>
      </c>
      <c r="B274" s="66" t="s">
        <v>4762</v>
      </c>
      <c r="C274" s="66" t="str">
        <f t="shared" si="4"/>
        <v>0110203460就労移行支援</v>
      </c>
      <c r="D274" s="62" t="s">
        <v>3200</v>
      </c>
      <c r="E274" s="67" t="s">
        <v>4305</v>
      </c>
      <c r="F274" s="67" t="s">
        <v>3788</v>
      </c>
      <c r="G274" s="61" t="s">
        <v>1374</v>
      </c>
      <c r="H274" s="61"/>
      <c r="I274" s="67" t="s">
        <v>2321</v>
      </c>
      <c r="J274" s="108">
        <v>169</v>
      </c>
      <c r="K274" s="108">
        <v>1</v>
      </c>
    </row>
    <row r="275" spans="1:11" s="68" customFormat="1" x14ac:dyDescent="0.15">
      <c r="A275" s="66" t="s">
        <v>447</v>
      </c>
      <c r="B275" s="66" t="s">
        <v>4764</v>
      </c>
      <c r="C275" s="66" t="str">
        <f t="shared" ref="C275:C338" si="5">A275&amp;B275&amp;H275</f>
        <v>0110203478就労継続支援(Ａ型)</v>
      </c>
      <c r="D275" s="62" t="s">
        <v>3201</v>
      </c>
      <c r="E275" s="67" t="s">
        <v>4310</v>
      </c>
      <c r="F275" s="67" t="s">
        <v>2547</v>
      </c>
      <c r="G275" s="61" t="s">
        <v>1375</v>
      </c>
      <c r="H275" s="61"/>
      <c r="I275" s="67" t="s">
        <v>2322</v>
      </c>
      <c r="J275" s="108">
        <v>74</v>
      </c>
      <c r="K275" s="108">
        <v>3</v>
      </c>
    </row>
    <row r="276" spans="1:11" s="68" customFormat="1" x14ac:dyDescent="0.15">
      <c r="A276" s="66" t="s">
        <v>448</v>
      </c>
      <c r="B276" s="66" t="s">
        <v>4764</v>
      </c>
      <c r="C276" s="66" t="str">
        <f t="shared" si="5"/>
        <v>0110203536就労継続支援(Ａ型)</v>
      </c>
      <c r="D276" s="62" t="s">
        <v>3202</v>
      </c>
      <c r="E276" s="67" t="s">
        <v>4311</v>
      </c>
      <c r="F276" s="67" t="s">
        <v>2414</v>
      </c>
      <c r="G276" s="61" t="s">
        <v>1376</v>
      </c>
      <c r="H276" s="61"/>
      <c r="I276" s="67" t="s">
        <v>2323</v>
      </c>
      <c r="J276" s="108">
        <v>111</v>
      </c>
      <c r="K276" s="108">
        <v>2</v>
      </c>
    </row>
    <row r="277" spans="1:11" s="68" customFormat="1" x14ac:dyDescent="0.15">
      <c r="A277" s="66" t="s">
        <v>448</v>
      </c>
      <c r="B277" s="66" t="s">
        <v>4765</v>
      </c>
      <c r="C277" s="66" t="str">
        <f t="shared" si="5"/>
        <v>0110203536就労継続支援(Ｂ型)</v>
      </c>
      <c r="D277" s="62" t="s">
        <v>3202</v>
      </c>
      <c r="E277" s="67" t="s">
        <v>4311</v>
      </c>
      <c r="F277" s="67" t="s">
        <v>2414</v>
      </c>
      <c r="G277" s="61" t="s">
        <v>1376</v>
      </c>
      <c r="H277" s="61"/>
      <c r="I277" s="67" t="s">
        <v>2323</v>
      </c>
      <c r="J277" s="108">
        <v>111</v>
      </c>
      <c r="K277" s="108">
        <v>2</v>
      </c>
    </row>
    <row r="278" spans="1:11" s="68" customFormat="1" x14ac:dyDescent="0.15">
      <c r="A278" s="66" t="s">
        <v>449</v>
      </c>
      <c r="B278" s="66" t="s">
        <v>4763</v>
      </c>
      <c r="C278" s="66" t="str">
        <f t="shared" si="5"/>
        <v>0110203544生活介護</v>
      </c>
      <c r="D278" s="62" t="s">
        <v>3203</v>
      </c>
      <c r="E278" s="67" t="s">
        <v>4312</v>
      </c>
      <c r="F278" s="67" t="s">
        <v>2894</v>
      </c>
      <c r="G278" s="61" t="s">
        <v>1377</v>
      </c>
      <c r="H278" s="61"/>
      <c r="I278" s="67" t="s">
        <v>2324</v>
      </c>
      <c r="J278" s="108"/>
      <c r="K278" s="108"/>
    </row>
    <row r="279" spans="1:11" s="68" customFormat="1" x14ac:dyDescent="0.15">
      <c r="A279" s="66" t="s">
        <v>450</v>
      </c>
      <c r="B279" s="66" t="s">
        <v>4765</v>
      </c>
      <c r="C279" s="66" t="str">
        <f t="shared" si="5"/>
        <v>0110203569就労継続支援(Ｂ型)</v>
      </c>
      <c r="D279" s="62" t="s">
        <v>3204</v>
      </c>
      <c r="E279" s="67" t="s">
        <v>4313</v>
      </c>
      <c r="F279" s="67" t="s">
        <v>2325</v>
      </c>
      <c r="G279" s="61" t="s">
        <v>1378</v>
      </c>
      <c r="H279" s="61"/>
      <c r="I279" s="67" t="s">
        <v>2325</v>
      </c>
      <c r="J279" s="108"/>
      <c r="K279" s="108"/>
    </row>
    <row r="280" spans="1:11" s="68" customFormat="1" x14ac:dyDescent="0.15">
      <c r="A280" s="66" t="s">
        <v>451</v>
      </c>
      <c r="B280" s="66" t="s">
        <v>4765</v>
      </c>
      <c r="C280" s="66" t="str">
        <f t="shared" si="5"/>
        <v>0110203577就労継続支援(Ｂ型)</v>
      </c>
      <c r="D280" s="62" t="s">
        <v>3205</v>
      </c>
      <c r="E280" s="67" t="s">
        <v>4314</v>
      </c>
      <c r="F280" s="67" t="s">
        <v>3789</v>
      </c>
      <c r="G280" s="61" t="s">
        <v>1379</v>
      </c>
      <c r="H280" s="61"/>
      <c r="I280" s="67" t="s">
        <v>2326</v>
      </c>
      <c r="J280" s="108">
        <v>190</v>
      </c>
      <c r="K280" s="108">
        <v>1</v>
      </c>
    </row>
    <row r="281" spans="1:11" s="68" customFormat="1" x14ac:dyDescent="0.15">
      <c r="A281" s="66" t="s">
        <v>452</v>
      </c>
      <c r="B281" s="66" t="s">
        <v>4765</v>
      </c>
      <c r="C281" s="66" t="str">
        <f t="shared" si="5"/>
        <v>0110203676就労継続支援(Ｂ型)</v>
      </c>
      <c r="D281" s="62" t="s">
        <v>3206</v>
      </c>
      <c r="E281" s="67" t="s">
        <v>4315</v>
      </c>
      <c r="F281" s="67" t="s">
        <v>3790</v>
      </c>
      <c r="G281" s="61" t="s">
        <v>1380</v>
      </c>
      <c r="H281" s="61"/>
      <c r="I281" s="67" t="s">
        <v>2327</v>
      </c>
      <c r="J281" s="108"/>
      <c r="K281" s="108"/>
    </row>
    <row r="282" spans="1:11" s="68" customFormat="1" x14ac:dyDescent="0.15">
      <c r="A282" s="66" t="s">
        <v>453</v>
      </c>
      <c r="B282" s="66" t="s">
        <v>4765</v>
      </c>
      <c r="C282" s="66" t="str">
        <f t="shared" si="5"/>
        <v>0110203684就労継続支援(Ｂ型)</v>
      </c>
      <c r="D282" s="62" t="s">
        <v>3207</v>
      </c>
      <c r="E282" s="67" t="s">
        <v>4316</v>
      </c>
      <c r="F282" s="67" t="s">
        <v>3791</v>
      </c>
      <c r="G282" s="61" t="s">
        <v>1381</v>
      </c>
      <c r="H282" s="61"/>
      <c r="I282" s="67" t="s">
        <v>2328</v>
      </c>
      <c r="J282" s="108"/>
      <c r="K282" s="108"/>
    </row>
    <row r="283" spans="1:11" s="68" customFormat="1" x14ac:dyDescent="0.15">
      <c r="A283" s="66" t="s">
        <v>454</v>
      </c>
      <c r="B283" s="66" t="s">
        <v>4765</v>
      </c>
      <c r="C283" s="66" t="str">
        <f t="shared" si="5"/>
        <v>0110203742就労継続支援(Ｂ型)</v>
      </c>
      <c r="D283" s="62" t="s">
        <v>3208</v>
      </c>
      <c r="E283" s="67" t="s">
        <v>4317</v>
      </c>
      <c r="F283" s="67" t="s">
        <v>3792</v>
      </c>
      <c r="G283" s="61" t="s">
        <v>1382</v>
      </c>
      <c r="H283" s="61"/>
      <c r="I283" s="67" t="s">
        <v>2329</v>
      </c>
      <c r="J283" s="108"/>
      <c r="K283" s="108"/>
    </row>
    <row r="284" spans="1:11" s="68" customFormat="1" x14ac:dyDescent="0.15">
      <c r="A284" s="66" t="s">
        <v>455</v>
      </c>
      <c r="B284" s="66" t="s">
        <v>4765</v>
      </c>
      <c r="C284" s="66" t="str">
        <f t="shared" si="5"/>
        <v>0110203759就労継続支援(Ｂ型)</v>
      </c>
      <c r="D284" s="62" t="s">
        <v>3209</v>
      </c>
      <c r="E284" s="67" t="s">
        <v>4318</v>
      </c>
      <c r="F284" s="67" t="s">
        <v>3793</v>
      </c>
      <c r="G284" s="61" t="s">
        <v>1383</v>
      </c>
      <c r="H284" s="61"/>
      <c r="I284" s="67" t="s">
        <v>2330</v>
      </c>
      <c r="J284" s="108"/>
      <c r="K284" s="108"/>
    </row>
    <row r="285" spans="1:11" s="68" customFormat="1" x14ac:dyDescent="0.15">
      <c r="A285" s="66" t="s">
        <v>456</v>
      </c>
      <c r="B285" s="66" t="s">
        <v>4763</v>
      </c>
      <c r="C285" s="66" t="str">
        <f t="shared" si="5"/>
        <v>0110203783生活介護</v>
      </c>
      <c r="D285" s="62" t="s">
        <v>3210</v>
      </c>
      <c r="E285" s="67" t="s">
        <v>4319</v>
      </c>
      <c r="F285" s="67" t="s">
        <v>3794</v>
      </c>
      <c r="G285" s="61" t="s">
        <v>1384</v>
      </c>
      <c r="H285" s="61"/>
      <c r="I285" s="67" t="s">
        <v>2331</v>
      </c>
      <c r="J285" s="108"/>
      <c r="K285" s="108"/>
    </row>
    <row r="286" spans="1:11" s="68" customFormat="1" x14ac:dyDescent="0.15">
      <c r="A286" s="66" t="s">
        <v>457</v>
      </c>
      <c r="B286" s="66" t="s">
        <v>4763</v>
      </c>
      <c r="C286" s="66" t="str">
        <f t="shared" si="5"/>
        <v>0110203791生活介護</v>
      </c>
      <c r="D286" s="62" t="s">
        <v>3166</v>
      </c>
      <c r="E286" s="67" t="s">
        <v>4275</v>
      </c>
      <c r="F286" s="67" t="s">
        <v>3766</v>
      </c>
      <c r="G286" s="61" t="s">
        <v>1385</v>
      </c>
      <c r="H286" s="61"/>
      <c r="I286" s="67" t="s">
        <v>2332</v>
      </c>
      <c r="J286" s="108">
        <v>5</v>
      </c>
      <c r="K286" s="108">
        <v>8</v>
      </c>
    </row>
    <row r="287" spans="1:11" s="68" customFormat="1" x14ac:dyDescent="0.15">
      <c r="A287" s="66" t="s">
        <v>457</v>
      </c>
      <c r="B287" s="66" t="s">
        <v>4765</v>
      </c>
      <c r="C287" s="66" t="str">
        <f t="shared" si="5"/>
        <v>0110203791就労継続支援(Ｂ型)</v>
      </c>
      <c r="D287" s="62" t="s">
        <v>3166</v>
      </c>
      <c r="E287" s="67" t="s">
        <v>4275</v>
      </c>
      <c r="F287" s="67" t="s">
        <v>3766</v>
      </c>
      <c r="G287" s="61" t="s">
        <v>1385</v>
      </c>
      <c r="H287" s="61"/>
      <c r="I287" s="67" t="s">
        <v>2332</v>
      </c>
      <c r="J287" s="108">
        <v>5</v>
      </c>
      <c r="K287" s="108">
        <v>8</v>
      </c>
    </row>
    <row r="288" spans="1:11" s="68" customFormat="1" x14ac:dyDescent="0.15">
      <c r="A288" s="66" t="s">
        <v>458</v>
      </c>
      <c r="B288" s="66" t="s">
        <v>4765</v>
      </c>
      <c r="C288" s="66" t="str">
        <f t="shared" si="5"/>
        <v>0110203833就労継続支援(Ｂ型)</v>
      </c>
      <c r="D288" s="62" t="s">
        <v>3211</v>
      </c>
      <c r="E288" s="67" t="s">
        <v>4320</v>
      </c>
      <c r="F288" s="67" t="s">
        <v>2333</v>
      </c>
      <c r="G288" s="61" t="s">
        <v>1386</v>
      </c>
      <c r="H288" s="61"/>
      <c r="I288" s="67" t="s">
        <v>2333</v>
      </c>
      <c r="J288" s="108">
        <v>237</v>
      </c>
      <c r="K288" s="108">
        <v>1</v>
      </c>
    </row>
    <row r="289" spans="1:11" s="68" customFormat="1" x14ac:dyDescent="0.15">
      <c r="A289" s="66" t="s">
        <v>459</v>
      </c>
      <c r="B289" s="66" t="s">
        <v>4765</v>
      </c>
      <c r="C289" s="66" t="str">
        <f t="shared" si="5"/>
        <v>0110203999就労継続支援(Ｂ型)</v>
      </c>
      <c r="D289" s="62" t="s">
        <v>3212</v>
      </c>
      <c r="E289" s="67" t="s">
        <v>4321</v>
      </c>
      <c r="F289" s="67" t="s">
        <v>3795</v>
      </c>
      <c r="G289" s="61" t="s">
        <v>1387</v>
      </c>
      <c r="H289" s="61"/>
      <c r="I289" s="67" t="s">
        <v>2334</v>
      </c>
      <c r="J289" s="108">
        <v>242</v>
      </c>
      <c r="K289" s="108">
        <v>1</v>
      </c>
    </row>
    <row r="290" spans="1:11" s="68" customFormat="1" x14ac:dyDescent="0.15">
      <c r="A290" s="66" t="s">
        <v>460</v>
      </c>
      <c r="B290" s="66" t="s">
        <v>4765</v>
      </c>
      <c r="C290" s="66" t="str">
        <f t="shared" si="5"/>
        <v>0110204039就労継続支援(Ｂ型)</v>
      </c>
      <c r="D290" s="62" t="s">
        <v>3213</v>
      </c>
      <c r="E290" s="67" t="s">
        <v>4322</v>
      </c>
      <c r="F290" s="67" t="s">
        <v>2335</v>
      </c>
      <c r="G290" s="61" t="s">
        <v>1388</v>
      </c>
      <c r="H290" s="61"/>
      <c r="I290" s="67" t="s">
        <v>2335</v>
      </c>
      <c r="J290" s="108">
        <v>154</v>
      </c>
      <c r="K290" s="108">
        <v>1</v>
      </c>
    </row>
    <row r="291" spans="1:11" s="68" customFormat="1" x14ac:dyDescent="0.15">
      <c r="A291" s="66" t="s">
        <v>461</v>
      </c>
      <c r="B291" s="66" t="s">
        <v>4762</v>
      </c>
      <c r="C291" s="66" t="str">
        <f t="shared" si="5"/>
        <v>0110204047就労移行支援</v>
      </c>
      <c r="D291" s="62" t="s">
        <v>3200</v>
      </c>
      <c r="E291" s="67" t="s">
        <v>4305</v>
      </c>
      <c r="F291" s="67" t="s">
        <v>3788</v>
      </c>
      <c r="G291" s="61" t="s">
        <v>1389</v>
      </c>
      <c r="H291" s="61"/>
      <c r="I291" s="67" t="s">
        <v>2336</v>
      </c>
      <c r="J291" s="108">
        <v>169</v>
      </c>
      <c r="K291" s="108">
        <v>2</v>
      </c>
    </row>
    <row r="292" spans="1:11" s="68" customFormat="1" x14ac:dyDescent="0.15">
      <c r="A292" s="66" t="s">
        <v>463</v>
      </c>
      <c r="B292" s="66" t="s">
        <v>4764</v>
      </c>
      <c r="C292" s="66" t="str">
        <f t="shared" si="5"/>
        <v>0110204062就労継続支援(Ａ型)</v>
      </c>
      <c r="D292" s="62" t="s">
        <v>3036</v>
      </c>
      <c r="E292" s="67" t="s">
        <v>4147</v>
      </c>
      <c r="F292" s="67" t="s">
        <v>2112</v>
      </c>
      <c r="G292" s="61" t="s">
        <v>1391</v>
      </c>
      <c r="H292" s="61"/>
      <c r="I292" s="67" t="s">
        <v>2338</v>
      </c>
      <c r="J292" s="108"/>
      <c r="K292" s="108"/>
    </row>
    <row r="293" spans="1:11" s="68" customFormat="1" x14ac:dyDescent="0.15">
      <c r="A293" s="66" t="s">
        <v>462</v>
      </c>
      <c r="B293" s="66" t="s">
        <v>4765</v>
      </c>
      <c r="C293" s="66" t="str">
        <f t="shared" si="5"/>
        <v>0110204096就労継続支援(Ｂ型)</v>
      </c>
      <c r="D293" s="62" t="s">
        <v>3214</v>
      </c>
      <c r="E293" s="67" t="s">
        <v>4323</v>
      </c>
      <c r="F293" s="67" t="s">
        <v>3796</v>
      </c>
      <c r="G293" s="61" t="s">
        <v>1390</v>
      </c>
      <c r="H293" s="61"/>
      <c r="I293" s="67" t="s">
        <v>2337</v>
      </c>
      <c r="J293" s="108"/>
      <c r="K293" s="108"/>
    </row>
    <row r="294" spans="1:11" s="68" customFormat="1" x14ac:dyDescent="0.15">
      <c r="A294" s="66" t="s">
        <v>464</v>
      </c>
      <c r="B294" s="66" t="s">
        <v>4764</v>
      </c>
      <c r="C294" s="66" t="str">
        <f t="shared" si="5"/>
        <v>0110204112就労継続支援(Ａ型)</v>
      </c>
      <c r="D294" s="62" t="s">
        <v>3215</v>
      </c>
      <c r="E294" s="67" t="s">
        <v>4324</v>
      </c>
      <c r="F294" s="67" t="s">
        <v>3797</v>
      </c>
      <c r="G294" s="61" t="s">
        <v>1392</v>
      </c>
      <c r="H294" s="61"/>
      <c r="I294" s="67" t="s">
        <v>2339</v>
      </c>
      <c r="J294" s="108">
        <v>310</v>
      </c>
      <c r="K294" s="108">
        <v>2</v>
      </c>
    </row>
    <row r="295" spans="1:11" s="68" customFormat="1" x14ac:dyDescent="0.15">
      <c r="A295" s="66" t="s">
        <v>464</v>
      </c>
      <c r="B295" s="66" t="s">
        <v>4765</v>
      </c>
      <c r="C295" s="66" t="str">
        <f t="shared" si="5"/>
        <v>0110204112就労継続支援(Ｂ型)</v>
      </c>
      <c r="D295" s="62" t="s">
        <v>3215</v>
      </c>
      <c r="E295" s="67" t="s">
        <v>4324</v>
      </c>
      <c r="F295" s="67" t="s">
        <v>3797</v>
      </c>
      <c r="G295" s="61" t="s">
        <v>1393</v>
      </c>
      <c r="H295" s="61"/>
      <c r="I295" s="67" t="s">
        <v>2340</v>
      </c>
      <c r="J295" s="108">
        <v>310</v>
      </c>
      <c r="K295" s="108">
        <v>1</v>
      </c>
    </row>
    <row r="296" spans="1:11" s="68" customFormat="1" x14ac:dyDescent="0.15">
      <c r="A296" s="66" t="s">
        <v>465</v>
      </c>
      <c r="B296" s="66" t="s">
        <v>4762</v>
      </c>
      <c r="C296" s="66" t="str">
        <f t="shared" si="5"/>
        <v>0110204146就労移行支援</v>
      </c>
      <c r="D296" s="62" t="s">
        <v>3095</v>
      </c>
      <c r="E296" s="67" t="s">
        <v>4189</v>
      </c>
      <c r="F296" s="67" t="s">
        <v>3706</v>
      </c>
      <c r="G296" s="61" t="s">
        <v>1394</v>
      </c>
      <c r="H296" s="61"/>
      <c r="I296" s="67" t="s">
        <v>2341</v>
      </c>
      <c r="J296" s="108">
        <v>270</v>
      </c>
      <c r="K296" s="108">
        <v>1</v>
      </c>
    </row>
    <row r="297" spans="1:11" s="68" customFormat="1" x14ac:dyDescent="0.15">
      <c r="A297" s="66" t="s">
        <v>466</v>
      </c>
      <c r="B297" s="66" t="s">
        <v>4765</v>
      </c>
      <c r="C297" s="66" t="str">
        <f t="shared" si="5"/>
        <v>0110204195就労継続支援(Ｂ型)</v>
      </c>
      <c r="D297" s="62" t="s">
        <v>3216</v>
      </c>
      <c r="E297" s="67" t="s">
        <v>4325</v>
      </c>
      <c r="F297" s="67" t="s">
        <v>3798</v>
      </c>
      <c r="G297" s="61" t="s">
        <v>1395</v>
      </c>
      <c r="H297" s="61"/>
      <c r="I297" s="67" t="s">
        <v>2342</v>
      </c>
      <c r="J297" s="108"/>
      <c r="K297" s="108"/>
    </row>
    <row r="298" spans="1:11" s="68" customFormat="1" x14ac:dyDescent="0.15">
      <c r="A298" s="66" t="s">
        <v>467</v>
      </c>
      <c r="B298" s="66" t="s">
        <v>4765</v>
      </c>
      <c r="C298" s="66" t="str">
        <f t="shared" si="5"/>
        <v>0110204211就労継続支援(Ｂ型)</v>
      </c>
      <c r="D298" s="62" t="s">
        <v>3217</v>
      </c>
      <c r="E298" s="67" t="s">
        <v>4326</v>
      </c>
      <c r="F298" s="67" t="s">
        <v>2343</v>
      </c>
      <c r="G298" s="61" t="s">
        <v>1396</v>
      </c>
      <c r="H298" s="61"/>
      <c r="I298" s="67" t="s">
        <v>2343</v>
      </c>
      <c r="J298" s="108"/>
      <c r="K298" s="108"/>
    </row>
    <row r="299" spans="1:11" s="68" customFormat="1" x14ac:dyDescent="0.15">
      <c r="A299" s="66" t="s">
        <v>468</v>
      </c>
      <c r="B299" s="66" t="s">
        <v>4765</v>
      </c>
      <c r="C299" s="66" t="str">
        <f t="shared" si="5"/>
        <v>0110204229就労継続支援(Ｂ型)</v>
      </c>
      <c r="D299" s="62" t="s">
        <v>3218</v>
      </c>
      <c r="E299" s="67" t="s">
        <v>4327</v>
      </c>
      <c r="F299" s="67" t="s">
        <v>3799</v>
      </c>
      <c r="G299" s="61" t="s">
        <v>1397</v>
      </c>
      <c r="H299" s="61"/>
      <c r="I299" s="67" t="s">
        <v>2344</v>
      </c>
      <c r="J299" s="108"/>
      <c r="K299" s="108"/>
    </row>
    <row r="300" spans="1:11" s="68" customFormat="1" x14ac:dyDescent="0.15">
      <c r="A300" s="66" t="s">
        <v>469</v>
      </c>
      <c r="B300" s="66" t="s">
        <v>4765</v>
      </c>
      <c r="C300" s="66" t="str">
        <f t="shared" si="5"/>
        <v>0110204245就労継続支援(Ｂ型)</v>
      </c>
      <c r="D300" s="62" t="s">
        <v>3219</v>
      </c>
      <c r="E300" s="67" t="s">
        <v>4328</v>
      </c>
      <c r="F300" s="67" t="s">
        <v>2345</v>
      </c>
      <c r="G300" s="61" t="s">
        <v>1398</v>
      </c>
      <c r="H300" s="61"/>
      <c r="I300" s="67" t="s">
        <v>2345</v>
      </c>
      <c r="J300" s="108"/>
      <c r="K300" s="108"/>
    </row>
    <row r="301" spans="1:11" s="68" customFormat="1" x14ac:dyDescent="0.15">
      <c r="A301" s="66" t="s">
        <v>470</v>
      </c>
      <c r="B301" s="66" t="s">
        <v>4765</v>
      </c>
      <c r="C301" s="66" t="str">
        <f t="shared" si="5"/>
        <v>0110204310就労継続支援(Ｂ型)</v>
      </c>
      <c r="D301" s="62" t="s">
        <v>3095</v>
      </c>
      <c r="E301" s="67" t="s">
        <v>4189</v>
      </c>
      <c r="F301" s="67" t="s">
        <v>3706</v>
      </c>
      <c r="G301" s="61" t="s">
        <v>1399</v>
      </c>
      <c r="H301" s="61"/>
      <c r="I301" s="67" t="s">
        <v>2346</v>
      </c>
      <c r="J301" s="108">
        <v>270</v>
      </c>
      <c r="K301" s="108">
        <v>4</v>
      </c>
    </row>
    <row r="302" spans="1:11" s="68" customFormat="1" x14ac:dyDescent="0.15">
      <c r="A302" s="66" t="s">
        <v>471</v>
      </c>
      <c r="B302" s="66" t="s">
        <v>4765</v>
      </c>
      <c r="C302" s="66" t="str">
        <f t="shared" si="5"/>
        <v>0110204351就労継続支援(Ｂ型)</v>
      </c>
      <c r="D302" s="62" t="s">
        <v>3137</v>
      </c>
      <c r="E302" s="67" t="s">
        <v>4246</v>
      </c>
      <c r="F302" s="67" t="s">
        <v>3743</v>
      </c>
      <c r="G302" s="61" t="s">
        <v>1400</v>
      </c>
      <c r="H302" s="61"/>
      <c r="I302" s="67" t="s">
        <v>2347</v>
      </c>
      <c r="J302" s="108">
        <v>293</v>
      </c>
      <c r="K302" s="108">
        <v>1</v>
      </c>
    </row>
    <row r="303" spans="1:11" s="68" customFormat="1" x14ac:dyDescent="0.15">
      <c r="A303" s="66" t="s">
        <v>472</v>
      </c>
      <c r="B303" s="66" t="s">
        <v>4765</v>
      </c>
      <c r="C303" s="66" t="str">
        <f t="shared" si="5"/>
        <v>0110204443就労継続支援(Ｂ型)</v>
      </c>
      <c r="D303" s="62" t="s">
        <v>3220</v>
      </c>
      <c r="E303" s="67" t="s">
        <v>4329</v>
      </c>
      <c r="F303" s="67" t="s">
        <v>3800</v>
      </c>
      <c r="G303" s="61" t="s">
        <v>1401</v>
      </c>
      <c r="H303" s="61"/>
      <c r="I303" s="67" t="s">
        <v>2348</v>
      </c>
      <c r="J303" s="108"/>
      <c r="K303" s="108"/>
    </row>
    <row r="304" spans="1:11" s="68" customFormat="1" x14ac:dyDescent="0.15">
      <c r="A304" s="66" t="s">
        <v>473</v>
      </c>
      <c r="B304" s="66" t="s">
        <v>4765</v>
      </c>
      <c r="C304" s="66" t="str">
        <f t="shared" si="5"/>
        <v>0110204468就労継続支援(Ｂ型)</v>
      </c>
      <c r="D304" s="62" t="s">
        <v>3066</v>
      </c>
      <c r="E304" s="67" t="s">
        <v>4176</v>
      </c>
      <c r="F304" s="67" t="s">
        <v>3690</v>
      </c>
      <c r="G304" s="61" t="s">
        <v>1402</v>
      </c>
      <c r="H304" s="61"/>
      <c r="I304" s="67" t="s">
        <v>2349</v>
      </c>
      <c r="J304" s="108">
        <v>247</v>
      </c>
      <c r="K304" s="108">
        <v>2</v>
      </c>
    </row>
    <row r="305" spans="1:11" s="68" customFormat="1" x14ac:dyDescent="0.15">
      <c r="A305" s="66" t="s">
        <v>475</v>
      </c>
      <c r="B305" s="66" t="s">
        <v>4765</v>
      </c>
      <c r="C305" s="66" t="str">
        <f t="shared" si="5"/>
        <v>0110204476就労継続支援(Ｂ型)</v>
      </c>
      <c r="D305" s="62" t="s">
        <v>3222</v>
      </c>
      <c r="E305" s="67" t="s">
        <v>4331</v>
      </c>
      <c r="F305" s="67" t="s">
        <v>3801</v>
      </c>
      <c r="G305" s="61" t="s">
        <v>1404</v>
      </c>
      <c r="H305" s="61"/>
      <c r="I305" s="67" t="s">
        <v>2351</v>
      </c>
      <c r="J305" s="108">
        <v>318</v>
      </c>
      <c r="K305" s="108">
        <v>1</v>
      </c>
    </row>
    <row r="306" spans="1:11" s="68" customFormat="1" x14ac:dyDescent="0.15">
      <c r="A306" s="66" t="s">
        <v>474</v>
      </c>
      <c r="B306" s="66" t="s">
        <v>4765</v>
      </c>
      <c r="C306" s="66" t="str">
        <f t="shared" si="5"/>
        <v>0110204484就労継続支援(Ｂ型)</v>
      </c>
      <c r="D306" s="62" t="s">
        <v>3221</v>
      </c>
      <c r="E306" s="67" t="s">
        <v>4330</v>
      </c>
      <c r="F306" s="67" t="s">
        <v>2350</v>
      </c>
      <c r="G306" s="61" t="s">
        <v>1403</v>
      </c>
      <c r="H306" s="61"/>
      <c r="I306" s="67" t="s">
        <v>2350</v>
      </c>
      <c r="J306" s="108"/>
      <c r="K306" s="108"/>
    </row>
    <row r="307" spans="1:11" s="68" customFormat="1" x14ac:dyDescent="0.15">
      <c r="A307" s="66" t="s">
        <v>474</v>
      </c>
      <c r="B307" s="66" t="s">
        <v>4762</v>
      </c>
      <c r="C307" s="66" t="str">
        <f t="shared" si="5"/>
        <v>0110204484就労移行支援</v>
      </c>
      <c r="D307" s="62" t="s">
        <v>3221</v>
      </c>
      <c r="E307" s="67" t="s">
        <v>4330</v>
      </c>
      <c r="F307" s="67" t="s">
        <v>2350</v>
      </c>
      <c r="G307" s="61" t="s">
        <v>1405</v>
      </c>
      <c r="H307" s="61"/>
      <c r="I307" s="67" t="s">
        <v>2350</v>
      </c>
      <c r="J307" s="108"/>
      <c r="K307" s="108"/>
    </row>
    <row r="308" spans="1:11" s="68" customFormat="1" x14ac:dyDescent="0.15">
      <c r="A308" s="66" t="s">
        <v>476</v>
      </c>
      <c r="B308" s="66" t="s">
        <v>4766</v>
      </c>
      <c r="C308" s="66" t="str">
        <f t="shared" si="5"/>
        <v>0110204500自立訓練(生活訓練)</v>
      </c>
      <c r="D308" s="62" t="s">
        <v>3223</v>
      </c>
      <c r="E308" s="67" t="s">
        <v>4332</v>
      </c>
      <c r="F308" s="67" t="s">
        <v>3802</v>
      </c>
      <c r="G308" s="61" t="s">
        <v>1406</v>
      </c>
      <c r="H308" s="61"/>
      <c r="I308" s="67" t="s">
        <v>2352</v>
      </c>
      <c r="J308" s="108">
        <v>222</v>
      </c>
      <c r="K308" s="108">
        <v>3</v>
      </c>
    </row>
    <row r="309" spans="1:11" s="68" customFormat="1" x14ac:dyDescent="0.15">
      <c r="A309" s="66" t="s">
        <v>476</v>
      </c>
      <c r="B309" s="66" t="s">
        <v>4765</v>
      </c>
      <c r="C309" s="66" t="str">
        <f t="shared" si="5"/>
        <v>0110204500就労継続支援(Ｂ型)</v>
      </c>
      <c r="D309" s="62" t="s">
        <v>3223</v>
      </c>
      <c r="E309" s="67" t="s">
        <v>4332</v>
      </c>
      <c r="F309" s="67" t="s">
        <v>3802</v>
      </c>
      <c r="G309" s="61" t="s">
        <v>1406</v>
      </c>
      <c r="H309" s="61"/>
      <c r="I309" s="67" t="s">
        <v>2352</v>
      </c>
      <c r="J309" s="108">
        <v>222</v>
      </c>
      <c r="K309" s="108">
        <v>3</v>
      </c>
    </row>
    <row r="310" spans="1:11" s="68" customFormat="1" x14ac:dyDescent="0.15">
      <c r="A310" s="66" t="s">
        <v>477</v>
      </c>
      <c r="B310" s="66" t="s">
        <v>4763</v>
      </c>
      <c r="C310" s="66" t="str">
        <f t="shared" si="5"/>
        <v>0110204518生活介護</v>
      </c>
      <c r="D310" s="62" t="s">
        <v>3224</v>
      </c>
      <c r="E310" s="67" t="s">
        <v>4333</v>
      </c>
      <c r="F310" s="67" t="s">
        <v>3803</v>
      </c>
      <c r="G310" s="61" t="s">
        <v>1407</v>
      </c>
      <c r="H310" s="61"/>
      <c r="I310" s="67" t="s">
        <v>2353</v>
      </c>
      <c r="J310" s="108"/>
      <c r="K310" s="108"/>
    </row>
    <row r="311" spans="1:11" s="68" customFormat="1" x14ac:dyDescent="0.15">
      <c r="A311" s="66" t="s">
        <v>477</v>
      </c>
      <c r="B311" s="66" t="s">
        <v>4767</v>
      </c>
      <c r="C311" s="66" t="str">
        <f t="shared" si="5"/>
        <v>0110204518自立訓練(機能訓練)</v>
      </c>
      <c r="D311" s="62" t="s">
        <v>3224</v>
      </c>
      <c r="E311" s="67" t="s">
        <v>4333</v>
      </c>
      <c r="F311" s="67" t="s">
        <v>3803</v>
      </c>
      <c r="G311" s="61" t="s">
        <v>1407</v>
      </c>
      <c r="H311" s="61"/>
      <c r="I311" s="67" t="s">
        <v>2353</v>
      </c>
      <c r="J311" s="108"/>
      <c r="K311" s="108"/>
    </row>
    <row r="312" spans="1:11" s="68" customFormat="1" x14ac:dyDescent="0.15">
      <c r="A312" s="66" t="s">
        <v>477</v>
      </c>
      <c r="B312" s="66" t="s">
        <v>4766</v>
      </c>
      <c r="C312" s="66" t="str">
        <f t="shared" si="5"/>
        <v>0110204518自立訓練(生活訓練)</v>
      </c>
      <c r="D312" s="62" t="s">
        <v>3224</v>
      </c>
      <c r="E312" s="67" t="s">
        <v>4333</v>
      </c>
      <c r="F312" s="67" t="s">
        <v>3803</v>
      </c>
      <c r="G312" s="61" t="s">
        <v>1407</v>
      </c>
      <c r="H312" s="61"/>
      <c r="I312" s="67" t="s">
        <v>2353</v>
      </c>
      <c r="J312" s="108"/>
      <c r="K312" s="108"/>
    </row>
    <row r="313" spans="1:11" s="68" customFormat="1" x14ac:dyDescent="0.15">
      <c r="A313" s="66" t="s">
        <v>478</v>
      </c>
      <c r="B313" s="66" t="s">
        <v>4763</v>
      </c>
      <c r="C313" s="66" t="str">
        <f t="shared" si="5"/>
        <v>0110204526生活介護</v>
      </c>
      <c r="D313" s="62" t="s">
        <v>3225</v>
      </c>
      <c r="E313" s="67" t="s">
        <v>4334</v>
      </c>
      <c r="F313" s="67" t="s">
        <v>3804</v>
      </c>
      <c r="G313" s="61" t="s">
        <v>1408</v>
      </c>
      <c r="H313" s="61"/>
      <c r="I313" s="67" t="s">
        <v>2354</v>
      </c>
      <c r="J313" s="108"/>
      <c r="K313" s="108"/>
    </row>
    <row r="314" spans="1:11" s="68" customFormat="1" x14ac:dyDescent="0.15">
      <c r="A314" s="66" t="s">
        <v>479</v>
      </c>
      <c r="B314" s="66" t="s">
        <v>4763</v>
      </c>
      <c r="C314" s="66" t="str">
        <f t="shared" si="5"/>
        <v>0110204542生活介護</v>
      </c>
      <c r="D314" s="62" t="s">
        <v>3105</v>
      </c>
      <c r="E314" s="67" t="s">
        <v>4213</v>
      </c>
      <c r="F314" s="67" t="s">
        <v>3715</v>
      </c>
      <c r="G314" s="61" t="s">
        <v>1409</v>
      </c>
      <c r="H314" s="61"/>
      <c r="I314" s="67" t="s">
        <v>2355</v>
      </c>
      <c r="J314" s="108"/>
      <c r="K314" s="108"/>
    </row>
    <row r="315" spans="1:11" s="68" customFormat="1" x14ac:dyDescent="0.15">
      <c r="A315" s="66" t="s">
        <v>480</v>
      </c>
      <c r="B315" s="66" t="s">
        <v>4765</v>
      </c>
      <c r="C315" s="66" t="str">
        <f t="shared" si="5"/>
        <v>0110204575就労継続支援(Ｂ型)</v>
      </c>
      <c r="D315" s="62" t="s">
        <v>3226</v>
      </c>
      <c r="E315" s="67" t="s">
        <v>4335</v>
      </c>
      <c r="F315" s="67" t="s">
        <v>3805</v>
      </c>
      <c r="G315" s="61" t="s">
        <v>1410</v>
      </c>
      <c r="H315" s="61"/>
      <c r="I315" s="67" t="s">
        <v>2356</v>
      </c>
      <c r="J315" s="108"/>
      <c r="K315" s="108"/>
    </row>
    <row r="316" spans="1:11" s="68" customFormat="1" x14ac:dyDescent="0.15">
      <c r="A316" s="66" t="s">
        <v>481</v>
      </c>
      <c r="B316" s="66" t="s">
        <v>4762</v>
      </c>
      <c r="C316" s="66" t="str">
        <f t="shared" si="5"/>
        <v>0110204617就労移行支援</v>
      </c>
      <c r="D316" s="62" t="s">
        <v>3227</v>
      </c>
      <c r="E316" s="67" t="s">
        <v>4336</v>
      </c>
      <c r="F316" s="67" t="s">
        <v>3806</v>
      </c>
      <c r="G316" s="61" t="s">
        <v>1411</v>
      </c>
      <c r="H316" s="61"/>
      <c r="I316" s="67" t="s">
        <v>2357</v>
      </c>
      <c r="J316" s="108">
        <v>326</v>
      </c>
      <c r="K316" s="108">
        <v>1</v>
      </c>
    </row>
    <row r="317" spans="1:11" s="68" customFormat="1" x14ac:dyDescent="0.15">
      <c r="A317" s="66" t="s">
        <v>482</v>
      </c>
      <c r="B317" s="66" t="s">
        <v>4765</v>
      </c>
      <c r="C317" s="66" t="str">
        <f t="shared" si="5"/>
        <v>0110204633就労継続支援(Ｂ型)</v>
      </c>
      <c r="D317" s="62" t="s">
        <v>3228</v>
      </c>
      <c r="E317" s="67" t="s">
        <v>4337</v>
      </c>
      <c r="F317" s="67" t="s">
        <v>2358</v>
      </c>
      <c r="G317" s="61" t="s">
        <v>1412</v>
      </c>
      <c r="H317" s="61"/>
      <c r="I317" s="67" t="s">
        <v>2358</v>
      </c>
      <c r="J317" s="108">
        <v>355</v>
      </c>
      <c r="K317" s="108">
        <v>1</v>
      </c>
    </row>
    <row r="318" spans="1:11" s="68" customFormat="1" x14ac:dyDescent="0.15">
      <c r="A318" s="66" t="s">
        <v>483</v>
      </c>
      <c r="B318" s="66" t="s">
        <v>4765</v>
      </c>
      <c r="C318" s="66" t="str">
        <f t="shared" si="5"/>
        <v>0110204682就労継続支援(Ｂ型)</v>
      </c>
      <c r="D318" s="62" t="s">
        <v>3229</v>
      </c>
      <c r="E318" s="67" t="s">
        <v>4338</v>
      </c>
      <c r="F318" s="67" t="s">
        <v>3807</v>
      </c>
      <c r="G318" s="61" t="s">
        <v>1413</v>
      </c>
      <c r="H318" s="61"/>
      <c r="I318" s="67" t="s">
        <v>2359</v>
      </c>
      <c r="J318" s="108"/>
      <c r="K318" s="108"/>
    </row>
    <row r="319" spans="1:11" s="68" customFormat="1" x14ac:dyDescent="0.15">
      <c r="A319" s="66" t="s">
        <v>484</v>
      </c>
      <c r="B319" s="66" t="s">
        <v>4763</v>
      </c>
      <c r="C319" s="66" t="str">
        <f t="shared" si="5"/>
        <v>0110204708生活介護</v>
      </c>
      <c r="D319" s="62" t="s">
        <v>3179</v>
      </c>
      <c r="E319" s="67" t="s">
        <v>4288</v>
      </c>
      <c r="F319" s="67" t="s">
        <v>3774</v>
      </c>
      <c r="G319" s="61" t="s">
        <v>1414</v>
      </c>
      <c r="H319" s="61"/>
      <c r="I319" s="67" t="s">
        <v>2360</v>
      </c>
      <c r="J319" s="108"/>
      <c r="K319" s="108"/>
    </row>
    <row r="320" spans="1:11" s="68" customFormat="1" x14ac:dyDescent="0.15">
      <c r="A320" s="66" t="s">
        <v>485</v>
      </c>
      <c r="B320" s="66" t="s">
        <v>4765</v>
      </c>
      <c r="C320" s="66" t="str">
        <f t="shared" si="5"/>
        <v>0110204724就労継続支援(Ｂ型)</v>
      </c>
      <c r="D320" s="62" t="s">
        <v>3230</v>
      </c>
      <c r="E320" s="67" t="s">
        <v>4339</v>
      </c>
      <c r="F320" s="67" t="s">
        <v>3808</v>
      </c>
      <c r="G320" s="61" t="s">
        <v>1415</v>
      </c>
      <c r="H320" s="61"/>
      <c r="I320" s="67" t="s">
        <v>2361</v>
      </c>
      <c r="J320" s="108"/>
      <c r="K320" s="108"/>
    </row>
    <row r="321" spans="1:11" s="68" customFormat="1" x14ac:dyDescent="0.15">
      <c r="A321" s="66" t="s">
        <v>486</v>
      </c>
      <c r="B321" s="66" t="s">
        <v>4765</v>
      </c>
      <c r="C321" s="66" t="str">
        <f t="shared" si="5"/>
        <v>0110204732就労継続支援(Ｂ型)</v>
      </c>
      <c r="D321" s="62" t="s">
        <v>3231</v>
      </c>
      <c r="E321" s="67" t="s">
        <v>4340</v>
      </c>
      <c r="F321" s="67" t="s">
        <v>3809</v>
      </c>
      <c r="G321" s="61" t="s">
        <v>1416</v>
      </c>
      <c r="H321" s="61"/>
      <c r="I321" s="67" t="s">
        <v>2362</v>
      </c>
      <c r="J321" s="108">
        <v>332</v>
      </c>
      <c r="K321" s="108">
        <v>1</v>
      </c>
    </row>
    <row r="322" spans="1:11" s="68" customFormat="1" x14ac:dyDescent="0.15">
      <c r="A322" s="66" t="s">
        <v>487</v>
      </c>
      <c r="B322" s="66" t="s">
        <v>4765</v>
      </c>
      <c r="C322" s="66" t="str">
        <f t="shared" si="5"/>
        <v>0110204740就労継続支援(Ｂ型)</v>
      </c>
      <c r="D322" s="62" t="s">
        <v>3232</v>
      </c>
      <c r="E322" s="67" t="s">
        <v>4341</v>
      </c>
      <c r="F322" s="67" t="s">
        <v>3810</v>
      </c>
      <c r="G322" s="61" t="s">
        <v>1417</v>
      </c>
      <c r="H322" s="61"/>
      <c r="I322" s="67" t="s">
        <v>2363</v>
      </c>
      <c r="J322" s="108"/>
      <c r="K322" s="108"/>
    </row>
    <row r="323" spans="1:11" s="68" customFormat="1" x14ac:dyDescent="0.15">
      <c r="A323" s="66" t="s">
        <v>488</v>
      </c>
      <c r="B323" s="66" t="s">
        <v>4763</v>
      </c>
      <c r="C323" s="66" t="str">
        <f t="shared" si="5"/>
        <v>0110204757生活介護</v>
      </c>
      <c r="D323" s="62" t="s">
        <v>3233</v>
      </c>
      <c r="E323" s="67" t="s">
        <v>4342</v>
      </c>
      <c r="F323" s="67" t="s">
        <v>3811</v>
      </c>
      <c r="G323" s="61" t="s">
        <v>1418</v>
      </c>
      <c r="H323" s="61"/>
      <c r="I323" s="67" t="s">
        <v>2364</v>
      </c>
      <c r="J323" s="108"/>
      <c r="K323" s="108"/>
    </row>
    <row r="324" spans="1:11" s="68" customFormat="1" x14ac:dyDescent="0.15">
      <c r="A324" s="66" t="s">
        <v>489</v>
      </c>
      <c r="B324" s="66" t="s">
        <v>4765</v>
      </c>
      <c r="C324" s="66" t="str">
        <f t="shared" si="5"/>
        <v>0110204781就労継続支援(Ｂ型)</v>
      </c>
      <c r="D324" s="62" t="s">
        <v>3234</v>
      </c>
      <c r="E324" s="67" t="s">
        <v>4343</v>
      </c>
      <c r="F324" s="67" t="s">
        <v>3812</v>
      </c>
      <c r="G324" s="61" t="s">
        <v>1419</v>
      </c>
      <c r="H324" s="61"/>
      <c r="I324" s="67" t="s">
        <v>2365</v>
      </c>
      <c r="J324" s="108"/>
      <c r="K324" s="108"/>
    </row>
    <row r="325" spans="1:11" s="68" customFormat="1" x14ac:dyDescent="0.15">
      <c r="A325" s="66" t="s">
        <v>490</v>
      </c>
      <c r="B325" s="66" t="s">
        <v>4764</v>
      </c>
      <c r="C325" s="66" t="str">
        <f t="shared" si="5"/>
        <v>0110204849就労継続支援(Ａ型)</v>
      </c>
      <c r="D325" s="62" t="s">
        <v>3235</v>
      </c>
      <c r="E325" s="67" t="s">
        <v>4344</v>
      </c>
      <c r="F325" s="67" t="s">
        <v>3813</v>
      </c>
      <c r="G325" s="61" t="s">
        <v>1420</v>
      </c>
      <c r="H325" s="61"/>
      <c r="I325" s="67" t="s">
        <v>2366</v>
      </c>
      <c r="J325" s="108">
        <v>351</v>
      </c>
      <c r="K325" s="108">
        <v>2</v>
      </c>
    </row>
    <row r="326" spans="1:11" s="68" customFormat="1" x14ac:dyDescent="0.15">
      <c r="A326" s="66" t="s">
        <v>491</v>
      </c>
      <c r="B326" s="66" t="s">
        <v>4765</v>
      </c>
      <c r="C326" s="66" t="str">
        <f t="shared" si="5"/>
        <v>0110204856就労継続支援(Ｂ型)</v>
      </c>
      <c r="D326" s="62" t="s">
        <v>3236</v>
      </c>
      <c r="E326" s="67" t="s">
        <v>4345</v>
      </c>
      <c r="F326" s="67" t="s">
        <v>3814</v>
      </c>
      <c r="G326" s="61" t="s">
        <v>1421</v>
      </c>
      <c r="H326" s="61"/>
      <c r="I326" s="67" t="s">
        <v>2367</v>
      </c>
      <c r="J326" s="108"/>
      <c r="K326" s="108"/>
    </row>
    <row r="327" spans="1:11" s="68" customFormat="1" x14ac:dyDescent="0.15">
      <c r="A327" s="66" t="s">
        <v>492</v>
      </c>
      <c r="B327" s="66" t="s">
        <v>4765</v>
      </c>
      <c r="C327" s="66" t="str">
        <f t="shared" si="5"/>
        <v>0110204864就労継続支援(Ｂ型)</v>
      </c>
      <c r="D327" s="62" t="s">
        <v>3237</v>
      </c>
      <c r="E327" s="67" t="s">
        <v>4346</v>
      </c>
      <c r="F327" s="67" t="s">
        <v>3815</v>
      </c>
      <c r="G327" s="61" t="s">
        <v>1422</v>
      </c>
      <c r="H327" s="61"/>
      <c r="I327" s="67" t="s">
        <v>2368</v>
      </c>
      <c r="J327" s="108"/>
      <c r="K327" s="108"/>
    </row>
    <row r="328" spans="1:11" s="68" customFormat="1" x14ac:dyDescent="0.15">
      <c r="A328" s="66" t="s">
        <v>493</v>
      </c>
      <c r="B328" s="66" t="s">
        <v>4765</v>
      </c>
      <c r="C328" s="66" t="str">
        <f t="shared" si="5"/>
        <v>0110204906就労継続支援(Ｂ型)</v>
      </c>
      <c r="D328" s="62" t="s">
        <v>3224</v>
      </c>
      <c r="E328" s="67" t="s">
        <v>4333</v>
      </c>
      <c r="F328" s="67" t="s">
        <v>3803</v>
      </c>
      <c r="G328" s="61" t="s">
        <v>1423</v>
      </c>
      <c r="H328" s="61"/>
      <c r="I328" s="67" t="s">
        <v>2369</v>
      </c>
      <c r="J328" s="108"/>
      <c r="K328" s="108"/>
    </row>
    <row r="329" spans="1:11" s="68" customFormat="1" x14ac:dyDescent="0.15">
      <c r="A329" s="66" t="s">
        <v>494</v>
      </c>
      <c r="B329" s="66" t="s">
        <v>4765</v>
      </c>
      <c r="C329" s="66" t="str">
        <f t="shared" si="5"/>
        <v>0110204922就労継続支援(Ｂ型)</v>
      </c>
      <c r="D329" s="62" t="s">
        <v>3238</v>
      </c>
      <c r="E329" s="67" t="s">
        <v>4347</v>
      </c>
      <c r="F329" s="67" t="s">
        <v>3816</v>
      </c>
      <c r="G329" s="61" t="s">
        <v>1424</v>
      </c>
      <c r="H329" s="61"/>
      <c r="I329" s="67" t="s">
        <v>2370</v>
      </c>
      <c r="J329" s="108">
        <v>365</v>
      </c>
      <c r="K329" s="108">
        <v>1</v>
      </c>
    </row>
    <row r="330" spans="1:11" s="68" customFormat="1" x14ac:dyDescent="0.15">
      <c r="A330" s="66" t="s">
        <v>495</v>
      </c>
      <c r="B330" s="66" t="s">
        <v>4762</v>
      </c>
      <c r="C330" s="66" t="str">
        <f t="shared" si="5"/>
        <v>0110204930就労移行支援</v>
      </c>
      <c r="D330" s="62" t="s">
        <v>3224</v>
      </c>
      <c r="E330" s="67" t="s">
        <v>4333</v>
      </c>
      <c r="F330" s="67" t="s">
        <v>3803</v>
      </c>
      <c r="G330" s="61" t="s">
        <v>1425</v>
      </c>
      <c r="H330" s="61"/>
      <c r="I330" s="67" t="s">
        <v>2371</v>
      </c>
      <c r="J330" s="108"/>
      <c r="K330" s="108"/>
    </row>
    <row r="331" spans="1:11" s="68" customFormat="1" x14ac:dyDescent="0.15">
      <c r="A331" s="66" t="s">
        <v>495</v>
      </c>
      <c r="B331" s="66" t="s">
        <v>4765</v>
      </c>
      <c r="C331" s="66" t="str">
        <f t="shared" si="5"/>
        <v>0110204930就労継続支援(Ｂ型)</v>
      </c>
      <c r="D331" s="62" t="s">
        <v>3224</v>
      </c>
      <c r="E331" s="67" t="s">
        <v>4333</v>
      </c>
      <c r="F331" s="67" t="s">
        <v>3803</v>
      </c>
      <c r="G331" s="61" t="s">
        <v>1425</v>
      </c>
      <c r="H331" s="61"/>
      <c r="I331" s="67" t="s">
        <v>2371</v>
      </c>
      <c r="J331" s="108"/>
      <c r="K331" s="108"/>
    </row>
    <row r="332" spans="1:11" s="68" customFormat="1" x14ac:dyDescent="0.15">
      <c r="A332" s="66" t="s">
        <v>496</v>
      </c>
      <c r="B332" s="66" t="s">
        <v>4764</v>
      </c>
      <c r="C332" s="66" t="str">
        <f t="shared" si="5"/>
        <v>0110205010就労継続支援(Ａ型)</v>
      </c>
      <c r="D332" s="62" t="s">
        <v>1426</v>
      </c>
      <c r="E332" s="67" t="s">
        <v>4348</v>
      </c>
      <c r="F332" s="67" t="s">
        <v>2372</v>
      </c>
      <c r="G332" s="61" t="s">
        <v>1426</v>
      </c>
      <c r="H332" s="61"/>
      <c r="I332" s="67" t="s">
        <v>2372</v>
      </c>
      <c r="J332" s="108"/>
      <c r="K332" s="108"/>
    </row>
    <row r="333" spans="1:11" s="68" customFormat="1" x14ac:dyDescent="0.15">
      <c r="A333" s="66" t="s">
        <v>497</v>
      </c>
      <c r="B333" s="66" t="s">
        <v>4765</v>
      </c>
      <c r="C333" s="66" t="str">
        <f t="shared" si="5"/>
        <v>0110205036就労継続支援(Ｂ型)</v>
      </c>
      <c r="D333" s="62" t="s">
        <v>3239</v>
      </c>
      <c r="E333" s="67" t="s">
        <v>4349</v>
      </c>
      <c r="F333" s="67" t="s">
        <v>3817</v>
      </c>
      <c r="G333" s="61" t="s">
        <v>1427</v>
      </c>
      <c r="H333" s="61"/>
      <c r="I333" s="67" t="s">
        <v>2373</v>
      </c>
      <c r="J333" s="108">
        <v>401</v>
      </c>
      <c r="K333" s="108">
        <v>1</v>
      </c>
    </row>
    <row r="334" spans="1:11" s="68" customFormat="1" x14ac:dyDescent="0.15">
      <c r="A334" s="66" t="s">
        <v>498</v>
      </c>
      <c r="B334" s="66" t="s">
        <v>4765</v>
      </c>
      <c r="C334" s="66" t="str">
        <f t="shared" si="5"/>
        <v>0110205051就労継続支援(Ｂ型)</v>
      </c>
      <c r="D334" s="62" t="s">
        <v>3214</v>
      </c>
      <c r="E334" s="67" t="s">
        <v>4323</v>
      </c>
      <c r="F334" s="67" t="s">
        <v>3796</v>
      </c>
      <c r="G334" s="61" t="s">
        <v>1428</v>
      </c>
      <c r="H334" s="61"/>
      <c r="I334" s="67" t="s">
        <v>2374</v>
      </c>
      <c r="J334" s="108"/>
      <c r="K334" s="108"/>
    </row>
    <row r="335" spans="1:11" s="68" customFormat="1" x14ac:dyDescent="0.15">
      <c r="A335" s="66" t="s">
        <v>499</v>
      </c>
      <c r="B335" s="66" t="s">
        <v>4765</v>
      </c>
      <c r="C335" s="66" t="str">
        <f t="shared" si="5"/>
        <v>0110205085就労継続支援(Ｂ型)</v>
      </c>
      <c r="D335" s="62" t="s">
        <v>3240</v>
      </c>
      <c r="E335" s="67" t="s">
        <v>4350</v>
      </c>
      <c r="F335" s="67" t="s">
        <v>3818</v>
      </c>
      <c r="G335" s="61" t="s">
        <v>1429</v>
      </c>
      <c r="H335" s="61"/>
      <c r="I335" s="67" t="s">
        <v>2375</v>
      </c>
      <c r="J335" s="108"/>
      <c r="K335" s="108"/>
    </row>
    <row r="336" spans="1:11" s="68" customFormat="1" x14ac:dyDescent="0.15">
      <c r="A336" s="66" t="s">
        <v>500</v>
      </c>
      <c r="B336" s="66" t="s">
        <v>4765</v>
      </c>
      <c r="C336" s="66" t="str">
        <f t="shared" si="5"/>
        <v>0110205135就労継続支援(Ｂ型)</v>
      </c>
      <c r="D336" s="62" t="s">
        <v>3241</v>
      </c>
      <c r="E336" s="67" t="s">
        <v>4351</v>
      </c>
      <c r="F336" s="67" t="s">
        <v>3819</v>
      </c>
      <c r="G336" s="61" t="s">
        <v>1430</v>
      </c>
      <c r="H336" s="61"/>
      <c r="I336" s="67" t="s">
        <v>2376</v>
      </c>
      <c r="J336" s="108"/>
      <c r="K336" s="108"/>
    </row>
    <row r="337" spans="1:11" s="68" customFormat="1" x14ac:dyDescent="0.15">
      <c r="A337" s="66" t="s">
        <v>501</v>
      </c>
      <c r="B337" s="66" t="s">
        <v>4765</v>
      </c>
      <c r="C337" s="66" t="str">
        <f t="shared" si="5"/>
        <v>0110205143就労継続支援(Ｂ型)</v>
      </c>
      <c r="D337" s="62" t="s">
        <v>3242</v>
      </c>
      <c r="E337" s="67" t="s">
        <v>4352</v>
      </c>
      <c r="F337" s="67" t="s">
        <v>3820</v>
      </c>
      <c r="G337" s="61" t="s">
        <v>1431</v>
      </c>
      <c r="H337" s="61"/>
      <c r="I337" s="67" t="s">
        <v>2377</v>
      </c>
      <c r="J337" s="108">
        <v>377</v>
      </c>
      <c r="K337" s="108">
        <v>3</v>
      </c>
    </row>
    <row r="338" spans="1:11" s="68" customFormat="1" x14ac:dyDescent="0.15">
      <c r="A338" s="66" t="s">
        <v>502</v>
      </c>
      <c r="B338" s="66" t="s">
        <v>4765</v>
      </c>
      <c r="C338" s="66" t="str">
        <f t="shared" si="5"/>
        <v>0110205150就労継続支援(Ｂ型)</v>
      </c>
      <c r="D338" s="62" t="s">
        <v>3230</v>
      </c>
      <c r="E338" s="67" t="s">
        <v>4339</v>
      </c>
      <c r="F338" s="67" t="s">
        <v>3808</v>
      </c>
      <c r="G338" s="61" t="s">
        <v>1432</v>
      </c>
      <c r="H338" s="61"/>
      <c r="I338" s="67" t="s">
        <v>2378</v>
      </c>
      <c r="J338" s="108"/>
      <c r="K338" s="108"/>
    </row>
    <row r="339" spans="1:11" s="68" customFormat="1" x14ac:dyDescent="0.15">
      <c r="A339" s="66" t="s">
        <v>503</v>
      </c>
      <c r="B339" s="66" t="s">
        <v>4765</v>
      </c>
      <c r="C339" s="66" t="str">
        <f t="shared" ref="C339:C402" si="6">A339&amp;B339&amp;H339</f>
        <v>0110205218就労継続支援(Ｂ型)</v>
      </c>
      <c r="D339" s="62" t="s">
        <v>3243</v>
      </c>
      <c r="E339" s="67" t="s">
        <v>4353</v>
      </c>
      <c r="F339" s="67" t="s">
        <v>3821</v>
      </c>
      <c r="G339" s="61" t="s">
        <v>1433</v>
      </c>
      <c r="H339" s="61"/>
      <c r="I339" s="67" t="s">
        <v>2379</v>
      </c>
      <c r="J339" s="108">
        <v>454</v>
      </c>
      <c r="K339" s="108">
        <v>1</v>
      </c>
    </row>
    <row r="340" spans="1:11" s="68" customFormat="1" x14ac:dyDescent="0.15">
      <c r="A340" s="66" t="s">
        <v>504</v>
      </c>
      <c r="B340" s="66" t="s">
        <v>4765</v>
      </c>
      <c r="C340" s="66" t="str">
        <f t="shared" si="6"/>
        <v>0110205226就労継続支援(Ｂ型)</v>
      </c>
      <c r="D340" s="62" t="s">
        <v>3244</v>
      </c>
      <c r="E340" s="67" t="s">
        <v>4354</v>
      </c>
      <c r="F340" s="67" t="s">
        <v>3822</v>
      </c>
      <c r="G340" s="61" t="s">
        <v>1434</v>
      </c>
      <c r="H340" s="61"/>
      <c r="I340" s="67" t="s">
        <v>2380</v>
      </c>
      <c r="J340" s="108"/>
      <c r="K340" s="108"/>
    </row>
    <row r="341" spans="1:11" s="68" customFormat="1" x14ac:dyDescent="0.15">
      <c r="A341" s="66" t="s">
        <v>505</v>
      </c>
      <c r="B341" s="66" t="s">
        <v>4765</v>
      </c>
      <c r="C341" s="66" t="str">
        <f t="shared" si="6"/>
        <v>0110205234就労継続支援(Ｂ型)</v>
      </c>
      <c r="D341" s="62" t="s">
        <v>3245</v>
      </c>
      <c r="E341" s="67" t="s">
        <v>4355</v>
      </c>
      <c r="F341" s="67" t="s">
        <v>3823</v>
      </c>
      <c r="G341" s="61" t="s">
        <v>1435</v>
      </c>
      <c r="H341" s="61"/>
      <c r="I341" s="67" t="s">
        <v>2381</v>
      </c>
      <c r="J341" s="108"/>
      <c r="K341" s="108"/>
    </row>
    <row r="342" spans="1:11" s="68" customFormat="1" x14ac:dyDescent="0.15">
      <c r="A342" s="66" t="s">
        <v>506</v>
      </c>
      <c r="B342" s="66" t="s">
        <v>4762</v>
      </c>
      <c r="C342" s="66" t="str">
        <f t="shared" si="6"/>
        <v>0110205267就労移行支援</v>
      </c>
      <c r="D342" s="62" t="s">
        <v>3094</v>
      </c>
      <c r="E342" s="67" t="s">
        <v>4203</v>
      </c>
      <c r="F342" s="67" t="s">
        <v>3705</v>
      </c>
      <c r="G342" s="61" t="s">
        <v>1436</v>
      </c>
      <c r="H342" s="61"/>
      <c r="I342" s="67" t="s">
        <v>2382</v>
      </c>
      <c r="J342" s="108">
        <v>312</v>
      </c>
      <c r="K342" s="108">
        <v>2</v>
      </c>
    </row>
    <row r="343" spans="1:11" s="68" customFormat="1" x14ac:dyDescent="0.15">
      <c r="A343" s="66" t="s">
        <v>507</v>
      </c>
      <c r="B343" s="66" t="s">
        <v>4765</v>
      </c>
      <c r="C343" s="66" t="str">
        <f t="shared" si="6"/>
        <v>0110205275就労継続支援(Ｂ型)</v>
      </c>
      <c r="D343" s="62" t="s">
        <v>3246</v>
      </c>
      <c r="E343" s="67" t="s">
        <v>4356</v>
      </c>
      <c r="F343" s="67" t="s">
        <v>3824</v>
      </c>
      <c r="G343" s="61" t="s">
        <v>1437</v>
      </c>
      <c r="H343" s="61"/>
      <c r="I343" s="67" t="s">
        <v>2383</v>
      </c>
      <c r="J343" s="108">
        <v>168</v>
      </c>
      <c r="K343" s="108">
        <v>1</v>
      </c>
    </row>
    <row r="344" spans="1:11" s="68" customFormat="1" x14ac:dyDescent="0.15">
      <c r="A344" s="66" t="s">
        <v>508</v>
      </c>
      <c r="B344" s="66" t="s">
        <v>4765</v>
      </c>
      <c r="C344" s="66" t="str">
        <f t="shared" si="6"/>
        <v>0110205291就労継続支援(Ｂ型)</v>
      </c>
      <c r="D344" s="62" t="s">
        <v>3247</v>
      </c>
      <c r="E344" s="67" t="s">
        <v>4357</v>
      </c>
      <c r="F344" s="67" t="s">
        <v>3825</v>
      </c>
      <c r="G344" s="61" t="s">
        <v>1438</v>
      </c>
      <c r="H344" s="61"/>
      <c r="I344" s="67" t="s">
        <v>2384</v>
      </c>
      <c r="J344" s="108">
        <v>399</v>
      </c>
      <c r="K344" s="108">
        <v>1</v>
      </c>
    </row>
    <row r="345" spans="1:11" s="68" customFormat="1" x14ac:dyDescent="0.15">
      <c r="A345" s="66" t="s">
        <v>509</v>
      </c>
      <c r="B345" s="66" t="s">
        <v>4764</v>
      </c>
      <c r="C345" s="66" t="str">
        <f t="shared" si="6"/>
        <v>0110205309就労継続支援(Ａ型)</v>
      </c>
      <c r="D345" s="62" t="s">
        <v>3248</v>
      </c>
      <c r="E345" s="67" t="s">
        <v>4358</v>
      </c>
      <c r="F345" s="67" t="s">
        <v>3826</v>
      </c>
      <c r="G345" s="61" t="s">
        <v>1439</v>
      </c>
      <c r="H345" s="61"/>
      <c r="I345" s="67" t="s">
        <v>2385</v>
      </c>
      <c r="J345" s="108"/>
      <c r="K345" s="108"/>
    </row>
    <row r="346" spans="1:11" s="68" customFormat="1" x14ac:dyDescent="0.15">
      <c r="A346" s="66" t="s">
        <v>509</v>
      </c>
      <c r="B346" s="66" t="s">
        <v>4765</v>
      </c>
      <c r="C346" s="66" t="str">
        <f t="shared" si="6"/>
        <v>0110205309就労継続支援(Ｂ型)</v>
      </c>
      <c r="D346" s="62" t="s">
        <v>3248</v>
      </c>
      <c r="E346" s="67" t="s">
        <v>4358</v>
      </c>
      <c r="F346" s="67" t="s">
        <v>3826</v>
      </c>
      <c r="G346" s="61" t="s">
        <v>1439</v>
      </c>
      <c r="H346" s="61"/>
      <c r="I346" s="67" t="s">
        <v>2385</v>
      </c>
      <c r="J346" s="108"/>
      <c r="K346" s="108"/>
    </row>
    <row r="347" spans="1:11" s="68" customFormat="1" x14ac:dyDescent="0.15">
      <c r="A347" s="66" t="s">
        <v>510</v>
      </c>
      <c r="B347" s="66" t="s">
        <v>4764</v>
      </c>
      <c r="C347" s="66" t="str">
        <f t="shared" si="6"/>
        <v>0110205333就労継続支援(Ａ型)</v>
      </c>
      <c r="D347" s="62" t="s">
        <v>3249</v>
      </c>
      <c r="E347" s="67" t="s">
        <v>4359</v>
      </c>
      <c r="F347" s="67" t="s">
        <v>3827</v>
      </c>
      <c r="G347" s="61" t="s">
        <v>1440</v>
      </c>
      <c r="H347" s="61"/>
      <c r="I347" s="67" t="s">
        <v>2386</v>
      </c>
      <c r="J347" s="108">
        <v>412</v>
      </c>
      <c r="K347" s="108">
        <v>1</v>
      </c>
    </row>
    <row r="348" spans="1:11" s="68" customFormat="1" x14ac:dyDescent="0.15">
      <c r="A348" s="66" t="s">
        <v>511</v>
      </c>
      <c r="B348" s="66" t="s">
        <v>4765</v>
      </c>
      <c r="C348" s="66" t="str">
        <f t="shared" si="6"/>
        <v>0110205366就労継続支援(Ｂ型)</v>
      </c>
      <c r="D348" s="62" t="s">
        <v>3250</v>
      </c>
      <c r="E348" s="67" t="s">
        <v>4360</v>
      </c>
      <c r="F348" s="67" t="s">
        <v>2387</v>
      </c>
      <c r="G348" s="61" t="s">
        <v>1441</v>
      </c>
      <c r="H348" s="61"/>
      <c r="I348" s="67" t="s">
        <v>2387</v>
      </c>
      <c r="J348" s="108"/>
      <c r="K348" s="108"/>
    </row>
    <row r="349" spans="1:11" s="68" customFormat="1" x14ac:dyDescent="0.15">
      <c r="A349" s="66" t="s">
        <v>512</v>
      </c>
      <c r="B349" s="66" t="s">
        <v>4763</v>
      </c>
      <c r="C349" s="66" t="str">
        <f t="shared" si="6"/>
        <v>0110205374生活介護</v>
      </c>
      <c r="D349" s="62" t="s">
        <v>3251</v>
      </c>
      <c r="E349" s="67" t="s">
        <v>4361</v>
      </c>
      <c r="F349" s="67" t="s">
        <v>3828</v>
      </c>
      <c r="G349" s="61" t="s">
        <v>1442</v>
      </c>
      <c r="H349" s="61"/>
      <c r="I349" s="67" t="s">
        <v>2388</v>
      </c>
      <c r="J349" s="108"/>
      <c r="K349" s="108"/>
    </row>
    <row r="350" spans="1:11" s="68" customFormat="1" x14ac:dyDescent="0.15">
      <c r="A350" s="66" t="s">
        <v>513</v>
      </c>
      <c r="B350" s="66" t="s">
        <v>4765</v>
      </c>
      <c r="C350" s="66" t="str">
        <f t="shared" si="6"/>
        <v>0110205382就労継続支援(Ｂ型)</v>
      </c>
      <c r="D350" s="62" t="s">
        <v>3252</v>
      </c>
      <c r="E350" s="67" t="s">
        <v>4362</v>
      </c>
      <c r="F350" s="67" t="s">
        <v>3829</v>
      </c>
      <c r="G350" s="61" t="s">
        <v>1443</v>
      </c>
      <c r="H350" s="61"/>
      <c r="I350" s="67" t="s">
        <v>2389</v>
      </c>
      <c r="J350" s="108"/>
      <c r="K350" s="108"/>
    </row>
    <row r="351" spans="1:11" s="68" customFormat="1" x14ac:dyDescent="0.15">
      <c r="A351" s="66" t="s">
        <v>514</v>
      </c>
      <c r="B351" s="66" t="s">
        <v>4765</v>
      </c>
      <c r="C351" s="66" t="str">
        <f t="shared" si="6"/>
        <v>0110205390就労継続支援(Ｂ型)</v>
      </c>
      <c r="D351" s="62" t="s">
        <v>3253</v>
      </c>
      <c r="E351" s="67" t="s">
        <v>4363</v>
      </c>
      <c r="F351" s="67" t="s">
        <v>2390</v>
      </c>
      <c r="G351" s="61" t="s">
        <v>1444</v>
      </c>
      <c r="H351" s="61"/>
      <c r="I351" s="67" t="s">
        <v>2390</v>
      </c>
      <c r="J351" s="108"/>
      <c r="K351" s="108"/>
    </row>
    <row r="352" spans="1:11" s="68" customFormat="1" x14ac:dyDescent="0.15">
      <c r="A352" s="66" t="s">
        <v>515</v>
      </c>
      <c r="B352" s="66" t="s">
        <v>4765</v>
      </c>
      <c r="C352" s="66" t="str">
        <f t="shared" si="6"/>
        <v>0110205424就労継続支援(Ｂ型)</v>
      </c>
      <c r="D352" s="62" t="s">
        <v>3254</v>
      </c>
      <c r="E352" s="67" t="s">
        <v>4364</v>
      </c>
      <c r="F352" s="67" t="s">
        <v>3830</v>
      </c>
      <c r="G352" s="61" t="s">
        <v>1445</v>
      </c>
      <c r="H352" s="61"/>
      <c r="I352" s="67" t="s">
        <v>2391</v>
      </c>
      <c r="J352" s="108">
        <v>428</v>
      </c>
      <c r="K352" s="108">
        <v>1</v>
      </c>
    </row>
    <row r="353" spans="1:11" s="68" customFormat="1" x14ac:dyDescent="0.15">
      <c r="A353" s="66" t="s">
        <v>516</v>
      </c>
      <c r="B353" s="66" t="s">
        <v>4762</v>
      </c>
      <c r="C353" s="66" t="str">
        <f t="shared" si="6"/>
        <v>0110205473就労移行支援</v>
      </c>
      <c r="D353" s="62" t="s">
        <v>3101</v>
      </c>
      <c r="E353" s="67" t="s">
        <v>4209</v>
      </c>
      <c r="F353" s="67" t="s">
        <v>2186</v>
      </c>
      <c r="G353" s="61" t="s">
        <v>1446</v>
      </c>
      <c r="H353" s="61"/>
      <c r="I353" s="67" t="s">
        <v>2392</v>
      </c>
      <c r="J353" s="108">
        <v>372</v>
      </c>
      <c r="K353" s="108">
        <v>2</v>
      </c>
    </row>
    <row r="354" spans="1:11" s="68" customFormat="1" x14ac:dyDescent="0.15">
      <c r="A354" s="66" t="s">
        <v>517</v>
      </c>
      <c r="B354" s="66" t="s">
        <v>4765</v>
      </c>
      <c r="C354" s="66" t="str">
        <f t="shared" si="6"/>
        <v>0110205481就労継続支援(Ｂ型)</v>
      </c>
      <c r="D354" s="62" t="s">
        <v>3255</v>
      </c>
      <c r="E354" s="67" t="s">
        <v>4365</v>
      </c>
      <c r="F354" s="67" t="s">
        <v>3831</v>
      </c>
      <c r="G354" s="61" t="s">
        <v>1447</v>
      </c>
      <c r="H354" s="61"/>
      <c r="I354" s="67" t="s">
        <v>2393</v>
      </c>
      <c r="J354" s="108"/>
      <c r="K354" s="108"/>
    </row>
    <row r="355" spans="1:11" s="68" customFormat="1" x14ac:dyDescent="0.15">
      <c r="A355" s="66" t="s">
        <v>518</v>
      </c>
      <c r="B355" s="66" t="s">
        <v>4765</v>
      </c>
      <c r="C355" s="66" t="str">
        <f t="shared" si="6"/>
        <v>0110205499就労継続支援(Ｂ型)</v>
      </c>
      <c r="D355" s="62" t="s">
        <v>3256</v>
      </c>
      <c r="E355" s="67" t="s">
        <v>4366</v>
      </c>
      <c r="F355" s="67" t="s">
        <v>3832</v>
      </c>
      <c r="G355" s="61" t="s">
        <v>1448</v>
      </c>
      <c r="H355" s="61"/>
      <c r="I355" s="67" t="s">
        <v>2394</v>
      </c>
      <c r="J355" s="108"/>
      <c r="K355" s="108"/>
    </row>
    <row r="356" spans="1:11" s="68" customFormat="1" x14ac:dyDescent="0.15">
      <c r="A356" s="66" t="s">
        <v>519</v>
      </c>
      <c r="B356" s="66" t="s">
        <v>4765</v>
      </c>
      <c r="C356" s="66" t="str">
        <f t="shared" si="6"/>
        <v>0110205515就労継続支援(Ｂ型)</v>
      </c>
      <c r="D356" s="62" t="s">
        <v>3257</v>
      </c>
      <c r="E356" s="67" t="s">
        <v>4367</v>
      </c>
      <c r="F356" s="67" t="s">
        <v>3833</v>
      </c>
      <c r="G356" s="61" t="s">
        <v>1449</v>
      </c>
      <c r="H356" s="61"/>
      <c r="I356" s="67" t="s">
        <v>2395</v>
      </c>
      <c r="J356" s="108">
        <v>331</v>
      </c>
      <c r="K356" s="108">
        <v>2</v>
      </c>
    </row>
    <row r="357" spans="1:11" s="68" customFormat="1" x14ac:dyDescent="0.15">
      <c r="A357" s="66" t="s">
        <v>520</v>
      </c>
      <c r="B357" s="66" t="s">
        <v>4765</v>
      </c>
      <c r="C357" s="66" t="str">
        <f t="shared" si="6"/>
        <v>0110205531就労継続支援(Ｂ型)</v>
      </c>
      <c r="D357" s="62" t="s">
        <v>3096</v>
      </c>
      <c r="E357" s="67" t="s">
        <v>4204</v>
      </c>
      <c r="F357" s="67" t="s">
        <v>3707</v>
      </c>
      <c r="G357" s="61" t="s">
        <v>1450</v>
      </c>
      <c r="H357" s="61"/>
      <c r="I357" s="67" t="s">
        <v>2396</v>
      </c>
      <c r="J357" s="108">
        <v>156</v>
      </c>
      <c r="K357" s="108">
        <v>1</v>
      </c>
    </row>
    <row r="358" spans="1:11" s="68" customFormat="1" x14ac:dyDescent="0.15">
      <c r="A358" s="66" t="s">
        <v>521</v>
      </c>
      <c r="B358" s="66" t="s">
        <v>4766</v>
      </c>
      <c r="C358" s="66" t="str">
        <f t="shared" si="6"/>
        <v>0110205549自立訓練(生活訓練)</v>
      </c>
      <c r="D358" s="62" t="s">
        <v>3258</v>
      </c>
      <c r="E358" s="67" t="s">
        <v>4368</v>
      </c>
      <c r="F358" s="67" t="s">
        <v>2397</v>
      </c>
      <c r="G358" s="61" t="s">
        <v>1451</v>
      </c>
      <c r="H358" s="61"/>
      <c r="I358" s="67" t="s">
        <v>2397</v>
      </c>
      <c r="J358" s="108"/>
      <c r="K358" s="108"/>
    </row>
    <row r="359" spans="1:11" s="68" customFormat="1" x14ac:dyDescent="0.15">
      <c r="A359" s="66" t="s">
        <v>522</v>
      </c>
      <c r="B359" s="66" t="s">
        <v>4764</v>
      </c>
      <c r="C359" s="66" t="str">
        <f t="shared" si="6"/>
        <v>0110205614就労継続支援(Ａ型)</v>
      </c>
      <c r="D359" s="62" t="s">
        <v>3259</v>
      </c>
      <c r="E359" s="67" t="s">
        <v>4369</v>
      </c>
      <c r="F359" s="67" t="s">
        <v>3834</v>
      </c>
      <c r="G359" s="61" t="s">
        <v>1452</v>
      </c>
      <c r="H359" s="61"/>
      <c r="I359" s="67" t="s">
        <v>2398</v>
      </c>
      <c r="J359" s="108">
        <v>481</v>
      </c>
      <c r="K359" s="108">
        <v>1</v>
      </c>
    </row>
    <row r="360" spans="1:11" s="68" customFormat="1" x14ac:dyDescent="0.15">
      <c r="A360" s="66" t="s">
        <v>522</v>
      </c>
      <c r="B360" s="66" t="s">
        <v>4765</v>
      </c>
      <c r="C360" s="66" t="str">
        <f t="shared" si="6"/>
        <v>0110205614就労継続支援(Ｂ型)</v>
      </c>
      <c r="D360" s="62" t="s">
        <v>3259</v>
      </c>
      <c r="E360" s="67" t="s">
        <v>4369</v>
      </c>
      <c r="F360" s="67" t="s">
        <v>3834</v>
      </c>
      <c r="G360" s="61" t="s">
        <v>1452</v>
      </c>
      <c r="H360" s="61"/>
      <c r="I360" s="67" t="s">
        <v>2398</v>
      </c>
      <c r="J360" s="108">
        <v>481</v>
      </c>
      <c r="K360" s="108">
        <v>1</v>
      </c>
    </row>
    <row r="361" spans="1:11" s="68" customFormat="1" x14ac:dyDescent="0.15">
      <c r="A361" s="66" t="s">
        <v>523</v>
      </c>
      <c r="B361" s="66" t="s">
        <v>4764</v>
      </c>
      <c r="C361" s="66" t="str">
        <f t="shared" si="6"/>
        <v>0110205622就労継続支援(Ａ型)</v>
      </c>
      <c r="D361" s="62" t="s">
        <v>3260</v>
      </c>
      <c r="E361" s="67" t="s">
        <v>4370</v>
      </c>
      <c r="F361" s="67" t="s">
        <v>3835</v>
      </c>
      <c r="G361" s="61" t="s">
        <v>1453</v>
      </c>
      <c r="H361" s="61"/>
      <c r="I361" s="67" t="s">
        <v>2399</v>
      </c>
      <c r="J361" s="108">
        <v>464</v>
      </c>
      <c r="K361" s="108">
        <v>1</v>
      </c>
    </row>
    <row r="362" spans="1:11" s="68" customFormat="1" x14ac:dyDescent="0.15">
      <c r="A362" s="66" t="s">
        <v>524</v>
      </c>
      <c r="B362" s="66" t="s">
        <v>4765</v>
      </c>
      <c r="C362" s="66" t="str">
        <f t="shared" si="6"/>
        <v>0110205630就労継続支援(Ｂ型)</v>
      </c>
      <c r="D362" s="62" t="s">
        <v>3261</v>
      </c>
      <c r="E362" s="67" t="s">
        <v>4371</v>
      </c>
      <c r="F362" s="67" t="s">
        <v>2400</v>
      </c>
      <c r="G362" s="61" t="s">
        <v>1454</v>
      </c>
      <c r="H362" s="61"/>
      <c r="I362" s="67" t="s">
        <v>2400</v>
      </c>
      <c r="J362" s="108"/>
      <c r="K362" s="108"/>
    </row>
    <row r="363" spans="1:11" s="68" customFormat="1" x14ac:dyDescent="0.15">
      <c r="A363" s="66" t="s">
        <v>525</v>
      </c>
      <c r="B363" s="66" t="s">
        <v>4765</v>
      </c>
      <c r="C363" s="66" t="str">
        <f t="shared" si="6"/>
        <v>0110205648就労継続支援(Ｂ型)</v>
      </c>
      <c r="D363" s="62" t="s">
        <v>3262</v>
      </c>
      <c r="E363" s="67" t="s">
        <v>4372</v>
      </c>
      <c r="F363" s="67" t="s">
        <v>3811</v>
      </c>
      <c r="G363" s="61" t="s">
        <v>1455</v>
      </c>
      <c r="H363" s="61"/>
      <c r="I363" s="67" t="s">
        <v>2401</v>
      </c>
      <c r="J363" s="108"/>
      <c r="K363" s="108"/>
    </row>
    <row r="364" spans="1:11" s="68" customFormat="1" x14ac:dyDescent="0.15">
      <c r="A364" s="66" t="s">
        <v>526</v>
      </c>
      <c r="B364" s="66" t="s">
        <v>4765</v>
      </c>
      <c r="C364" s="66" t="str">
        <f t="shared" si="6"/>
        <v>0110205663就労継続支援(Ｂ型)</v>
      </c>
      <c r="D364" s="62" t="s">
        <v>3263</v>
      </c>
      <c r="E364" s="67" t="s">
        <v>4373</v>
      </c>
      <c r="F364" s="67" t="s">
        <v>2402</v>
      </c>
      <c r="G364" s="61" t="s">
        <v>1456</v>
      </c>
      <c r="H364" s="61"/>
      <c r="I364" s="67" t="s">
        <v>2402</v>
      </c>
      <c r="J364" s="108"/>
      <c r="K364" s="108"/>
    </row>
    <row r="365" spans="1:11" s="68" customFormat="1" x14ac:dyDescent="0.15">
      <c r="A365" s="66" t="s">
        <v>527</v>
      </c>
      <c r="B365" s="66" t="s">
        <v>4765</v>
      </c>
      <c r="C365" s="66" t="str">
        <f t="shared" si="6"/>
        <v>0110205671就労継続支援(Ｂ型)</v>
      </c>
      <c r="D365" s="62" t="s">
        <v>3264</v>
      </c>
      <c r="E365" s="67" t="s">
        <v>4374</v>
      </c>
      <c r="F365" s="67" t="s">
        <v>3836</v>
      </c>
      <c r="G365" s="61" t="s">
        <v>1457</v>
      </c>
      <c r="H365" s="61"/>
      <c r="I365" s="67" t="s">
        <v>2403</v>
      </c>
      <c r="J365" s="108"/>
      <c r="K365" s="108"/>
    </row>
    <row r="366" spans="1:11" s="68" customFormat="1" x14ac:dyDescent="0.15">
      <c r="A366" s="66" t="s">
        <v>528</v>
      </c>
      <c r="B366" s="66" t="s">
        <v>4765</v>
      </c>
      <c r="C366" s="66" t="str">
        <f t="shared" si="6"/>
        <v>0110205689就労継続支援(Ｂ型)</v>
      </c>
      <c r="D366" s="62" t="s">
        <v>3265</v>
      </c>
      <c r="E366" s="67" t="s">
        <v>4375</v>
      </c>
      <c r="F366" s="67" t="s">
        <v>3837</v>
      </c>
      <c r="G366" s="61" t="s">
        <v>1458</v>
      </c>
      <c r="H366" s="61"/>
      <c r="I366" s="67" t="s">
        <v>2404</v>
      </c>
      <c r="J366" s="108"/>
      <c r="K366" s="108"/>
    </row>
    <row r="367" spans="1:11" s="68" customFormat="1" x14ac:dyDescent="0.15">
      <c r="A367" s="66" t="s">
        <v>529</v>
      </c>
      <c r="B367" s="66" t="s">
        <v>4765</v>
      </c>
      <c r="C367" s="66" t="str">
        <f t="shared" si="6"/>
        <v>0110205721就労継続支援(Ｂ型)</v>
      </c>
      <c r="D367" s="62" t="s">
        <v>3266</v>
      </c>
      <c r="E367" s="67" t="s">
        <v>4376</v>
      </c>
      <c r="F367" s="67" t="s">
        <v>3838</v>
      </c>
      <c r="G367" s="61" t="s">
        <v>1459</v>
      </c>
      <c r="H367" s="61"/>
      <c r="I367" s="67" t="s">
        <v>2405</v>
      </c>
      <c r="J367" s="108"/>
      <c r="K367" s="108"/>
    </row>
    <row r="368" spans="1:11" s="68" customFormat="1" x14ac:dyDescent="0.15">
      <c r="A368" s="66" t="s">
        <v>530</v>
      </c>
      <c r="B368" s="66" t="s">
        <v>4762</v>
      </c>
      <c r="C368" s="66" t="str">
        <f t="shared" si="6"/>
        <v>0110205739就労移行支援</v>
      </c>
      <c r="D368" s="62" t="s">
        <v>3067</v>
      </c>
      <c r="E368" s="67" t="s">
        <v>4177</v>
      </c>
      <c r="F368" s="67" t="s">
        <v>3691</v>
      </c>
      <c r="G368" s="61" t="s">
        <v>1460</v>
      </c>
      <c r="H368" s="61"/>
      <c r="I368" s="67" t="s">
        <v>2406</v>
      </c>
      <c r="J368" s="108"/>
      <c r="K368" s="108"/>
    </row>
    <row r="369" spans="1:11" s="68" customFormat="1" x14ac:dyDescent="0.15">
      <c r="A369" s="66" t="s">
        <v>531</v>
      </c>
      <c r="B369" s="66" t="s">
        <v>4764</v>
      </c>
      <c r="C369" s="66" t="str">
        <f t="shared" si="6"/>
        <v>0110205762就労継続支援(Ａ型)</v>
      </c>
      <c r="D369" s="62" t="s">
        <v>3267</v>
      </c>
      <c r="E369" s="67" t="s">
        <v>4377</v>
      </c>
      <c r="F369" s="67" t="s">
        <v>3839</v>
      </c>
      <c r="G369" s="61" t="s">
        <v>1461</v>
      </c>
      <c r="H369" s="61"/>
      <c r="I369" s="67" t="s">
        <v>2407</v>
      </c>
      <c r="J369" s="108">
        <v>484</v>
      </c>
      <c r="K369" s="108">
        <v>1</v>
      </c>
    </row>
    <row r="370" spans="1:11" s="68" customFormat="1" x14ac:dyDescent="0.15">
      <c r="A370" s="66" t="s">
        <v>532</v>
      </c>
      <c r="B370" s="66" t="s">
        <v>4765</v>
      </c>
      <c r="C370" s="66" t="str">
        <f t="shared" si="6"/>
        <v>0110205770就労継続支援(Ｂ型)</v>
      </c>
      <c r="D370" s="62" t="s">
        <v>3268</v>
      </c>
      <c r="E370" s="67" t="s">
        <v>4378</v>
      </c>
      <c r="F370" s="67" t="s">
        <v>2408</v>
      </c>
      <c r="G370" s="61" t="s">
        <v>1462</v>
      </c>
      <c r="H370" s="61"/>
      <c r="I370" s="67" t="s">
        <v>2408</v>
      </c>
      <c r="J370" s="108"/>
      <c r="K370" s="108"/>
    </row>
    <row r="371" spans="1:11" s="68" customFormat="1" x14ac:dyDescent="0.15">
      <c r="A371" s="66" t="s">
        <v>533</v>
      </c>
      <c r="B371" s="66" t="s">
        <v>4765</v>
      </c>
      <c r="C371" s="66" t="str">
        <f t="shared" si="6"/>
        <v>0110205788就労継続支援(Ｂ型)</v>
      </c>
      <c r="D371" s="62" t="s">
        <v>3269</v>
      </c>
      <c r="E371" s="67" t="s">
        <v>4327</v>
      </c>
      <c r="F371" s="67" t="s">
        <v>3840</v>
      </c>
      <c r="G371" s="61" t="s">
        <v>1463</v>
      </c>
      <c r="H371" s="61"/>
      <c r="I371" s="67" t="s">
        <v>2409</v>
      </c>
      <c r="J371" s="108"/>
      <c r="K371" s="108"/>
    </row>
    <row r="372" spans="1:11" s="68" customFormat="1" x14ac:dyDescent="0.15">
      <c r="A372" s="66" t="s">
        <v>534</v>
      </c>
      <c r="B372" s="66" t="s">
        <v>4765</v>
      </c>
      <c r="C372" s="66" t="str">
        <f t="shared" si="6"/>
        <v>0110205796就労継続支援(Ｂ型)</v>
      </c>
      <c r="D372" s="62" t="s">
        <v>3270</v>
      </c>
      <c r="E372" s="67" t="s">
        <v>4379</v>
      </c>
      <c r="F372" s="67" t="s">
        <v>3841</v>
      </c>
      <c r="G372" s="61" t="s">
        <v>1464</v>
      </c>
      <c r="H372" s="61"/>
      <c r="I372" s="67" t="s">
        <v>2410</v>
      </c>
      <c r="J372" s="108"/>
      <c r="K372" s="108"/>
    </row>
    <row r="373" spans="1:11" s="68" customFormat="1" x14ac:dyDescent="0.15">
      <c r="A373" s="66" t="s">
        <v>535</v>
      </c>
      <c r="B373" s="66" t="s">
        <v>4763</v>
      </c>
      <c r="C373" s="66" t="str">
        <f t="shared" si="6"/>
        <v>0110300050生活介護</v>
      </c>
      <c r="D373" s="62" t="s">
        <v>3176</v>
      </c>
      <c r="E373" s="67" t="s">
        <v>4285</v>
      </c>
      <c r="F373" s="67" t="s">
        <v>2280</v>
      </c>
      <c r="G373" s="61" t="s">
        <v>1465</v>
      </c>
      <c r="H373" s="61"/>
      <c r="I373" s="67" t="s">
        <v>2411</v>
      </c>
      <c r="J373" s="108"/>
      <c r="K373" s="108"/>
    </row>
    <row r="374" spans="1:11" s="68" customFormat="1" x14ac:dyDescent="0.15">
      <c r="A374" s="66" t="s">
        <v>536</v>
      </c>
      <c r="B374" s="66" t="s">
        <v>4763</v>
      </c>
      <c r="C374" s="66" t="str">
        <f t="shared" si="6"/>
        <v>0110300175生活介護</v>
      </c>
      <c r="D374" s="62" t="s">
        <v>3169</v>
      </c>
      <c r="E374" s="67" t="s">
        <v>4278</v>
      </c>
      <c r="F374" s="67" t="s">
        <v>3769</v>
      </c>
      <c r="G374" s="61" t="s">
        <v>1466</v>
      </c>
      <c r="H374" s="61"/>
      <c r="I374" s="67" t="s">
        <v>2412</v>
      </c>
      <c r="J374" s="108"/>
      <c r="K374" s="108"/>
    </row>
    <row r="375" spans="1:11" s="68" customFormat="1" x14ac:dyDescent="0.15">
      <c r="A375" s="66" t="s">
        <v>537</v>
      </c>
      <c r="B375" s="66" t="s">
        <v>4765</v>
      </c>
      <c r="C375" s="66" t="str">
        <f t="shared" si="6"/>
        <v>0110300209就労継続支援(Ｂ型)</v>
      </c>
      <c r="D375" s="62" t="s">
        <v>3271</v>
      </c>
      <c r="E375" s="67" t="s">
        <v>4380</v>
      </c>
      <c r="F375" s="67" t="s">
        <v>2413</v>
      </c>
      <c r="G375" s="61" t="s">
        <v>1467</v>
      </c>
      <c r="H375" s="61"/>
      <c r="I375" s="67" t="s">
        <v>2413</v>
      </c>
      <c r="J375" s="108"/>
      <c r="K375" s="108"/>
    </row>
    <row r="376" spans="1:11" s="68" customFormat="1" x14ac:dyDescent="0.15">
      <c r="A376" s="66" t="s">
        <v>538</v>
      </c>
      <c r="B376" s="66" t="s">
        <v>4765</v>
      </c>
      <c r="C376" s="66" t="str">
        <f t="shared" si="6"/>
        <v>0110300282就労継続支援(Ｂ型)</v>
      </c>
      <c r="D376" s="62" t="s">
        <v>3202</v>
      </c>
      <c r="E376" s="67" t="s">
        <v>4311</v>
      </c>
      <c r="F376" s="67" t="s">
        <v>2414</v>
      </c>
      <c r="G376" s="61" t="s">
        <v>1468</v>
      </c>
      <c r="H376" s="61"/>
      <c r="I376" s="67" t="s">
        <v>2414</v>
      </c>
      <c r="J376" s="108">
        <v>111</v>
      </c>
      <c r="K376" s="108">
        <v>1</v>
      </c>
    </row>
    <row r="377" spans="1:11" s="68" customFormat="1" x14ac:dyDescent="0.15">
      <c r="A377" s="66" t="s">
        <v>539</v>
      </c>
      <c r="B377" s="66" t="s">
        <v>4764</v>
      </c>
      <c r="C377" s="66" t="str">
        <f t="shared" si="6"/>
        <v>0110300357就労継続支援(Ａ型)</v>
      </c>
      <c r="D377" s="62" t="s">
        <v>1469</v>
      </c>
      <c r="E377" s="67" t="s">
        <v>4381</v>
      </c>
      <c r="F377" s="67" t="s">
        <v>2415</v>
      </c>
      <c r="G377" s="61" t="s">
        <v>1469</v>
      </c>
      <c r="H377" s="61"/>
      <c r="I377" s="67" t="s">
        <v>2415</v>
      </c>
      <c r="J377" s="108">
        <v>151</v>
      </c>
      <c r="K377" s="108">
        <v>1</v>
      </c>
    </row>
    <row r="378" spans="1:11" s="68" customFormat="1" x14ac:dyDescent="0.15">
      <c r="A378" s="66" t="s">
        <v>540</v>
      </c>
      <c r="B378" s="66" t="s">
        <v>4765</v>
      </c>
      <c r="C378" s="66" t="str">
        <f t="shared" si="6"/>
        <v>0110300407就労継続支援(Ｂ型)</v>
      </c>
      <c r="D378" s="62" t="s">
        <v>3272</v>
      </c>
      <c r="E378" s="67" t="s">
        <v>4382</v>
      </c>
      <c r="F378" s="67" t="s">
        <v>3842</v>
      </c>
      <c r="G378" s="61" t="s">
        <v>1470</v>
      </c>
      <c r="H378" s="61"/>
      <c r="I378" s="67" t="s">
        <v>2416</v>
      </c>
      <c r="J378" s="108">
        <v>133</v>
      </c>
      <c r="K378" s="108">
        <v>1</v>
      </c>
    </row>
    <row r="379" spans="1:11" s="68" customFormat="1" x14ac:dyDescent="0.15">
      <c r="A379" s="66" t="s">
        <v>541</v>
      </c>
      <c r="B379" s="66" t="s">
        <v>4765</v>
      </c>
      <c r="C379" s="66" t="str">
        <f t="shared" si="6"/>
        <v>0110300472就労継続支援(Ｂ型)</v>
      </c>
      <c r="D379" s="62" t="s">
        <v>3273</v>
      </c>
      <c r="E379" s="67" t="s">
        <v>4383</v>
      </c>
      <c r="F379" s="67" t="s">
        <v>3843</v>
      </c>
      <c r="G379" s="61" t="s">
        <v>1471</v>
      </c>
      <c r="H379" s="61"/>
      <c r="I379" s="67" t="s">
        <v>2417</v>
      </c>
      <c r="J379" s="108">
        <v>295</v>
      </c>
      <c r="K379" s="108">
        <v>1</v>
      </c>
    </row>
    <row r="380" spans="1:11" s="68" customFormat="1" x14ac:dyDescent="0.15">
      <c r="A380" s="66" t="s">
        <v>542</v>
      </c>
      <c r="B380" s="66" t="s">
        <v>4765</v>
      </c>
      <c r="C380" s="66" t="str">
        <f t="shared" si="6"/>
        <v>0110300555就労継続支援(Ｂ型)</v>
      </c>
      <c r="D380" s="62" t="s">
        <v>3274</v>
      </c>
      <c r="E380" s="67" t="s">
        <v>4384</v>
      </c>
      <c r="F380" s="67" t="s">
        <v>3844</v>
      </c>
      <c r="G380" s="61" t="s">
        <v>1472</v>
      </c>
      <c r="H380" s="61"/>
      <c r="I380" s="67" t="s">
        <v>2418</v>
      </c>
      <c r="J380" s="108">
        <v>177</v>
      </c>
      <c r="K380" s="108">
        <v>1</v>
      </c>
    </row>
    <row r="381" spans="1:11" s="68" customFormat="1" x14ac:dyDescent="0.15">
      <c r="A381" s="66" t="s">
        <v>543</v>
      </c>
      <c r="B381" s="66" t="s">
        <v>4765</v>
      </c>
      <c r="C381" s="66" t="str">
        <f t="shared" si="6"/>
        <v>0110300605就労継続支援(Ｂ型)</v>
      </c>
      <c r="D381" s="62" t="s">
        <v>3275</v>
      </c>
      <c r="E381" s="67" t="s">
        <v>4385</v>
      </c>
      <c r="F381" s="67" t="s">
        <v>3845</v>
      </c>
      <c r="G381" s="61" t="s">
        <v>1473</v>
      </c>
      <c r="H381" s="61"/>
      <c r="I381" s="67" t="s">
        <v>2419</v>
      </c>
      <c r="J381" s="108">
        <v>198</v>
      </c>
      <c r="K381" s="108">
        <v>1</v>
      </c>
    </row>
    <row r="382" spans="1:11" s="68" customFormat="1" x14ac:dyDescent="0.15">
      <c r="A382" s="66" t="s">
        <v>544</v>
      </c>
      <c r="B382" s="66" t="s">
        <v>4762</v>
      </c>
      <c r="C382" s="66" t="str">
        <f t="shared" si="6"/>
        <v>0110300647就労移行支援</v>
      </c>
      <c r="D382" s="62" t="s">
        <v>3276</v>
      </c>
      <c r="E382" s="67" t="s">
        <v>4386</v>
      </c>
      <c r="F382" s="67" t="s">
        <v>2420</v>
      </c>
      <c r="G382" s="61" t="s">
        <v>1474</v>
      </c>
      <c r="H382" s="61"/>
      <c r="I382" s="67" t="s">
        <v>2420</v>
      </c>
      <c r="J382" s="108">
        <v>201</v>
      </c>
      <c r="K382" s="108">
        <v>1</v>
      </c>
    </row>
    <row r="383" spans="1:11" s="68" customFormat="1" x14ac:dyDescent="0.15">
      <c r="A383" s="66" t="s">
        <v>545</v>
      </c>
      <c r="B383" s="66" t="s">
        <v>4763</v>
      </c>
      <c r="C383" s="66" t="str">
        <f t="shared" si="6"/>
        <v>0110300662生活介護</v>
      </c>
      <c r="D383" s="62" t="s">
        <v>3277</v>
      </c>
      <c r="E383" s="67" t="s">
        <v>4387</v>
      </c>
      <c r="F383" s="67" t="s">
        <v>3846</v>
      </c>
      <c r="G383" s="61" t="s">
        <v>1475</v>
      </c>
      <c r="H383" s="61"/>
      <c r="I383" s="67" t="s">
        <v>2421</v>
      </c>
      <c r="J383" s="108"/>
      <c r="K383" s="108"/>
    </row>
    <row r="384" spans="1:11" s="68" customFormat="1" x14ac:dyDescent="0.15">
      <c r="A384" s="66" t="s">
        <v>545</v>
      </c>
      <c r="B384" s="66" t="s">
        <v>4765</v>
      </c>
      <c r="C384" s="66" t="str">
        <f t="shared" si="6"/>
        <v>0110300662就労継続支援(Ｂ型)</v>
      </c>
      <c r="D384" s="62" t="s">
        <v>3277</v>
      </c>
      <c r="E384" s="67" t="s">
        <v>4387</v>
      </c>
      <c r="F384" s="67" t="s">
        <v>3846</v>
      </c>
      <c r="G384" s="61" t="s">
        <v>1475</v>
      </c>
      <c r="H384" s="61"/>
      <c r="I384" s="67" t="s">
        <v>2421</v>
      </c>
      <c r="J384" s="108"/>
      <c r="K384" s="108"/>
    </row>
    <row r="385" spans="1:11" s="68" customFormat="1" x14ac:dyDescent="0.15">
      <c r="A385" s="66" t="s">
        <v>546</v>
      </c>
      <c r="B385" s="66" t="s">
        <v>4764</v>
      </c>
      <c r="C385" s="66" t="str">
        <f t="shared" si="6"/>
        <v>0110300787就労継続支援(Ａ型)</v>
      </c>
      <c r="D385" s="62" t="s">
        <v>3278</v>
      </c>
      <c r="E385" s="67" t="s">
        <v>4388</v>
      </c>
      <c r="F385" s="67" t="s">
        <v>3847</v>
      </c>
      <c r="G385" s="61" t="s">
        <v>1476</v>
      </c>
      <c r="H385" s="61"/>
      <c r="I385" s="67" t="s">
        <v>2422</v>
      </c>
      <c r="J385" s="108">
        <v>225</v>
      </c>
      <c r="K385" s="108">
        <v>1</v>
      </c>
    </row>
    <row r="386" spans="1:11" s="68" customFormat="1" x14ac:dyDescent="0.15">
      <c r="A386" s="66" t="s">
        <v>547</v>
      </c>
      <c r="B386" s="66" t="s">
        <v>4764</v>
      </c>
      <c r="C386" s="66" t="str">
        <f t="shared" si="6"/>
        <v>0110300837就労継続支援(Ａ型)</v>
      </c>
      <c r="D386" s="62" t="s">
        <v>3174</v>
      </c>
      <c r="E386" s="67" t="s">
        <v>4283</v>
      </c>
      <c r="F386" s="67" t="s">
        <v>3772</v>
      </c>
      <c r="G386" s="61" t="s">
        <v>1477</v>
      </c>
      <c r="H386" s="61"/>
      <c r="I386" s="67" t="s">
        <v>2423</v>
      </c>
      <c r="J386" s="108">
        <v>21</v>
      </c>
      <c r="K386" s="108">
        <v>3</v>
      </c>
    </row>
    <row r="387" spans="1:11" s="68" customFormat="1" x14ac:dyDescent="0.15">
      <c r="A387" s="66" t="s">
        <v>548</v>
      </c>
      <c r="B387" s="66" t="s">
        <v>4765</v>
      </c>
      <c r="C387" s="66" t="str">
        <f t="shared" si="6"/>
        <v>0110300852就労継続支援(Ｂ型)</v>
      </c>
      <c r="D387" s="62" t="s">
        <v>3279</v>
      </c>
      <c r="E387" s="67" t="s">
        <v>4389</v>
      </c>
      <c r="F387" s="67" t="s">
        <v>3848</v>
      </c>
      <c r="G387" s="61" t="s">
        <v>1478</v>
      </c>
      <c r="H387" s="61"/>
      <c r="I387" s="67" t="s">
        <v>2424</v>
      </c>
      <c r="J387" s="108">
        <v>243</v>
      </c>
      <c r="K387" s="108">
        <v>3</v>
      </c>
    </row>
    <row r="388" spans="1:11" s="68" customFormat="1" x14ac:dyDescent="0.15">
      <c r="A388" s="66" t="s">
        <v>549</v>
      </c>
      <c r="B388" s="66" t="s">
        <v>4765</v>
      </c>
      <c r="C388" s="66" t="str">
        <f t="shared" si="6"/>
        <v>0110300894就労継続支援(Ｂ型)</v>
      </c>
      <c r="D388" s="62" t="s">
        <v>3280</v>
      </c>
      <c r="E388" s="67" t="s">
        <v>4202</v>
      </c>
      <c r="F388" s="67" t="s">
        <v>3849</v>
      </c>
      <c r="G388" s="61" t="s">
        <v>1479</v>
      </c>
      <c r="H388" s="61"/>
      <c r="I388" s="67" t="s">
        <v>2425</v>
      </c>
      <c r="J388" s="108">
        <v>297</v>
      </c>
      <c r="K388" s="108">
        <v>1</v>
      </c>
    </row>
    <row r="389" spans="1:11" s="68" customFormat="1" x14ac:dyDescent="0.15">
      <c r="A389" s="66" t="s">
        <v>550</v>
      </c>
      <c r="B389" s="66" t="s">
        <v>4766</v>
      </c>
      <c r="C389" s="66" t="str">
        <f t="shared" si="6"/>
        <v>0110300902自立訓練(生活訓練)</v>
      </c>
      <c r="D389" s="62" t="s">
        <v>3195</v>
      </c>
      <c r="E389" s="67" t="s">
        <v>4304</v>
      </c>
      <c r="F389" s="67" t="s">
        <v>2313</v>
      </c>
      <c r="G389" s="61" t="s">
        <v>1480</v>
      </c>
      <c r="H389" s="61"/>
      <c r="I389" s="67" t="s">
        <v>2426</v>
      </c>
      <c r="J389" s="108"/>
      <c r="K389" s="108"/>
    </row>
    <row r="390" spans="1:11" s="68" customFormat="1" x14ac:dyDescent="0.15">
      <c r="A390" s="66" t="s">
        <v>551</v>
      </c>
      <c r="B390" s="66" t="s">
        <v>4765</v>
      </c>
      <c r="C390" s="66" t="str">
        <f t="shared" si="6"/>
        <v>0110300910就労継続支援(Ｂ型)</v>
      </c>
      <c r="D390" s="62" t="s">
        <v>3281</v>
      </c>
      <c r="E390" s="67" t="s">
        <v>4390</v>
      </c>
      <c r="F390" s="67" t="s">
        <v>2427</v>
      </c>
      <c r="G390" s="61" t="s">
        <v>1481</v>
      </c>
      <c r="H390" s="61"/>
      <c r="I390" s="67" t="s">
        <v>2427</v>
      </c>
      <c r="J390" s="108">
        <v>255</v>
      </c>
      <c r="K390" s="108">
        <v>1</v>
      </c>
    </row>
    <row r="391" spans="1:11" s="68" customFormat="1" x14ac:dyDescent="0.15">
      <c r="A391" s="66" t="s">
        <v>552</v>
      </c>
      <c r="B391" s="66" t="s">
        <v>4762</v>
      </c>
      <c r="C391" s="66" t="str">
        <f>A391&amp;B391&amp;H391</f>
        <v>0110300928就労移行支援</v>
      </c>
      <c r="D391" s="62" t="s">
        <v>3276</v>
      </c>
      <c r="E391" s="67" t="s">
        <v>4386</v>
      </c>
      <c r="F391" s="67" t="s">
        <v>2420</v>
      </c>
      <c r="G391" s="61" t="s">
        <v>1483</v>
      </c>
      <c r="H391" s="61"/>
      <c r="I391" s="67" t="s">
        <v>2428</v>
      </c>
      <c r="J391" s="108">
        <v>201</v>
      </c>
      <c r="K391" s="108">
        <v>2</v>
      </c>
    </row>
    <row r="392" spans="1:11" s="68" customFormat="1" x14ac:dyDescent="0.15">
      <c r="A392" s="66" t="s">
        <v>552</v>
      </c>
      <c r="B392" s="66" t="s">
        <v>4766</v>
      </c>
      <c r="C392" s="66" t="str">
        <f t="shared" si="6"/>
        <v>0110300928自立訓練(生活訓練)</v>
      </c>
      <c r="D392" s="62" t="s">
        <v>3276</v>
      </c>
      <c r="E392" s="67" t="s">
        <v>4386</v>
      </c>
      <c r="F392" s="67" t="s">
        <v>2420</v>
      </c>
      <c r="G392" s="61" t="s">
        <v>1482</v>
      </c>
      <c r="H392" s="61"/>
      <c r="I392" s="67" t="s">
        <v>2428</v>
      </c>
      <c r="J392" s="108"/>
      <c r="K392" s="108"/>
    </row>
    <row r="393" spans="1:11" s="68" customFormat="1" x14ac:dyDescent="0.15">
      <c r="A393" s="66" t="s">
        <v>553</v>
      </c>
      <c r="B393" s="66" t="s">
        <v>4765</v>
      </c>
      <c r="C393" s="66" t="str">
        <f t="shared" si="6"/>
        <v>0110300944就労継続支援(Ｂ型)</v>
      </c>
      <c r="D393" s="62" t="s">
        <v>3216</v>
      </c>
      <c r="E393" s="67" t="s">
        <v>4325</v>
      </c>
      <c r="F393" s="67" t="s">
        <v>3798</v>
      </c>
      <c r="G393" s="61" t="s">
        <v>1484</v>
      </c>
      <c r="H393" s="61"/>
      <c r="I393" s="67" t="s">
        <v>2429</v>
      </c>
      <c r="J393" s="108"/>
      <c r="K393" s="108"/>
    </row>
    <row r="394" spans="1:11" s="68" customFormat="1" x14ac:dyDescent="0.15">
      <c r="A394" s="66" t="s">
        <v>554</v>
      </c>
      <c r="B394" s="66" t="s">
        <v>4764</v>
      </c>
      <c r="C394" s="66" t="str">
        <f t="shared" si="6"/>
        <v>0110300951就労継続支援(Ａ型)</v>
      </c>
      <c r="D394" s="62" t="s">
        <v>3282</v>
      </c>
      <c r="E394" s="67" t="s">
        <v>4391</v>
      </c>
      <c r="F394" s="67" t="s">
        <v>3850</v>
      </c>
      <c r="G394" s="61" t="s">
        <v>1485</v>
      </c>
      <c r="H394" s="61"/>
      <c r="I394" s="67" t="s">
        <v>2430</v>
      </c>
      <c r="J394" s="108">
        <v>254</v>
      </c>
      <c r="K394" s="108">
        <v>1</v>
      </c>
    </row>
    <row r="395" spans="1:11" s="68" customFormat="1" x14ac:dyDescent="0.15">
      <c r="A395" s="66" t="s">
        <v>554</v>
      </c>
      <c r="B395" s="66" t="s">
        <v>4765</v>
      </c>
      <c r="C395" s="66" t="str">
        <f t="shared" si="6"/>
        <v>0110300951就労継続支援(Ｂ型)</v>
      </c>
      <c r="D395" s="62" t="s">
        <v>3282</v>
      </c>
      <c r="E395" s="67" t="s">
        <v>4391</v>
      </c>
      <c r="F395" s="67" t="s">
        <v>3850</v>
      </c>
      <c r="G395" s="61" t="s">
        <v>1485</v>
      </c>
      <c r="H395" s="61"/>
      <c r="I395" s="67" t="s">
        <v>2430</v>
      </c>
      <c r="J395" s="108">
        <v>254</v>
      </c>
      <c r="K395" s="108">
        <v>1</v>
      </c>
    </row>
    <row r="396" spans="1:11" s="68" customFormat="1" x14ac:dyDescent="0.15">
      <c r="A396" s="66" t="s">
        <v>555</v>
      </c>
      <c r="B396" s="66" t="s">
        <v>4765</v>
      </c>
      <c r="C396" s="66" t="str">
        <f t="shared" si="6"/>
        <v>0110300969就労継続支援(Ｂ型)</v>
      </c>
      <c r="D396" s="62" t="s">
        <v>3195</v>
      </c>
      <c r="E396" s="67" t="s">
        <v>4304</v>
      </c>
      <c r="F396" s="67" t="s">
        <v>2313</v>
      </c>
      <c r="G396" s="61" t="s">
        <v>1486</v>
      </c>
      <c r="H396" s="61"/>
      <c r="I396" s="67" t="s">
        <v>2431</v>
      </c>
      <c r="J396" s="108"/>
      <c r="K396" s="108"/>
    </row>
    <row r="397" spans="1:11" s="68" customFormat="1" x14ac:dyDescent="0.15">
      <c r="A397" s="66" t="s">
        <v>556</v>
      </c>
      <c r="B397" s="66" t="s">
        <v>4765</v>
      </c>
      <c r="C397" s="66" t="str">
        <f t="shared" si="6"/>
        <v>0110300977就労継続支援(Ｂ型)</v>
      </c>
      <c r="D397" s="62" t="s">
        <v>3283</v>
      </c>
      <c r="E397" s="67" t="s">
        <v>4392</v>
      </c>
      <c r="F397" s="67" t="s">
        <v>3851</v>
      </c>
      <c r="G397" s="61" t="s">
        <v>1487</v>
      </c>
      <c r="H397" s="61"/>
      <c r="I397" s="67" t="s">
        <v>2432</v>
      </c>
      <c r="J397" s="108"/>
      <c r="K397" s="108"/>
    </row>
    <row r="398" spans="1:11" s="68" customFormat="1" x14ac:dyDescent="0.15">
      <c r="A398" s="66" t="s">
        <v>557</v>
      </c>
      <c r="B398" s="66" t="s">
        <v>4765</v>
      </c>
      <c r="C398" s="66" t="str">
        <f t="shared" si="6"/>
        <v>0110300993就労継続支援(Ｂ型)</v>
      </c>
      <c r="D398" s="62" t="s">
        <v>3284</v>
      </c>
      <c r="E398" s="67" t="s">
        <v>4393</v>
      </c>
      <c r="F398" s="67" t="s">
        <v>3852</v>
      </c>
      <c r="G398" s="61" t="s">
        <v>1488</v>
      </c>
      <c r="H398" s="61"/>
      <c r="I398" s="67" t="s">
        <v>2433</v>
      </c>
      <c r="J398" s="108">
        <v>262</v>
      </c>
      <c r="K398" s="108">
        <v>1</v>
      </c>
    </row>
    <row r="399" spans="1:11" s="68" customFormat="1" x14ac:dyDescent="0.15">
      <c r="A399" s="66" t="s">
        <v>558</v>
      </c>
      <c r="B399" s="66" t="s">
        <v>4762</v>
      </c>
      <c r="C399" s="66" t="str">
        <f t="shared" si="6"/>
        <v>0110301025就労移行支援</v>
      </c>
      <c r="D399" s="62" t="s">
        <v>3087</v>
      </c>
      <c r="E399" s="67" t="s">
        <v>4196</v>
      </c>
      <c r="F399" s="67" t="s">
        <v>3701</v>
      </c>
      <c r="G399" s="61" t="s">
        <v>1489</v>
      </c>
      <c r="H399" s="61"/>
      <c r="I399" s="67" t="s">
        <v>2434</v>
      </c>
      <c r="J399" s="108">
        <v>269</v>
      </c>
      <c r="K399" s="108">
        <v>1</v>
      </c>
    </row>
    <row r="400" spans="1:11" s="68" customFormat="1" x14ac:dyDescent="0.15">
      <c r="A400" s="66" t="s">
        <v>559</v>
      </c>
      <c r="B400" s="66" t="s">
        <v>4765</v>
      </c>
      <c r="C400" s="66" t="str">
        <f t="shared" si="6"/>
        <v>0110301066就労継続支援(Ｂ型)</v>
      </c>
      <c r="D400" s="62" t="s">
        <v>3195</v>
      </c>
      <c r="E400" s="67" t="s">
        <v>4304</v>
      </c>
      <c r="F400" s="67" t="s">
        <v>2313</v>
      </c>
      <c r="G400" s="61" t="s">
        <v>1490</v>
      </c>
      <c r="H400" s="61"/>
      <c r="I400" s="67" t="s">
        <v>2435</v>
      </c>
      <c r="J400" s="108"/>
      <c r="K400" s="108"/>
    </row>
    <row r="401" spans="1:11" s="68" customFormat="1" x14ac:dyDescent="0.15">
      <c r="A401" s="66" t="s">
        <v>560</v>
      </c>
      <c r="B401" s="66" t="s">
        <v>4763</v>
      </c>
      <c r="C401" s="66" t="str">
        <f t="shared" si="6"/>
        <v>0110301090生活介護</v>
      </c>
      <c r="D401" s="62" t="s">
        <v>3167</v>
      </c>
      <c r="E401" s="67" t="s">
        <v>4276</v>
      </c>
      <c r="F401" s="67" t="s">
        <v>3767</v>
      </c>
      <c r="G401" s="61" t="s">
        <v>1491</v>
      </c>
      <c r="H401" s="61"/>
      <c r="I401" s="67" t="s">
        <v>2436</v>
      </c>
      <c r="J401" s="108"/>
      <c r="K401" s="108"/>
    </row>
    <row r="402" spans="1:11" s="68" customFormat="1" x14ac:dyDescent="0.15">
      <c r="A402" s="66" t="s">
        <v>561</v>
      </c>
      <c r="B402" s="66" t="s">
        <v>4763</v>
      </c>
      <c r="C402" s="66" t="str">
        <f t="shared" si="6"/>
        <v>0110301140生活介護</v>
      </c>
      <c r="D402" s="62" t="s">
        <v>3014</v>
      </c>
      <c r="E402" s="67" t="s">
        <v>4125</v>
      </c>
      <c r="F402" s="67" t="s">
        <v>3660</v>
      </c>
      <c r="G402" s="61" t="s">
        <v>1492</v>
      </c>
      <c r="H402" s="61"/>
      <c r="I402" s="67" t="s">
        <v>2437</v>
      </c>
      <c r="J402" s="108"/>
      <c r="K402" s="108"/>
    </row>
    <row r="403" spans="1:11" s="68" customFormat="1" x14ac:dyDescent="0.15">
      <c r="A403" s="66" t="s">
        <v>562</v>
      </c>
      <c r="B403" s="66" t="s">
        <v>4764</v>
      </c>
      <c r="C403" s="66" t="str">
        <f t="shared" ref="C403:C466" si="7">A403&amp;B403&amp;H403</f>
        <v>0110301165就労継続支援(Ａ型)</v>
      </c>
      <c r="D403" s="62" t="s">
        <v>3201</v>
      </c>
      <c r="E403" s="67" t="s">
        <v>4310</v>
      </c>
      <c r="F403" s="67" t="s">
        <v>2547</v>
      </c>
      <c r="G403" s="61" t="s">
        <v>1493</v>
      </c>
      <c r="H403" s="61"/>
      <c r="I403" s="67" t="s">
        <v>2438</v>
      </c>
      <c r="J403" s="108">
        <v>74</v>
      </c>
      <c r="K403" s="108">
        <v>4</v>
      </c>
    </row>
    <row r="404" spans="1:11" s="68" customFormat="1" x14ac:dyDescent="0.15">
      <c r="A404" s="66" t="s">
        <v>563</v>
      </c>
      <c r="B404" s="66" t="s">
        <v>4765</v>
      </c>
      <c r="C404" s="66" t="str">
        <f t="shared" si="7"/>
        <v>0110301215就労継続支援(Ｂ型)</v>
      </c>
      <c r="D404" s="62" t="s">
        <v>3280</v>
      </c>
      <c r="E404" s="67" t="s">
        <v>4202</v>
      </c>
      <c r="F404" s="67" t="s">
        <v>3849</v>
      </c>
      <c r="G404" s="61" t="s">
        <v>1494</v>
      </c>
      <c r="H404" s="61"/>
      <c r="I404" s="67" t="s">
        <v>2439</v>
      </c>
      <c r="J404" s="108">
        <v>297</v>
      </c>
      <c r="K404" s="108">
        <v>2</v>
      </c>
    </row>
    <row r="405" spans="1:11" s="68" customFormat="1" x14ac:dyDescent="0.15">
      <c r="A405" s="66" t="s">
        <v>564</v>
      </c>
      <c r="B405" s="66" t="s">
        <v>4766</v>
      </c>
      <c r="C405" s="66" t="str">
        <f t="shared" si="7"/>
        <v>0110301264自立訓練(生活訓練)</v>
      </c>
      <c r="D405" s="62" t="s">
        <v>3195</v>
      </c>
      <c r="E405" s="67" t="s">
        <v>4304</v>
      </c>
      <c r="F405" s="67" t="s">
        <v>2313</v>
      </c>
      <c r="G405" s="61" t="s">
        <v>1495</v>
      </c>
      <c r="H405" s="61"/>
      <c r="I405" s="67" t="s">
        <v>2440</v>
      </c>
      <c r="J405" s="108"/>
      <c r="K405" s="108"/>
    </row>
    <row r="406" spans="1:11" s="68" customFormat="1" x14ac:dyDescent="0.15">
      <c r="A406" s="66" t="s">
        <v>565</v>
      </c>
      <c r="B406" s="66" t="s">
        <v>4765</v>
      </c>
      <c r="C406" s="66" t="str">
        <f t="shared" si="7"/>
        <v>0110301280就労継続支援(Ｂ型)</v>
      </c>
      <c r="D406" s="62" t="s">
        <v>3285</v>
      </c>
      <c r="E406" s="67" t="s">
        <v>4394</v>
      </c>
      <c r="F406" s="67" t="s">
        <v>3853</v>
      </c>
      <c r="G406" s="61" t="s">
        <v>1496</v>
      </c>
      <c r="H406" s="61"/>
      <c r="I406" s="67" t="s">
        <v>2441</v>
      </c>
      <c r="J406" s="108"/>
      <c r="K406" s="108"/>
    </row>
    <row r="407" spans="1:11" s="68" customFormat="1" x14ac:dyDescent="0.15">
      <c r="A407" s="66" t="s">
        <v>566</v>
      </c>
      <c r="B407" s="66" t="s">
        <v>4765</v>
      </c>
      <c r="C407" s="66" t="str">
        <f t="shared" si="7"/>
        <v>0110301306就労継続支援(Ｂ型)</v>
      </c>
      <c r="D407" s="62" t="s">
        <v>3279</v>
      </c>
      <c r="E407" s="67" t="s">
        <v>4389</v>
      </c>
      <c r="F407" s="67" t="s">
        <v>3848</v>
      </c>
      <c r="G407" s="61" t="s">
        <v>1497</v>
      </c>
      <c r="H407" s="61"/>
      <c r="I407" s="67" t="s">
        <v>2442</v>
      </c>
      <c r="J407" s="108">
        <v>243</v>
      </c>
      <c r="K407" s="108">
        <v>2</v>
      </c>
    </row>
    <row r="408" spans="1:11" s="68" customFormat="1" x14ac:dyDescent="0.15">
      <c r="A408" s="66" t="s">
        <v>567</v>
      </c>
      <c r="B408" s="66" t="s">
        <v>4765</v>
      </c>
      <c r="C408" s="66" t="str">
        <f t="shared" si="7"/>
        <v>0110301314就労継続支援(Ｂ型)</v>
      </c>
      <c r="D408" s="62" t="s">
        <v>3137</v>
      </c>
      <c r="E408" s="67" t="s">
        <v>4246</v>
      </c>
      <c r="F408" s="67" t="s">
        <v>3743</v>
      </c>
      <c r="G408" s="61" t="s">
        <v>1498</v>
      </c>
      <c r="H408" s="61"/>
      <c r="I408" s="67" t="s">
        <v>2443</v>
      </c>
      <c r="J408" s="108">
        <v>293</v>
      </c>
      <c r="K408" s="108">
        <v>2</v>
      </c>
    </row>
    <row r="409" spans="1:11" s="68" customFormat="1" x14ac:dyDescent="0.15">
      <c r="A409" s="66" t="s">
        <v>568</v>
      </c>
      <c r="B409" s="66" t="s">
        <v>4765</v>
      </c>
      <c r="C409" s="66" t="str">
        <f t="shared" si="7"/>
        <v>0110301322就労継続支援(Ｂ型)</v>
      </c>
      <c r="D409" s="62" t="s">
        <v>3286</v>
      </c>
      <c r="E409" s="67" t="s">
        <v>4395</v>
      </c>
      <c r="F409" s="67" t="s">
        <v>3854</v>
      </c>
      <c r="G409" s="61" t="s">
        <v>1499</v>
      </c>
      <c r="H409" s="61"/>
      <c r="I409" s="67" t="s">
        <v>2444</v>
      </c>
      <c r="J409" s="108"/>
      <c r="K409" s="108"/>
    </row>
    <row r="410" spans="1:11" s="68" customFormat="1" x14ac:dyDescent="0.15">
      <c r="A410" s="66" t="s">
        <v>569</v>
      </c>
      <c r="B410" s="66" t="s">
        <v>4765</v>
      </c>
      <c r="C410" s="66" t="str">
        <f t="shared" si="7"/>
        <v>0110301355就労継続支援(Ｂ型)</v>
      </c>
      <c r="D410" s="62" t="s">
        <v>3287</v>
      </c>
      <c r="E410" s="67" t="s">
        <v>4396</v>
      </c>
      <c r="F410" s="67" t="s">
        <v>3855</v>
      </c>
      <c r="G410" s="61" t="s">
        <v>1500</v>
      </c>
      <c r="H410" s="61"/>
      <c r="I410" s="67" t="s">
        <v>2445</v>
      </c>
      <c r="J410" s="108"/>
      <c r="K410" s="108"/>
    </row>
    <row r="411" spans="1:11" s="68" customFormat="1" x14ac:dyDescent="0.15">
      <c r="A411" s="66" t="s">
        <v>570</v>
      </c>
      <c r="B411" s="66" t="s">
        <v>4763</v>
      </c>
      <c r="C411" s="66" t="str">
        <f t="shared" si="7"/>
        <v>0110301371生活介護</v>
      </c>
      <c r="D411" s="62" t="s">
        <v>3288</v>
      </c>
      <c r="E411" s="67" t="s">
        <v>4397</v>
      </c>
      <c r="F411" s="67" t="s">
        <v>3856</v>
      </c>
      <c r="G411" s="61" t="s">
        <v>1501</v>
      </c>
      <c r="H411" s="61"/>
      <c r="I411" s="67" t="s">
        <v>2446</v>
      </c>
      <c r="J411" s="108"/>
      <c r="K411" s="108"/>
    </row>
    <row r="412" spans="1:11" s="68" customFormat="1" x14ac:dyDescent="0.15">
      <c r="A412" s="66" t="s">
        <v>571</v>
      </c>
      <c r="B412" s="66" t="s">
        <v>4765</v>
      </c>
      <c r="C412" s="66" t="str">
        <f t="shared" si="7"/>
        <v>0110301454就労継続支援(Ｂ型)</v>
      </c>
      <c r="D412" s="62" t="s">
        <v>3289</v>
      </c>
      <c r="E412" s="67" t="s">
        <v>4398</v>
      </c>
      <c r="F412" s="67" t="s">
        <v>3857</v>
      </c>
      <c r="G412" s="61" t="s">
        <v>1502</v>
      </c>
      <c r="H412" s="61"/>
      <c r="I412" s="67" t="s">
        <v>2447</v>
      </c>
      <c r="J412" s="108">
        <v>330</v>
      </c>
      <c r="K412" s="108">
        <v>1</v>
      </c>
    </row>
    <row r="413" spans="1:11" s="68" customFormat="1" x14ac:dyDescent="0.15">
      <c r="A413" s="66" t="s">
        <v>572</v>
      </c>
      <c r="B413" s="66" t="s">
        <v>4765</v>
      </c>
      <c r="C413" s="66" t="str">
        <f t="shared" si="7"/>
        <v>0110301462就労継続支援(Ｂ型)</v>
      </c>
      <c r="D413" s="62" t="s">
        <v>3243</v>
      </c>
      <c r="E413" s="67" t="s">
        <v>4353</v>
      </c>
      <c r="F413" s="67" t="s">
        <v>3821</v>
      </c>
      <c r="G413" s="61" t="s">
        <v>1503</v>
      </c>
      <c r="H413" s="61"/>
      <c r="I413" s="67" t="s">
        <v>2448</v>
      </c>
      <c r="J413" s="108">
        <v>454</v>
      </c>
      <c r="K413" s="108">
        <v>2</v>
      </c>
    </row>
    <row r="414" spans="1:11" s="68" customFormat="1" x14ac:dyDescent="0.15">
      <c r="A414" s="66" t="s">
        <v>573</v>
      </c>
      <c r="B414" s="66" t="s">
        <v>4765</v>
      </c>
      <c r="C414" s="66" t="str">
        <f t="shared" si="7"/>
        <v>0110301496就労継続支援(Ｂ型)</v>
      </c>
      <c r="D414" s="62" t="s">
        <v>3097</v>
      </c>
      <c r="E414" s="67" t="s">
        <v>4205</v>
      </c>
      <c r="F414" s="67" t="s">
        <v>3708</v>
      </c>
      <c r="G414" s="61" t="s">
        <v>1504</v>
      </c>
      <c r="H414" s="61"/>
      <c r="I414" s="67" t="s">
        <v>2449</v>
      </c>
      <c r="J414" s="108">
        <v>291</v>
      </c>
      <c r="K414" s="108">
        <v>1</v>
      </c>
    </row>
    <row r="415" spans="1:11" s="68" customFormat="1" x14ac:dyDescent="0.15">
      <c r="A415" s="66" t="s">
        <v>574</v>
      </c>
      <c r="B415" s="66" t="s">
        <v>4765</v>
      </c>
      <c r="C415" s="66" t="str">
        <f t="shared" si="7"/>
        <v>0110301520就労継続支援(Ｂ型)</v>
      </c>
      <c r="D415" s="62" t="s">
        <v>3283</v>
      </c>
      <c r="E415" s="67" t="s">
        <v>4392</v>
      </c>
      <c r="F415" s="67" t="s">
        <v>3851</v>
      </c>
      <c r="G415" s="61" t="s">
        <v>1505</v>
      </c>
      <c r="H415" s="61"/>
      <c r="I415" s="67" t="s">
        <v>2450</v>
      </c>
      <c r="J415" s="108"/>
      <c r="K415" s="108"/>
    </row>
    <row r="416" spans="1:11" s="68" customFormat="1" x14ac:dyDescent="0.15">
      <c r="A416" s="66" t="s">
        <v>575</v>
      </c>
      <c r="B416" s="66" t="s">
        <v>4764</v>
      </c>
      <c r="C416" s="66" t="str">
        <f t="shared" si="7"/>
        <v>0110301538就労継続支援(Ａ型)</v>
      </c>
      <c r="D416" s="62" t="s">
        <v>3180</v>
      </c>
      <c r="E416" s="67" t="s">
        <v>4289</v>
      </c>
      <c r="F416" s="67" t="s">
        <v>3775</v>
      </c>
      <c r="G416" s="61" t="s">
        <v>1506</v>
      </c>
      <c r="H416" s="61"/>
      <c r="I416" s="67" t="s">
        <v>2451</v>
      </c>
      <c r="J416" s="108">
        <v>61</v>
      </c>
      <c r="K416" s="108">
        <v>2</v>
      </c>
    </row>
    <row r="417" spans="1:11" s="68" customFormat="1" x14ac:dyDescent="0.15">
      <c r="A417" s="66" t="s">
        <v>575</v>
      </c>
      <c r="B417" s="66" t="s">
        <v>4765</v>
      </c>
      <c r="C417" s="66" t="str">
        <f t="shared" si="7"/>
        <v>0110301538就労継続支援(Ｂ型)</v>
      </c>
      <c r="D417" s="62" t="s">
        <v>3180</v>
      </c>
      <c r="E417" s="67" t="s">
        <v>4289</v>
      </c>
      <c r="F417" s="67" t="s">
        <v>3775</v>
      </c>
      <c r="G417" s="61" t="s">
        <v>1506</v>
      </c>
      <c r="H417" s="61"/>
      <c r="I417" s="67" t="s">
        <v>2451</v>
      </c>
      <c r="J417" s="108">
        <v>61</v>
      </c>
      <c r="K417" s="108">
        <v>2</v>
      </c>
    </row>
    <row r="418" spans="1:11" s="68" customFormat="1" x14ac:dyDescent="0.15">
      <c r="A418" s="66" t="s">
        <v>576</v>
      </c>
      <c r="B418" s="66" t="s">
        <v>4765</v>
      </c>
      <c r="C418" s="66" t="str">
        <f t="shared" si="7"/>
        <v>0110301553就労継続支援(Ｂ型)</v>
      </c>
      <c r="D418" s="62" t="s">
        <v>3290</v>
      </c>
      <c r="E418" s="67" t="s">
        <v>4399</v>
      </c>
      <c r="F418" s="67" t="s">
        <v>3858</v>
      </c>
      <c r="G418" s="61" t="s">
        <v>1507</v>
      </c>
      <c r="H418" s="61"/>
      <c r="I418" s="67" t="s">
        <v>2452</v>
      </c>
      <c r="J418" s="108">
        <v>335</v>
      </c>
      <c r="K418" s="108">
        <v>1</v>
      </c>
    </row>
    <row r="419" spans="1:11" s="68" customFormat="1" x14ac:dyDescent="0.15">
      <c r="A419" s="66" t="s">
        <v>577</v>
      </c>
      <c r="B419" s="66" t="s">
        <v>4765</v>
      </c>
      <c r="C419" s="66" t="str">
        <f t="shared" si="7"/>
        <v>0110301561就労継続支援(Ｂ型)</v>
      </c>
      <c r="D419" s="62" t="s">
        <v>3274</v>
      </c>
      <c r="E419" s="67" t="s">
        <v>4384</v>
      </c>
      <c r="F419" s="67" t="s">
        <v>3844</v>
      </c>
      <c r="G419" s="61" t="s">
        <v>1508</v>
      </c>
      <c r="H419" s="61"/>
      <c r="I419" s="67" t="s">
        <v>2453</v>
      </c>
      <c r="J419" s="108">
        <v>177</v>
      </c>
      <c r="K419" s="108">
        <v>2</v>
      </c>
    </row>
    <row r="420" spans="1:11" s="68" customFormat="1" x14ac:dyDescent="0.15">
      <c r="A420" s="66" t="s">
        <v>578</v>
      </c>
      <c r="B420" s="66" t="s">
        <v>4765</v>
      </c>
      <c r="C420" s="66" t="str">
        <f t="shared" si="7"/>
        <v>0110301579就労継続支援(Ｂ型)</v>
      </c>
      <c r="D420" s="62" t="s">
        <v>3280</v>
      </c>
      <c r="E420" s="67" t="s">
        <v>4202</v>
      </c>
      <c r="F420" s="67" t="s">
        <v>3849</v>
      </c>
      <c r="G420" s="61" t="s">
        <v>1509</v>
      </c>
      <c r="H420" s="61"/>
      <c r="I420" s="67" t="s">
        <v>2454</v>
      </c>
      <c r="J420" s="108">
        <v>297</v>
      </c>
      <c r="K420" s="108">
        <v>3</v>
      </c>
    </row>
    <row r="421" spans="1:11" s="68" customFormat="1" x14ac:dyDescent="0.15">
      <c r="A421" s="66" t="s">
        <v>580</v>
      </c>
      <c r="B421" s="66" t="s">
        <v>4765</v>
      </c>
      <c r="C421" s="66" t="str">
        <f t="shared" si="7"/>
        <v>0110301595就労継続支援(Ｂ型)</v>
      </c>
      <c r="D421" s="62" t="s">
        <v>3292</v>
      </c>
      <c r="E421" s="67" t="s">
        <v>4401</v>
      </c>
      <c r="F421" s="67" t="s">
        <v>3860</v>
      </c>
      <c r="G421" s="61" t="s">
        <v>1511</v>
      </c>
      <c r="H421" s="61"/>
      <c r="I421" s="67" t="s">
        <v>2456</v>
      </c>
      <c r="J421" s="108"/>
      <c r="K421" s="108"/>
    </row>
    <row r="422" spans="1:11" s="68" customFormat="1" x14ac:dyDescent="0.15">
      <c r="A422" s="66" t="s">
        <v>581</v>
      </c>
      <c r="B422" s="66" t="s">
        <v>4763</v>
      </c>
      <c r="C422" s="66" t="str">
        <f t="shared" si="7"/>
        <v>0110301603生活介護</v>
      </c>
      <c r="D422" s="62" t="s">
        <v>3169</v>
      </c>
      <c r="E422" s="67" t="s">
        <v>4278</v>
      </c>
      <c r="F422" s="67" t="s">
        <v>3769</v>
      </c>
      <c r="G422" s="61" t="s">
        <v>1512</v>
      </c>
      <c r="H422" s="61"/>
      <c r="I422" s="67" t="s">
        <v>2457</v>
      </c>
      <c r="J422" s="108"/>
      <c r="K422" s="108"/>
    </row>
    <row r="423" spans="1:11" s="68" customFormat="1" x14ac:dyDescent="0.15">
      <c r="A423" s="66" t="s">
        <v>579</v>
      </c>
      <c r="B423" s="66" t="s">
        <v>4765</v>
      </c>
      <c r="C423" s="66" t="str">
        <f t="shared" si="7"/>
        <v>0110301611就労継続支援(Ｂ型)</v>
      </c>
      <c r="D423" s="62" t="s">
        <v>3291</v>
      </c>
      <c r="E423" s="67" t="s">
        <v>4400</v>
      </c>
      <c r="F423" s="67" t="s">
        <v>3859</v>
      </c>
      <c r="G423" s="61" t="s">
        <v>1510</v>
      </c>
      <c r="H423" s="61"/>
      <c r="I423" s="67" t="s">
        <v>2455</v>
      </c>
      <c r="J423" s="108">
        <v>347</v>
      </c>
      <c r="K423" s="108">
        <v>1</v>
      </c>
    </row>
    <row r="424" spans="1:11" s="68" customFormat="1" x14ac:dyDescent="0.15">
      <c r="A424" s="66" t="s">
        <v>582</v>
      </c>
      <c r="B424" s="66" t="s">
        <v>4765</v>
      </c>
      <c r="C424" s="66" t="str">
        <f t="shared" si="7"/>
        <v>0110301637就労継続支援(Ｂ型)</v>
      </c>
      <c r="D424" s="62" t="s">
        <v>3157</v>
      </c>
      <c r="E424" s="67" t="s">
        <v>4266</v>
      </c>
      <c r="F424" s="67" t="s">
        <v>2458</v>
      </c>
      <c r="G424" s="61" t="s">
        <v>1513</v>
      </c>
      <c r="H424" s="61"/>
      <c r="I424" s="67" t="s">
        <v>2458</v>
      </c>
      <c r="J424" s="108"/>
      <c r="K424" s="108"/>
    </row>
    <row r="425" spans="1:11" s="68" customFormat="1" x14ac:dyDescent="0.15">
      <c r="A425" s="66" t="s">
        <v>583</v>
      </c>
      <c r="B425" s="66" t="s">
        <v>4765</v>
      </c>
      <c r="C425" s="66" t="str">
        <f t="shared" si="7"/>
        <v>0110301652就労継続支援(Ｂ型)</v>
      </c>
      <c r="D425" s="62" t="s">
        <v>3293</v>
      </c>
      <c r="E425" s="67" t="s">
        <v>4402</v>
      </c>
      <c r="F425" s="67" t="s">
        <v>2459</v>
      </c>
      <c r="G425" s="61" t="s">
        <v>1514</v>
      </c>
      <c r="H425" s="61"/>
      <c r="I425" s="67" t="s">
        <v>2459</v>
      </c>
      <c r="J425" s="108"/>
      <c r="K425" s="108"/>
    </row>
    <row r="426" spans="1:11" s="68" customFormat="1" x14ac:dyDescent="0.15">
      <c r="A426" s="66" t="s">
        <v>584</v>
      </c>
      <c r="B426" s="66" t="s">
        <v>4765</v>
      </c>
      <c r="C426" s="66" t="str">
        <f t="shared" si="7"/>
        <v>0110301686就労継続支援(Ｂ型)</v>
      </c>
      <c r="D426" s="62" t="s">
        <v>3111</v>
      </c>
      <c r="E426" s="67" t="s">
        <v>4219</v>
      </c>
      <c r="F426" s="67" t="s">
        <v>3721</v>
      </c>
      <c r="G426" s="61" t="s">
        <v>1515</v>
      </c>
      <c r="H426" s="61"/>
      <c r="I426" s="67" t="s">
        <v>2460</v>
      </c>
      <c r="J426" s="108"/>
      <c r="K426" s="108"/>
    </row>
    <row r="427" spans="1:11" s="68" customFormat="1" x14ac:dyDescent="0.15">
      <c r="A427" s="66" t="s">
        <v>585</v>
      </c>
      <c r="B427" s="66" t="s">
        <v>4765</v>
      </c>
      <c r="C427" s="66" t="str">
        <f t="shared" si="7"/>
        <v>0110301736就労継続支援(Ｂ型)</v>
      </c>
      <c r="D427" s="62" t="s">
        <v>3294</v>
      </c>
      <c r="E427" s="67" t="s">
        <v>4403</v>
      </c>
      <c r="F427" s="67" t="s">
        <v>3861</v>
      </c>
      <c r="G427" s="61" t="s">
        <v>1516</v>
      </c>
      <c r="H427" s="61"/>
      <c r="I427" s="67" t="s">
        <v>2461</v>
      </c>
      <c r="J427" s="108"/>
      <c r="K427" s="108"/>
    </row>
    <row r="428" spans="1:11" s="68" customFormat="1" x14ac:dyDescent="0.15">
      <c r="A428" s="66" t="s">
        <v>586</v>
      </c>
      <c r="B428" s="66" t="s">
        <v>4764</v>
      </c>
      <c r="C428" s="66" t="str">
        <f t="shared" si="7"/>
        <v>0110301751就労継続支援(Ａ型)</v>
      </c>
      <c r="D428" s="62" t="s">
        <v>3164</v>
      </c>
      <c r="E428" s="67" t="s">
        <v>4273</v>
      </c>
      <c r="F428" s="67" t="s">
        <v>2263</v>
      </c>
      <c r="G428" s="61" t="s">
        <v>1517</v>
      </c>
      <c r="H428" s="61"/>
      <c r="I428" s="67" t="s">
        <v>2462</v>
      </c>
      <c r="J428" s="108"/>
      <c r="K428" s="108"/>
    </row>
    <row r="429" spans="1:11" s="68" customFormat="1" x14ac:dyDescent="0.15">
      <c r="A429" s="66" t="s">
        <v>587</v>
      </c>
      <c r="B429" s="66" t="s">
        <v>4765</v>
      </c>
      <c r="C429" s="66" t="str">
        <f t="shared" si="7"/>
        <v>0110301777就労継続支援(Ｂ型)</v>
      </c>
      <c r="D429" s="62" t="s">
        <v>3279</v>
      </c>
      <c r="E429" s="67" t="s">
        <v>4389</v>
      </c>
      <c r="F429" s="67" t="s">
        <v>3848</v>
      </c>
      <c r="G429" s="61" t="s">
        <v>1518</v>
      </c>
      <c r="H429" s="61"/>
      <c r="I429" s="67" t="s">
        <v>2463</v>
      </c>
      <c r="J429" s="108"/>
      <c r="K429" s="108"/>
    </row>
    <row r="430" spans="1:11" s="68" customFormat="1" x14ac:dyDescent="0.15">
      <c r="A430" s="66" t="s">
        <v>588</v>
      </c>
      <c r="B430" s="66" t="s">
        <v>4765</v>
      </c>
      <c r="C430" s="66" t="str">
        <f t="shared" si="7"/>
        <v>0110301793就労継続支援(Ｂ型)</v>
      </c>
      <c r="D430" s="62" t="s">
        <v>3287</v>
      </c>
      <c r="E430" s="67" t="s">
        <v>4396</v>
      </c>
      <c r="F430" s="67" t="s">
        <v>3855</v>
      </c>
      <c r="G430" s="61" t="s">
        <v>1519</v>
      </c>
      <c r="H430" s="61"/>
      <c r="I430" s="67" t="s">
        <v>2464</v>
      </c>
      <c r="J430" s="108"/>
      <c r="K430" s="108"/>
    </row>
    <row r="431" spans="1:11" s="68" customFormat="1" x14ac:dyDescent="0.15">
      <c r="A431" s="66" t="s">
        <v>590</v>
      </c>
      <c r="B431" s="66" t="s">
        <v>4765</v>
      </c>
      <c r="C431" s="66" t="str">
        <f t="shared" si="7"/>
        <v>0110301801就労継続支援(Ｂ型)</v>
      </c>
      <c r="D431" s="62" t="s">
        <v>3296</v>
      </c>
      <c r="E431" s="67" t="s">
        <v>4405</v>
      </c>
      <c r="F431" s="67" t="s">
        <v>3863</v>
      </c>
      <c r="G431" s="61" t="s">
        <v>1521</v>
      </c>
      <c r="H431" s="61"/>
      <c r="I431" s="67" t="s">
        <v>2466</v>
      </c>
      <c r="J431" s="108"/>
      <c r="K431" s="108"/>
    </row>
    <row r="432" spans="1:11" s="68" customFormat="1" x14ac:dyDescent="0.15">
      <c r="A432" s="66" t="s">
        <v>589</v>
      </c>
      <c r="B432" s="66" t="s">
        <v>4765</v>
      </c>
      <c r="C432" s="66" t="str">
        <f t="shared" si="7"/>
        <v>0110301819就労継続支援(Ｂ型)</v>
      </c>
      <c r="D432" s="62" t="s">
        <v>3295</v>
      </c>
      <c r="E432" s="67" t="s">
        <v>4404</v>
      </c>
      <c r="F432" s="67" t="s">
        <v>3862</v>
      </c>
      <c r="G432" s="61" t="s">
        <v>1520</v>
      </c>
      <c r="H432" s="61"/>
      <c r="I432" s="67" t="s">
        <v>2465</v>
      </c>
      <c r="J432" s="108">
        <v>383</v>
      </c>
      <c r="K432" s="108">
        <v>1</v>
      </c>
    </row>
    <row r="433" spans="1:11" s="68" customFormat="1" x14ac:dyDescent="0.15">
      <c r="A433" s="66" t="s">
        <v>591</v>
      </c>
      <c r="B433" s="66" t="s">
        <v>4765</v>
      </c>
      <c r="C433" s="66" t="str">
        <f t="shared" si="7"/>
        <v>0110301827就労継続支援(Ｂ型)</v>
      </c>
      <c r="D433" s="62" t="s">
        <v>3297</v>
      </c>
      <c r="E433" s="67" t="s">
        <v>4406</v>
      </c>
      <c r="F433" s="67" t="s">
        <v>3864</v>
      </c>
      <c r="G433" s="61" t="s">
        <v>1522</v>
      </c>
      <c r="H433" s="61"/>
      <c r="I433" s="67" t="s">
        <v>2467</v>
      </c>
      <c r="J433" s="108"/>
      <c r="K433" s="108"/>
    </row>
    <row r="434" spans="1:11" s="68" customFormat="1" x14ac:dyDescent="0.15">
      <c r="A434" s="66" t="s">
        <v>592</v>
      </c>
      <c r="B434" s="66" t="s">
        <v>4763</v>
      </c>
      <c r="C434" s="66" t="str">
        <f t="shared" si="7"/>
        <v>0110301868生活介護</v>
      </c>
      <c r="D434" s="62" t="s">
        <v>3181</v>
      </c>
      <c r="E434" s="67" t="s">
        <v>4290</v>
      </c>
      <c r="F434" s="67" t="s">
        <v>3776</v>
      </c>
      <c r="G434" s="61" t="s">
        <v>1523</v>
      </c>
      <c r="H434" s="61"/>
      <c r="I434" s="67" t="s">
        <v>2468</v>
      </c>
      <c r="J434" s="108"/>
      <c r="K434" s="108"/>
    </row>
    <row r="435" spans="1:11" s="68" customFormat="1" x14ac:dyDescent="0.15">
      <c r="A435" s="66" t="s">
        <v>593</v>
      </c>
      <c r="B435" s="66" t="s">
        <v>4763</v>
      </c>
      <c r="C435" s="66" t="str">
        <f t="shared" si="7"/>
        <v>0110301884生活介護</v>
      </c>
      <c r="D435" s="62" t="s">
        <v>3298</v>
      </c>
      <c r="E435" s="67" t="s">
        <v>4407</v>
      </c>
      <c r="F435" s="67" t="s">
        <v>3865</v>
      </c>
      <c r="G435" s="61" t="s">
        <v>1524</v>
      </c>
      <c r="H435" s="61"/>
      <c r="I435" s="67" t="s">
        <v>2469</v>
      </c>
      <c r="J435" s="108"/>
      <c r="K435" s="108"/>
    </row>
    <row r="436" spans="1:11" s="68" customFormat="1" x14ac:dyDescent="0.15">
      <c r="A436" s="66" t="s">
        <v>594</v>
      </c>
      <c r="B436" s="66" t="s">
        <v>4765</v>
      </c>
      <c r="C436" s="66" t="str">
        <f t="shared" si="7"/>
        <v>0110301918就労継続支援(Ｂ型)</v>
      </c>
      <c r="D436" s="62" t="s">
        <v>3299</v>
      </c>
      <c r="E436" s="67" t="s">
        <v>4408</v>
      </c>
      <c r="F436" s="67" t="s">
        <v>3866</v>
      </c>
      <c r="G436" s="61" t="s">
        <v>1525</v>
      </c>
      <c r="H436" s="61"/>
      <c r="I436" s="67" t="s">
        <v>2470</v>
      </c>
      <c r="J436" s="108">
        <v>456</v>
      </c>
      <c r="K436" s="108">
        <v>1</v>
      </c>
    </row>
    <row r="437" spans="1:11" s="68" customFormat="1" x14ac:dyDescent="0.15">
      <c r="A437" s="66" t="s">
        <v>595</v>
      </c>
      <c r="B437" s="66" t="s">
        <v>4763</v>
      </c>
      <c r="C437" s="66" t="str">
        <f t="shared" si="7"/>
        <v>0110302007生活介護</v>
      </c>
      <c r="D437" s="62" t="s">
        <v>3122</v>
      </c>
      <c r="E437" s="67" t="s">
        <v>4230</v>
      </c>
      <c r="F437" s="67" t="s">
        <v>3730</v>
      </c>
      <c r="G437" s="61" t="s">
        <v>1526</v>
      </c>
      <c r="H437" s="61"/>
      <c r="I437" s="67" t="s">
        <v>2471</v>
      </c>
      <c r="J437" s="108"/>
      <c r="K437" s="108"/>
    </row>
    <row r="438" spans="1:11" s="68" customFormat="1" x14ac:dyDescent="0.15">
      <c r="A438" s="66" t="s">
        <v>596</v>
      </c>
      <c r="B438" s="66" t="s">
        <v>4765</v>
      </c>
      <c r="C438" s="66" t="str">
        <f t="shared" si="7"/>
        <v>0110302015就労継続支援(Ｂ型)</v>
      </c>
      <c r="D438" s="62" t="s">
        <v>3300</v>
      </c>
      <c r="E438" s="67" t="s">
        <v>4409</v>
      </c>
      <c r="F438" s="67" t="s">
        <v>3867</v>
      </c>
      <c r="G438" s="61" t="s">
        <v>1527</v>
      </c>
      <c r="H438" s="61"/>
      <c r="I438" s="67" t="s">
        <v>2472</v>
      </c>
      <c r="J438" s="108"/>
      <c r="K438" s="108"/>
    </row>
    <row r="439" spans="1:11" s="68" customFormat="1" x14ac:dyDescent="0.15">
      <c r="A439" s="66" t="s">
        <v>597</v>
      </c>
      <c r="B439" s="66" t="s">
        <v>4765</v>
      </c>
      <c r="C439" s="66" t="str">
        <f t="shared" si="7"/>
        <v>0110302023就労継続支援(Ｂ型)</v>
      </c>
      <c r="D439" s="62" t="s">
        <v>3301</v>
      </c>
      <c r="E439" s="67" t="s">
        <v>4410</v>
      </c>
      <c r="F439" s="67" t="s">
        <v>3868</v>
      </c>
      <c r="G439" s="61" t="s">
        <v>1528</v>
      </c>
      <c r="H439" s="61"/>
      <c r="I439" s="67" t="s">
        <v>2473</v>
      </c>
      <c r="J439" s="108"/>
      <c r="K439" s="108"/>
    </row>
    <row r="440" spans="1:11" s="68" customFormat="1" x14ac:dyDescent="0.15">
      <c r="A440" s="66" t="s">
        <v>598</v>
      </c>
      <c r="B440" s="66" t="s">
        <v>4764</v>
      </c>
      <c r="C440" s="66" t="str">
        <f t="shared" si="7"/>
        <v>0110302064就労継続支援(Ａ型)</v>
      </c>
      <c r="D440" s="62" t="s">
        <v>3302</v>
      </c>
      <c r="E440" s="67" t="s">
        <v>4411</v>
      </c>
      <c r="F440" s="67" t="s">
        <v>3869</v>
      </c>
      <c r="G440" s="61" t="s">
        <v>1529</v>
      </c>
      <c r="H440" s="61"/>
      <c r="I440" s="67" t="s">
        <v>2474</v>
      </c>
      <c r="J440" s="108">
        <v>405</v>
      </c>
      <c r="K440" s="108">
        <v>1</v>
      </c>
    </row>
    <row r="441" spans="1:11" s="68" customFormat="1" x14ac:dyDescent="0.15">
      <c r="A441" s="66" t="s">
        <v>598</v>
      </c>
      <c r="B441" s="66" t="s">
        <v>4765</v>
      </c>
      <c r="C441" s="66" t="str">
        <f t="shared" si="7"/>
        <v>0110302064就労継続支援(Ｂ型)</v>
      </c>
      <c r="D441" s="62" t="s">
        <v>3302</v>
      </c>
      <c r="E441" s="67" t="s">
        <v>4411</v>
      </c>
      <c r="F441" s="67" t="s">
        <v>3869</v>
      </c>
      <c r="G441" s="61" t="s">
        <v>1529</v>
      </c>
      <c r="H441" s="61"/>
      <c r="I441" s="67" t="s">
        <v>2474</v>
      </c>
      <c r="J441" s="108">
        <v>405</v>
      </c>
      <c r="K441" s="108">
        <v>1</v>
      </c>
    </row>
    <row r="442" spans="1:11" s="68" customFormat="1" x14ac:dyDescent="0.15">
      <c r="A442" s="66" t="s">
        <v>599</v>
      </c>
      <c r="B442" s="66" t="s">
        <v>4763</v>
      </c>
      <c r="C442" s="66" t="str">
        <f t="shared" si="7"/>
        <v>0110302072生活介護</v>
      </c>
      <c r="D442" s="62" t="s">
        <v>3167</v>
      </c>
      <c r="E442" s="67" t="s">
        <v>4276</v>
      </c>
      <c r="F442" s="67" t="s">
        <v>3767</v>
      </c>
      <c r="G442" s="61" t="s">
        <v>1530</v>
      </c>
      <c r="H442" s="61"/>
      <c r="I442" s="67" t="s">
        <v>2475</v>
      </c>
      <c r="J442" s="108"/>
      <c r="K442" s="108"/>
    </row>
    <row r="443" spans="1:11" s="68" customFormat="1" x14ac:dyDescent="0.15">
      <c r="A443" s="66" t="s">
        <v>600</v>
      </c>
      <c r="B443" s="66" t="s">
        <v>4765</v>
      </c>
      <c r="C443" s="66" t="str">
        <f t="shared" si="7"/>
        <v>0110302080就労継続支援(Ｂ型)</v>
      </c>
      <c r="D443" s="62" t="s">
        <v>3303</v>
      </c>
      <c r="E443" s="67" t="s">
        <v>4412</v>
      </c>
      <c r="F443" s="67" t="s">
        <v>3870</v>
      </c>
      <c r="G443" s="61" t="s">
        <v>1531</v>
      </c>
      <c r="H443" s="61"/>
      <c r="I443" s="67" t="s">
        <v>2476</v>
      </c>
      <c r="J443" s="108"/>
      <c r="K443" s="108"/>
    </row>
    <row r="444" spans="1:11" s="68" customFormat="1" x14ac:dyDescent="0.15">
      <c r="A444" s="66" t="s">
        <v>601</v>
      </c>
      <c r="B444" s="66" t="s">
        <v>4764</v>
      </c>
      <c r="C444" s="66" t="str">
        <f t="shared" si="7"/>
        <v>0110302098就労継続支援(Ａ型)</v>
      </c>
      <c r="D444" s="62" t="s">
        <v>3304</v>
      </c>
      <c r="E444" s="67" t="s">
        <v>4413</v>
      </c>
      <c r="F444" s="67" t="s">
        <v>3871</v>
      </c>
      <c r="G444" s="61" t="s">
        <v>1532</v>
      </c>
      <c r="H444" s="61"/>
      <c r="I444" s="67" t="s">
        <v>2477</v>
      </c>
      <c r="J444" s="108">
        <v>400</v>
      </c>
      <c r="K444" s="108">
        <v>1</v>
      </c>
    </row>
    <row r="445" spans="1:11" s="68" customFormat="1" x14ac:dyDescent="0.15">
      <c r="A445" s="66" t="s">
        <v>603</v>
      </c>
      <c r="B445" s="66" t="s">
        <v>4765</v>
      </c>
      <c r="C445" s="66" t="str">
        <f t="shared" si="7"/>
        <v>0110302114就労継続支援(Ｂ型)</v>
      </c>
      <c r="D445" s="62" t="s">
        <v>3306</v>
      </c>
      <c r="E445" s="67" t="s">
        <v>4415</v>
      </c>
      <c r="F445" s="67" t="s">
        <v>3873</v>
      </c>
      <c r="G445" s="61" t="s">
        <v>1534</v>
      </c>
      <c r="H445" s="61"/>
      <c r="I445" s="67" t="s">
        <v>2479</v>
      </c>
      <c r="J445" s="108"/>
      <c r="K445" s="108"/>
    </row>
    <row r="446" spans="1:11" s="68" customFormat="1" x14ac:dyDescent="0.15">
      <c r="A446" s="66" t="s">
        <v>602</v>
      </c>
      <c r="B446" s="66" t="s">
        <v>4764</v>
      </c>
      <c r="C446" s="66" t="str">
        <f t="shared" si="7"/>
        <v>0110302122就労継続支援(Ａ型)</v>
      </c>
      <c r="D446" s="62" t="s">
        <v>3305</v>
      </c>
      <c r="E446" s="67" t="s">
        <v>4414</v>
      </c>
      <c r="F446" s="67" t="s">
        <v>3872</v>
      </c>
      <c r="G446" s="61" t="s">
        <v>1533</v>
      </c>
      <c r="H446" s="61"/>
      <c r="I446" s="67" t="s">
        <v>2478</v>
      </c>
      <c r="J446" s="108">
        <v>406</v>
      </c>
      <c r="K446" s="108">
        <v>1</v>
      </c>
    </row>
    <row r="447" spans="1:11" s="68" customFormat="1" x14ac:dyDescent="0.15">
      <c r="A447" s="66" t="s">
        <v>604</v>
      </c>
      <c r="B447" s="66" t="s">
        <v>4763</v>
      </c>
      <c r="C447" s="66" t="str">
        <f t="shared" si="7"/>
        <v>0110302163生活介護</v>
      </c>
      <c r="D447" s="62" t="s">
        <v>3298</v>
      </c>
      <c r="E447" s="67" t="s">
        <v>4407</v>
      </c>
      <c r="F447" s="67" t="s">
        <v>3865</v>
      </c>
      <c r="G447" s="61" t="s">
        <v>1535</v>
      </c>
      <c r="H447" s="61"/>
      <c r="I447" s="67" t="s">
        <v>2480</v>
      </c>
      <c r="J447" s="108"/>
      <c r="K447" s="108"/>
    </row>
    <row r="448" spans="1:11" s="68" customFormat="1" x14ac:dyDescent="0.15">
      <c r="A448" s="66" t="s">
        <v>606</v>
      </c>
      <c r="B448" s="66" t="s">
        <v>4765</v>
      </c>
      <c r="C448" s="66" t="str">
        <f t="shared" si="7"/>
        <v>0110302189就労継続支援(Ｂ型)</v>
      </c>
      <c r="D448" s="62" t="s">
        <v>3308</v>
      </c>
      <c r="E448" s="67" t="s">
        <v>4417</v>
      </c>
      <c r="F448" s="67" t="s">
        <v>2482</v>
      </c>
      <c r="G448" s="61" t="s">
        <v>1537</v>
      </c>
      <c r="H448" s="61"/>
      <c r="I448" s="67" t="s">
        <v>2482</v>
      </c>
      <c r="J448" s="108"/>
      <c r="K448" s="108"/>
    </row>
    <row r="449" spans="1:11" s="68" customFormat="1" x14ac:dyDescent="0.15">
      <c r="A449" s="66" t="s">
        <v>605</v>
      </c>
      <c r="B449" s="66" t="s">
        <v>4765</v>
      </c>
      <c r="C449" s="66" t="str">
        <f t="shared" si="7"/>
        <v>0110302197就労継続支援(Ｂ型)</v>
      </c>
      <c r="D449" s="62" t="s">
        <v>3307</v>
      </c>
      <c r="E449" s="67" t="s">
        <v>4416</v>
      </c>
      <c r="F449" s="67" t="s">
        <v>3874</v>
      </c>
      <c r="G449" s="61" t="s">
        <v>1536</v>
      </c>
      <c r="H449" s="61"/>
      <c r="I449" s="67" t="s">
        <v>2481</v>
      </c>
      <c r="J449" s="108"/>
      <c r="K449" s="108"/>
    </row>
    <row r="450" spans="1:11" s="68" customFormat="1" x14ac:dyDescent="0.15">
      <c r="A450" s="66" t="s">
        <v>607</v>
      </c>
      <c r="B450" s="66" t="s">
        <v>4765</v>
      </c>
      <c r="C450" s="66" t="str">
        <f t="shared" si="7"/>
        <v>0110302213就労継続支援(Ｂ型)</v>
      </c>
      <c r="D450" s="62" t="s">
        <v>3157</v>
      </c>
      <c r="E450" s="67" t="s">
        <v>4266</v>
      </c>
      <c r="F450" s="67" t="s">
        <v>2458</v>
      </c>
      <c r="G450" s="61" t="s">
        <v>1538</v>
      </c>
      <c r="H450" s="61"/>
      <c r="I450" s="67" t="s">
        <v>2483</v>
      </c>
      <c r="J450" s="108">
        <v>421</v>
      </c>
      <c r="K450" s="108">
        <v>1</v>
      </c>
    </row>
    <row r="451" spans="1:11" s="68" customFormat="1" x14ac:dyDescent="0.15">
      <c r="A451" s="66" t="s">
        <v>608</v>
      </c>
      <c r="B451" s="66" t="s">
        <v>4765</v>
      </c>
      <c r="C451" s="66" t="str">
        <f t="shared" si="7"/>
        <v>0110302254就労継続支援(Ｂ型)</v>
      </c>
      <c r="D451" s="62" t="s">
        <v>3309</v>
      </c>
      <c r="E451" s="67" t="s">
        <v>4418</v>
      </c>
      <c r="F451" s="67" t="s">
        <v>3875</v>
      </c>
      <c r="G451" s="61" t="s">
        <v>1539</v>
      </c>
      <c r="H451" s="61"/>
      <c r="I451" s="67" t="s">
        <v>2484</v>
      </c>
      <c r="J451" s="108">
        <v>420</v>
      </c>
      <c r="K451" s="108">
        <v>1</v>
      </c>
    </row>
    <row r="452" spans="1:11" s="68" customFormat="1" x14ac:dyDescent="0.15">
      <c r="A452" s="66" t="s">
        <v>610</v>
      </c>
      <c r="B452" s="66" t="s">
        <v>4763</v>
      </c>
      <c r="C452" s="66" t="str">
        <f t="shared" si="7"/>
        <v>0110302288生活介護</v>
      </c>
      <c r="D452" s="62" t="s">
        <v>3311</v>
      </c>
      <c r="E452" s="67" t="s">
        <v>4420</v>
      </c>
      <c r="F452" s="67" t="s">
        <v>3877</v>
      </c>
      <c r="G452" s="61" t="s">
        <v>1541</v>
      </c>
      <c r="H452" s="61"/>
      <c r="I452" s="67" t="s">
        <v>2486</v>
      </c>
      <c r="J452" s="108"/>
      <c r="K452" s="108"/>
    </row>
    <row r="453" spans="1:11" s="68" customFormat="1" x14ac:dyDescent="0.15">
      <c r="A453" s="66" t="s">
        <v>611</v>
      </c>
      <c r="B453" s="66" t="s">
        <v>4765</v>
      </c>
      <c r="C453" s="66" t="str">
        <f t="shared" si="7"/>
        <v>0110302296就労継続支援(Ｂ型)</v>
      </c>
      <c r="D453" s="62" t="s">
        <v>3312</v>
      </c>
      <c r="E453" s="67" t="s">
        <v>4421</v>
      </c>
      <c r="F453" s="67" t="s">
        <v>3878</v>
      </c>
      <c r="G453" s="61" t="s">
        <v>1542</v>
      </c>
      <c r="H453" s="61"/>
      <c r="I453" s="67" t="s">
        <v>2487</v>
      </c>
      <c r="J453" s="108"/>
      <c r="K453" s="108"/>
    </row>
    <row r="454" spans="1:11" s="68" customFormat="1" x14ac:dyDescent="0.15">
      <c r="A454" s="66" t="s">
        <v>609</v>
      </c>
      <c r="B454" s="66" t="s">
        <v>4765</v>
      </c>
      <c r="C454" s="66" t="str">
        <f t="shared" si="7"/>
        <v>0110302304就労継続支援(Ｂ型)</v>
      </c>
      <c r="D454" s="62" t="s">
        <v>3310</v>
      </c>
      <c r="E454" s="67" t="s">
        <v>4419</v>
      </c>
      <c r="F454" s="67" t="s">
        <v>3876</v>
      </c>
      <c r="G454" s="61" t="s">
        <v>1540</v>
      </c>
      <c r="H454" s="61"/>
      <c r="I454" s="67" t="s">
        <v>2485</v>
      </c>
      <c r="J454" s="108"/>
      <c r="K454" s="108"/>
    </row>
    <row r="455" spans="1:11" s="68" customFormat="1" x14ac:dyDescent="0.15">
      <c r="A455" s="66" t="s">
        <v>612</v>
      </c>
      <c r="B455" s="66" t="s">
        <v>4765</v>
      </c>
      <c r="C455" s="66" t="str">
        <f t="shared" si="7"/>
        <v>0110302346就労継続支援(Ｂ型)</v>
      </c>
      <c r="D455" s="62" t="s">
        <v>3313</v>
      </c>
      <c r="E455" s="67" t="s">
        <v>4422</v>
      </c>
      <c r="F455" s="67" t="s">
        <v>3879</v>
      </c>
      <c r="G455" s="61" t="s">
        <v>1543</v>
      </c>
      <c r="H455" s="61"/>
      <c r="I455" s="67" t="s">
        <v>2488</v>
      </c>
      <c r="J455" s="108">
        <v>433</v>
      </c>
      <c r="K455" s="108">
        <v>1</v>
      </c>
    </row>
    <row r="456" spans="1:11" s="68" customFormat="1" x14ac:dyDescent="0.15">
      <c r="A456" s="66" t="s">
        <v>614</v>
      </c>
      <c r="B456" s="66" t="s">
        <v>4765</v>
      </c>
      <c r="C456" s="66" t="str">
        <f t="shared" si="7"/>
        <v>0110302361就労継続支援(Ｂ型)</v>
      </c>
      <c r="D456" s="62" t="s">
        <v>3293</v>
      </c>
      <c r="E456" s="67" t="s">
        <v>4402</v>
      </c>
      <c r="F456" s="67" t="s">
        <v>2459</v>
      </c>
      <c r="G456" s="61" t="s">
        <v>1545</v>
      </c>
      <c r="H456" s="61"/>
      <c r="I456" s="67" t="s">
        <v>2490</v>
      </c>
      <c r="J456" s="108"/>
      <c r="K456" s="108"/>
    </row>
    <row r="457" spans="1:11" s="68" customFormat="1" x14ac:dyDescent="0.15">
      <c r="A457" s="66" t="s">
        <v>613</v>
      </c>
      <c r="B457" s="66" t="s">
        <v>4765</v>
      </c>
      <c r="C457" s="66" t="str">
        <f t="shared" si="7"/>
        <v>0110302379就労継続支援(Ｂ型)</v>
      </c>
      <c r="D457" s="62" t="s">
        <v>3314</v>
      </c>
      <c r="E457" s="67" t="s">
        <v>4423</v>
      </c>
      <c r="F457" s="67" t="s">
        <v>3880</v>
      </c>
      <c r="G457" s="61" t="s">
        <v>1544</v>
      </c>
      <c r="H457" s="61"/>
      <c r="I457" s="67" t="s">
        <v>2489</v>
      </c>
      <c r="J457" s="108"/>
      <c r="K457" s="108"/>
    </row>
    <row r="458" spans="1:11" s="68" customFormat="1" x14ac:dyDescent="0.15">
      <c r="A458" s="66" t="s">
        <v>613</v>
      </c>
      <c r="B458" s="66" t="s">
        <v>4764</v>
      </c>
      <c r="C458" s="66" t="str">
        <f t="shared" si="7"/>
        <v>0110302379就労継続支援(Ａ型)</v>
      </c>
      <c r="D458" s="62" t="s">
        <v>3314</v>
      </c>
      <c r="E458" s="67" t="s">
        <v>4423</v>
      </c>
      <c r="F458" s="67" t="s">
        <v>3880</v>
      </c>
      <c r="G458" s="61" t="s">
        <v>1544</v>
      </c>
      <c r="H458" s="61"/>
      <c r="I458" s="67" t="s">
        <v>2489</v>
      </c>
      <c r="J458" s="108"/>
      <c r="K458" s="108"/>
    </row>
    <row r="459" spans="1:11" s="68" customFormat="1" x14ac:dyDescent="0.15">
      <c r="A459" s="66" t="s">
        <v>615</v>
      </c>
      <c r="B459" s="66" t="s">
        <v>4765</v>
      </c>
      <c r="C459" s="66" t="str">
        <f t="shared" si="7"/>
        <v>0110302403就労継続支援(Ｂ型)</v>
      </c>
      <c r="D459" s="62" t="s">
        <v>3257</v>
      </c>
      <c r="E459" s="67" t="s">
        <v>4367</v>
      </c>
      <c r="F459" s="67" t="s">
        <v>3833</v>
      </c>
      <c r="G459" s="61" t="s">
        <v>1546</v>
      </c>
      <c r="H459" s="61"/>
      <c r="I459" s="67" t="s">
        <v>2491</v>
      </c>
      <c r="J459" s="108">
        <v>331</v>
      </c>
      <c r="K459" s="108">
        <v>1</v>
      </c>
    </row>
    <row r="460" spans="1:11" s="68" customFormat="1" x14ac:dyDescent="0.15">
      <c r="A460" s="66" t="s">
        <v>616</v>
      </c>
      <c r="B460" s="66" t="s">
        <v>4764</v>
      </c>
      <c r="C460" s="66" t="str">
        <f t="shared" si="7"/>
        <v>0110302411就労継続支援(Ａ型)</v>
      </c>
      <c r="D460" s="62" t="s">
        <v>3315</v>
      </c>
      <c r="E460" s="67" t="s">
        <v>4424</v>
      </c>
      <c r="F460" s="67" t="s">
        <v>2492</v>
      </c>
      <c r="G460" s="61" t="s">
        <v>1547</v>
      </c>
      <c r="H460" s="61"/>
      <c r="I460" s="67" t="s">
        <v>2492</v>
      </c>
      <c r="J460" s="108">
        <v>438</v>
      </c>
      <c r="K460" s="108">
        <v>1</v>
      </c>
    </row>
    <row r="461" spans="1:11" s="68" customFormat="1" x14ac:dyDescent="0.15">
      <c r="A461" s="66" t="s">
        <v>617</v>
      </c>
      <c r="B461" s="66" t="s">
        <v>4765</v>
      </c>
      <c r="C461" s="66" t="str">
        <f t="shared" si="7"/>
        <v>0110302429就労継続支援(Ｂ型)</v>
      </c>
      <c r="D461" s="62" t="s">
        <v>3316</v>
      </c>
      <c r="E461" s="67" t="s">
        <v>4425</v>
      </c>
      <c r="F461" s="67" t="s">
        <v>3881</v>
      </c>
      <c r="G461" s="61" t="s">
        <v>1548</v>
      </c>
      <c r="H461" s="61"/>
      <c r="I461" s="67" t="s">
        <v>2493</v>
      </c>
      <c r="J461" s="108">
        <v>432</v>
      </c>
      <c r="K461" s="108">
        <v>1</v>
      </c>
    </row>
    <row r="462" spans="1:11" s="68" customFormat="1" x14ac:dyDescent="0.15">
      <c r="A462" s="66" t="s">
        <v>618</v>
      </c>
      <c r="B462" s="66" t="s">
        <v>4765</v>
      </c>
      <c r="C462" s="66" t="str">
        <f t="shared" si="7"/>
        <v>0110302460就労継続支援(Ｂ型)</v>
      </c>
      <c r="D462" s="62" t="s">
        <v>3317</v>
      </c>
      <c r="E462" s="67" t="s">
        <v>4426</v>
      </c>
      <c r="F462" s="67" t="s">
        <v>3882</v>
      </c>
      <c r="G462" s="61" t="s">
        <v>1549</v>
      </c>
      <c r="H462" s="61"/>
      <c r="I462" s="67" t="s">
        <v>2494</v>
      </c>
      <c r="J462" s="108"/>
      <c r="K462" s="108"/>
    </row>
    <row r="463" spans="1:11" s="68" customFormat="1" x14ac:dyDescent="0.15">
      <c r="A463" s="66" t="s">
        <v>619</v>
      </c>
      <c r="B463" s="66" t="s">
        <v>4765</v>
      </c>
      <c r="C463" s="66" t="str">
        <f t="shared" si="7"/>
        <v>0110302478就労継続支援(Ｂ型)</v>
      </c>
      <c r="D463" s="62" t="s">
        <v>3317</v>
      </c>
      <c r="E463" s="67" t="s">
        <v>4426</v>
      </c>
      <c r="F463" s="67" t="s">
        <v>3882</v>
      </c>
      <c r="G463" s="61" t="s">
        <v>1550</v>
      </c>
      <c r="H463" s="61"/>
      <c r="I463" s="67" t="s">
        <v>2495</v>
      </c>
      <c r="J463" s="108"/>
      <c r="K463" s="108"/>
    </row>
    <row r="464" spans="1:11" s="68" customFormat="1" x14ac:dyDescent="0.15">
      <c r="A464" s="66" t="s">
        <v>620</v>
      </c>
      <c r="B464" s="66" t="s">
        <v>4765</v>
      </c>
      <c r="C464" s="66" t="str">
        <f t="shared" si="7"/>
        <v>0110302486就労継続支援(Ｂ型)</v>
      </c>
      <c r="D464" s="62" t="s">
        <v>3317</v>
      </c>
      <c r="E464" s="67" t="s">
        <v>4426</v>
      </c>
      <c r="F464" s="67" t="s">
        <v>3882</v>
      </c>
      <c r="G464" s="61" t="s">
        <v>1551</v>
      </c>
      <c r="H464" s="61"/>
      <c r="I464" s="67" t="s">
        <v>2496</v>
      </c>
      <c r="J464" s="108">
        <v>348</v>
      </c>
      <c r="K464" s="108">
        <v>2</v>
      </c>
    </row>
    <row r="465" spans="1:11" s="68" customFormat="1" x14ac:dyDescent="0.15">
      <c r="A465" s="66" t="s">
        <v>621</v>
      </c>
      <c r="B465" s="66" t="s">
        <v>4765</v>
      </c>
      <c r="C465" s="66" t="str">
        <f t="shared" si="7"/>
        <v>0110302502就労継続支援(Ｂ型)</v>
      </c>
      <c r="D465" s="62" t="s">
        <v>3318</v>
      </c>
      <c r="E465" s="67" t="s">
        <v>4427</v>
      </c>
      <c r="F465" s="67" t="s">
        <v>3883</v>
      </c>
      <c r="G465" s="61" t="s">
        <v>1552</v>
      </c>
      <c r="H465" s="61"/>
      <c r="I465" s="67" t="s">
        <v>2497</v>
      </c>
      <c r="J465" s="108"/>
      <c r="K465" s="108"/>
    </row>
    <row r="466" spans="1:11" s="68" customFormat="1" x14ac:dyDescent="0.15">
      <c r="A466" s="66" t="s">
        <v>622</v>
      </c>
      <c r="B466" s="66" t="s">
        <v>4765</v>
      </c>
      <c r="C466" s="66" t="str">
        <f t="shared" si="7"/>
        <v>0110302510就労継続支援(Ｂ型)</v>
      </c>
      <c r="D466" s="62" t="s">
        <v>3317</v>
      </c>
      <c r="E466" s="67" t="s">
        <v>4426</v>
      </c>
      <c r="F466" s="67" t="s">
        <v>3882</v>
      </c>
      <c r="G466" s="61" t="s">
        <v>1553</v>
      </c>
      <c r="H466" s="61"/>
      <c r="I466" s="67" t="s">
        <v>2498</v>
      </c>
      <c r="J466" s="108"/>
      <c r="K466" s="108"/>
    </row>
    <row r="467" spans="1:11" s="68" customFormat="1" x14ac:dyDescent="0.15">
      <c r="A467" s="66" t="s">
        <v>623</v>
      </c>
      <c r="B467" s="66" t="s">
        <v>4765</v>
      </c>
      <c r="C467" s="66" t="str">
        <f t="shared" ref="C467:C530" si="8">A467&amp;B467&amp;H467</f>
        <v>0110302528就労継続支援(Ｂ型)</v>
      </c>
      <c r="D467" s="62" t="s">
        <v>3317</v>
      </c>
      <c r="E467" s="67" t="s">
        <v>4426</v>
      </c>
      <c r="F467" s="67" t="s">
        <v>3882</v>
      </c>
      <c r="G467" s="61" t="s">
        <v>1554</v>
      </c>
      <c r="H467" s="61"/>
      <c r="I467" s="67" t="s">
        <v>2499</v>
      </c>
      <c r="J467" s="108">
        <v>348</v>
      </c>
      <c r="K467" s="108">
        <v>1</v>
      </c>
    </row>
    <row r="468" spans="1:11" s="68" customFormat="1" x14ac:dyDescent="0.15">
      <c r="A468" s="66" t="s">
        <v>624</v>
      </c>
      <c r="B468" s="66" t="s">
        <v>4765</v>
      </c>
      <c r="C468" s="66" t="str">
        <f t="shared" si="8"/>
        <v>0110302544就労継続支援(Ｂ型)</v>
      </c>
      <c r="D468" s="62" t="s">
        <v>3319</v>
      </c>
      <c r="E468" s="67" t="s">
        <v>4428</v>
      </c>
      <c r="F468" s="67" t="s">
        <v>3884</v>
      </c>
      <c r="G468" s="61" t="s">
        <v>1555</v>
      </c>
      <c r="H468" s="61"/>
      <c r="I468" s="67" t="s">
        <v>2500</v>
      </c>
      <c r="J468" s="108">
        <v>452</v>
      </c>
      <c r="K468" s="108">
        <v>1</v>
      </c>
    </row>
    <row r="469" spans="1:11" s="68" customFormat="1" x14ac:dyDescent="0.15">
      <c r="A469" s="66" t="s">
        <v>625</v>
      </c>
      <c r="B469" s="66" t="s">
        <v>4765</v>
      </c>
      <c r="C469" s="66" t="str">
        <f t="shared" si="8"/>
        <v>0110302569就労継続支援(Ｂ型)</v>
      </c>
      <c r="D469" s="62" t="s">
        <v>9220</v>
      </c>
      <c r="E469" s="67" t="s">
        <v>4429</v>
      </c>
      <c r="F469" s="67" t="s">
        <v>3885</v>
      </c>
      <c r="G469" s="61" t="s">
        <v>9221</v>
      </c>
      <c r="H469" s="61"/>
      <c r="I469" s="67" t="s">
        <v>2501</v>
      </c>
      <c r="J469" s="108">
        <v>453</v>
      </c>
      <c r="K469" s="108">
        <v>1</v>
      </c>
    </row>
    <row r="470" spans="1:11" s="68" customFormat="1" x14ac:dyDescent="0.15">
      <c r="A470" s="66" t="s">
        <v>626</v>
      </c>
      <c r="B470" s="66" t="s">
        <v>4763</v>
      </c>
      <c r="C470" s="66" t="str">
        <f t="shared" si="8"/>
        <v>0110302585生活介護</v>
      </c>
      <c r="D470" s="62" t="s">
        <v>3320</v>
      </c>
      <c r="E470" s="67" t="s">
        <v>4404</v>
      </c>
      <c r="F470" s="67" t="s">
        <v>2588</v>
      </c>
      <c r="G470" s="61" t="s">
        <v>1556</v>
      </c>
      <c r="H470" s="61"/>
      <c r="I470" s="67" t="s">
        <v>2502</v>
      </c>
      <c r="J470" s="108"/>
      <c r="K470" s="108"/>
    </row>
    <row r="471" spans="1:11" s="68" customFormat="1" x14ac:dyDescent="0.15">
      <c r="A471" s="66" t="s">
        <v>627</v>
      </c>
      <c r="B471" s="66" t="s">
        <v>4763</v>
      </c>
      <c r="C471" s="66" t="str">
        <f t="shared" si="8"/>
        <v>0110302619生活介護</v>
      </c>
      <c r="D471" s="62" t="s">
        <v>3154</v>
      </c>
      <c r="E471" s="67" t="s">
        <v>4263</v>
      </c>
      <c r="F471" s="67" t="s">
        <v>3758</v>
      </c>
      <c r="G471" s="61" t="s">
        <v>1557</v>
      </c>
      <c r="H471" s="61"/>
      <c r="I471" s="67" t="s">
        <v>2503</v>
      </c>
      <c r="J471" s="108"/>
      <c r="K471" s="108"/>
    </row>
    <row r="472" spans="1:11" s="68" customFormat="1" x14ac:dyDescent="0.15">
      <c r="A472" s="66" t="s">
        <v>628</v>
      </c>
      <c r="B472" s="66" t="s">
        <v>4766</v>
      </c>
      <c r="C472" s="66" t="str">
        <f t="shared" si="8"/>
        <v>0110302627自立訓練(生活訓練)</v>
      </c>
      <c r="D472" s="62" t="s">
        <v>3321</v>
      </c>
      <c r="E472" s="67" t="s">
        <v>4430</v>
      </c>
      <c r="F472" s="67" t="s">
        <v>2504</v>
      </c>
      <c r="G472" s="61" t="s">
        <v>1558</v>
      </c>
      <c r="H472" s="61"/>
      <c r="I472" s="67" t="s">
        <v>2504</v>
      </c>
      <c r="J472" s="108"/>
      <c r="K472" s="108"/>
    </row>
    <row r="473" spans="1:11" s="68" customFormat="1" x14ac:dyDescent="0.15">
      <c r="A473" s="66" t="s">
        <v>630</v>
      </c>
      <c r="B473" s="66" t="s">
        <v>4765</v>
      </c>
      <c r="C473" s="66" t="str">
        <f t="shared" si="8"/>
        <v>0110302635就労継続支援(Ｂ型)</v>
      </c>
      <c r="D473" s="62" t="s">
        <v>3323</v>
      </c>
      <c r="E473" s="67" t="s">
        <v>4432</v>
      </c>
      <c r="F473" s="67" t="s">
        <v>3887</v>
      </c>
      <c r="G473" s="61" t="s">
        <v>1560</v>
      </c>
      <c r="H473" s="61"/>
      <c r="I473" s="67" t="s">
        <v>2506</v>
      </c>
      <c r="J473" s="108">
        <v>460</v>
      </c>
      <c r="K473" s="108">
        <v>1</v>
      </c>
    </row>
    <row r="474" spans="1:11" s="68" customFormat="1" x14ac:dyDescent="0.15">
      <c r="A474" s="66" t="s">
        <v>631</v>
      </c>
      <c r="B474" s="66" t="s">
        <v>4762</v>
      </c>
      <c r="C474" s="66" t="str">
        <f t="shared" si="8"/>
        <v>0110302668就労移行支援</v>
      </c>
      <c r="D474" s="62" t="s">
        <v>3252</v>
      </c>
      <c r="E474" s="67" t="s">
        <v>4362</v>
      </c>
      <c r="F474" s="67" t="s">
        <v>3829</v>
      </c>
      <c r="G474" s="61" t="s">
        <v>1561</v>
      </c>
      <c r="H474" s="61"/>
      <c r="I474" s="67" t="s">
        <v>2507</v>
      </c>
      <c r="J474" s="108"/>
      <c r="K474" s="108"/>
    </row>
    <row r="475" spans="1:11" s="68" customFormat="1" x14ac:dyDescent="0.15">
      <c r="A475" s="66" t="s">
        <v>631</v>
      </c>
      <c r="B475" s="66" t="s">
        <v>4765</v>
      </c>
      <c r="C475" s="66" t="str">
        <f t="shared" si="8"/>
        <v>0110302668就労継続支援(Ｂ型)</v>
      </c>
      <c r="D475" s="62" t="s">
        <v>3252</v>
      </c>
      <c r="E475" s="67" t="s">
        <v>4362</v>
      </c>
      <c r="F475" s="67" t="s">
        <v>3829</v>
      </c>
      <c r="G475" s="61" t="s">
        <v>1561</v>
      </c>
      <c r="H475" s="61"/>
      <c r="I475" s="67" t="s">
        <v>2507</v>
      </c>
      <c r="J475" s="108"/>
      <c r="K475" s="108"/>
    </row>
    <row r="476" spans="1:11" s="68" customFormat="1" x14ac:dyDescent="0.15">
      <c r="A476" s="66" t="s">
        <v>629</v>
      </c>
      <c r="B476" s="66" t="s">
        <v>4765</v>
      </c>
      <c r="C476" s="66" t="str">
        <f t="shared" si="8"/>
        <v>0110302676就労継続支援(Ｂ型)</v>
      </c>
      <c r="D476" s="62" t="s">
        <v>3322</v>
      </c>
      <c r="E476" s="67" t="s">
        <v>4431</v>
      </c>
      <c r="F476" s="67" t="s">
        <v>3886</v>
      </c>
      <c r="G476" s="61" t="s">
        <v>1559</v>
      </c>
      <c r="H476" s="61"/>
      <c r="I476" s="67" t="s">
        <v>2505</v>
      </c>
      <c r="J476" s="108">
        <v>478</v>
      </c>
      <c r="K476" s="108">
        <v>1</v>
      </c>
    </row>
    <row r="477" spans="1:11" s="68" customFormat="1" x14ac:dyDescent="0.15">
      <c r="A477" s="66" t="s">
        <v>632</v>
      </c>
      <c r="B477" s="66" t="s">
        <v>4764</v>
      </c>
      <c r="C477" s="66" t="str">
        <f t="shared" si="8"/>
        <v>0110302684就労継続支援(Ａ型)</v>
      </c>
      <c r="D477" s="62" t="s">
        <v>3324</v>
      </c>
      <c r="E477" s="67" t="s">
        <v>4433</v>
      </c>
      <c r="F477" s="67" t="s">
        <v>3888</v>
      </c>
      <c r="G477" s="61" t="s">
        <v>1562</v>
      </c>
      <c r="H477" s="61"/>
      <c r="I477" s="67" t="s">
        <v>2508</v>
      </c>
      <c r="J477" s="108">
        <v>482</v>
      </c>
      <c r="K477" s="108">
        <v>1</v>
      </c>
    </row>
    <row r="478" spans="1:11" s="68" customFormat="1" x14ac:dyDescent="0.15">
      <c r="A478" s="66" t="s">
        <v>634</v>
      </c>
      <c r="B478" s="66" t="s">
        <v>4764</v>
      </c>
      <c r="C478" s="66" t="str">
        <f t="shared" si="8"/>
        <v>0110302700就労継続支援(Ａ型)</v>
      </c>
      <c r="D478" s="62" t="s">
        <v>3326</v>
      </c>
      <c r="E478" s="67" t="s">
        <v>4435</v>
      </c>
      <c r="F478" s="67" t="s">
        <v>3890</v>
      </c>
      <c r="G478" s="61" t="s">
        <v>1564</v>
      </c>
      <c r="H478" s="61"/>
      <c r="I478" s="67" t="s">
        <v>2510</v>
      </c>
      <c r="J478" s="108">
        <v>195</v>
      </c>
      <c r="K478" s="108">
        <v>5</v>
      </c>
    </row>
    <row r="479" spans="1:11" s="68" customFormat="1" x14ac:dyDescent="0.15">
      <c r="A479" s="66" t="s">
        <v>633</v>
      </c>
      <c r="B479" s="66" t="s">
        <v>4764</v>
      </c>
      <c r="C479" s="66" t="str">
        <f t="shared" si="8"/>
        <v>0110302718就労継続支援(Ａ型)</v>
      </c>
      <c r="D479" s="62" t="s">
        <v>3325</v>
      </c>
      <c r="E479" s="67" t="s">
        <v>4434</v>
      </c>
      <c r="F479" s="67" t="s">
        <v>3889</v>
      </c>
      <c r="G479" s="61" t="s">
        <v>1563</v>
      </c>
      <c r="H479" s="61"/>
      <c r="I479" s="67" t="s">
        <v>2509</v>
      </c>
      <c r="J479" s="108">
        <v>479</v>
      </c>
      <c r="K479" s="108">
        <v>1</v>
      </c>
    </row>
    <row r="480" spans="1:11" s="68" customFormat="1" x14ac:dyDescent="0.15">
      <c r="A480" s="66" t="s">
        <v>636</v>
      </c>
      <c r="B480" s="66" t="s">
        <v>4765</v>
      </c>
      <c r="C480" s="66" t="str">
        <f t="shared" si="8"/>
        <v>0110302742就労継続支援(Ｂ型)</v>
      </c>
      <c r="D480" s="62" t="s">
        <v>3327</v>
      </c>
      <c r="E480" s="67" t="s">
        <v>4436</v>
      </c>
      <c r="F480" s="67" t="s">
        <v>3891</v>
      </c>
      <c r="G480" s="61" t="s">
        <v>1566</v>
      </c>
      <c r="H480" s="61"/>
      <c r="I480" s="67" t="s">
        <v>2512</v>
      </c>
      <c r="J480" s="108"/>
      <c r="K480" s="108"/>
    </row>
    <row r="481" spans="1:11" s="68" customFormat="1" x14ac:dyDescent="0.15">
      <c r="A481" s="66" t="s">
        <v>635</v>
      </c>
      <c r="B481" s="66" t="s">
        <v>4765</v>
      </c>
      <c r="C481" s="66" t="str">
        <f t="shared" si="8"/>
        <v>0110302759就労継続支援(Ｂ型)</v>
      </c>
      <c r="D481" s="62" t="s">
        <v>3168</v>
      </c>
      <c r="E481" s="67" t="s">
        <v>4277</v>
      </c>
      <c r="F481" s="67" t="s">
        <v>3768</v>
      </c>
      <c r="G481" s="61" t="s">
        <v>1565</v>
      </c>
      <c r="H481" s="61"/>
      <c r="I481" s="67" t="s">
        <v>2511</v>
      </c>
      <c r="J481" s="108"/>
      <c r="K481" s="108"/>
    </row>
    <row r="482" spans="1:11" s="68" customFormat="1" x14ac:dyDescent="0.15">
      <c r="A482" s="66" t="s">
        <v>635</v>
      </c>
      <c r="B482" s="66" t="s">
        <v>4763</v>
      </c>
      <c r="C482" s="66" t="str">
        <f t="shared" si="8"/>
        <v>0110302759生活介護</v>
      </c>
      <c r="D482" s="62" t="s">
        <v>3168</v>
      </c>
      <c r="E482" s="67" t="s">
        <v>4277</v>
      </c>
      <c r="F482" s="67" t="s">
        <v>3768</v>
      </c>
      <c r="G482" s="61" t="s">
        <v>1565</v>
      </c>
      <c r="H482" s="61"/>
      <c r="I482" s="67" t="s">
        <v>2511</v>
      </c>
      <c r="J482" s="108"/>
      <c r="K482" s="108"/>
    </row>
    <row r="483" spans="1:11" s="68" customFormat="1" x14ac:dyDescent="0.15">
      <c r="A483" s="66" t="s">
        <v>637</v>
      </c>
      <c r="B483" s="66" t="s">
        <v>4765</v>
      </c>
      <c r="C483" s="66" t="str">
        <f t="shared" si="8"/>
        <v>0110302767就労継続支援(Ｂ型)</v>
      </c>
      <c r="D483" s="62" t="s">
        <v>3328</v>
      </c>
      <c r="E483" s="67" t="s">
        <v>4437</v>
      </c>
      <c r="F483" s="67" t="s">
        <v>2513</v>
      </c>
      <c r="G483" s="61" t="s">
        <v>1567</v>
      </c>
      <c r="H483" s="61"/>
      <c r="I483" s="67" t="s">
        <v>2513</v>
      </c>
      <c r="J483" s="108">
        <v>381</v>
      </c>
      <c r="K483" s="108">
        <v>1</v>
      </c>
    </row>
    <row r="484" spans="1:11" s="68" customFormat="1" x14ac:dyDescent="0.15">
      <c r="A484" s="66" t="s">
        <v>638</v>
      </c>
      <c r="B484" s="66" t="s">
        <v>4765</v>
      </c>
      <c r="C484" s="66" t="str">
        <f t="shared" si="8"/>
        <v>0110302775就労継続支援(Ｂ型)</v>
      </c>
      <c r="D484" s="62" t="s">
        <v>3276</v>
      </c>
      <c r="E484" s="67" t="s">
        <v>4386</v>
      </c>
      <c r="F484" s="67" t="s">
        <v>2420</v>
      </c>
      <c r="G484" s="61" t="s">
        <v>1568</v>
      </c>
      <c r="H484" s="61"/>
      <c r="I484" s="67" t="s">
        <v>2514</v>
      </c>
      <c r="J484" s="108"/>
      <c r="K484" s="108"/>
    </row>
    <row r="485" spans="1:11" s="68" customFormat="1" x14ac:dyDescent="0.15">
      <c r="A485" s="66" t="s">
        <v>639</v>
      </c>
      <c r="B485" s="66" t="s">
        <v>4765</v>
      </c>
      <c r="C485" s="66" t="str">
        <f t="shared" si="8"/>
        <v>0110302791就労継続支援(Ｂ型)</v>
      </c>
      <c r="D485" s="62" t="s">
        <v>3329</v>
      </c>
      <c r="E485" s="67" t="s">
        <v>4438</v>
      </c>
      <c r="F485" s="67" t="s">
        <v>3892</v>
      </c>
      <c r="G485" s="61" t="s">
        <v>1569</v>
      </c>
      <c r="H485" s="61"/>
      <c r="I485" s="67" t="s">
        <v>2515</v>
      </c>
      <c r="J485" s="108"/>
      <c r="K485" s="108"/>
    </row>
    <row r="486" spans="1:11" s="68" customFormat="1" x14ac:dyDescent="0.15">
      <c r="A486" s="66" t="s">
        <v>641</v>
      </c>
      <c r="B486" s="66" t="s">
        <v>4764</v>
      </c>
      <c r="C486" s="66" t="str">
        <f t="shared" si="8"/>
        <v>0110400017就労継続支援(Ａ型)</v>
      </c>
      <c r="D486" s="62" t="s">
        <v>3331</v>
      </c>
      <c r="E486" s="67" t="s">
        <v>4440</v>
      </c>
      <c r="F486" s="67" t="s">
        <v>3893</v>
      </c>
      <c r="G486" s="61" t="s">
        <v>1571</v>
      </c>
      <c r="H486" s="61"/>
      <c r="I486" s="67" t="s">
        <v>2517</v>
      </c>
      <c r="J486" s="108">
        <v>14</v>
      </c>
      <c r="K486" s="108">
        <v>1</v>
      </c>
    </row>
    <row r="487" spans="1:11" s="68" customFormat="1" x14ac:dyDescent="0.15">
      <c r="A487" s="66" t="s">
        <v>641</v>
      </c>
      <c r="B487" s="66" t="s">
        <v>4765</v>
      </c>
      <c r="C487" s="66" t="str">
        <f t="shared" si="8"/>
        <v>0110400017就労継続支援(Ｂ型)</v>
      </c>
      <c r="D487" s="62" t="s">
        <v>3331</v>
      </c>
      <c r="E487" s="67" t="s">
        <v>4440</v>
      </c>
      <c r="F487" s="67" t="s">
        <v>3893</v>
      </c>
      <c r="G487" s="61" t="s">
        <v>1571</v>
      </c>
      <c r="H487" s="61"/>
      <c r="I487" s="67" t="s">
        <v>2517</v>
      </c>
      <c r="J487" s="108">
        <v>14</v>
      </c>
      <c r="K487" s="108">
        <v>1</v>
      </c>
    </row>
    <row r="488" spans="1:11" s="68" customFormat="1" x14ac:dyDescent="0.15">
      <c r="A488" s="66" t="s">
        <v>640</v>
      </c>
      <c r="B488" s="66" t="s">
        <v>4765</v>
      </c>
      <c r="C488" s="66" t="str">
        <f t="shared" si="8"/>
        <v>0110400025就労継続支援(Ｂ型)</v>
      </c>
      <c r="D488" s="62" t="s">
        <v>3330</v>
      </c>
      <c r="E488" s="67" t="s">
        <v>4439</v>
      </c>
      <c r="F488" s="67" t="s">
        <v>2516</v>
      </c>
      <c r="G488" s="61" t="s">
        <v>1570</v>
      </c>
      <c r="H488" s="61"/>
      <c r="I488" s="67" t="s">
        <v>2516</v>
      </c>
      <c r="J488" s="108">
        <v>96</v>
      </c>
      <c r="K488" s="108">
        <v>1</v>
      </c>
    </row>
    <row r="489" spans="1:11" s="68" customFormat="1" x14ac:dyDescent="0.15">
      <c r="A489" s="66" t="s">
        <v>640</v>
      </c>
      <c r="B489" s="66" t="s">
        <v>4762</v>
      </c>
      <c r="C489" s="66" t="str">
        <f t="shared" si="8"/>
        <v>0110400025就労移行支援</v>
      </c>
      <c r="D489" s="62" t="s">
        <v>3330</v>
      </c>
      <c r="E489" s="67" t="s">
        <v>4439</v>
      </c>
      <c r="F489" s="67" t="s">
        <v>2516</v>
      </c>
      <c r="G489" s="61" t="s">
        <v>1570</v>
      </c>
      <c r="H489" s="61"/>
      <c r="I489" s="67" t="s">
        <v>2516</v>
      </c>
      <c r="J489" s="108">
        <v>96</v>
      </c>
      <c r="K489" s="108">
        <v>1</v>
      </c>
    </row>
    <row r="490" spans="1:11" s="68" customFormat="1" x14ac:dyDescent="0.15">
      <c r="A490" s="66" t="s">
        <v>642</v>
      </c>
      <c r="B490" s="66" t="s">
        <v>4763</v>
      </c>
      <c r="C490" s="66" t="str">
        <f t="shared" si="8"/>
        <v>0110400082生活介護</v>
      </c>
      <c r="D490" s="62" t="s">
        <v>3332</v>
      </c>
      <c r="E490" s="67" t="s">
        <v>4441</v>
      </c>
      <c r="F490" s="67" t="s">
        <v>2518</v>
      </c>
      <c r="G490" s="61" t="s">
        <v>1572</v>
      </c>
      <c r="H490" s="61"/>
      <c r="I490" s="67" t="s">
        <v>2518</v>
      </c>
      <c r="J490" s="108"/>
      <c r="K490" s="108"/>
    </row>
    <row r="491" spans="1:11" s="68" customFormat="1" x14ac:dyDescent="0.15">
      <c r="A491" s="66" t="s">
        <v>643</v>
      </c>
      <c r="B491" s="66" t="s">
        <v>4763</v>
      </c>
      <c r="C491" s="66" t="str">
        <f t="shared" si="8"/>
        <v>0110400090生活介護</v>
      </c>
      <c r="D491" s="62" t="s">
        <v>3332</v>
      </c>
      <c r="E491" s="67" t="s">
        <v>4441</v>
      </c>
      <c r="F491" s="67" t="s">
        <v>2518</v>
      </c>
      <c r="G491" s="61" t="s">
        <v>1573</v>
      </c>
      <c r="H491" s="61"/>
      <c r="I491" s="67" t="s">
        <v>2519</v>
      </c>
      <c r="J491" s="108"/>
      <c r="K491" s="108"/>
    </row>
    <row r="492" spans="1:11" s="68" customFormat="1" x14ac:dyDescent="0.15">
      <c r="A492" s="66" t="s">
        <v>644</v>
      </c>
      <c r="B492" s="66" t="s">
        <v>4763</v>
      </c>
      <c r="C492" s="66" t="str">
        <f t="shared" si="8"/>
        <v>0110400298生活介護</v>
      </c>
      <c r="D492" s="62" t="s">
        <v>3185</v>
      </c>
      <c r="E492" s="67" t="s">
        <v>4294</v>
      </c>
      <c r="F492" s="67" t="s">
        <v>2304</v>
      </c>
      <c r="G492" s="61" t="s">
        <v>1574</v>
      </c>
      <c r="H492" s="61"/>
      <c r="I492" s="67" t="s">
        <v>2520</v>
      </c>
      <c r="J492" s="108"/>
      <c r="K492" s="108"/>
    </row>
    <row r="493" spans="1:11" s="68" customFormat="1" x14ac:dyDescent="0.15">
      <c r="A493" s="66" t="s">
        <v>645</v>
      </c>
      <c r="B493" s="66" t="s">
        <v>4763</v>
      </c>
      <c r="C493" s="66" t="str">
        <f t="shared" si="8"/>
        <v>0110400306生活介護</v>
      </c>
      <c r="D493" s="62" t="s">
        <v>3185</v>
      </c>
      <c r="E493" s="67" t="s">
        <v>4294</v>
      </c>
      <c r="F493" s="67" t="s">
        <v>2304</v>
      </c>
      <c r="G493" s="61" t="s">
        <v>1575</v>
      </c>
      <c r="H493" s="61"/>
      <c r="I493" s="67" t="s">
        <v>2520</v>
      </c>
      <c r="J493" s="108"/>
      <c r="K493" s="108"/>
    </row>
    <row r="494" spans="1:11" s="68" customFormat="1" x14ac:dyDescent="0.15">
      <c r="A494" s="66" t="s">
        <v>646</v>
      </c>
      <c r="B494" s="66" t="s">
        <v>4763</v>
      </c>
      <c r="C494" s="66" t="str">
        <f t="shared" si="8"/>
        <v>0110400579生活介護</v>
      </c>
      <c r="D494" s="62" t="s">
        <v>3333</v>
      </c>
      <c r="E494" s="67" t="s">
        <v>4442</v>
      </c>
      <c r="F494" s="67" t="s">
        <v>2521</v>
      </c>
      <c r="G494" s="61" t="s">
        <v>1576</v>
      </c>
      <c r="H494" s="61"/>
      <c r="I494" s="67" t="s">
        <v>2521</v>
      </c>
      <c r="J494" s="108"/>
      <c r="K494" s="108"/>
    </row>
    <row r="495" spans="1:11" s="68" customFormat="1" x14ac:dyDescent="0.15">
      <c r="A495" s="66" t="s">
        <v>647</v>
      </c>
      <c r="B495" s="66" t="s">
        <v>4764</v>
      </c>
      <c r="C495" s="66" t="str">
        <f t="shared" si="8"/>
        <v>0110400801就労継続支援(Ａ型)</v>
      </c>
      <c r="D495" s="62" t="s">
        <v>3334</v>
      </c>
      <c r="E495" s="67" t="s">
        <v>4443</v>
      </c>
      <c r="F495" s="67" t="s">
        <v>3894</v>
      </c>
      <c r="G495" s="61" t="s">
        <v>1577</v>
      </c>
      <c r="H495" s="61"/>
      <c r="I495" s="67" t="s">
        <v>2522</v>
      </c>
      <c r="J495" s="108">
        <v>38</v>
      </c>
      <c r="K495" s="108">
        <v>2</v>
      </c>
    </row>
    <row r="496" spans="1:11" s="68" customFormat="1" x14ac:dyDescent="0.15">
      <c r="A496" s="66" t="s">
        <v>647</v>
      </c>
      <c r="B496" s="66" t="s">
        <v>4763</v>
      </c>
      <c r="C496" s="66" t="str">
        <f t="shared" si="8"/>
        <v>0110400801生活介護</v>
      </c>
      <c r="D496" s="62" t="s">
        <v>3334</v>
      </c>
      <c r="E496" s="67" t="s">
        <v>4443</v>
      </c>
      <c r="F496" s="67" t="s">
        <v>3894</v>
      </c>
      <c r="G496" s="61" t="s">
        <v>1578</v>
      </c>
      <c r="H496" s="61"/>
      <c r="I496" s="67" t="s">
        <v>2522</v>
      </c>
      <c r="J496" s="108">
        <v>38</v>
      </c>
      <c r="K496" s="108">
        <v>4</v>
      </c>
    </row>
    <row r="497" spans="1:11" s="68" customFormat="1" x14ac:dyDescent="0.15">
      <c r="A497" s="66" t="s">
        <v>647</v>
      </c>
      <c r="B497" s="66" t="s">
        <v>4765</v>
      </c>
      <c r="C497" s="66" t="str">
        <f t="shared" si="8"/>
        <v>0110400801就労継続支援(Ｂ型)</v>
      </c>
      <c r="D497" s="62" t="s">
        <v>3334</v>
      </c>
      <c r="E497" s="67" t="s">
        <v>4443</v>
      </c>
      <c r="F497" s="67" t="s">
        <v>3894</v>
      </c>
      <c r="G497" s="61" t="s">
        <v>1579</v>
      </c>
      <c r="H497" s="61"/>
      <c r="I497" s="67" t="s">
        <v>2523</v>
      </c>
      <c r="J497" s="108">
        <v>38</v>
      </c>
      <c r="K497" s="108">
        <v>3</v>
      </c>
    </row>
    <row r="498" spans="1:11" s="68" customFormat="1" x14ac:dyDescent="0.15">
      <c r="A498" s="66" t="s">
        <v>648</v>
      </c>
      <c r="B498" s="66" t="s">
        <v>4765</v>
      </c>
      <c r="C498" s="66" t="str">
        <f t="shared" si="8"/>
        <v>0110400843就労継続支援(Ｂ型)</v>
      </c>
      <c r="D498" s="62" t="s">
        <v>3335</v>
      </c>
      <c r="E498" s="67" t="s">
        <v>4444</v>
      </c>
      <c r="F498" s="67" t="s">
        <v>2524</v>
      </c>
      <c r="G498" s="61" t="s">
        <v>1580</v>
      </c>
      <c r="H498" s="61"/>
      <c r="I498" s="67" t="s">
        <v>2524</v>
      </c>
      <c r="J498" s="108"/>
      <c r="K498" s="108"/>
    </row>
    <row r="499" spans="1:11" s="68" customFormat="1" x14ac:dyDescent="0.15">
      <c r="A499" s="66" t="s">
        <v>649</v>
      </c>
      <c r="B499" s="66" t="s">
        <v>4763</v>
      </c>
      <c r="C499" s="66" t="str">
        <f t="shared" si="8"/>
        <v>0110400868生活介護</v>
      </c>
      <c r="D499" s="62" t="s">
        <v>3168</v>
      </c>
      <c r="E499" s="67" t="s">
        <v>4277</v>
      </c>
      <c r="F499" s="67" t="s">
        <v>3768</v>
      </c>
      <c r="G499" s="61" t="s">
        <v>1581</v>
      </c>
      <c r="H499" s="61"/>
      <c r="I499" s="67" t="s">
        <v>2525</v>
      </c>
      <c r="J499" s="108">
        <v>12</v>
      </c>
      <c r="K499" s="108">
        <v>2</v>
      </c>
    </row>
    <row r="500" spans="1:11" s="68" customFormat="1" x14ac:dyDescent="0.15">
      <c r="A500" s="66" t="s">
        <v>649</v>
      </c>
      <c r="B500" s="66" t="s">
        <v>4766</v>
      </c>
      <c r="C500" s="66" t="str">
        <f t="shared" si="8"/>
        <v>0110400868自立訓練(生活訓練)</v>
      </c>
      <c r="D500" s="62" t="s">
        <v>3168</v>
      </c>
      <c r="E500" s="67" t="s">
        <v>4277</v>
      </c>
      <c r="F500" s="67" t="s">
        <v>3768</v>
      </c>
      <c r="G500" s="61" t="s">
        <v>1581</v>
      </c>
      <c r="H500" s="61"/>
      <c r="I500" s="67" t="s">
        <v>2525</v>
      </c>
      <c r="J500" s="108">
        <v>12</v>
      </c>
      <c r="K500" s="108">
        <v>2</v>
      </c>
    </row>
    <row r="501" spans="1:11" s="68" customFormat="1" x14ac:dyDescent="0.15">
      <c r="A501" s="66" t="s">
        <v>649</v>
      </c>
      <c r="B501" s="66" t="s">
        <v>4765</v>
      </c>
      <c r="C501" s="66" t="str">
        <f t="shared" si="8"/>
        <v>0110400868就労継続支援(Ｂ型)</v>
      </c>
      <c r="D501" s="62" t="s">
        <v>3168</v>
      </c>
      <c r="E501" s="67" t="s">
        <v>4277</v>
      </c>
      <c r="F501" s="67" t="s">
        <v>3768</v>
      </c>
      <c r="G501" s="61" t="s">
        <v>1581</v>
      </c>
      <c r="H501" s="61"/>
      <c r="I501" s="67" t="s">
        <v>2525</v>
      </c>
      <c r="J501" s="108">
        <v>12</v>
      </c>
      <c r="K501" s="108">
        <v>2</v>
      </c>
    </row>
    <row r="502" spans="1:11" s="68" customFormat="1" x14ac:dyDescent="0.15">
      <c r="A502" s="66" t="s">
        <v>650</v>
      </c>
      <c r="B502" s="66" t="s">
        <v>4763</v>
      </c>
      <c r="C502" s="66" t="str">
        <f t="shared" si="8"/>
        <v>0110400876生活介護</v>
      </c>
      <c r="D502" s="62" t="s">
        <v>3336</v>
      </c>
      <c r="E502" s="67" t="s">
        <v>4445</v>
      </c>
      <c r="F502" s="67" t="s">
        <v>2546</v>
      </c>
      <c r="G502" s="61" t="s">
        <v>1582</v>
      </c>
      <c r="H502" s="61"/>
      <c r="I502" s="67" t="s">
        <v>2526</v>
      </c>
      <c r="J502" s="108"/>
      <c r="K502" s="108"/>
    </row>
    <row r="503" spans="1:11" s="68" customFormat="1" x14ac:dyDescent="0.15">
      <c r="A503" s="66" t="s">
        <v>651</v>
      </c>
      <c r="B503" s="66" t="s">
        <v>4763</v>
      </c>
      <c r="C503" s="66" t="str">
        <f t="shared" si="8"/>
        <v>0110400934生活介護</v>
      </c>
      <c r="D503" s="62" t="s">
        <v>3337</v>
      </c>
      <c r="E503" s="67" t="s">
        <v>4446</v>
      </c>
      <c r="F503" s="67" t="s">
        <v>2527</v>
      </c>
      <c r="G503" s="61" t="s">
        <v>1583</v>
      </c>
      <c r="H503" s="61"/>
      <c r="I503" s="67" t="s">
        <v>2527</v>
      </c>
      <c r="J503" s="108">
        <v>20</v>
      </c>
      <c r="K503" s="108">
        <v>1</v>
      </c>
    </row>
    <row r="504" spans="1:11" s="68" customFormat="1" x14ac:dyDescent="0.15">
      <c r="A504" s="66" t="s">
        <v>651</v>
      </c>
      <c r="B504" s="66" t="s">
        <v>4765</v>
      </c>
      <c r="C504" s="66" t="str">
        <f t="shared" si="8"/>
        <v>0110400934就労継続支援(Ｂ型)</v>
      </c>
      <c r="D504" s="62" t="s">
        <v>3337</v>
      </c>
      <c r="E504" s="67" t="s">
        <v>4446</v>
      </c>
      <c r="F504" s="67" t="s">
        <v>2527</v>
      </c>
      <c r="G504" s="61" t="s">
        <v>1583</v>
      </c>
      <c r="H504" s="61"/>
      <c r="I504" s="67" t="s">
        <v>2527</v>
      </c>
      <c r="J504" s="108">
        <v>20</v>
      </c>
      <c r="K504" s="108">
        <v>1</v>
      </c>
    </row>
    <row r="505" spans="1:11" s="68" customFormat="1" x14ac:dyDescent="0.15">
      <c r="A505" s="66" t="s">
        <v>652</v>
      </c>
      <c r="B505" s="66" t="s">
        <v>4764</v>
      </c>
      <c r="C505" s="66" t="str">
        <f t="shared" si="8"/>
        <v>0110400942就労継続支援(Ａ型)</v>
      </c>
      <c r="D505" s="62" t="s">
        <v>3338</v>
      </c>
      <c r="E505" s="67" t="s">
        <v>4447</v>
      </c>
      <c r="F505" s="67" t="s">
        <v>2528</v>
      </c>
      <c r="G505" s="61" t="s">
        <v>1584</v>
      </c>
      <c r="H505" s="61"/>
      <c r="I505" s="67" t="s">
        <v>2528</v>
      </c>
      <c r="J505" s="108">
        <v>7</v>
      </c>
      <c r="K505" s="108">
        <v>1</v>
      </c>
    </row>
    <row r="506" spans="1:11" s="68" customFormat="1" x14ac:dyDescent="0.15">
      <c r="A506" s="66" t="s">
        <v>652</v>
      </c>
      <c r="B506" s="66" t="s">
        <v>4765</v>
      </c>
      <c r="C506" s="66" t="str">
        <f t="shared" si="8"/>
        <v>0110400942就労継続支援(Ｂ型)</v>
      </c>
      <c r="D506" s="62" t="s">
        <v>3338</v>
      </c>
      <c r="E506" s="67" t="s">
        <v>4447</v>
      </c>
      <c r="F506" s="67" t="s">
        <v>2528</v>
      </c>
      <c r="G506" s="61" t="s">
        <v>1584</v>
      </c>
      <c r="H506" s="61"/>
      <c r="I506" s="67" t="s">
        <v>2528</v>
      </c>
      <c r="J506" s="108">
        <v>7</v>
      </c>
      <c r="K506" s="108">
        <v>1</v>
      </c>
    </row>
    <row r="507" spans="1:11" s="68" customFormat="1" x14ac:dyDescent="0.15">
      <c r="A507" s="66" t="s">
        <v>653</v>
      </c>
      <c r="B507" s="66" t="s">
        <v>4763</v>
      </c>
      <c r="C507" s="66" t="str">
        <f t="shared" si="8"/>
        <v>0110400967生活介護</v>
      </c>
      <c r="D507" s="62" t="s">
        <v>3339</v>
      </c>
      <c r="E507" s="67" t="s">
        <v>4448</v>
      </c>
      <c r="F507" s="67" t="s">
        <v>2532</v>
      </c>
      <c r="G507" s="61" t="s">
        <v>1585</v>
      </c>
      <c r="H507" s="61"/>
      <c r="I507" s="67" t="s">
        <v>2529</v>
      </c>
      <c r="J507" s="108"/>
      <c r="K507" s="108"/>
    </row>
    <row r="508" spans="1:11" s="68" customFormat="1" x14ac:dyDescent="0.15">
      <c r="A508" s="66" t="s">
        <v>654</v>
      </c>
      <c r="B508" s="66" t="s">
        <v>4766</v>
      </c>
      <c r="C508" s="66" t="str">
        <f t="shared" si="8"/>
        <v>0110401270自立訓練(生活訓練)</v>
      </c>
      <c r="D508" s="62" t="s">
        <v>3340</v>
      </c>
      <c r="E508" s="67" t="s">
        <v>4449</v>
      </c>
      <c r="F508" s="67" t="s">
        <v>3895</v>
      </c>
      <c r="G508" s="61" t="s">
        <v>1586</v>
      </c>
      <c r="H508" s="61"/>
      <c r="I508" s="67" t="s">
        <v>2530</v>
      </c>
      <c r="J508" s="108">
        <v>286</v>
      </c>
      <c r="K508" s="108">
        <v>1</v>
      </c>
    </row>
    <row r="509" spans="1:11" s="68" customFormat="1" x14ac:dyDescent="0.15">
      <c r="A509" s="66" t="s">
        <v>654</v>
      </c>
      <c r="B509" s="66" t="s">
        <v>4765</v>
      </c>
      <c r="C509" s="66" t="str">
        <f t="shared" si="8"/>
        <v>0110401270就労継続支援(Ｂ型)</v>
      </c>
      <c r="D509" s="62" t="s">
        <v>3340</v>
      </c>
      <c r="E509" s="67" t="s">
        <v>4449</v>
      </c>
      <c r="F509" s="67" t="s">
        <v>3895</v>
      </c>
      <c r="G509" s="61" t="s">
        <v>1586</v>
      </c>
      <c r="H509" s="61"/>
      <c r="I509" s="67" t="s">
        <v>2530</v>
      </c>
      <c r="J509" s="108">
        <v>286</v>
      </c>
      <c r="K509" s="108">
        <v>1</v>
      </c>
    </row>
    <row r="510" spans="1:11" s="68" customFormat="1" x14ac:dyDescent="0.15">
      <c r="A510" s="66" t="s">
        <v>655</v>
      </c>
      <c r="B510" s="66" t="s">
        <v>4765</v>
      </c>
      <c r="C510" s="66" t="str">
        <f t="shared" si="8"/>
        <v>0110401288就労継続支援(Ｂ型)</v>
      </c>
      <c r="D510" s="62" t="s">
        <v>3339</v>
      </c>
      <c r="E510" s="67" t="s">
        <v>4448</v>
      </c>
      <c r="F510" s="67" t="s">
        <v>2532</v>
      </c>
      <c r="G510" s="61" t="s">
        <v>1587</v>
      </c>
      <c r="H510" s="61"/>
      <c r="I510" s="67" t="s">
        <v>2531</v>
      </c>
      <c r="J510" s="108">
        <v>6</v>
      </c>
      <c r="K510" s="108">
        <v>2</v>
      </c>
    </row>
    <row r="511" spans="1:11" s="68" customFormat="1" x14ac:dyDescent="0.15">
      <c r="A511" s="66" t="s">
        <v>655</v>
      </c>
      <c r="B511" s="66" t="s">
        <v>4763</v>
      </c>
      <c r="C511" s="66" t="str">
        <f t="shared" si="8"/>
        <v>0110401288生活介護</v>
      </c>
      <c r="D511" s="62" t="s">
        <v>3339</v>
      </c>
      <c r="E511" s="67" t="s">
        <v>4448</v>
      </c>
      <c r="F511" s="67" t="s">
        <v>2532</v>
      </c>
      <c r="G511" s="61" t="s">
        <v>1588</v>
      </c>
      <c r="H511" s="61"/>
      <c r="I511" s="67" t="s">
        <v>2532</v>
      </c>
      <c r="J511" s="108">
        <v>6</v>
      </c>
      <c r="K511" s="108">
        <v>2</v>
      </c>
    </row>
    <row r="512" spans="1:11" s="68" customFormat="1" x14ac:dyDescent="0.15">
      <c r="A512" s="66" t="s">
        <v>656</v>
      </c>
      <c r="B512" s="66" t="s">
        <v>4765</v>
      </c>
      <c r="C512" s="66" t="str">
        <f t="shared" si="8"/>
        <v>0110401361就労継続支援(Ｂ型)</v>
      </c>
      <c r="D512" s="62" t="s">
        <v>3341</v>
      </c>
      <c r="E512" s="67" t="s">
        <v>4450</v>
      </c>
      <c r="F512" s="67" t="s">
        <v>3896</v>
      </c>
      <c r="G512" s="61" t="s">
        <v>1589</v>
      </c>
      <c r="H512" s="61"/>
      <c r="I512" s="67" t="s">
        <v>2533</v>
      </c>
      <c r="J512" s="108"/>
      <c r="K512" s="108"/>
    </row>
    <row r="513" spans="1:11" s="68" customFormat="1" x14ac:dyDescent="0.15">
      <c r="A513" s="66" t="s">
        <v>657</v>
      </c>
      <c r="B513" s="66" t="s">
        <v>4765</v>
      </c>
      <c r="C513" s="66" t="str">
        <f t="shared" si="8"/>
        <v>0110401502就労継続支援(Ｂ型)</v>
      </c>
      <c r="D513" s="62" t="s">
        <v>3342</v>
      </c>
      <c r="E513" s="67" t="s">
        <v>4451</v>
      </c>
      <c r="F513" s="67" t="s">
        <v>3897</v>
      </c>
      <c r="G513" s="61" t="s">
        <v>1590</v>
      </c>
      <c r="H513" s="61"/>
      <c r="I513" s="67" t="s">
        <v>2534</v>
      </c>
      <c r="J513" s="108"/>
      <c r="K513" s="108"/>
    </row>
    <row r="514" spans="1:11" s="68" customFormat="1" x14ac:dyDescent="0.15">
      <c r="A514" s="66" t="s">
        <v>657</v>
      </c>
      <c r="B514" s="66" t="s">
        <v>4763</v>
      </c>
      <c r="C514" s="66" t="str">
        <f t="shared" si="8"/>
        <v>0110401502生活介護</v>
      </c>
      <c r="D514" s="62" t="s">
        <v>3342</v>
      </c>
      <c r="E514" s="67" t="s">
        <v>4451</v>
      </c>
      <c r="F514" s="67" t="s">
        <v>3897</v>
      </c>
      <c r="G514" s="61" t="s">
        <v>1590</v>
      </c>
      <c r="H514" s="61"/>
      <c r="I514" s="67" t="s">
        <v>2534</v>
      </c>
      <c r="J514" s="108"/>
      <c r="K514" s="108"/>
    </row>
    <row r="515" spans="1:11" s="68" customFormat="1" x14ac:dyDescent="0.15">
      <c r="A515" s="66" t="s">
        <v>658</v>
      </c>
      <c r="B515" s="66" t="s">
        <v>4763</v>
      </c>
      <c r="C515" s="66" t="str">
        <f t="shared" si="8"/>
        <v>0110401627生活介護</v>
      </c>
      <c r="D515" s="62" t="s">
        <v>3343</v>
      </c>
      <c r="E515" s="67" t="s">
        <v>4452</v>
      </c>
      <c r="F515" s="67" t="s">
        <v>3898</v>
      </c>
      <c r="G515" s="61" t="s">
        <v>1591</v>
      </c>
      <c r="H515" s="61"/>
      <c r="I515" s="67" t="s">
        <v>2535</v>
      </c>
      <c r="J515" s="108">
        <v>16</v>
      </c>
      <c r="K515" s="108">
        <v>1</v>
      </c>
    </row>
    <row r="516" spans="1:11" s="68" customFormat="1" x14ac:dyDescent="0.15">
      <c r="A516" s="66" t="s">
        <v>658</v>
      </c>
      <c r="B516" s="66" t="s">
        <v>4765</v>
      </c>
      <c r="C516" s="66" t="str">
        <f t="shared" si="8"/>
        <v>0110401627就労継続支援(Ｂ型)</v>
      </c>
      <c r="D516" s="62" t="s">
        <v>3343</v>
      </c>
      <c r="E516" s="67" t="s">
        <v>4452</v>
      </c>
      <c r="F516" s="67" t="s">
        <v>3898</v>
      </c>
      <c r="G516" s="61" t="s">
        <v>1591</v>
      </c>
      <c r="H516" s="61"/>
      <c r="I516" s="67" t="s">
        <v>2535</v>
      </c>
      <c r="J516" s="108">
        <v>16</v>
      </c>
      <c r="K516" s="108">
        <v>1</v>
      </c>
    </row>
    <row r="517" spans="1:11" s="68" customFormat="1" x14ac:dyDescent="0.15">
      <c r="A517" s="66" t="s">
        <v>659</v>
      </c>
      <c r="B517" s="66" t="s">
        <v>4765</v>
      </c>
      <c r="C517" s="66" t="str">
        <f t="shared" si="8"/>
        <v>0110401635就労継続支援(Ｂ型)</v>
      </c>
      <c r="D517" s="62" t="s">
        <v>3171</v>
      </c>
      <c r="E517" s="67" t="s">
        <v>4280</v>
      </c>
      <c r="F517" s="67" t="s">
        <v>3770</v>
      </c>
      <c r="G517" s="61" t="s">
        <v>1592</v>
      </c>
      <c r="H517" s="61"/>
      <c r="I517" s="67" t="s">
        <v>2536</v>
      </c>
      <c r="J517" s="108">
        <v>66</v>
      </c>
      <c r="K517" s="108">
        <v>2</v>
      </c>
    </row>
    <row r="518" spans="1:11" s="68" customFormat="1" x14ac:dyDescent="0.15">
      <c r="A518" s="66" t="s">
        <v>660</v>
      </c>
      <c r="B518" s="66" t="s">
        <v>4765</v>
      </c>
      <c r="C518" s="66" t="str">
        <f>A518&amp;B518&amp;H518</f>
        <v>0110401734就労継続支援(Ｂ型)</v>
      </c>
      <c r="D518" s="62" t="s">
        <v>3344</v>
      </c>
      <c r="E518" s="67" t="s">
        <v>4453</v>
      </c>
      <c r="F518" s="67" t="s">
        <v>2537</v>
      </c>
      <c r="G518" s="61" t="s">
        <v>1595</v>
      </c>
      <c r="H518" s="61"/>
      <c r="I518" s="67" t="s">
        <v>2537</v>
      </c>
      <c r="J518" s="108">
        <v>265</v>
      </c>
      <c r="K518" s="108">
        <v>1</v>
      </c>
    </row>
    <row r="519" spans="1:11" s="68" customFormat="1" x14ac:dyDescent="0.15">
      <c r="A519" s="66" t="s">
        <v>660</v>
      </c>
      <c r="B519" s="66" t="s">
        <v>4763</v>
      </c>
      <c r="C519" s="66" t="str">
        <f t="shared" si="8"/>
        <v>0110401734生活介護</v>
      </c>
      <c r="D519" s="62" t="s">
        <v>3344</v>
      </c>
      <c r="E519" s="67" t="s">
        <v>4453</v>
      </c>
      <c r="F519" s="67" t="s">
        <v>2537</v>
      </c>
      <c r="G519" s="61" t="s">
        <v>1593</v>
      </c>
      <c r="H519" s="61"/>
      <c r="I519" s="67" t="s">
        <v>2537</v>
      </c>
      <c r="J519" s="108"/>
      <c r="K519" s="108"/>
    </row>
    <row r="520" spans="1:11" s="68" customFormat="1" x14ac:dyDescent="0.15">
      <c r="A520" s="66" t="s">
        <v>660</v>
      </c>
      <c r="B520" s="66" t="s">
        <v>4764</v>
      </c>
      <c r="C520" s="66" t="str">
        <f t="shared" si="8"/>
        <v>0110401734就労継続支援(Ａ型)</v>
      </c>
      <c r="D520" s="62" t="s">
        <v>3344</v>
      </c>
      <c r="E520" s="67" t="s">
        <v>4453</v>
      </c>
      <c r="F520" s="67" t="s">
        <v>2537</v>
      </c>
      <c r="G520" s="61" t="s">
        <v>1594</v>
      </c>
      <c r="H520" s="61"/>
      <c r="I520" s="67" t="s">
        <v>2537</v>
      </c>
      <c r="J520" s="108"/>
      <c r="K520" s="108"/>
    </row>
    <row r="521" spans="1:11" s="68" customFormat="1" x14ac:dyDescent="0.15">
      <c r="A521" s="66" t="s">
        <v>661</v>
      </c>
      <c r="B521" s="66" t="s">
        <v>4765</v>
      </c>
      <c r="C521" s="66" t="str">
        <f t="shared" si="8"/>
        <v>0110401791就労継続支援(Ｂ型)</v>
      </c>
      <c r="D521" s="62" t="s">
        <v>3345</v>
      </c>
      <c r="E521" s="67" t="s">
        <v>4454</v>
      </c>
      <c r="F521" s="67" t="s">
        <v>3899</v>
      </c>
      <c r="G521" s="61" t="s">
        <v>1596</v>
      </c>
      <c r="H521" s="61"/>
      <c r="I521" s="67" t="s">
        <v>2538</v>
      </c>
      <c r="J521" s="108"/>
      <c r="K521" s="108"/>
    </row>
    <row r="522" spans="1:11" s="68" customFormat="1" x14ac:dyDescent="0.15">
      <c r="A522" s="66" t="s">
        <v>662</v>
      </c>
      <c r="B522" s="66" t="s">
        <v>4762</v>
      </c>
      <c r="C522" s="66" t="str">
        <f t="shared" si="8"/>
        <v>0110401882就労移行支援</v>
      </c>
      <c r="D522" s="62" t="s">
        <v>3346</v>
      </c>
      <c r="E522" s="67" t="s">
        <v>4455</v>
      </c>
      <c r="F522" s="67" t="s">
        <v>3900</v>
      </c>
      <c r="G522" s="61" t="s">
        <v>1597</v>
      </c>
      <c r="H522" s="61"/>
      <c r="I522" s="67" t="s">
        <v>2539</v>
      </c>
      <c r="J522" s="108">
        <v>45</v>
      </c>
      <c r="K522" s="108">
        <v>1</v>
      </c>
    </row>
    <row r="523" spans="1:11" s="68" customFormat="1" x14ac:dyDescent="0.15">
      <c r="A523" s="66" t="s">
        <v>662</v>
      </c>
      <c r="B523" s="66" t="s">
        <v>4765</v>
      </c>
      <c r="C523" s="66" t="str">
        <f t="shared" si="8"/>
        <v>0110401882就労継続支援(Ｂ型)</v>
      </c>
      <c r="D523" s="62" t="s">
        <v>3346</v>
      </c>
      <c r="E523" s="67" t="s">
        <v>4455</v>
      </c>
      <c r="F523" s="67" t="s">
        <v>3900</v>
      </c>
      <c r="G523" s="61" t="s">
        <v>1597</v>
      </c>
      <c r="H523" s="61"/>
      <c r="I523" s="67" t="s">
        <v>2539</v>
      </c>
      <c r="J523" s="108">
        <v>45</v>
      </c>
      <c r="K523" s="108">
        <v>1</v>
      </c>
    </row>
    <row r="524" spans="1:11" s="68" customFormat="1" x14ac:dyDescent="0.15">
      <c r="A524" s="66" t="s">
        <v>663</v>
      </c>
      <c r="B524" s="66" t="s">
        <v>4763</v>
      </c>
      <c r="C524" s="66" t="str">
        <f t="shared" si="8"/>
        <v>0110401916生活介護</v>
      </c>
      <c r="D524" s="62" t="s">
        <v>3347</v>
      </c>
      <c r="E524" s="67" t="s">
        <v>4456</v>
      </c>
      <c r="F524" s="67" t="s">
        <v>3901</v>
      </c>
      <c r="G524" s="61" t="s">
        <v>1598</v>
      </c>
      <c r="H524" s="61"/>
      <c r="I524" s="67" t="s">
        <v>2540</v>
      </c>
      <c r="J524" s="108"/>
      <c r="K524" s="108"/>
    </row>
    <row r="525" spans="1:11" s="68" customFormat="1" x14ac:dyDescent="0.15">
      <c r="A525" s="66" t="s">
        <v>664</v>
      </c>
      <c r="B525" s="66" t="s">
        <v>4765</v>
      </c>
      <c r="C525" s="66" t="str">
        <f t="shared" si="8"/>
        <v>0110401924就労継続支援(Ｂ型)</v>
      </c>
      <c r="D525" s="62" t="s">
        <v>3348</v>
      </c>
      <c r="E525" s="67" t="s">
        <v>4457</v>
      </c>
      <c r="F525" s="67" t="s">
        <v>3902</v>
      </c>
      <c r="G525" s="61" t="s">
        <v>1599</v>
      </c>
      <c r="H525" s="61"/>
      <c r="I525" s="67" t="s">
        <v>2541</v>
      </c>
      <c r="J525" s="108">
        <v>109</v>
      </c>
      <c r="K525" s="108">
        <v>1</v>
      </c>
    </row>
    <row r="526" spans="1:11" s="68" customFormat="1" x14ac:dyDescent="0.15">
      <c r="A526" s="66" t="s">
        <v>665</v>
      </c>
      <c r="B526" s="66" t="s">
        <v>4763</v>
      </c>
      <c r="C526" s="66" t="str">
        <f t="shared" si="8"/>
        <v>0110401999生活介護</v>
      </c>
      <c r="D526" s="62" t="s">
        <v>3333</v>
      </c>
      <c r="E526" s="67" t="s">
        <v>4442</v>
      </c>
      <c r="F526" s="67" t="s">
        <v>2521</v>
      </c>
      <c r="G526" s="61" t="s">
        <v>1600</v>
      </c>
      <c r="H526" s="61"/>
      <c r="I526" s="67" t="s">
        <v>2542</v>
      </c>
      <c r="J526" s="108"/>
      <c r="K526" s="108"/>
    </row>
    <row r="527" spans="1:11" s="68" customFormat="1" x14ac:dyDescent="0.15">
      <c r="A527" s="66" t="s">
        <v>666</v>
      </c>
      <c r="B527" s="66" t="s">
        <v>4763</v>
      </c>
      <c r="C527" s="66" t="str">
        <f t="shared" si="8"/>
        <v>0110402138生活介護</v>
      </c>
      <c r="D527" s="62" t="s">
        <v>3349</v>
      </c>
      <c r="E527" s="67" t="s">
        <v>4458</v>
      </c>
      <c r="F527" s="67" t="s">
        <v>2543</v>
      </c>
      <c r="G527" s="61" t="s">
        <v>1601</v>
      </c>
      <c r="H527" s="61"/>
      <c r="I527" s="67" t="s">
        <v>2543</v>
      </c>
      <c r="J527" s="108"/>
      <c r="K527" s="108"/>
    </row>
    <row r="528" spans="1:11" s="68" customFormat="1" x14ac:dyDescent="0.15">
      <c r="A528" s="66" t="s">
        <v>668</v>
      </c>
      <c r="B528" s="66" t="s">
        <v>4763</v>
      </c>
      <c r="C528" s="66" t="str">
        <f t="shared" si="8"/>
        <v>0110402146生活介護</v>
      </c>
      <c r="D528" s="62" t="s">
        <v>3349</v>
      </c>
      <c r="E528" s="67" t="s">
        <v>4458</v>
      </c>
      <c r="F528" s="67" t="s">
        <v>2543</v>
      </c>
      <c r="G528" s="61" t="s">
        <v>1603</v>
      </c>
      <c r="H528" s="61"/>
      <c r="I528" s="67" t="s">
        <v>2544</v>
      </c>
      <c r="J528" s="108">
        <v>4</v>
      </c>
      <c r="K528" s="108">
        <v>1</v>
      </c>
    </row>
    <row r="529" spans="1:11" s="68" customFormat="1" x14ac:dyDescent="0.15">
      <c r="A529" s="66" t="s">
        <v>667</v>
      </c>
      <c r="B529" s="66" t="s">
        <v>4765</v>
      </c>
      <c r="C529" s="66" t="str">
        <f t="shared" si="8"/>
        <v>0110402153就労継続支援(Ｂ型)</v>
      </c>
      <c r="D529" s="62" t="s">
        <v>3349</v>
      </c>
      <c r="E529" s="67" t="s">
        <v>4458</v>
      </c>
      <c r="F529" s="67" t="s">
        <v>2543</v>
      </c>
      <c r="G529" s="61" t="s">
        <v>1602</v>
      </c>
      <c r="H529" s="61"/>
      <c r="I529" s="67" t="s">
        <v>2544</v>
      </c>
      <c r="J529" s="108">
        <v>4</v>
      </c>
      <c r="K529" s="108">
        <v>3</v>
      </c>
    </row>
    <row r="530" spans="1:11" s="68" customFormat="1" x14ac:dyDescent="0.15">
      <c r="A530" s="66" t="s">
        <v>669</v>
      </c>
      <c r="B530" s="66" t="s">
        <v>4762</v>
      </c>
      <c r="C530" s="66" t="str">
        <f t="shared" si="8"/>
        <v>0110402161就労移行支援</v>
      </c>
      <c r="D530" s="62" t="s">
        <v>3033</v>
      </c>
      <c r="E530" s="67" t="s">
        <v>4144</v>
      </c>
      <c r="F530" s="67" t="s">
        <v>3671</v>
      </c>
      <c r="G530" s="61" t="s">
        <v>1604</v>
      </c>
      <c r="H530" s="61"/>
      <c r="I530" s="67" t="s">
        <v>2545</v>
      </c>
      <c r="J530" s="108">
        <v>91</v>
      </c>
      <c r="K530" s="108">
        <v>2</v>
      </c>
    </row>
    <row r="531" spans="1:11" s="68" customFormat="1" x14ac:dyDescent="0.15">
      <c r="A531" s="66" t="s">
        <v>671</v>
      </c>
      <c r="B531" s="66" t="s">
        <v>4764</v>
      </c>
      <c r="C531" s="66" t="str">
        <f t="shared" ref="C531:C594" si="9">A531&amp;B531&amp;H531</f>
        <v>0110402179就労継続支援(Ａ型)</v>
      </c>
      <c r="D531" s="62" t="s">
        <v>3201</v>
      </c>
      <c r="E531" s="67" t="s">
        <v>4310</v>
      </c>
      <c r="F531" s="67" t="s">
        <v>2547</v>
      </c>
      <c r="G531" s="61" t="s">
        <v>1606</v>
      </c>
      <c r="H531" s="61"/>
      <c r="I531" s="67" t="s">
        <v>2547</v>
      </c>
      <c r="J531" s="108">
        <v>74</v>
      </c>
      <c r="K531" s="108">
        <v>1</v>
      </c>
    </row>
    <row r="532" spans="1:11" s="68" customFormat="1" x14ac:dyDescent="0.15">
      <c r="A532" s="66" t="s">
        <v>670</v>
      </c>
      <c r="B532" s="66" t="s">
        <v>4763</v>
      </c>
      <c r="C532" s="66" t="str">
        <f t="shared" si="9"/>
        <v>0110402211生活介護</v>
      </c>
      <c r="D532" s="62" t="s">
        <v>3336</v>
      </c>
      <c r="E532" s="67" t="s">
        <v>4445</v>
      </c>
      <c r="F532" s="67" t="s">
        <v>2546</v>
      </c>
      <c r="G532" s="61" t="s">
        <v>1605</v>
      </c>
      <c r="H532" s="61"/>
      <c r="I532" s="67" t="s">
        <v>2546</v>
      </c>
      <c r="J532" s="108"/>
      <c r="K532" s="108"/>
    </row>
    <row r="533" spans="1:11" s="68" customFormat="1" x14ac:dyDescent="0.15">
      <c r="A533" s="66" t="s">
        <v>672</v>
      </c>
      <c r="B533" s="66" t="s">
        <v>4765</v>
      </c>
      <c r="C533" s="66" t="str">
        <f t="shared" si="9"/>
        <v>0110402229就労継続支援(Ｂ型)</v>
      </c>
      <c r="D533" s="62" t="s">
        <v>3350</v>
      </c>
      <c r="E533" s="67" t="s">
        <v>4459</v>
      </c>
      <c r="F533" s="67" t="s">
        <v>3903</v>
      </c>
      <c r="G533" s="61" t="s">
        <v>1607</v>
      </c>
      <c r="H533" s="61"/>
      <c r="I533" s="67" t="s">
        <v>2548</v>
      </c>
      <c r="J533" s="108"/>
      <c r="K533" s="108"/>
    </row>
    <row r="534" spans="1:11" s="68" customFormat="1" x14ac:dyDescent="0.15">
      <c r="A534" s="66" t="s">
        <v>673</v>
      </c>
      <c r="B534" s="66" t="s">
        <v>4765</v>
      </c>
      <c r="C534" s="66" t="str">
        <f t="shared" si="9"/>
        <v>0110402260就労継続支援(Ｂ型)</v>
      </c>
      <c r="D534" s="62" t="s">
        <v>3351</v>
      </c>
      <c r="E534" s="67" t="s">
        <v>4460</v>
      </c>
      <c r="F534" s="67" t="s">
        <v>2549</v>
      </c>
      <c r="G534" s="61" t="s">
        <v>1608</v>
      </c>
      <c r="H534" s="61"/>
      <c r="I534" s="67" t="s">
        <v>2549</v>
      </c>
      <c r="J534" s="108"/>
      <c r="K534" s="108"/>
    </row>
    <row r="535" spans="1:11" s="68" customFormat="1" x14ac:dyDescent="0.15">
      <c r="A535" s="66" t="s">
        <v>674</v>
      </c>
      <c r="B535" s="66" t="s">
        <v>4765</v>
      </c>
      <c r="C535" s="66" t="str">
        <f t="shared" si="9"/>
        <v>0110402278就労継続支援(Ｂ型)</v>
      </c>
      <c r="D535" s="62" t="s">
        <v>3352</v>
      </c>
      <c r="E535" s="67" t="s">
        <v>4461</v>
      </c>
      <c r="F535" s="67" t="s">
        <v>2550</v>
      </c>
      <c r="G535" s="61" t="s">
        <v>1609</v>
      </c>
      <c r="H535" s="61"/>
      <c r="I535" s="67" t="s">
        <v>2550</v>
      </c>
      <c r="J535" s="108"/>
      <c r="K535" s="108"/>
    </row>
    <row r="536" spans="1:11" s="68" customFormat="1" x14ac:dyDescent="0.15">
      <c r="A536" s="66" t="s">
        <v>675</v>
      </c>
      <c r="B536" s="66" t="s">
        <v>4765</v>
      </c>
      <c r="C536" s="66" t="str">
        <f t="shared" si="9"/>
        <v>0110402328就労継続支援(Ｂ型)</v>
      </c>
      <c r="D536" s="62" t="s">
        <v>3353</v>
      </c>
      <c r="E536" s="67" t="s">
        <v>4462</v>
      </c>
      <c r="F536" s="67" t="s">
        <v>2551</v>
      </c>
      <c r="G536" s="61" t="s">
        <v>1610</v>
      </c>
      <c r="H536" s="61"/>
      <c r="I536" s="67" t="s">
        <v>2551</v>
      </c>
      <c r="J536" s="108">
        <v>70</v>
      </c>
      <c r="K536" s="108">
        <v>1</v>
      </c>
    </row>
    <row r="537" spans="1:11" s="68" customFormat="1" x14ac:dyDescent="0.15">
      <c r="A537" s="66" t="s">
        <v>676</v>
      </c>
      <c r="B537" s="66" t="s">
        <v>4765</v>
      </c>
      <c r="C537" s="66" t="str">
        <f t="shared" si="9"/>
        <v>0110402336就労継続支援(Ｂ型)</v>
      </c>
      <c r="D537" s="62" t="s">
        <v>3014</v>
      </c>
      <c r="E537" s="67" t="s">
        <v>4125</v>
      </c>
      <c r="F537" s="67" t="s">
        <v>3660</v>
      </c>
      <c r="G537" s="61" t="s">
        <v>1611</v>
      </c>
      <c r="H537" s="61"/>
      <c r="I537" s="67" t="s">
        <v>2552</v>
      </c>
      <c r="J537" s="108">
        <v>1</v>
      </c>
      <c r="K537" s="108">
        <v>4</v>
      </c>
    </row>
    <row r="538" spans="1:11" s="68" customFormat="1" x14ac:dyDescent="0.15">
      <c r="A538" s="66" t="s">
        <v>677</v>
      </c>
      <c r="B538" s="66" t="s">
        <v>4763</v>
      </c>
      <c r="C538" s="66" t="str">
        <f t="shared" si="9"/>
        <v>0110402351生活介護</v>
      </c>
      <c r="D538" s="62" t="s">
        <v>3014</v>
      </c>
      <c r="E538" s="67" t="s">
        <v>4125</v>
      </c>
      <c r="F538" s="67" t="s">
        <v>3660</v>
      </c>
      <c r="G538" s="61" t="s">
        <v>1612</v>
      </c>
      <c r="H538" s="61"/>
      <c r="I538" s="67" t="s">
        <v>2553</v>
      </c>
      <c r="J538" s="108"/>
      <c r="K538" s="108"/>
    </row>
    <row r="539" spans="1:11" s="68" customFormat="1" x14ac:dyDescent="0.15">
      <c r="A539" s="66" t="s">
        <v>678</v>
      </c>
      <c r="B539" s="66" t="s">
        <v>4762</v>
      </c>
      <c r="C539" s="66" t="str">
        <f t="shared" si="9"/>
        <v>0110402401就労移行支援</v>
      </c>
      <c r="D539" s="62" t="s">
        <v>3354</v>
      </c>
      <c r="E539" s="67" t="s">
        <v>4463</v>
      </c>
      <c r="F539" s="67" t="s">
        <v>3904</v>
      </c>
      <c r="G539" s="61" t="s">
        <v>1613</v>
      </c>
      <c r="H539" s="61"/>
      <c r="I539" s="67" t="s">
        <v>2554</v>
      </c>
      <c r="J539" s="108">
        <v>35</v>
      </c>
      <c r="K539" s="108">
        <v>2</v>
      </c>
    </row>
    <row r="540" spans="1:11" s="68" customFormat="1" x14ac:dyDescent="0.15">
      <c r="A540" s="66" t="s">
        <v>678</v>
      </c>
      <c r="B540" s="66" t="s">
        <v>4765</v>
      </c>
      <c r="C540" s="66" t="str">
        <f t="shared" si="9"/>
        <v>0110402401就労継続支援(Ｂ型)</v>
      </c>
      <c r="D540" s="62" t="s">
        <v>3354</v>
      </c>
      <c r="E540" s="67" t="s">
        <v>4463</v>
      </c>
      <c r="F540" s="67" t="s">
        <v>3904</v>
      </c>
      <c r="G540" s="61" t="s">
        <v>1613</v>
      </c>
      <c r="H540" s="61"/>
      <c r="I540" s="67" t="s">
        <v>2554</v>
      </c>
      <c r="J540" s="108">
        <v>35</v>
      </c>
      <c r="K540" s="108">
        <v>2</v>
      </c>
    </row>
    <row r="541" spans="1:11" s="68" customFormat="1" x14ac:dyDescent="0.15">
      <c r="A541" s="66" t="s">
        <v>679</v>
      </c>
      <c r="B541" s="66" t="s">
        <v>4763</v>
      </c>
      <c r="C541" s="66" t="str">
        <f t="shared" si="9"/>
        <v>0110402419生活介護</v>
      </c>
      <c r="D541" s="62" t="s">
        <v>3044</v>
      </c>
      <c r="E541" s="67" t="s">
        <v>4154</v>
      </c>
      <c r="F541" s="67" t="s">
        <v>2555</v>
      </c>
      <c r="G541" s="61" t="s">
        <v>1614</v>
      </c>
      <c r="H541" s="61"/>
      <c r="I541" s="67" t="s">
        <v>2555</v>
      </c>
      <c r="J541" s="108"/>
      <c r="K541" s="108"/>
    </row>
    <row r="542" spans="1:11" s="68" customFormat="1" x14ac:dyDescent="0.15">
      <c r="A542" s="66" t="s">
        <v>680</v>
      </c>
      <c r="B542" s="66" t="s">
        <v>4765</v>
      </c>
      <c r="C542" s="66" t="str">
        <f t="shared" si="9"/>
        <v>0110402542就労継続支援(Ｂ型)</v>
      </c>
      <c r="D542" s="62" t="s">
        <v>3355</v>
      </c>
      <c r="E542" s="67" t="s">
        <v>4464</v>
      </c>
      <c r="F542" s="67" t="s">
        <v>2556</v>
      </c>
      <c r="G542" s="61" t="s">
        <v>1615</v>
      </c>
      <c r="H542" s="61"/>
      <c r="I542" s="67" t="s">
        <v>2556</v>
      </c>
      <c r="J542" s="108">
        <v>73</v>
      </c>
      <c r="K542" s="108">
        <v>3</v>
      </c>
    </row>
    <row r="543" spans="1:11" s="68" customFormat="1" x14ac:dyDescent="0.15">
      <c r="A543" s="66" t="s">
        <v>681</v>
      </c>
      <c r="B543" s="66" t="s">
        <v>4765</v>
      </c>
      <c r="C543" s="66" t="str">
        <f t="shared" si="9"/>
        <v>0110402567就労継続支援(Ｂ型)</v>
      </c>
      <c r="D543" s="62" t="s">
        <v>3356</v>
      </c>
      <c r="E543" s="67" t="s">
        <v>4465</v>
      </c>
      <c r="F543" s="67" t="s">
        <v>2557</v>
      </c>
      <c r="G543" s="61" t="s">
        <v>1616</v>
      </c>
      <c r="H543" s="61"/>
      <c r="I543" s="67" t="s">
        <v>2557</v>
      </c>
      <c r="J543" s="108"/>
      <c r="K543" s="108"/>
    </row>
    <row r="544" spans="1:11" s="68" customFormat="1" x14ac:dyDescent="0.15">
      <c r="A544" s="66" t="s">
        <v>682</v>
      </c>
      <c r="B544" s="66" t="s">
        <v>4766</v>
      </c>
      <c r="C544" s="66" t="str">
        <f t="shared" si="9"/>
        <v>0110402625自立訓練(生活訓練)</v>
      </c>
      <c r="D544" s="62" t="s">
        <v>3357</v>
      </c>
      <c r="E544" s="67" t="s">
        <v>4466</v>
      </c>
      <c r="F544" s="67" t="s">
        <v>3905</v>
      </c>
      <c r="G544" s="61" t="s">
        <v>1617</v>
      </c>
      <c r="H544" s="61"/>
      <c r="I544" s="67" t="s">
        <v>2558</v>
      </c>
      <c r="J544" s="108">
        <v>34</v>
      </c>
      <c r="K544" s="108">
        <v>2</v>
      </c>
    </row>
    <row r="545" spans="1:11" s="68" customFormat="1" x14ac:dyDescent="0.15">
      <c r="A545" s="66" t="s">
        <v>682</v>
      </c>
      <c r="B545" s="66" t="s">
        <v>4762</v>
      </c>
      <c r="C545" s="66" t="str">
        <f t="shared" si="9"/>
        <v>0110402625就労移行支援</v>
      </c>
      <c r="D545" s="62" t="s">
        <v>3357</v>
      </c>
      <c r="E545" s="67" t="s">
        <v>4466</v>
      </c>
      <c r="F545" s="67" t="s">
        <v>3905</v>
      </c>
      <c r="G545" s="61" t="s">
        <v>1617</v>
      </c>
      <c r="H545" s="61"/>
      <c r="I545" s="67" t="s">
        <v>2558</v>
      </c>
      <c r="J545" s="108">
        <v>34</v>
      </c>
      <c r="K545" s="108">
        <v>2</v>
      </c>
    </row>
    <row r="546" spans="1:11" s="68" customFormat="1" x14ac:dyDescent="0.15">
      <c r="A546" s="66" t="s">
        <v>682</v>
      </c>
      <c r="B546" s="66" t="s">
        <v>4765</v>
      </c>
      <c r="C546" s="66" t="str">
        <f t="shared" si="9"/>
        <v>0110402625就労継続支援(Ｂ型)</v>
      </c>
      <c r="D546" s="62" t="s">
        <v>3357</v>
      </c>
      <c r="E546" s="67" t="s">
        <v>4466</v>
      </c>
      <c r="F546" s="67" t="s">
        <v>3905</v>
      </c>
      <c r="G546" s="61" t="s">
        <v>1617</v>
      </c>
      <c r="H546" s="61"/>
      <c r="I546" s="67" t="s">
        <v>2558</v>
      </c>
      <c r="J546" s="108">
        <v>34</v>
      </c>
      <c r="K546" s="108">
        <v>2</v>
      </c>
    </row>
    <row r="547" spans="1:11" s="68" customFormat="1" x14ac:dyDescent="0.15">
      <c r="A547" s="66" t="s">
        <v>683</v>
      </c>
      <c r="B547" s="66" t="s">
        <v>4765</v>
      </c>
      <c r="C547" s="66" t="str">
        <f t="shared" si="9"/>
        <v>0110402633就労継続支援(Ｂ型)</v>
      </c>
      <c r="D547" s="62" t="s">
        <v>3354</v>
      </c>
      <c r="E547" s="67" t="s">
        <v>4463</v>
      </c>
      <c r="F547" s="67" t="s">
        <v>3904</v>
      </c>
      <c r="G547" s="61" t="s">
        <v>1618</v>
      </c>
      <c r="H547" s="61"/>
      <c r="I547" s="67" t="s">
        <v>2559</v>
      </c>
      <c r="J547" s="108">
        <v>35</v>
      </c>
      <c r="K547" s="108">
        <v>1</v>
      </c>
    </row>
    <row r="548" spans="1:11" s="68" customFormat="1" x14ac:dyDescent="0.15">
      <c r="A548" s="66" t="s">
        <v>684</v>
      </c>
      <c r="B548" s="66" t="s">
        <v>4765</v>
      </c>
      <c r="C548" s="66" t="str">
        <f t="shared" si="9"/>
        <v>0110402815就労継続支援(Ｂ型)</v>
      </c>
      <c r="D548" s="62" t="s">
        <v>3358</v>
      </c>
      <c r="E548" s="67" t="s">
        <v>4467</v>
      </c>
      <c r="F548" s="67" t="s">
        <v>3906</v>
      </c>
      <c r="G548" s="61" t="s">
        <v>1619</v>
      </c>
      <c r="H548" s="61"/>
      <c r="I548" s="67" t="s">
        <v>2560</v>
      </c>
      <c r="J548" s="108">
        <v>179</v>
      </c>
      <c r="K548" s="108">
        <v>1</v>
      </c>
    </row>
    <row r="549" spans="1:11" s="68" customFormat="1" x14ac:dyDescent="0.15">
      <c r="A549" s="66" t="s">
        <v>685</v>
      </c>
      <c r="B549" s="66" t="s">
        <v>4764</v>
      </c>
      <c r="C549" s="66" t="str">
        <f t="shared" si="9"/>
        <v>0110402856就労継続支援(Ａ型)</v>
      </c>
      <c r="D549" s="62" t="s">
        <v>3359</v>
      </c>
      <c r="E549" s="67" t="s">
        <v>4468</v>
      </c>
      <c r="F549" s="67" t="s">
        <v>3907</v>
      </c>
      <c r="G549" s="61" t="s">
        <v>1620</v>
      </c>
      <c r="H549" s="61"/>
      <c r="I549" s="67" t="s">
        <v>2561</v>
      </c>
      <c r="J549" s="108">
        <v>166</v>
      </c>
      <c r="K549" s="108">
        <v>1</v>
      </c>
    </row>
    <row r="550" spans="1:11" s="68" customFormat="1" x14ac:dyDescent="0.15">
      <c r="A550" s="66" t="s">
        <v>686</v>
      </c>
      <c r="B550" s="66" t="s">
        <v>4765</v>
      </c>
      <c r="C550" s="66" t="str">
        <f t="shared" si="9"/>
        <v>0110402872就労継続支援(Ｂ型)</v>
      </c>
      <c r="D550" s="62" t="s">
        <v>3360</v>
      </c>
      <c r="E550" s="67" t="s">
        <v>4469</v>
      </c>
      <c r="F550" s="67" t="s">
        <v>3908</v>
      </c>
      <c r="G550" s="61" t="s">
        <v>1621</v>
      </c>
      <c r="H550" s="61"/>
      <c r="I550" s="67" t="s">
        <v>2562</v>
      </c>
      <c r="J550" s="108"/>
      <c r="K550" s="108"/>
    </row>
    <row r="551" spans="1:11" s="68" customFormat="1" x14ac:dyDescent="0.15">
      <c r="A551" s="66" t="s">
        <v>687</v>
      </c>
      <c r="B551" s="66" t="s">
        <v>4763</v>
      </c>
      <c r="C551" s="66" t="str">
        <f t="shared" si="9"/>
        <v>0110402906生活介護</v>
      </c>
      <c r="D551" s="62" t="s">
        <v>3176</v>
      </c>
      <c r="E551" s="67" t="s">
        <v>4285</v>
      </c>
      <c r="F551" s="67" t="s">
        <v>2280</v>
      </c>
      <c r="G551" s="61" t="s">
        <v>1622</v>
      </c>
      <c r="H551" s="61"/>
      <c r="I551" s="67" t="s">
        <v>2563</v>
      </c>
      <c r="J551" s="108"/>
      <c r="K551" s="108"/>
    </row>
    <row r="552" spans="1:11" s="68" customFormat="1" x14ac:dyDescent="0.15">
      <c r="A552" s="66" t="s">
        <v>688</v>
      </c>
      <c r="B552" s="66" t="s">
        <v>4765</v>
      </c>
      <c r="C552" s="66" t="str">
        <f t="shared" si="9"/>
        <v>0110402955就労継続支援(Ｂ型)</v>
      </c>
      <c r="D552" s="62" t="s">
        <v>3361</v>
      </c>
      <c r="E552" s="67" t="s">
        <v>4470</v>
      </c>
      <c r="F552" s="67" t="s">
        <v>3909</v>
      </c>
      <c r="G552" s="61" t="s">
        <v>1623</v>
      </c>
      <c r="H552" s="61"/>
      <c r="I552" s="67" t="s">
        <v>2564</v>
      </c>
      <c r="J552" s="108">
        <v>174</v>
      </c>
      <c r="K552" s="108">
        <v>2</v>
      </c>
    </row>
    <row r="553" spans="1:11" s="68" customFormat="1" x14ac:dyDescent="0.15">
      <c r="A553" s="66" t="s">
        <v>689</v>
      </c>
      <c r="B553" s="66" t="s">
        <v>4765</v>
      </c>
      <c r="C553" s="66" t="str">
        <f t="shared" si="9"/>
        <v>0110402963就労継続支援(Ｂ型)</v>
      </c>
      <c r="D553" s="62" t="s">
        <v>3096</v>
      </c>
      <c r="E553" s="67" t="s">
        <v>4204</v>
      </c>
      <c r="F553" s="67" t="s">
        <v>3707</v>
      </c>
      <c r="G553" s="61" t="s">
        <v>1624</v>
      </c>
      <c r="H553" s="61"/>
      <c r="I553" s="67" t="s">
        <v>2565</v>
      </c>
      <c r="J553" s="108">
        <v>186</v>
      </c>
      <c r="K553" s="108">
        <v>1</v>
      </c>
    </row>
    <row r="554" spans="1:11" s="68" customFormat="1" x14ac:dyDescent="0.15">
      <c r="A554" s="66" t="s">
        <v>690</v>
      </c>
      <c r="B554" s="66" t="s">
        <v>4764</v>
      </c>
      <c r="C554" s="66" t="str">
        <f t="shared" si="9"/>
        <v>0110403052就労継続支援(Ａ型)</v>
      </c>
      <c r="D554" s="62" t="s">
        <v>3326</v>
      </c>
      <c r="E554" s="67" t="s">
        <v>4435</v>
      </c>
      <c r="F554" s="67" t="s">
        <v>3890</v>
      </c>
      <c r="G554" s="61" t="s">
        <v>1625</v>
      </c>
      <c r="H554" s="61"/>
      <c r="I554" s="67" t="s">
        <v>2566</v>
      </c>
      <c r="J554" s="108">
        <v>195</v>
      </c>
      <c r="K554" s="108">
        <v>1</v>
      </c>
    </row>
    <row r="555" spans="1:11" s="68" customFormat="1" x14ac:dyDescent="0.15">
      <c r="A555" s="66" t="s">
        <v>691</v>
      </c>
      <c r="B555" s="66" t="s">
        <v>4765</v>
      </c>
      <c r="C555" s="66" t="str">
        <f t="shared" si="9"/>
        <v>0110403078就労継続支援(Ｂ型)</v>
      </c>
      <c r="D555" s="62" t="s">
        <v>3362</v>
      </c>
      <c r="E555" s="67" t="s">
        <v>4471</v>
      </c>
      <c r="F555" s="67" t="s">
        <v>3910</v>
      </c>
      <c r="G555" s="61" t="s">
        <v>1626</v>
      </c>
      <c r="H555" s="61"/>
      <c r="I555" s="67" t="s">
        <v>2567</v>
      </c>
      <c r="J555" s="108">
        <v>194</v>
      </c>
      <c r="K555" s="108">
        <v>1</v>
      </c>
    </row>
    <row r="556" spans="1:11" s="68" customFormat="1" x14ac:dyDescent="0.15">
      <c r="A556" s="66" t="s">
        <v>692</v>
      </c>
      <c r="B556" s="66" t="s">
        <v>4765</v>
      </c>
      <c r="C556" s="66" t="str">
        <f t="shared" si="9"/>
        <v>0110403094就労継続支援(Ｂ型)</v>
      </c>
      <c r="D556" s="62" t="s">
        <v>3363</v>
      </c>
      <c r="E556" s="67" t="s">
        <v>4472</v>
      </c>
      <c r="F556" s="67" t="s">
        <v>3911</v>
      </c>
      <c r="G556" s="61" t="s">
        <v>1627</v>
      </c>
      <c r="H556" s="61"/>
      <c r="I556" s="67" t="s">
        <v>2568</v>
      </c>
      <c r="J556" s="108">
        <v>191</v>
      </c>
      <c r="K556" s="108">
        <v>2</v>
      </c>
    </row>
    <row r="557" spans="1:11" s="68" customFormat="1" x14ac:dyDescent="0.15">
      <c r="A557" s="66" t="s">
        <v>693</v>
      </c>
      <c r="B557" s="66" t="s">
        <v>4765</v>
      </c>
      <c r="C557" s="66" t="str">
        <f t="shared" si="9"/>
        <v>0110403102就労継続支援(Ｂ型)</v>
      </c>
      <c r="D557" s="62" t="s">
        <v>3364</v>
      </c>
      <c r="E557" s="67" t="s">
        <v>4473</v>
      </c>
      <c r="F557" s="67" t="s">
        <v>2569</v>
      </c>
      <c r="G557" s="61" t="s">
        <v>1628</v>
      </c>
      <c r="H557" s="61"/>
      <c r="I557" s="67" t="s">
        <v>2569</v>
      </c>
      <c r="J557" s="108">
        <v>188</v>
      </c>
      <c r="K557" s="108">
        <v>1</v>
      </c>
    </row>
    <row r="558" spans="1:11" s="68" customFormat="1" x14ac:dyDescent="0.15">
      <c r="A558" s="66" t="s">
        <v>694</v>
      </c>
      <c r="B558" s="66" t="s">
        <v>4763</v>
      </c>
      <c r="C558" s="66" t="str">
        <f t="shared" si="9"/>
        <v>0110403136生活介護</v>
      </c>
      <c r="D558" s="62" t="s">
        <v>3179</v>
      </c>
      <c r="E558" s="67" t="s">
        <v>4288</v>
      </c>
      <c r="F558" s="67" t="s">
        <v>3774</v>
      </c>
      <c r="G558" s="61" t="s">
        <v>1629</v>
      </c>
      <c r="H558" s="61"/>
      <c r="I558" s="67" t="s">
        <v>2570</v>
      </c>
      <c r="J558" s="108">
        <v>2</v>
      </c>
      <c r="K558" s="108">
        <v>3</v>
      </c>
    </row>
    <row r="559" spans="1:11" s="68" customFormat="1" x14ac:dyDescent="0.15">
      <c r="A559" s="66" t="s">
        <v>694</v>
      </c>
      <c r="B559" s="66" t="s">
        <v>4765</v>
      </c>
      <c r="C559" s="66" t="str">
        <f t="shared" si="9"/>
        <v>0110403136就労継続支援(Ｂ型)</v>
      </c>
      <c r="D559" s="62" t="s">
        <v>3179</v>
      </c>
      <c r="E559" s="67" t="s">
        <v>4288</v>
      </c>
      <c r="F559" s="67" t="s">
        <v>3774</v>
      </c>
      <c r="G559" s="61" t="s">
        <v>1630</v>
      </c>
      <c r="H559" s="61"/>
      <c r="I559" s="67" t="s">
        <v>2570</v>
      </c>
      <c r="J559" s="108">
        <v>2</v>
      </c>
      <c r="K559" s="108">
        <v>3</v>
      </c>
    </row>
    <row r="560" spans="1:11" s="68" customFormat="1" x14ac:dyDescent="0.15">
      <c r="A560" s="66" t="s">
        <v>695</v>
      </c>
      <c r="B560" s="66" t="s">
        <v>4765</v>
      </c>
      <c r="C560" s="66" t="str">
        <f t="shared" si="9"/>
        <v>0110403292就労継続支援(Ｂ型)</v>
      </c>
      <c r="D560" s="62" t="s">
        <v>3021</v>
      </c>
      <c r="E560" s="67" t="s">
        <v>4132</v>
      </c>
      <c r="F560" s="67" t="s">
        <v>3665</v>
      </c>
      <c r="G560" s="61" t="s">
        <v>1631</v>
      </c>
      <c r="H560" s="61"/>
      <c r="I560" s="67" t="s">
        <v>2571</v>
      </c>
      <c r="J560" s="108">
        <v>10</v>
      </c>
      <c r="K560" s="108">
        <v>5</v>
      </c>
    </row>
    <row r="561" spans="1:11" s="68" customFormat="1" x14ac:dyDescent="0.15">
      <c r="A561" s="66" t="s">
        <v>696</v>
      </c>
      <c r="B561" s="66" t="s">
        <v>4765</v>
      </c>
      <c r="C561" s="66" t="str">
        <f t="shared" si="9"/>
        <v>0110403300就労継続支援(Ｂ型)</v>
      </c>
      <c r="D561" s="62" t="s">
        <v>3355</v>
      </c>
      <c r="E561" s="67" t="s">
        <v>4464</v>
      </c>
      <c r="F561" s="67" t="s">
        <v>2556</v>
      </c>
      <c r="G561" s="61" t="s">
        <v>1632</v>
      </c>
      <c r="H561" s="61"/>
      <c r="I561" s="67" t="s">
        <v>2572</v>
      </c>
      <c r="J561" s="108">
        <v>73</v>
      </c>
      <c r="K561" s="108">
        <v>2</v>
      </c>
    </row>
    <row r="562" spans="1:11" s="68" customFormat="1" x14ac:dyDescent="0.15">
      <c r="A562" s="66" t="s">
        <v>697</v>
      </c>
      <c r="B562" s="66" t="s">
        <v>4765</v>
      </c>
      <c r="C562" s="66" t="str">
        <f t="shared" si="9"/>
        <v>0110403383就労継続支援(Ｂ型)</v>
      </c>
      <c r="D562" s="62" t="s">
        <v>3216</v>
      </c>
      <c r="E562" s="67" t="s">
        <v>4325</v>
      </c>
      <c r="F562" s="67" t="s">
        <v>3798</v>
      </c>
      <c r="G562" s="61" t="s">
        <v>1633</v>
      </c>
      <c r="H562" s="61"/>
      <c r="I562" s="67" t="s">
        <v>2573</v>
      </c>
      <c r="J562" s="108"/>
      <c r="K562" s="108"/>
    </row>
    <row r="563" spans="1:11" s="68" customFormat="1" x14ac:dyDescent="0.15">
      <c r="A563" s="66" t="s">
        <v>698</v>
      </c>
      <c r="B563" s="66" t="s">
        <v>4765</v>
      </c>
      <c r="C563" s="66" t="str">
        <f t="shared" si="9"/>
        <v>0110403409就労継続支援(Ｂ型)</v>
      </c>
      <c r="D563" s="62" t="s">
        <v>3096</v>
      </c>
      <c r="E563" s="67" t="s">
        <v>4204</v>
      </c>
      <c r="F563" s="67" t="s">
        <v>3707</v>
      </c>
      <c r="G563" s="61" t="s">
        <v>1634</v>
      </c>
      <c r="H563" s="61"/>
      <c r="I563" s="67" t="s">
        <v>2574</v>
      </c>
      <c r="J563" s="108">
        <v>186</v>
      </c>
      <c r="K563" s="108">
        <v>2</v>
      </c>
    </row>
    <row r="564" spans="1:11" s="68" customFormat="1" x14ac:dyDescent="0.15">
      <c r="A564" s="66" t="s">
        <v>699</v>
      </c>
      <c r="B564" s="66" t="s">
        <v>4763</v>
      </c>
      <c r="C564" s="66" t="str">
        <f t="shared" si="9"/>
        <v>0110403417生活介護</v>
      </c>
      <c r="D564" s="62" t="s">
        <v>3365</v>
      </c>
      <c r="E564" s="67" t="s">
        <v>4357</v>
      </c>
      <c r="F564" s="67" t="s">
        <v>2575</v>
      </c>
      <c r="G564" s="61" t="s">
        <v>1635</v>
      </c>
      <c r="H564" s="61"/>
      <c r="I564" s="67" t="s">
        <v>2575</v>
      </c>
      <c r="J564" s="108">
        <v>234</v>
      </c>
      <c r="K564" s="108">
        <v>1</v>
      </c>
    </row>
    <row r="565" spans="1:11" s="68" customFormat="1" x14ac:dyDescent="0.15">
      <c r="A565" s="66" t="s">
        <v>699</v>
      </c>
      <c r="B565" s="66" t="s">
        <v>4765</v>
      </c>
      <c r="C565" s="66" t="str">
        <f t="shared" si="9"/>
        <v>0110403417就労継続支援(Ｂ型)</v>
      </c>
      <c r="D565" s="62" t="s">
        <v>3365</v>
      </c>
      <c r="E565" s="67" t="s">
        <v>4357</v>
      </c>
      <c r="F565" s="67" t="s">
        <v>2575</v>
      </c>
      <c r="G565" s="61" t="s">
        <v>1635</v>
      </c>
      <c r="H565" s="61"/>
      <c r="I565" s="67" t="s">
        <v>2575</v>
      </c>
      <c r="J565" s="108">
        <v>234</v>
      </c>
      <c r="K565" s="108">
        <v>1</v>
      </c>
    </row>
    <row r="566" spans="1:11" s="68" customFormat="1" x14ac:dyDescent="0.15">
      <c r="A566" s="66" t="s">
        <v>700</v>
      </c>
      <c r="B566" s="66" t="s">
        <v>4765</v>
      </c>
      <c r="C566" s="66" t="str">
        <f t="shared" si="9"/>
        <v>0110403441就労継続支援(Ｂ型)</v>
      </c>
      <c r="D566" s="62" t="s">
        <v>3366</v>
      </c>
      <c r="E566" s="67" t="s">
        <v>4474</v>
      </c>
      <c r="F566" s="67" t="s">
        <v>2576</v>
      </c>
      <c r="G566" s="61" t="s">
        <v>1636</v>
      </c>
      <c r="H566" s="61"/>
      <c r="I566" s="67" t="s">
        <v>2576</v>
      </c>
      <c r="J566" s="108">
        <v>236</v>
      </c>
      <c r="K566" s="108">
        <v>1</v>
      </c>
    </row>
    <row r="567" spans="1:11" s="68" customFormat="1" x14ac:dyDescent="0.15">
      <c r="A567" s="66" t="s">
        <v>701</v>
      </c>
      <c r="B567" s="66" t="s">
        <v>4764</v>
      </c>
      <c r="C567" s="66" t="str">
        <f t="shared" si="9"/>
        <v>0110403458就労継続支援(Ａ型)</v>
      </c>
      <c r="D567" s="62" t="s">
        <v>1637</v>
      </c>
      <c r="E567" s="67" t="s">
        <v>4475</v>
      </c>
      <c r="F567" s="67" t="s">
        <v>3912</v>
      </c>
      <c r="G567" s="61" t="s">
        <v>1637</v>
      </c>
      <c r="H567" s="61"/>
      <c r="I567" s="67" t="s">
        <v>2577</v>
      </c>
      <c r="J567" s="108">
        <v>238</v>
      </c>
      <c r="K567" s="108">
        <v>1</v>
      </c>
    </row>
    <row r="568" spans="1:11" s="68" customFormat="1" x14ac:dyDescent="0.15">
      <c r="A568" s="66" t="s">
        <v>702</v>
      </c>
      <c r="B568" s="66" t="s">
        <v>4765</v>
      </c>
      <c r="C568" s="66" t="str">
        <f t="shared" si="9"/>
        <v>0110403474就労継続支援(Ｂ型)</v>
      </c>
      <c r="D568" s="62" t="s">
        <v>3367</v>
      </c>
      <c r="E568" s="67" t="s">
        <v>4476</v>
      </c>
      <c r="F568" s="67" t="s">
        <v>2578</v>
      </c>
      <c r="G568" s="61" t="s">
        <v>1638</v>
      </c>
      <c r="H568" s="61"/>
      <c r="I568" s="67" t="s">
        <v>2578</v>
      </c>
      <c r="J568" s="108"/>
      <c r="K568" s="108"/>
    </row>
    <row r="569" spans="1:11" s="68" customFormat="1" x14ac:dyDescent="0.15">
      <c r="A569" s="66" t="s">
        <v>703</v>
      </c>
      <c r="B569" s="66" t="s">
        <v>4765</v>
      </c>
      <c r="C569" s="66" t="str">
        <f t="shared" si="9"/>
        <v>0110403565就労継続支援(Ｂ型)</v>
      </c>
      <c r="D569" s="62" t="s">
        <v>3368</v>
      </c>
      <c r="E569" s="67" t="s">
        <v>4477</v>
      </c>
      <c r="F569" s="67" t="s">
        <v>2579</v>
      </c>
      <c r="G569" s="61" t="s">
        <v>1639</v>
      </c>
      <c r="H569" s="61"/>
      <c r="I569" s="67" t="s">
        <v>2579</v>
      </c>
      <c r="J569" s="108">
        <v>275</v>
      </c>
      <c r="K569" s="108">
        <v>1</v>
      </c>
    </row>
    <row r="570" spans="1:11" s="68" customFormat="1" x14ac:dyDescent="0.15">
      <c r="A570" s="66" t="s">
        <v>704</v>
      </c>
      <c r="B570" s="66" t="s">
        <v>4764</v>
      </c>
      <c r="C570" s="66" t="str">
        <f t="shared" si="9"/>
        <v>0110403607就労継続支援(Ａ型)</v>
      </c>
      <c r="D570" s="62" t="s">
        <v>3369</v>
      </c>
      <c r="E570" s="67" t="s">
        <v>4478</v>
      </c>
      <c r="F570" s="67" t="s">
        <v>3913</v>
      </c>
      <c r="G570" s="61" t="s">
        <v>1640</v>
      </c>
      <c r="H570" s="61"/>
      <c r="I570" s="67" t="s">
        <v>2580</v>
      </c>
      <c r="J570" s="108">
        <v>315</v>
      </c>
      <c r="K570" s="108">
        <v>1</v>
      </c>
    </row>
    <row r="571" spans="1:11" s="68" customFormat="1" x14ac:dyDescent="0.15">
      <c r="A571" s="66" t="s">
        <v>705</v>
      </c>
      <c r="B571" s="66" t="s">
        <v>4765</v>
      </c>
      <c r="C571" s="66" t="str">
        <f t="shared" si="9"/>
        <v>0110403649就労継続支援(Ｂ型)</v>
      </c>
      <c r="D571" s="62" t="s">
        <v>3370</v>
      </c>
      <c r="E571" s="67" t="s">
        <v>4479</v>
      </c>
      <c r="F571" s="67" t="s">
        <v>3914</v>
      </c>
      <c r="G571" s="61" t="s">
        <v>1641</v>
      </c>
      <c r="H571" s="61"/>
      <c r="I571" s="67" t="s">
        <v>2581</v>
      </c>
      <c r="J571" s="108">
        <v>266</v>
      </c>
      <c r="K571" s="108">
        <v>1</v>
      </c>
    </row>
    <row r="572" spans="1:11" s="68" customFormat="1" x14ac:dyDescent="0.15">
      <c r="A572" s="66" t="s">
        <v>706</v>
      </c>
      <c r="B572" s="66" t="s">
        <v>4765</v>
      </c>
      <c r="C572" s="66" t="str">
        <f t="shared" si="9"/>
        <v>0110403748就労継続支援(Ｂ型)</v>
      </c>
      <c r="D572" s="62" t="s">
        <v>3371</v>
      </c>
      <c r="E572" s="67" t="s">
        <v>4480</v>
      </c>
      <c r="F572" s="67" t="s">
        <v>2582</v>
      </c>
      <c r="G572" s="61" t="s">
        <v>1642</v>
      </c>
      <c r="H572" s="61"/>
      <c r="I572" s="67" t="s">
        <v>2582</v>
      </c>
      <c r="J572" s="108">
        <v>101</v>
      </c>
      <c r="K572" s="108">
        <v>1</v>
      </c>
    </row>
    <row r="573" spans="1:11" s="68" customFormat="1" x14ac:dyDescent="0.15">
      <c r="A573" s="66" t="s">
        <v>707</v>
      </c>
      <c r="B573" s="66" t="s">
        <v>4765</v>
      </c>
      <c r="C573" s="66" t="str">
        <f t="shared" si="9"/>
        <v>0110403763就労継続支援(Ｂ型)</v>
      </c>
      <c r="D573" s="62" t="s">
        <v>3372</v>
      </c>
      <c r="E573" s="67" t="s">
        <v>4481</v>
      </c>
      <c r="F573" s="67" t="s">
        <v>3915</v>
      </c>
      <c r="G573" s="61" t="s">
        <v>1643</v>
      </c>
      <c r="H573" s="61"/>
      <c r="I573" s="67" t="s">
        <v>2583</v>
      </c>
      <c r="J573" s="108">
        <v>280</v>
      </c>
      <c r="K573" s="108">
        <v>1</v>
      </c>
    </row>
    <row r="574" spans="1:11" s="68" customFormat="1" x14ac:dyDescent="0.15">
      <c r="A574" s="66" t="s">
        <v>708</v>
      </c>
      <c r="B574" s="66" t="s">
        <v>4763</v>
      </c>
      <c r="C574" s="66" t="str">
        <f t="shared" si="9"/>
        <v>0110403813生活介護</v>
      </c>
      <c r="D574" s="62" t="s">
        <v>3373</v>
      </c>
      <c r="E574" s="67" t="s">
        <v>4482</v>
      </c>
      <c r="F574" s="67" t="s">
        <v>3916</v>
      </c>
      <c r="G574" s="61" t="s">
        <v>1644</v>
      </c>
      <c r="H574" s="61"/>
      <c r="I574" s="67" t="s">
        <v>2584</v>
      </c>
      <c r="J574" s="108">
        <v>323</v>
      </c>
      <c r="K574" s="108">
        <v>1</v>
      </c>
    </row>
    <row r="575" spans="1:11" s="68" customFormat="1" x14ac:dyDescent="0.15">
      <c r="A575" s="66" t="s">
        <v>709</v>
      </c>
      <c r="B575" s="66" t="s">
        <v>4764</v>
      </c>
      <c r="C575" s="66" t="str">
        <f t="shared" si="9"/>
        <v>0110403904就労継続支援(Ａ型)</v>
      </c>
      <c r="D575" s="62" t="s">
        <v>3338</v>
      </c>
      <c r="E575" s="67" t="s">
        <v>4447</v>
      </c>
      <c r="F575" s="67" t="s">
        <v>2528</v>
      </c>
      <c r="G575" s="61" t="s">
        <v>1645</v>
      </c>
      <c r="H575" s="61"/>
      <c r="I575" s="67" t="s">
        <v>2585</v>
      </c>
      <c r="J575" s="108">
        <v>7</v>
      </c>
      <c r="K575" s="108">
        <v>5</v>
      </c>
    </row>
    <row r="576" spans="1:11" s="68" customFormat="1" x14ac:dyDescent="0.15">
      <c r="A576" s="66" t="s">
        <v>709</v>
      </c>
      <c r="B576" s="66" t="s">
        <v>4765</v>
      </c>
      <c r="C576" s="66" t="str">
        <f t="shared" si="9"/>
        <v>0110403904就労継続支援(Ｂ型)</v>
      </c>
      <c r="D576" s="62" t="s">
        <v>3338</v>
      </c>
      <c r="E576" s="67" t="s">
        <v>4447</v>
      </c>
      <c r="F576" s="67" t="s">
        <v>2528</v>
      </c>
      <c r="G576" s="61" t="s">
        <v>1645</v>
      </c>
      <c r="H576" s="61"/>
      <c r="I576" s="67" t="s">
        <v>2585</v>
      </c>
      <c r="J576" s="108">
        <v>7</v>
      </c>
      <c r="K576" s="108">
        <v>5</v>
      </c>
    </row>
    <row r="577" spans="1:11" s="68" customFormat="1" x14ac:dyDescent="0.15">
      <c r="A577" s="66" t="s">
        <v>710</v>
      </c>
      <c r="B577" s="66" t="s">
        <v>4765</v>
      </c>
      <c r="C577" s="66" t="str">
        <f t="shared" si="9"/>
        <v>0110403979就労継続支援(Ｂ型)</v>
      </c>
      <c r="D577" s="62" t="s">
        <v>3374</v>
      </c>
      <c r="E577" s="67" t="s">
        <v>4483</v>
      </c>
      <c r="F577" s="67" t="s">
        <v>2586</v>
      </c>
      <c r="G577" s="61" t="s">
        <v>1646</v>
      </c>
      <c r="H577" s="61"/>
      <c r="I577" s="67" t="s">
        <v>2586</v>
      </c>
      <c r="J577" s="108">
        <v>296</v>
      </c>
      <c r="K577" s="108">
        <v>1</v>
      </c>
    </row>
    <row r="578" spans="1:11" s="68" customFormat="1" x14ac:dyDescent="0.15">
      <c r="A578" s="66" t="s">
        <v>711</v>
      </c>
      <c r="B578" s="66" t="s">
        <v>4765</v>
      </c>
      <c r="C578" s="66" t="str">
        <f t="shared" si="9"/>
        <v>0110403995就労継続支援(Ｂ型)</v>
      </c>
      <c r="D578" s="62" t="s">
        <v>3375</v>
      </c>
      <c r="E578" s="67" t="s">
        <v>4484</v>
      </c>
      <c r="F578" s="67" t="s">
        <v>3917</v>
      </c>
      <c r="G578" s="61" t="s">
        <v>1647</v>
      </c>
      <c r="H578" s="61"/>
      <c r="I578" s="67" t="s">
        <v>2587</v>
      </c>
      <c r="J578" s="108"/>
      <c r="K578" s="108"/>
    </row>
    <row r="579" spans="1:11" s="68" customFormat="1" x14ac:dyDescent="0.15">
      <c r="A579" s="66" t="s">
        <v>712</v>
      </c>
      <c r="B579" s="66" t="s">
        <v>4763</v>
      </c>
      <c r="C579" s="66" t="str">
        <f t="shared" si="9"/>
        <v>0110404001生活介護</v>
      </c>
      <c r="D579" s="62" t="s">
        <v>3376</v>
      </c>
      <c r="E579" s="67" t="s">
        <v>4485</v>
      </c>
      <c r="F579" s="67" t="s">
        <v>3918</v>
      </c>
      <c r="G579" s="61" t="s">
        <v>1648</v>
      </c>
      <c r="H579" s="61"/>
      <c r="I579" s="67" t="s">
        <v>2588</v>
      </c>
      <c r="J579" s="108"/>
      <c r="K579" s="108"/>
    </row>
    <row r="580" spans="1:11" s="68" customFormat="1" x14ac:dyDescent="0.15">
      <c r="A580" s="66" t="s">
        <v>713</v>
      </c>
      <c r="B580" s="66" t="s">
        <v>4764</v>
      </c>
      <c r="C580" s="66" t="str">
        <f t="shared" si="9"/>
        <v>0110404019就労継続支援(Ａ型)</v>
      </c>
      <c r="D580" s="62" t="s">
        <v>3364</v>
      </c>
      <c r="E580" s="67" t="s">
        <v>4473</v>
      </c>
      <c r="F580" s="67" t="s">
        <v>2569</v>
      </c>
      <c r="G580" s="61" t="s">
        <v>1649</v>
      </c>
      <c r="H580" s="61"/>
      <c r="I580" s="67" t="s">
        <v>2589</v>
      </c>
      <c r="J580" s="108">
        <v>188</v>
      </c>
      <c r="K580" s="108">
        <v>2</v>
      </c>
    </row>
    <row r="581" spans="1:11" s="68" customFormat="1" x14ac:dyDescent="0.15">
      <c r="A581" s="66" t="s">
        <v>714</v>
      </c>
      <c r="B581" s="66" t="s">
        <v>4765</v>
      </c>
      <c r="C581" s="66" t="str">
        <f t="shared" si="9"/>
        <v>0110404092就労継続支援(Ｂ型)</v>
      </c>
      <c r="D581" s="62" t="s">
        <v>3377</v>
      </c>
      <c r="E581" s="67" t="s">
        <v>4486</v>
      </c>
      <c r="F581" s="67" t="s">
        <v>2590</v>
      </c>
      <c r="G581" s="61" t="s">
        <v>1650</v>
      </c>
      <c r="H581" s="61"/>
      <c r="I581" s="67" t="s">
        <v>2590</v>
      </c>
      <c r="J581" s="108"/>
      <c r="K581" s="108"/>
    </row>
    <row r="582" spans="1:11" s="68" customFormat="1" x14ac:dyDescent="0.15">
      <c r="A582" s="66" t="s">
        <v>715</v>
      </c>
      <c r="B582" s="66" t="s">
        <v>4763</v>
      </c>
      <c r="C582" s="66" t="str">
        <f t="shared" si="9"/>
        <v>0110404100生活介護</v>
      </c>
      <c r="D582" s="62" t="s">
        <v>3224</v>
      </c>
      <c r="E582" s="67" t="s">
        <v>4333</v>
      </c>
      <c r="F582" s="67" t="s">
        <v>3803</v>
      </c>
      <c r="G582" s="61" t="s">
        <v>1651</v>
      </c>
      <c r="H582" s="61"/>
      <c r="I582" s="67" t="s">
        <v>2591</v>
      </c>
      <c r="J582" s="108"/>
      <c r="K582" s="108"/>
    </row>
    <row r="583" spans="1:11" s="68" customFormat="1" x14ac:dyDescent="0.15">
      <c r="A583" s="66" t="s">
        <v>715</v>
      </c>
      <c r="B583" s="66" t="s">
        <v>4767</v>
      </c>
      <c r="C583" s="66" t="str">
        <f t="shared" si="9"/>
        <v>0110404100自立訓練(機能訓練)</v>
      </c>
      <c r="D583" s="62" t="s">
        <v>3224</v>
      </c>
      <c r="E583" s="67" t="s">
        <v>4333</v>
      </c>
      <c r="F583" s="67" t="s">
        <v>3803</v>
      </c>
      <c r="G583" s="61" t="s">
        <v>1651</v>
      </c>
      <c r="H583" s="61"/>
      <c r="I583" s="67" t="s">
        <v>2591</v>
      </c>
      <c r="J583" s="108"/>
      <c r="K583" s="108"/>
    </row>
    <row r="584" spans="1:11" s="68" customFormat="1" x14ac:dyDescent="0.15">
      <c r="A584" s="66" t="s">
        <v>715</v>
      </c>
      <c r="B584" s="66" t="s">
        <v>4766</v>
      </c>
      <c r="C584" s="66" t="str">
        <f t="shared" si="9"/>
        <v>0110404100自立訓練(生活訓練)</v>
      </c>
      <c r="D584" s="62" t="s">
        <v>3224</v>
      </c>
      <c r="E584" s="67" t="s">
        <v>4333</v>
      </c>
      <c r="F584" s="67" t="s">
        <v>3803</v>
      </c>
      <c r="G584" s="61" t="s">
        <v>1651</v>
      </c>
      <c r="H584" s="61"/>
      <c r="I584" s="67" t="s">
        <v>2591</v>
      </c>
      <c r="J584" s="108"/>
      <c r="K584" s="108"/>
    </row>
    <row r="585" spans="1:11" s="68" customFormat="1" x14ac:dyDescent="0.15">
      <c r="A585" s="66" t="s">
        <v>716</v>
      </c>
      <c r="B585" s="66" t="s">
        <v>4765</v>
      </c>
      <c r="C585" s="66" t="str">
        <f t="shared" si="9"/>
        <v>0110404118就労継続支援(Ｂ型)</v>
      </c>
      <c r="D585" s="62" t="s">
        <v>3212</v>
      </c>
      <c r="E585" s="67" t="s">
        <v>4321</v>
      </c>
      <c r="F585" s="67" t="s">
        <v>3795</v>
      </c>
      <c r="G585" s="61" t="s">
        <v>1652</v>
      </c>
      <c r="H585" s="61"/>
      <c r="I585" s="67" t="s">
        <v>2592</v>
      </c>
      <c r="J585" s="108">
        <v>242</v>
      </c>
      <c r="K585" s="108">
        <v>2</v>
      </c>
    </row>
    <row r="586" spans="1:11" s="68" customFormat="1" x14ac:dyDescent="0.15">
      <c r="A586" s="66" t="s">
        <v>717</v>
      </c>
      <c r="B586" s="66" t="s">
        <v>4765</v>
      </c>
      <c r="C586" s="66" t="str">
        <f t="shared" si="9"/>
        <v>0110404126就労継続支援(Ｂ型)</v>
      </c>
      <c r="D586" s="62" t="s">
        <v>3378</v>
      </c>
      <c r="E586" s="67" t="s">
        <v>4487</v>
      </c>
      <c r="F586" s="67" t="s">
        <v>3919</v>
      </c>
      <c r="G586" s="61" t="s">
        <v>1653</v>
      </c>
      <c r="H586" s="61"/>
      <c r="I586" s="67" t="s">
        <v>2593</v>
      </c>
      <c r="J586" s="108"/>
      <c r="K586" s="108"/>
    </row>
    <row r="587" spans="1:11" s="68" customFormat="1" x14ac:dyDescent="0.15">
      <c r="A587" s="66" t="s">
        <v>718</v>
      </c>
      <c r="B587" s="66" t="s">
        <v>4765</v>
      </c>
      <c r="C587" s="66" t="str">
        <f t="shared" si="9"/>
        <v>0110404134就労継続支援(Ｂ型)</v>
      </c>
      <c r="D587" s="62" t="s">
        <v>3379</v>
      </c>
      <c r="E587" s="67" t="s">
        <v>4488</v>
      </c>
      <c r="F587" s="67" t="s">
        <v>3920</v>
      </c>
      <c r="G587" s="61" t="s">
        <v>1654</v>
      </c>
      <c r="H587" s="61"/>
      <c r="I587" s="67" t="s">
        <v>2594</v>
      </c>
      <c r="J587" s="108">
        <v>476</v>
      </c>
      <c r="K587" s="108">
        <v>1</v>
      </c>
    </row>
    <row r="588" spans="1:11" s="68" customFormat="1" x14ac:dyDescent="0.15">
      <c r="A588" s="66" t="s">
        <v>719</v>
      </c>
      <c r="B588" s="66" t="s">
        <v>4765</v>
      </c>
      <c r="C588" s="66" t="str">
        <f>A588&amp;B588&amp;H588</f>
        <v>0110404142就労継続支援(Ｂ型)</v>
      </c>
      <c r="D588" s="62" t="s">
        <v>3380</v>
      </c>
      <c r="E588" s="67" t="s">
        <v>4350</v>
      </c>
      <c r="F588" s="67" t="s">
        <v>3818</v>
      </c>
      <c r="G588" s="61" t="s">
        <v>1656</v>
      </c>
      <c r="H588" s="61"/>
      <c r="I588" s="67" t="s">
        <v>2596</v>
      </c>
      <c r="J588" s="108">
        <v>370</v>
      </c>
      <c r="K588" s="108">
        <v>1</v>
      </c>
    </row>
    <row r="589" spans="1:11" s="68" customFormat="1" x14ac:dyDescent="0.15">
      <c r="A589" s="66" t="s">
        <v>719</v>
      </c>
      <c r="B589" s="66" t="s">
        <v>4762</v>
      </c>
      <c r="C589" s="66" t="str">
        <f t="shared" si="9"/>
        <v>0110404142就労移行支援</v>
      </c>
      <c r="D589" s="62" t="s">
        <v>3380</v>
      </c>
      <c r="E589" s="67" t="s">
        <v>4350</v>
      </c>
      <c r="F589" s="67" t="s">
        <v>3818</v>
      </c>
      <c r="G589" s="61" t="s">
        <v>1655</v>
      </c>
      <c r="H589" s="61"/>
      <c r="I589" s="67" t="s">
        <v>2595</v>
      </c>
      <c r="J589" s="108"/>
      <c r="K589" s="108"/>
    </row>
    <row r="590" spans="1:11" s="68" customFormat="1" x14ac:dyDescent="0.15">
      <c r="A590" s="66" t="s">
        <v>720</v>
      </c>
      <c r="B590" s="66" t="s">
        <v>4765</v>
      </c>
      <c r="C590" s="66" t="str">
        <f t="shared" si="9"/>
        <v>0110404159就労継続支援(Ｂ型)</v>
      </c>
      <c r="D590" s="62" t="s">
        <v>3381</v>
      </c>
      <c r="E590" s="67" t="s">
        <v>4489</v>
      </c>
      <c r="F590" s="67" t="s">
        <v>3921</v>
      </c>
      <c r="G590" s="61" t="s">
        <v>1657</v>
      </c>
      <c r="H590" s="61"/>
      <c r="I590" s="67" t="s">
        <v>2597</v>
      </c>
      <c r="J590" s="108"/>
      <c r="K590" s="108"/>
    </row>
    <row r="591" spans="1:11" s="68" customFormat="1" x14ac:dyDescent="0.15">
      <c r="A591" s="66" t="s">
        <v>721</v>
      </c>
      <c r="B591" s="66" t="s">
        <v>4763</v>
      </c>
      <c r="C591" s="66" t="str">
        <f t="shared" si="9"/>
        <v>0110404167生活介護</v>
      </c>
      <c r="D591" s="62" t="s">
        <v>3154</v>
      </c>
      <c r="E591" s="67" t="s">
        <v>4263</v>
      </c>
      <c r="F591" s="67" t="s">
        <v>3758</v>
      </c>
      <c r="G591" s="61" t="s">
        <v>1658</v>
      </c>
      <c r="H591" s="61"/>
      <c r="I591" s="67" t="s">
        <v>2598</v>
      </c>
      <c r="J591" s="108"/>
      <c r="K591" s="108"/>
    </row>
    <row r="592" spans="1:11" s="68" customFormat="1" x14ac:dyDescent="0.15">
      <c r="A592" s="66" t="s">
        <v>722</v>
      </c>
      <c r="B592" s="66" t="s">
        <v>4765</v>
      </c>
      <c r="C592" s="66" t="str">
        <f t="shared" si="9"/>
        <v>0110404191就労継続支援(Ｂ型)</v>
      </c>
      <c r="D592" s="62" t="s">
        <v>3382</v>
      </c>
      <c r="E592" s="67" t="s">
        <v>4490</v>
      </c>
      <c r="F592" s="67" t="s">
        <v>2599</v>
      </c>
      <c r="G592" s="61" t="s">
        <v>1659</v>
      </c>
      <c r="H592" s="61"/>
      <c r="I592" s="67" t="s">
        <v>2599</v>
      </c>
      <c r="J592" s="108"/>
      <c r="K592" s="108"/>
    </row>
    <row r="593" spans="1:11" s="68" customFormat="1" x14ac:dyDescent="0.15">
      <c r="A593" s="66" t="s">
        <v>723</v>
      </c>
      <c r="B593" s="66" t="s">
        <v>4765</v>
      </c>
      <c r="C593" s="66" t="str">
        <f t="shared" si="9"/>
        <v>0110404209就労継続支援(Ｂ型)</v>
      </c>
      <c r="D593" s="62" t="s">
        <v>3326</v>
      </c>
      <c r="E593" s="67" t="s">
        <v>4435</v>
      </c>
      <c r="F593" s="67" t="s">
        <v>3890</v>
      </c>
      <c r="G593" s="61" t="s">
        <v>1660</v>
      </c>
      <c r="H593" s="61"/>
      <c r="I593" s="67" t="s">
        <v>2600</v>
      </c>
      <c r="J593" s="108">
        <v>195</v>
      </c>
      <c r="K593" s="108">
        <v>3</v>
      </c>
    </row>
    <row r="594" spans="1:11" s="68" customFormat="1" x14ac:dyDescent="0.15">
      <c r="A594" s="66" t="s">
        <v>724</v>
      </c>
      <c r="B594" s="66" t="s">
        <v>4765</v>
      </c>
      <c r="C594" s="66" t="str">
        <f t="shared" si="9"/>
        <v>0110404217就労継続支援(Ｂ型)</v>
      </c>
      <c r="D594" s="62" t="s">
        <v>3383</v>
      </c>
      <c r="E594" s="67" t="s">
        <v>4491</v>
      </c>
      <c r="F594" s="67" t="s">
        <v>3922</v>
      </c>
      <c r="G594" s="61" t="s">
        <v>1661</v>
      </c>
      <c r="H594" s="61"/>
      <c r="I594" s="67" t="s">
        <v>2601</v>
      </c>
      <c r="J594" s="108"/>
      <c r="K594" s="108"/>
    </row>
    <row r="595" spans="1:11" s="68" customFormat="1" x14ac:dyDescent="0.15">
      <c r="A595" s="66" t="s">
        <v>725</v>
      </c>
      <c r="B595" s="66" t="s">
        <v>4763</v>
      </c>
      <c r="C595" s="66" t="str">
        <f t="shared" ref="C595:C658" si="10">A595&amp;B595&amp;H595</f>
        <v>0110404225生活介護</v>
      </c>
      <c r="D595" s="62" t="s">
        <v>3384</v>
      </c>
      <c r="E595" s="67" t="s">
        <v>4492</v>
      </c>
      <c r="F595" s="67" t="s">
        <v>3923</v>
      </c>
      <c r="G595" s="61" t="s">
        <v>1662</v>
      </c>
      <c r="H595" s="61"/>
      <c r="I595" s="67" t="s">
        <v>2602</v>
      </c>
      <c r="J595" s="108"/>
      <c r="K595" s="108"/>
    </row>
    <row r="596" spans="1:11" s="68" customFormat="1" x14ac:dyDescent="0.15">
      <c r="A596" s="66" t="s">
        <v>726</v>
      </c>
      <c r="B596" s="66" t="s">
        <v>4763</v>
      </c>
      <c r="C596" s="66" t="str">
        <f t="shared" si="10"/>
        <v>0110404233生活介護</v>
      </c>
      <c r="D596" s="62" t="s">
        <v>3385</v>
      </c>
      <c r="E596" s="67" t="s">
        <v>4493</v>
      </c>
      <c r="F596" s="67" t="s">
        <v>3924</v>
      </c>
      <c r="G596" s="61" t="s">
        <v>1663</v>
      </c>
      <c r="H596" s="61"/>
      <c r="I596" s="67" t="s">
        <v>2603</v>
      </c>
      <c r="J596" s="108"/>
      <c r="K596" s="108"/>
    </row>
    <row r="597" spans="1:11" s="68" customFormat="1" x14ac:dyDescent="0.15">
      <c r="A597" s="66" t="s">
        <v>727</v>
      </c>
      <c r="B597" s="66" t="s">
        <v>4764</v>
      </c>
      <c r="C597" s="66" t="str">
        <f t="shared" si="10"/>
        <v>0110404241就労継続支援(Ａ型)</v>
      </c>
      <c r="D597" s="62" t="s">
        <v>3331</v>
      </c>
      <c r="E597" s="67" t="s">
        <v>4440</v>
      </c>
      <c r="F597" s="67" t="s">
        <v>3893</v>
      </c>
      <c r="G597" s="61" t="s">
        <v>1664</v>
      </c>
      <c r="H597" s="61"/>
      <c r="I597" s="67" t="s">
        <v>2604</v>
      </c>
      <c r="J597" s="108">
        <v>336</v>
      </c>
      <c r="K597" s="108">
        <v>1</v>
      </c>
    </row>
    <row r="598" spans="1:11" s="68" customFormat="1" x14ac:dyDescent="0.15">
      <c r="A598" s="66" t="s">
        <v>728</v>
      </c>
      <c r="B598" s="66" t="s">
        <v>4765</v>
      </c>
      <c r="C598" s="66" t="str">
        <f t="shared" si="10"/>
        <v>0110404266就労継続支援(Ｂ型)</v>
      </c>
      <c r="D598" s="62" t="s">
        <v>3373</v>
      </c>
      <c r="E598" s="67" t="s">
        <v>4482</v>
      </c>
      <c r="F598" s="67" t="s">
        <v>3916</v>
      </c>
      <c r="G598" s="61" t="s">
        <v>1665</v>
      </c>
      <c r="H598" s="61"/>
      <c r="I598" s="67" t="s">
        <v>2605</v>
      </c>
      <c r="J598" s="108"/>
      <c r="K598" s="108"/>
    </row>
    <row r="599" spans="1:11" s="68" customFormat="1" x14ac:dyDescent="0.15">
      <c r="A599" s="66" t="s">
        <v>729</v>
      </c>
      <c r="B599" s="66" t="s">
        <v>4763</v>
      </c>
      <c r="C599" s="66" t="str">
        <f t="shared" si="10"/>
        <v>0110404274生活介護</v>
      </c>
      <c r="D599" s="62" t="s">
        <v>3386</v>
      </c>
      <c r="E599" s="67" t="s">
        <v>4494</v>
      </c>
      <c r="F599" s="67" t="s">
        <v>3925</v>
      </c>
      <c r="G599" s="61" t="s">
        <v>1666</v>
      </c>
      <c r="H599" s="61"/>
      <c r="I599" s="67" t="s">
        <v>2606</v>
      </c>
      <c r="J599" s="108"/>
      <c r="K599" s="108"/>
    </row>
    <row r="600" spans="1:11" s="68" customFormat="1" x14ac:dyDescent="0.15">
      <c r="A600" s="66" t="s">
        <v>730</v>
      </c>
      <c r="B600" s="66" t="s">
        <v>4765</v>
      </c>
      <c r="C600" s="66" t="str">
        <f t="shared" si="10"/>
        <v>0110404308就労継続支援(Ｂ型)</v>
      </c>
      <c r="D600" s="62" t="s">
        <v>3387</v>
      </c>
      <c r="E600" s="67" t="s">
        <v>4495</v>
      </c>
      <c r="F600" s="67" t="s">
        <v>3926</v>
      </c>
      <c r="G600" s="61" t="s">
        <v>1667</v>
      </c>
      <c r="H600" s="61"/>
      <c r="I600" s="67" t="s">
        <v>2607</v>
      </c>
      <c r="J600" s="108"/>
      <c r="K600" s="108"/>
    </row>
    <row r="601" spans="1:11" s="68" customFormat="1" x14ac:dyDescent="0.15">
      <c r="A601" s="66" t="s">
        <v>731</v>
      </c>
      <c r="B601" s="66" t="s">
        <v>4763</v>
      </c>
      <c r="C601" s="66" t="str">
        <f t="shared" si="10"/>
        <v>0110404316生活介護</v>
      </c>
      <c r="D601" s="62" t="s">
        <v>3154</v>
      </c>
      <c r="E601" s="67" t="s">
        <v>4263</v>
      </c>
      <c r="F601" s="67" t="s">
        <v>3758</v>
      </c>
      <c r="G601" s="61" t="s">
        <v>1668</v>
      </c>
      <c r="H601" s="61"/>
      <c r="I601" s="67" t="s">
        <v>2608</v>
      </c>
      <c r="J601" s="108"/>
      <c r="K601" s="108"/>
    </row>
    <row r="602" spans="1:11" s="68" customFormat="1" x14ac:dyDescent="0.15">
      <c r="A602" s="66" t="s">
        <v>732</v>
      </c>
      <c r="B602" s="66" t="s">
        <v>4765</v>
      </c>
      <c r="C602" s="66" t="str">
        <f t="shared" si="10"/>
        <v>0110404357就労継続支援(Ｂ型)</v>
      </c>
      <c r="D602" s="62" t="s">
        <v>3111</v>
      </c>
      <c r="E602" s="67" t="s">
        <v>4219</v>
      </c>
      <c r="F602" s="67" t="s">
        <v>3721</v>
      </c>
      <c r="G602" s="61" t="s">
        <v>1669</v>
      </c>
      <c r="H602" s="61"/>
      <c r="I602" s="67" t="s">
        <v>2609</v>
      </c>
      <c r="J602" s="108"/>
      <c r="K602" s="108"/>
    </row>
    <row r="603" spans="1:11" s="68" customFormat="1" x14ac:dyDescent="0.15">
      <c r="A603" s="66" t="s">
        <v>733</v>
      </c>
      <c r="B603" s="66" t="s">
        <v>4765</v>
      </c>
      <c r="C603" s="66" t="str">
        <f t="shared" si="10"/>
        <v>0110404373就労継続支援(Ｂ型)</v>
      </c>
      <c r="D603" s="62" t="s">
        <v>3388</v>
      </c>
      <c r="E603" s="67" t="s">
        <v>4496</v>
      </c>
      <c r="F603" s="67" t="s">
        <v>3927</v>
      </c>
      <c r="G603" s="61" t="s">
        <v>1670</v>
      </c>
      <c r="H603" s="61"/>
      <c r="I603" s="67" t="s">
        <v>2610</v>
      </c>
      <c r="J603" s="108"/>
      <c r="K603" s="108"/>
    </row>
    <row r="604" spans="1:11" s="68" customFormat="1" x14ac:dyDescent="0.15">
      <c r="A604" s="66" t="s">
        <v>734</v>
      </c>
      <c r="B604" s="66" t="s">
        <v>4765</v>
      </c>
      <c r="C604" s="66" t="str">
        <f t="shared" si="10"/>
        <v>0110404399就労継続支援(Ｂ型)</v>
      </c>
      <c r="D604" s="62" t="s">
        <v>3389</v>
      </c>
      <c r="E604" s="67" t="s">
        <v>4497</v>
      </c>
      <c r="F604" s="67" t="s">
        <v>3928</v>
      </c>
      <c r="G604" s="61" t="s">
        <v>1671</v>
      </c>
      <c r="H604" s="61"/>
      <c r="I604" s="67" t="s">
        <v>2611</v>
      </c>
      <c r="J604" s="108">
        <v>360</v>
      </c>
      <c r="K604" s="108">
        <v>1</v>
      </c>
    </row>
    <row r="605" spans="1:11" s="68" customFormat="1" x14ac:dyDescent="0.15">
      <c r="A605" s="66" t="s">
        <v>735</v>
      </c>
      <c r="B605" s="66" t="s">
        <v>4765</v>
      </c>
      <c r="C605" s="66" t="str">
        <f t="shared" si="10"/>
        <v>0110404407就労継続支援(Ｂ型)</v>
      </c>
      <c r="D605" s="62" t="s">
        <v>3390</v>
      </c>
      <c r="E605" s="67" t="s">
        <v>4498</v>
      </c>
      <c r="F605" s="67" t="s">
        <v>3929</v>
      </c>
      <c r="G605" s="61" t="s">
        <v>1672</v>
      </c>
      <c r="H605" s="61"/>
      <c r="I605" s="67" t="s">
        <v>2612</v>
      </c>
      <c r="J605" s="108">
        <v>354</v>
      </c>
      <c r="K605" s="108">
        <v>1</v>
      </c>
    </row>
    <row r="606" spans="1:11" s="68" customFormat="1" x14ac:dyDescent="0.15">
      <c r="A606" s="66" t="s">
        <v>737</v>
      </c>
      <c r="B606" s="66" t="s">
        <v>4765</v>
      </c>
      <c r="C606" s="66" t="str">
        <f t="shared" si="10"/>
        <v>0110404415就労継続支援(Ｂ型)</v>
      </c>
      <c r="D606" s="62" t="s">
        <v>3391</v>
      </c>
      <c r="E606" s="67" t="s">
        <v>4499</v>
      </c>
      <c r="F606" s="67" t="s">
        <v>3930</v>
      </c>
      <c r="G606" s="61" t="s">
        <v>1674</v>
      </c>
      <c r="H606" s="61"/>
      <c r="I606" s="67" t="s">
        <v>2614</v>
      </c>
      <c r="J606" s="108"/>
      <c r="K606" s="108"/>
    </row>
    <row r="607" spans="1:11" s="68" customFormat="1" x14ac:dyDescent="0.15">
      <c r="A607" s="66" t="s">
        <v>736</v>
      </c>
      <c r="B607" s="66" t="s">
        <v>4765</v>
      </c>
      <c r="C607" s="66" t="str">
        <f t="shared" si="10"/>
        <v>0110404423就労継続支援(Ｂ型)</v>
      </c>
      <c r="D607" s="62" t="s">
        <v>3137</v>
      </c>
      <c r="E607" s="67" t="s">
        <v>4246</v>
      </c>
      <c r="F607" s="67" t="s">
        <v>3743</v>
      </c>
      <c r="G607" s="61" t="s">
        <v>1673</v>
      </c>
      <c r="H607" s="61"/>
      <c r="I607" s="67" t="s">
        <v>2613</v>
      </c>
      <c r="J607" s="108">
        <v>293</v>
      </c>
      <c r="K607" s="108">
        <v>4</v>
      </c>
    </row>
    <row r="608" spans="1:11" s="68" customFormat="1" x14ac:dyDescent="0.15">
      <c r="A608" s="66" t="s">
        <v>738</v>
      </c>
      <c r="B608" s="66" t="s">
        <v>4765</v>
      </c>
      <c r="C608" s="66" t="str">
        <f t="shared" si="10"/>
        <v>0110404456就労継続支援(Ｂ型)</v>
      </c>
      <c r="D608" s="62" t="s">
        <v>3392</v>
      </c>
      <c r="E608" s="67" t="s">
        <v>4500</v>
      </c>
      <c r="F608" s="67" t="s">
        <v>3931</v>
      </c>
      <c r="G608" s="61" t="s">
        <v>1675</v>
      </c>
      <c r="H608" s="61"/>
      <c r="I608" s="67" t="s">
        <v>2615</v>
      </c>
      <c r="J608" s="108"/>
      <c r="K608" s="108"/>
    </row>
    <row r="609" spans="1:11" s="68" customFormat="1" x14ac:dyDescent="0.15">
      <c r="A609" s="66" t="s">
        <v>739</v>
      </c>
      <c r="B609" s="66" t="s">
        <v>4765</v>
      </c>
      <c r="C609" s="66" t="str">
        <f t="shared" si="10"/>
        <v>0110404498就労継続支援(Ｂ型)</v>
      </c>
      <c r="D609" s="62" t="s">
        <v>3230</v>
      </c>
      <c r="E609" s="67" t="s">
        <v>4339</v>
      </c>
      <c r="F609" s="67" t="s">
        <v>3808</v>
      </c>
      <c r="G609" s="61" t="s">
        <v>1676</v>
      </c>
      <c r="H609" s="61"/>
      <c r="I609" s="67" t="s">
        <v>2616</v>
      </c>
      <c r="J609" s="108"/>
      <c r="K609" s="108"/>
    </row>
    <row r="610" spans="1:11" s="68" customFormat="1" x14ac:dyDescent="0.15">
      <c r="A610" s="66" t="s">
        <v>740</v>
      </c>
      <c r="B610" s="66" t="s">
        <v>4765</v>
      </c>
      <c r="C610" s="66" t="str">
        <f t="shared" si="10"/>
        <v>0110404514就労継続支援(Ｂ型)</v>
      </c>
      <c r="D610" s="62" t="s">
        <v>3112</v>
      </c>
      <c r="E610" s="67" t="s">
        <v>4220</v>
      </c>
      <c r="F610" s="67" t="s">
        <v>3722</v>
      </c>
      <c r="G610" s="61" t="s">
        <v>1677</v>
      </c>
      <c r="H610" s="61"/>
      <c r="I610" s="67" t="s">
        <v>2617</v>
      </c>
      <c r="J610" s="108">
        <v>388</v>
      </c>
      <c r="K610" s="108">
        <v>1</v>
      </c>
    </row>
    <row r="611" spans="1:11" s="68" customFormat="1" x14ac:dyDescent="0.15">
      <c r="A611" s="66" t="s">
        <v>741</v>
      </c>
      <c r="B611" s="66" t="s">
        <v>4764</v>
      </c>
      <c r="C611" s="66" t="str">
        <f t="shared" si="10"/>
        <v>0110404522就労継続支援(Ａ型)</v>
      </c>
      <c r="D611" s="62" t="s">
        <v>3115</v>
      </c>
      <c r="E611" s="67" t="s">
        <v>4223</v>
      </c>
      <c r="F611" s="67" t="s">
        <v>3725</v>
      </c>
      <c r="G611" s="61" t="s">
        <v>1678</v>
      </c>
      <c r="H611" s="61"/>
      <c r="I611" s="67" t="s">
        <v>2618</v>
      </c>
      <c r="J611" s="108">
        <v>363</v>
      </c>
      <c r="K611" s="108">
        <v>2</v>
      </c>
    </row>
    <row r="612" spans="1:11" s="68" customFormat="1" x14ac:dyDescent="0.15">
      <c r="A612" s="66" t="s">
        <v>743</v>
      </c>
      <c r="B612" s="66" t="s">
        <v>4765</v>
      </c>
      <c r="C612" s="66" t="str">
        <f t="shared" si="10"/>
        <v>0110404530就労継続支援(Ｂ型)</v>
      </c>
      <c r="D612" s="62" t="s">
        <v>3242</v>
      </c>
      <c r="E612" s="67" t="s">
        <v>4352</v>
      </c>
      <c r="F612" s="67" t="s">
        <v>3820</v>
      </c>
      <c r="G612" s="61" t="s">
        <v>1680</v>
      </c>
      <c r="H612" s="61"/>
      <c r="I612" s="67" t="s">
        <v>2620</v>
      </c>
      <c r="J612" s="108">
        <v>377</v>
      </c>
      <c r="K612" s="108">
        <v>1</v>
      </c>
    </row>
    <row r="613" spans="1:11" s="68" customFormat="1" x14ac:dyDescent="0.15">
      <c r="A613" s="66" t="s">
        <v>744</v>
      </c>
      <c r="B613" s="66" t="s">
        <v>4765</v>
      </c>
      <c r="C613" s="66" t="str">
        <f t="shared" si="10"/>
        <v>0110404548就労継続支援(Ｂ型)</v>
      </c>
      <c r="D613" s="62" t="s">
        <v>3393</v>
      </c>
      <c r="E613" s="67" t="s">
        <v>4501</v>
      </c>
      <c r="F613" s="67" t="s">
        <v>3932</v>
      </c>
      <c r="G613" s="61" t="s">
        <v>1681</v>
      </c>
      <c r="H613" s="61"/>
      <c r="I613" s="67" t="s">
        <v>2621</v>
      </c>
      <c r="J613" s="108"/>
      <c r="K613" s="108"/>
    </row>
    <row r="614" spans="1:11" s="68" customFormat="1" x14ac:dyDescent="0.15">
      <c r="A614" s="66" t="s">
        <v>742</v>
      </c>
      <c r="B614" s="66" t="s">
        <v>4765</v>
      </c>
      <c r="C614" s="66" t="str">
        <f t="shared" si="10"/>
        <v>0110404555就労継続支援(Ｂ型)</v>
      </c>
      <c r="D614" s="62" t="s">
        <v>3380</v>
      </c>
      <c r="E614" s="67" t="s">
        <v>4350</v>
      </c>
      <c r="F614" s="67" t="s">
        <v>3818</v>
      </c>
      <c r="G614" s="61" t="s">
        <v>1679</v>
      </c>
      <c r="H614" s="61"/>
      <c r="I614" s="67" t="s">
        <v>2619</v>
      </c>
      <c r="J614" s="108"/>
      <c r="K614" s="108"/>
    </row>
    <row r="615" spans="1:11" s="68" customFormat="1" x14ac:dyDescent="0.15">
      <c r="A615" s="66" t="s">
        <v>745</v>
      </c>
      <c r="B615" s="66" t="s">
        <v>4765</v>
      </c>
      <c r="C615" s="66" t="str">
        <f t="shared" si="10"/>
        <v>0110404571就労継続支援(Ｂ型)</v>
      </c>
      <c r="D615" s="62" t="s">
        <v>3257</v>
      </c>
      <c r="E615" s="67" t="s">
        <v>4367</v>
      </c>
      <c r="F615" s="67" t="s">
        <v>3833</v>
      </c>
      <c r="G615" s="61" t="s">
        <v>1682</v>
      </c>
      <c r="H615" s="61"/>
      <c r="I615" s="67" t="s">
        <v>2622</v>
      </c>
      <c r="J615" s="108">
        <v>394</v>
      </c>
      <c r="K615" s="108">
        <v>1</v>
      </c>
    </row>
    <row r="616" spans="1:11" s="68" customFormat="1" x14ac:dyDescent="0.15">
      <c r="A616" s="66" t="s">
        <v>746</v>
      </c>
      <c r="B616" s="66" t="s">
        <v>4765</v>
      </c>
      <c r="C616" s="66" t="str">
        <f t="shared" si="10"/>
        <v>0110404597就労継続支援(Ｂ型)</v>
      </c>
      <c r="D616" s="62" t="s">
        <v>3394</v>
      </c>
      <c r="E616" s="67" t="s">
        <v>4502</v>
      </c>
      <c r="F616" s="67" t="s">
        <v>2623</v>
      </c>
      <c r="G616" s="61" t="s">
        <v>1683</v>
      </c>
      <c r="H616" s="61"/>
      <c r="I616" s="67" t="s">
        <v>2623</v>
      </c>
      <c r="J616" s="108"/>
      <c r="K616" s="108"/>
    </row>
    <row r="617" spans="1:11" s="68" customFormat="1" x14ac:dyDescent="0.15">
      <c r="A617" s="66" t="s">
        <v>747</v>
      </c>
      <c r="B617" s="66" t="s">
        <v>4766</v>
      </c>
      <c r="C617" s="66" t="str">
        <f t="shared" si="10"/>
        <v>0110404613自立訓練(生活訓練)</v>
      </c>
      <c r="D617" s="62" t="s">
        <v>3363</v>
      </c>
      <c r="E617" s="67" t="s">
        <v>4472</v>
      </c>
      <c r="F617" s="67" t="s">
        <v>3911</v>
      </c>
      <c r="G617" s="61" t="s">
        <v>1684</v>
      </c>
      <c r="H617" s="61"/>
      <c r="I617" s="67" t="s">
        <v>2624</v>
      </c>
      <c r="J617" s="108">
        <v>191</v>
      </c>
      <c r="K617" s="108">
        <v>3</v>
      </c>
    </row>
    <row r="618" spans="1:11" s="68" customFormat="1" x14ac:dyDescent="0.15">
      <c r="A618" s="66" t="s">
        <v>748</v>
      </c>
      <c r="B618" s="66" t="s">
        <v>4765</v>
      </c>
      <c r="C618" s="66" t="str">
        <f t="shared" si="10"/>
        <v>0110404639就労継続支援(Ｂ型)</v>
      </c>
      <c r="D618" s="62" t="s">
        <v>3395</v>
      </c>
      <c r="E618" s="67" t="s">
        <v>4503</v>
      </c>
      <c r="F618" s="67" t="s">
        <v>3933</v>
      </c>
      <c r="G618" s="61" t="s">
        <v>1685</v>
      </c>
      <c r="H618" s="61"/>
      <c r="I618" s="67" t="s">
        <v>2625</v>
      </c>
      <c r="J618" s="108"/>
      <c r="K618" s="108"/>
    </row>
    <row r="619" spans="1:11" s="68" customFormat="1" x14ac:dyDescent="0.15">
      <c r="A619" s="66" t="s">
        <v>749</v>
      </c>
      <c r="B619" s="66" t="s">
        <v>4765</v>
      </c>
      <c r="C619" s="66" t="str">
        <f t="shared" si="10"/>
        <v>0110404647就労継続支援(Ｂ型)</v>
      </c>
      <c r="D619" s="62" t="s">
        <v>3396</v>
      </c>
      <c r="E619" s="67" t="s">
        <v>4504</v>
      </c>
      <c r="F619" s="67" t="s">
        <v>3934</v>
      </c>
      <c r="G619" s="61" t="s">
        <v>1686</v>
      </c>
      <c r="H619" s="61"/>
      <c r="I619" s="67" t="s">
        <v>2626</v>
      </c>
      <c r="J619" s="108"/>
      <c r="K619" s="108"/>
    </row>
    <row r="620" spans="1:11" s="68" customFormat="1" x14ac:dyDescent="0.15">
      <c r="A620" s="66" t="s">
        <v>750</v>
      </c>
      <c r="B620" s="66" t="s">
        <v>4765</v>
      </c>
      <c r="C620" s="66" t="str">
        <f t="shared" si="10"/>
        <v>0110404654就労継続支援(Ｂ型)</v>
      </c>
      <c r="D620" s="62" t="s">
        <v>3397</v>
      </c>
      <c r="E620" s="67" t="s">
        <v>4505</v>
      </c>
      <c r="F620" s="67" t="s">
        <v>3935</v>
      </c>
      <c r="G620" s="61" t="s">
        <v>1687</v>
      </c>
      <c r="H620" s="61"/>
      <c r="I620" s="67" t="s">
        <v>2627</v>
      </c>
      <c r="J620" s="108"/>
      <c r="K620" s="108"/>
    </row>
    <row r="621" spans="1:11" s="68" customFormat="1" x14ac:dyDescent="0.15">
      <c r="A621" s="66" t="s">
        <v>751</v>
      </c>
      <c r="B621" s="66" t="s">
        <v>4764</v>
      </c>
      <c r="C621" s="66" t="str">
        <f t="shared" si="10"/>
        <v>0110404662就労継続支援(Ａ型)</v>
      </c>
      <c r="D621" s="62" t="s">
        <v>3055</v>
      </c>
      <c r="E621" s="67" t="s">
        <v>4165</v>
      </c>
      <c r="F621" s="67" t="s">
        <v>3682</v>
      </c>
      <c r="G621" s="61" t="s">
        <v>1688</v>
      </c>
      <c r="H621" s="61"/>
      <c r="I621" s="67" t="s">
        <v>2628</v>
      </c>
      <c r="J621" s="108">
        <v>123</v>
      </c>
      <c r="K621" s="108">
        <v>4</v>
      </c>
    </row>
    <row r="622" spans="1:11" s="68" customFormat="1" x14ac:dyDescent="0.15">
      <c r="A622" s="66" t="s">
        <v>752</v>
      </c>
      <c r="B622" s="66" t="s">
        <v>4765</v>
      </c>
      <c r="C622" s="66" t="str">
        <f t="shared" si="10"/>
        <v>0110404670就労継続支援(Ｂ型)</v>
      </c>
      <c r="D622" s="62" t="s">
        <v>3398</v>
      </c>
      <c r="E622" s="67" t="s">
        <v>4506</v>
      </c>
      <c r="F622" s="67" t="s">
        <v>3936</v>
      </c>
      <c r="G622" s="61" t="s">
        <v>1689</v>
      </c>
      <c r="H622" s="61"/>
      <c r="I622" s="67" t="s">
        <v>2629</v>
      </c>
      <c r="J622" s="108">
        <v>410</v>
      </c>
      <c r="K622" s="108">
        <v>1</v>
      </c>
    </row>
    <row r="623" spans="1:11" s="68" customFormat="1" x14ac:dyDescent="0.15">
      <c r="A623" s="66" t="s">
        <v>753</v>
      </c>
      <c r="B623" s="66" t="s">
        <v>4763</v>
      </c>
      <c r="C623" s="66" t="str">
        <f t="shared" si="10"/>
        <v>0110404696生活介護</v>
      </c>
      <c r="D623" s="62" t="s">
        <v>3399</v>
      </c>
      <c r="E623" s="67" t="s">
        <v>4507</v>
      </c>
      <c r="F623" s="67" t="s">
        <v>3937</v>
      </c>
      <c r="G623" s="61" t="s">
        <v>1690</v>
      </c>
      <c r="H623" s="61"/>
      <c r="I623" s="67" t="s">
        <v>2630</v>
      </c>
      <c r="J623" s="108"/>
      <c r="K623" s="108"/>
    </row>
    <row r="624" spans="1:11" s="68" customFormat="1" x14ac:dyDescent="0.15">
      <c r="A624" s="66" t="s">
        <v>754</v>
      </c>
      <c r="B624" s="66" t="s">
        <v>4764</v>
      </c>
      <c r="C624" s="66" t="str">
        <f t="shared" si="10"/>
        <v>0110404704就労継続支援(Ａ型)</v>
      </c>
      <c r="D624" s="62" t="s">
        <v>9214</v>
      </c>
      <c r="E624" s="67" t="s">
        <v>9213</v>
      </c>
      <c r="F624" s="67" t="s">
        <v>3938</v>
      </c>
      <c r="G624" s="61" t="s">
        <v>9215</v>
      </c>
      <c r="H624" s="61"/>
      <c r="I624" s="67" t="s">
        <v>2631</v>
      </c>
      <c r="J624" s="108">
        <v>288</v>
      </c>
      <c r="K624" s="108">
        <v>1</v>
      </c>
    </row>
    <row r="625" spans="1:11" s="68" customFormat="1" x14ac:dyDescent="0.15">
      <c r="A625" s="66" t="s">
        <v>755</v>
      </c>
      <c r="B625" s="66" t="s">
        <v>4765</v>
      </c>
      <c r="C625" s="66" t="str">
        <f t="shared" si="10"/>
        <v>0110404720就労継続支援(Ｂ型)</v>
      </c>
      <c r="D625" s="62" t="s">
        <v>3400</v>
      </c>
      <c r="E625" s="67" t="s">
        <v>4508</v>
      </c>
      <c r="F625" s="67" t="s">
        <v>3939</v>
      </c>
      <c r="G625" s="61" t="s">
        <v>1691</v>
      </c>
      <c r="H625" s="61"/>
      <c r="I625" s="67" t="s">
        <v>2632</v>
      </c>
      <c r="J625" s="108"/>
      <c r="K625" s="108"/>
    </row>
    <row r="626" spans="1:11" s="68" customFormat="1" x14ac:dyDescent="0.15">
      <c r="A626" s="66" t="s">
        <v>756</v>
      </c>
      <c r="B626" s="66" t="s">
        <v>4763</v>
      </c>
      <c r="C626" s="66" t="str">
        <f t="shared" si="10"/>
        <v>0110404753生活介護</v>
      </c>
      <c r="D626" s="62" t="s">
        <v>3401</v>
      </c>
      <c r="E626" s="67" t="s">
        <v>4509</v>
      </c>
      <c r="F626" s="67" t="s">
        <v>3940</v>
      </c>
      <c r="G626" s="61" t="s">
        <v>1692</v>
      </c>
      <c r="H626" s="61"/>
      <c r="I626" s="67" t="s">
        <v>2633</v>
      </c>
      <c r="J626" s="108"/>
      <c r="K626" s="108"/>
    </row>
    <row r="627" spans="1:11" s="68" customFormat="1" x14ac:dyDescent="0.15">
      <c r="A627" s="66" t="s">
        <v>758</v>
      </c>
      <c r="B627" s="66" t="s">
        <v>4765</v>
      </c>
      <c r="C627" s="66" t="str">
        <f t="shared" si="10"/>
        <v>0110404761就労継続支援(Ｂ型)</v>
      </c>
      <c r="D627" s="62" t="s">
        <v>3403</v>
      </c>
      <c r="E627" s="67" t="s">
        <v>4511</v>
      </c>
      <c r="F627" s="67" t="s">
        <v>3942</v>
      </c>
      <c r="G627" s="61" t="s">
        <v>1694</v>
      </c>
      <c r="H627" s="61"/>
      <c r="I627" s="67" t="s">
        <v>2635</v>
      </c>
      <c r="J627" s="108"/>
      <c r="K627" s="108"/>
    </row>
    <row r="628" spans="1:11" s="68" customFormat="1" x14ac:dyDescent="0.15">
      <c r="A628" s="66" t="s">
        <v>757</v>
      </c>
      <c r="B628" s="66" t="s">
        <v>4764</v>
      </c>
      <c r="C628" s="66" t="str">
        <f t="shared" si="10"/>
        <v>0110404779就労継続支援(Ａ型)</v>
      </c>
      <c r="D628" s="62" t="s">
        <v>3402</v>
      </c>
      <c r="E628" s="67" t="s">
        <v>4510</v>
      </c>
      <c r="F628" s="67" t="s">
        <v>3941</v>
      </c>
      <c r="G628" s="61" t="s">
        <v>1693</v>
      </c>
      <c r="H628" s="61"/>
      <c r="I628" s="67" t="s">
        <v>2634</v>
      </c>
      <c r="J628" s="108"/>
      <c r="K628" s="108"/>
    </row>
    <row r="629" spans="1:11" s="68" customFormat="1" x14ac:dyDescent="0.15">
      <c r="A629" s="66" t="s">
        <v>759</v>
      </c>
      <c r="B629" s="66" t="s">
        <v>4765</v>
      </c>
      <c r="C629" s="66" t="str">
        <f t="shared" si="10"/>
        <v>0110404803就労継続支援(Ｂ型)</v>
      </c>
      <c r="D629" s="62" t="s">
        <v>3404</v>
      </c>
      <c r="E629" s="67" t="s">
        <v>4512</v>
      </c>
      <c r="F629" s="67" t="s">
        <v>3943</v>
      </c>
      <c r="G629" s="61" t="s">
        <v>1695</v>
      </c>
      <c r="H629" s="61"/>
      <c r="I629" s="67" t="s">
        <v>2636</v>
      </c>
      <c r="J629" s="108">
        <v>417</v>
      </c>
      <c r="K629" s="108">
        <v>1</v>
      </c>
    </row>
    <row r="630" spans="1:11" s="68" customFormat="1" x14ac:dyDescent="0.15">
      <c r="A630" s="66" t="s">
        <v>760</v>
      </c>
      <c r="B630" s="66" t="s">
        <v>4765</v>
      </c>
      <c r="C630" s="66" t="str">
        <f t="shared" si="10"/>
        <v>0110404811就労継続支援(Ｂ型)</v>
      </c>
      <c r="D630" s="62" t="s">
        <v>3394</v>
      </c>
      <c r="E630" s="67" t="s">
        <v>4502</v>
      </c>
      <c r="F630" s="67" t="s">
        <v>2623</v>
      </c>
      <c r="G630" s="61" t="s">
        <v>1696</v>
      </c>
      <c r="H630" s="61"/>
      <c r="I630" s="67" t="s">
        <v>2637</v>
      </c>
      <c r="J630" s="108">
        <v>416</v>
      </c>
      <c r="K630" s="108">
        <v>2</v>
      </c>
    </row>
    <row r="631" spans="1:11" s="68" customFormat="1" x14ac:dyDescent="0.15">
      <c r="A631" s="66" t="s">
        <v>761</v>
      </c>
      <c r="B631" s="66" t="s">
        <v>4764</v>
      </c>
      <c r="C631" s="66" t="str">
        <f t="shared" si="10"/>
        <v>0110404837就労継続支援(Ａ型)</v>
      </c>
      <c r="D631" s="62" t="s">
        <v>3405</v>
      </c>
      <c r="E631" s="67" t="s">
        <v>4513</v>
      </c>
      <c r="F631" s="67" t="s">
        <v>3725</v>
      </c>
      <c r="G631" s="61" t="s">
        <v>1697</v>
      </c>
      <c r="H631" s="61"/>
      <c r="I631" s="67" t="s">
        <v>2638</v>
      </c>
      <c r="J631" s="108"/>
      <c r="K631" s="108"/>
    </row>
    <row r="632" spans="1:11" s="68" customFormat="1" x14ac:dyDescent="0.15">
      <c r="A632" s="66" t="s">
        <v>762</v>
      </c>
      <c r="B632" s="66" t="s">
        <v>4765</v>
      </c>
      <c r="C632" s="66" t="str">
        <f t="shared" si="10"/>
        <v>0110404852就労継続支援(Ｂ型)</v>
      </c>
      <c r="D632" s="62" t="s">
        <v>3406</v>
      </c>
      <c r="E632" s="67" t="s">
        <v>4514</v>
      </c>
      <c r="F632" s="67" t="s">
        <v>2639</v>
      </c>
      <c r="G632" s="61" t="s">
        <v>1698</v>
      </c>
      <c r="H632" s="61"/>
      <c r="I632" s="67" t="s">
        <v>2639</v>
      </c>
      <c r="J632" s="108"/>
      <c r="K632" s="108"/>
    </row>
    <row r="633" spans="1:11" s="68" customFormat="1" x14ac:dyDescent="0.15">
      <c r="A633" s="66" t="s">
        <v>763</v>
      </c>
      <c r="B633" s="66" t="s">
        <v>4763</v>
      </c>
      <c r="C633" s="66" t="str">
        <f t="shared" si="10"/>
        <v>0110404860生活介護</v>
      </c>
      <c r="D633" s="62" t="s">
        <v>3154</v>
      </c>
      <c r="E633" s="67" t="s">
        <v>4263</v>
      </c>
      <c r="F633" s="67" t="s">
        <v>3758</v>
      </c>
      <c r="G633" s="61" t="s">
        <v>1699</v>
      </c>
      <c r="H633" s="61"/>
      <c r="I633" s="67" t="s">
        <v>2640</v>
      </c>
      <c r="J633" s="108"/>
      <c r="K633" s="108"/>
    </row>
    <row r="634" spans="1:11" s="68" customFormat="1" x14ac:dyDescent="0.15">
      <c r="A634" s="66" t="s">
        <v>764</v>
      </c>
      <c r="B634" s="66" t="s">
        <v>4765</v>
      </c>
      <c r="C634" s="66" t="str">
        <f t="shared" si="10"/>
        <v>0110404878就労継続支援(Ｂ型)</v>
      </c>
      <c r="D634" s="62" t="s">
        <v>3407</v>
      </c>
      <c r="E634" s="67" t="s">
        <v>4515</v>
      </c>
      <c r="F634" s="67" t="s">
        <v>3944</v>
      </c>
      <c r="G634" s="61" t="s">
        <v>1700</v>
      </c>
      <c r="H634" s="61"/>
      <c r="I634" s="67" t="s">
        <v>2641</v>
      </c>
      <c r="J634" s="108"/>
      <c r="K634" s="108"/>
    </row>
    <row r="635" spans="1:11" s="68" customFormat="1" x14ac:dyDescent="0.15">
      <c r="A635" s="66" t="s">
        <v>765</v>
      </c>
      <c r="B635" s="66" t="s">
        <v>4765</v>
      </c>
      <c r="C635" s="66" t="str">
        <f t="shared" si="10"/>
        <v>0110404902就労継続支援(Ｂ型)</v>
      </c>
      <c r="D635" s="62" t="s">
        <v>3137</v>
      </c>
      <c r="E635" s="67" t="s">
        <v>4246</v>
      </c>
      <c r="F635" s="67" t="s">
        <v>3743</v>
      </c>
      <c r="G635" s="61" t="s">
        <v>1701</v>
      </c>
      <c r="H635" s="61"/>
      <c r="I635" s="67" t="s">
        <v>2642</v>
      </c>
      <c r="J635" s="108"/>
      <c r="K635" s="108"/>
    </row>
    <row r="636" spans="1:11" s="68" customFormat="1" x14ac:dyDescent="0.15">
      <c r="A636" s="66" t="s">
        <v>767</v>
      </c>
      <c r="B636" s="66" t="s">
        <v>4765</v>
      </c>
      <c r="C636" s="66" t="str">
        <f t="shared" si="10"/>
        <v>0110404910就労継続支援(Ｂ型)</v>
      </c>
      <c r="D636" s="62" t="s">
        <v>3409</v>
      </c>
      <c r="E636" s="67" t="s">
        <v>4517</v>
      </c>
      <c r="F636" s="67" t="s">
        <v>2229</v>
      </c>
      <c r="G636" s="61" t="s">
        <v>1703</v>
      </c>
      <c r="H636" s="61"/>
      <c r="I636" s="67" t="s">
        <v>2644</v>
      </c>
      <c r="J636" s="108"/>
      <c r="K636" s="108"/>
    </row>
    <row r="637" spans="1:11" s="68" customFormat="1" x14ac:dyDescent="0.15">
      <c r="A637" s="66" t="s">
        <v>768</v>
      </c>
      <c r="B637" s="66" t="s">
        <v>4765</v>
      </c>
      <c r="C637" s="66" t="str">
        <f t="shared" si="10"/>
        <v>0110404928就労継続支援(Ｂ型)</v>
      </c>
      <c r="D637" s="62" t="s">
        <v>3410</v>
      </c>
      <c r="E637" s="67" t="s">
        <v>4518</v>
      </c>
      <c r="F637" s="67" t="s">
        <v>3946</v>
      </c>
      <c r="G637" s="61" t="s">
        <v>1704</v>
      </c>
      <c r="H637" s="61"/>
      <c r="I637" s="67" t="s">
        <v>2645</v>
      </c>
      <c r="J637" s="108"/>
      <c r="K637" s="108"/>
    </row>
    <row r="638" spans="1:11" s="68" customFormat="1" x14ac:dyDescent="0.15">
      <c r="A638" s="66" t="s">
        <v>766</v>
      </c>
      <c r="B638" s="66" t="s">
        <v>4764</v>
      </c>
      <c r="C638" s="66" t="str">
        <f t="shared" si="10"/>
        <v>0110404951就労継続支援(Ａ型)</v>
      </c>
      <c r="D638" s="62" t="s">
        <v>3408</v>
      </c>
      <c r="E638" s="67" t="s">
        <v>4516</v>
      </c>
      <c r="F638" s="67" t="s">
        <v>3945</v>
      </c>
      <c r="G638" s="61" t="s">
        <v>1702</v>
      </c>
      <c r="H638" s="61"/>
      <c r="I638" s="67" t="s">
        <v>2643</v>
      </c>
      <c r="J638" s="108"/>
      <c r="K638" s="108"/>
    </row>
    <row r="639" spans="1:11" s="68" customFormat="1" x14ac:dyDescent="0.15">
      <c r="A639" s="66" t="s">
        <v>769</v>
      </c>
      <c r="B639" s="66" t="s">
        <v>4764</v>
      </c>
      <c r="C639" s="66" t="str">
        <f t="shared" si="10"/>
        <v>0110404977就労継続支援(Ａ型)</v>
      </c>
      <c r="D639" s="62" t="s">
        <v>3411</v>
      </c>
      <c r="E639" s="67" t="s">
        <v>4519</v>
      </c>
      <c r="F639" s="67" t="s">
        <v>2646</v>
      </c>
      <c r="G639" s="61" t="s">
        <v>1705</v>
      </c>
      <c r="H639" s="61"/>
      <c r="I639" s="67" t="s">
        <v>2646</v>
      </c>
      <c r="J639" s="108">
        <v>441</v>
      </c>
      <c r="K639" s="108">
        <v>1</v>
      </c>
    </row>
    <row r="640" spans="1:11" s="68" customFormat="1" x14ac:dyDescent="0.15">
      <c r="A640" s="66" t="s">
        <v>770</v>
      </c>
      <c r="B640" s="66" t="s">
        <v>4765</v>
      </c>
      <c r="C640" s="66" t="str">
        <f t="shared" si="10"/>
        <v>0110404985就労継続支援(Ｂ型)</v>
      </c>
      <c r="D640" s="62" t="s">
        <v>3412</v>
      </c>
      <c r="E640" s="67" t="s">
        <v>4520</v>
      </c>
      <c r="F640" s="67" t="s">
        <v>3947</v>
      </c>
      <c r="G640" s="61" t="s">
        <v>1706</v>
      </c>
      <c r="H640" s="61"/>
      <c r="I640" s="67" t="s">
        <v>2647</v>
      </c>
      <c r="J640" s="108"/>
      <c r="K640" s="108"/>
    </row>
    <row r="641" spans="1:11" s="68" customFormat="1" x14ac:dyDescent="0.15">
      <c r="A641" s="66" t="s">
        <v>771</v>
      </c>
      <c r="B641" s="66" t="s">
        <v>4765</v>
      </c>
      <c r="C641" s="66" t="str">
        <f t="shared" si="10"/>
        <v>0110404993就労継続支援(Ｂ型)</v>
      </c>
      <c r="D641" s="62" t="s">
        <v>3392</v>
      </c>
      <c r="E641" s="67" t="s">
        <v>4500</v>
      </c>
      <c r="F641" s="67" t="s">
        <v>3931</v>
      </c>
      <c r="G641" s="61" t="s">
        <v>1707</v>
      </c>
      <c r="H641" s="61"/>
      <c r="I641" s="67" t="s">
        <v>2648</v>
      </c>
      <c r="J641" s="108"/>
      <c r="K641" s="108"/>
    </row>
    <row r="642" spans="1:11" s="68" customFormat="1" x14ac:dyDescent="0.15">
      <c r="A642" s="66" t="s">
        <v>772</v>
      </c>
      <c r="B642" s="66" t="s">
        <v>4764</v>
      </c>
      <c r="C642" s="66" t="str">
        <f t="shared" si="10"/>
        <v>0110405008就労継続支援(Ａ型)</v>
      </c>
      <c r="D642" s="62" t="s">
        <v>3413</v>
      </c>
      <c r="E642" s="67" t="s">
        <v>4521</v>
      </c>
      <c r="F642" s="67" t="s">
        <v>3948</v>
      </c>
      <c r="G642" s="61" t="s">
        <v>1708</v>
      </c>
      <c r="H642" s="61"/>
      <c r="I642" s="67" t="s">
        <v>2649</v>
      </c>
      <c r="J642" s="108"/>
      <c r="K642" s="108"/>
    </row>
    <row r="643" spans="1:11" s="68" customFormat="1" x14ac:dyDescent="0.15">
      <c r="A643" s="66" t="s">
        <v>772</v>
      </c>
      <c r="B643" s="66" t="s">
        <v>4765</v>
      </c>
      <c r="C643" s="66" t="str">
        <f t="shared" si="10"/>
        <v>0110405008就労継続支援(Ｂ型)</v>
      </c>
      <c r="D643" s="62" t="s">
        <v>3413</v>
      </c>
      <c r="E643" s="67" t="s">
        <v>4521</v>
      </c>
      <c r="F643" s="67" t="s">
        <v>3948</v>
      </c>
      <c r="G643" s="61" t="s">
        <v>1708</v>
      </c>
      <c r="H643" s="61"/>
      <c r="I643" s="67" t="s">
        <v>2649</v>
      </c>
      <c r="J643" s="108"/>
      <c r="K643" s="108"/>
    </row>
    <row r="644" spans="1:11" s="68" customFormat="1" x14ac:dyDescent="0.15">
      <c r="A644" s="66" t="s">
        <v>773</v>
      </c>
      <c r="B644" s="66" t="s">
        <v>4765</v>
      </c>
      <c r="C644" s="66" t="str">
        <f t="shared" si="10"/>
        <v>0110405016就労継続支援(Ｂ型)</v>
      </c>
      <c r="D644" s="62" t="s">
        <v>3414</v>
      </c>
      <c r="E644" s="67" t="s">
        <v>4522</v>
      </c>
      <c r="F644" s="67" t="s">
        <v>3949</v>
      </c>
      <c r="G644" s="61" t="s">
        <v>1709</v>
      </c>
      <c r="H644" s="61"/>
      <c r="I644" s="67" t="s">
        <v>2650</v>
      </c>
      <c r="J644" s="108"/>
      <c r="K644" s="108"/>
    </row>
    <row r="645" spans="1:11" s="68" customFormat="1" x14ac:dyDescent="0.15">
      <c r="A645" s="66" t="s">
        <v>774</v>
      </c>
      <c r="B645" s="66" t="s">
        <v>4765</v>
      </c>
      <c r="C645" s="66" t="str">
        <f t="shared" si="10"/>
        <v>0110405032就労継続支援(Ｂ型)</v>
      </c>
      <c r="D645" s="62" t="s">
        <v>3415</v>
      </c>
      <c r="E645" s="67" t="s">
        <v>4523</v>
      </c>
      <c r="F645" s="67" t="s">
        <v>3950</v>
      </c>
      <c r="G645" s="61" t="s">
        <v>1710</v>
      </c>
      <c r="H645" s="61"/>
      <c r="I645" s="67" t="s">
        <v>2651</v>
      </c>
      <c r="J645" s="108"/>
      <c r="K645" s="108"/>
    </row>
    <row r="646" spans="1:11" s="68" customFormat="1" x14ac:dyDescent="0.15">
      <c r="A646" s="66" t="s">
        <v>775</v>
      </c>
      <c r="B646" s="66" t="s">
        <v>4765</v>
      </c>
      <c r="C646" s="66" t="str">
        <f t="shared" si="10"/>
        <v>0110405040就労継続支援(Ｂ型)</v>
      </c>
      <c r="D646" s="62" t="s">
        <v>3240</v>
      </c>
      <c r="E646" s="67" t="s">
        <v>4350</v>
      </c>
      <c r="F646" s="67" t="s">
        <v>3818</v>
      </c>
      <c r="G646" s="61" t="s">
        <v>1711</v>
      </c>
      <c r="H646" s="61"/>
      <c r="I646" s="67" t="s">
        <v>2596</v>
      </c>
      <c r="J646" s="108">
        <v>115</v>
      </c>
      <c r="K646" s="108">
        <v>1</v>
      </c>
    </row>
    <row r="647" spans="1:11" s="68" customFormat="1" x14ac:dyDescent="0.15">
      <c r="A647" s="66" t="s">
        <v>777</v>
      </c>
      <c r="B647" s="66" t="s">
        <v>4765</v>
      </c>
      <c r="C647" s="66" t="str">
        <f t="shared" si="10"/>
        <v>0110405065就労継続支援(Ｂ型)</v>
      </c>
      <c r="D647" s="62" t="s">
        <v>3394</v>
      </c>
      <c r="E647" s="67" t="s">
        <v>4502</v>
      </c>
      <c r="F647" s="67" t="s">
        <v>2623</v>
      </c>
      <c r="G647" s="61" t="s">
        <v>1713</v>
      </c>
      <c r="H647" s="61"/>
      <c r="I647" s="67" t="s">
        <v>2653</v>
      </c>
      <c r="J647" s="108">
        <v>416</v>
      </c>
      <c r="K647" s="108">
        <v>3</v>
      </c>
    </row>
    <row r="648" spans="1:11" s="68" customFormat="1" x14ac:dyDescent="0.15">
      <c r="A648" s="66" t="s">
        <v>778</v>
      </c>
      <c r="B648" s="66" t="s">
        <v>4764</v>
      </c>
      <c r="C648" s="66" t="str">
        <f t="shared" si="10"/>
        <v>0110405073就労継続支援(Ａ型)</v>
      </c>
      <c r="D648" s="62" t="s">
        <v>3417</v>
      </c>
      <c r="E648" s="67" t="s">
        <v>4525</v>
      </c>
      <c r="F648" s="67" t="s">
        <v>3952</v>
      </c>
      <c r="G648" s="61" t="s">
        <v>1714</v>
      </c>
      <c r="H648" s="61"/>
      <c r="I648" s="67" t="s">
        <v>2654</v>
      </c>
      <c r="J648" s="108">
        <v>455</v>
      </c>
      <c r="K648" s="108">
        <v>1</v>
      </c>
    </row>
    <row r="649" spans="1:11" s="68" customFormat="1" x14ac:dyDescent="0.15">
      <c r="A649" s="66" t="s">
        <v>776</v>
      </c>
      <c r="B649" s="66" t="s">
        <v>4762</v>
      </c>
      <c r="C649" s="66" t="str">
        <f t="shared" si="10"/>
        <v>0110405081就労移行支援</v>
      </c>
      <c r="D649" s="62" t="s">
        <v>3416</v>
      </c>
      <c r="E649" s="67" t="s">
        <v>4524</v>
      </c>
      <c r="F649" s="67" t="s">
        <v>3951</v>
      </c>
      <c r="G649" s="61" t="s">
        <v>1712</v>
      </c>
      <c r="H649" s="61"/>
      <c r="I649" s="67" t="s">
        <v>2652</v>
      </c>
      <c r="J649" s="108"/>
      <c r="K649" s="108"/>
    </row>
    <row r="650" spans="1:11" s="68" customFormat="1" x14ac:dyDescent="0.15">
      <c r="A650" s="66" t="s">
        <v>776</v>
      </c>
      <c r="B650" s="66" t="s">
        <v>4765</v>
      </c>
      <c r="C650" s="66" t="str">
        <f t="shared" si="10"/>
        <v>0110405081就労継続支援(Ｂ型)</v>
      </c>
      <c r="D650" s="62" t="s">
        <v>3416</v>
      </c>
      <c r="E650" s="67" t="s">
        <v>4524</v>
      </c>
      <c r="F650" s="67" t="s">
        <v>3951</v>
      </c>
      <c r="G650" s="61" t="s">
        <v>1712</v>
      </c>
      <c r="H650" s="61"/>
      <c r="I650" s="67" t="s">
        <v>2652</v>
      </c>
      <c r="J650" s="108"/>
      <c r="K650" s="108"/>
    </row>
    <row r="651" spans="1:11" s="68" customFormat="1" x14ac:dyDescent="0.15">
      <c r="A651" s="66" t="s">
        <v>779</v>
      </c>
      <c r="B651" s="66" t="s">
        <v>4762</v>
      </c>
      <c r="C651" s="66" t="str">
        <f t="shared" si="10"/>
        <v>0110405099就労移行支援</v>
      </c>
      <c r="D651" s="62" t="s">
        <v>3418</v>
      </c>
      <c r="E651" s="67" t="s">
        <v>4526</v>
      </c>
      <c r="F651" s="67" t="s">
        <v>3953</v>
      </c>
      <c r="G651" s="61" t="s">
        <v>1715</v>
      </c>
      <c r="H651" s="61"/>
      <c r="I651" s="67" t="s">
        <v>2655</v>
      </c>
      <c r="J651" s="108"/>
      <c r="K651" s="108"/>
    </row>
    <row r="652" spans="1:11" s="68" customFormat="1" x14ac:dyDescent="0.15">
      <c r="A652" s="66" t="s">
        <v>779</v>
      </c>
      <c r="B652" s="66" t="s">
        <v>4765</v>
      </c>
      <c r="C652" s="66" t="str">
        <f t="shared" si="10"/>
        <v>0110405099就労継続支援(Ｂ型)</v>
      </c>
      <c r="D652" s="62" t="s">
        <v>3418</v>
      </c>
      <c r="E652" s="67" t="s">
        <v>4526</v>
      </c>
      <c r="F652" s="67" t="s">
        <v>3953</v>
      </c>
      <c r="G652" s="61" t="s">
        <v>1715</v>
      </c>
      <c r="H652" s="61"/>
      <c r="I652" s="67" t="s">
        <v>2655</v>
      </c>
      <c r="J652" s="108"/>
      <c r="K652" s="108"/>
    </row>
    <row r="653" spans="1:11" s="68" customFormat="1" x14ac:dyDescent="0.15">
      <c r="A653" s="66" t="s">
        <v>780</v>
      </c>
      <c r="B653" s="66" t="s">
        <v>4765</v>
      </c>
      <c r="C653" s="66" t="str">
        <f t="shared" si="10"/>
        <v>0110405107就労継続支援(Ｂ型)</v>
      </c>
      <c r="D653" s="62" t="s">
        <v>3419</v>
      </c>
      <c r="E653" s="67" t="s">
        <v>4527</v>
      </c>
      <c r="F653" s="67" t="s">
        <v>3954</v>
      </c>
      <c r="G653" s="61" t="s">
        <v>1716</v>
      </c>
      <c r="H653" s="61"/>
      <c r="I653" s="67" t="s">
        <v>2656</v>
      </c>
      <c r="J653" s="108">
        <v>462</v>
      </c>
      <c r="K653" s="108">
        <v>1</v>
      </c>
    </row>
    <row r="654" spans="1:11" s="68" customFormat="1" x14ac:dyDescent="0.15">
      <c r="A654" s="66" t="s">
        <v>781</v>
      </c>
      <c r="B654" s="66" t="s">
        <v>4765</v>
      </c>
      <c r="C654" s="66" t="str">
        <f t="shared" si="10"/>
        <v>0110405123就労継続支援(Ｂ型)</v>
      </c>
      <c r="D654" s="62" t="s">
        <v>3420</v>
      </c>
      <c r="E654" s="67" t="s">
        <v>4528</v>
      </c>
      <c r="F654" s="67" t="s">
        <v>3955</v>
      </c>
      <c r="G654" s="61" t="s">
        <v>1717</v>
      </c>
      <c r="H654" s="61"/>
      <c r="I654" s="67" t="s">
        <v>2657</v>
      </c>
      <c r="J654" s="108"/>
      <c r="K654" s="108"/>
    </row>
    <row r="655" spans="1:11" s="68" customFormat="1" x14ac:dyDescent="0.15">
      <c r="A655" s="66" t="s">
        <v>782</v>
      </c>
      <c r="B655" s="66" t="s">
        <v>4765</v>
      </c>
      <c r="C655" s="66" t="str">
        <f t="shared" si="10"/>
        <v>0110405149就労継続支援(Ｂ型)</v>
      </c>
      <c r="D655" s="62" t="s">
        <v>3421</v>
      </c>
      <c r="E655" s="67" t="s">
        <v>4529</v>
      </c>
      <c r="F655" s="67" t="s">
        <v>3956</v>
      </c>
      <c r="G655" s="61" t="s">
        <v>1718</v>
      </c>
      <c r="H655" s="61"/>
      <c r="I655" s="67" t="s">
        <v>2658</v>
      </c>
      <c r="J655" s="108"/>
      <c r="K655" s="108"/>
    </row>
    <row r="656" spans="1:11" s="68" customFormat="1" x14ac:dyDescent="0.15">
      <c r="A656" s="66" t="s">
        <v>783</v>
      </c>
      <c r="B656" s="66" t="s">
        <v>4763</v>
      </c>
      <c r="C656" s="66" t="str">
        <f t="shared" si="10"/>
        <v>0110405156生活介護</v>
      </c>
      <c r="D656" s="62" t="s">
        <v>3421</v>
      </c>
      <c r="E656" s="67" t="s">
        <v>4529</v>
      </c>
      <c r="F656" s="67" t="s">
        <v>3956</v>
      </c>
      <c r="G656" s="61" t="s">
        <v>1719</v>
      </c>
      <c r="H656" s="61"/>
      <c r="I656" s="67" t="s">
        <v>2659</v>
      </c>
      <c r="J656" s="108"/>
      <c r="K656" s="108"/>
    </row>
    <row r="657" spans="1:11" s="68" customFormat="1" x14ac:dyDescent="0.15">
      <c r="A657" s="66" t="s">
        <v>784</v>
      </c>
      <c r="B657" s="66" t="s">
        <v>4765</v>
      </c>
      <c r="C657" s="66" t="str">
        <f t="shared" si="10"/>
        <v>0110405180就労継続支援(Ｂ型)</v>
      </c>
      <c r="D657" s="62" t="s">
        <v>3307</v>
      </c>
      <c r="E657" s="67" t="s">
        <v>4416</v>
      </c>
      <c r="F657" s="67" t="s">
        <v>3874</v>
      </c>
      <c r="G657" s="61" t="s">
        <v>1720</v>
      </c>
      <c r="H657" s="61"/>
      <c r="I657" s="67" t="s">
        <v>2660</v>
      </c>
      <c r="J657" s="108"/>
      <c r="K657" s="108"/>
    </row>
    <row r="658" spans="1:11" s="68" customFormat="1" x14ac:dyDescent="0.15">
      <c r="A658" s="66" t="s">
        <v>787</v>
      </c>
      <c r="B658" s="66" t="s">
        <v>4765</v>
      </c>
      <c r="C658" s="66" t="str">
        <f t="shared" si="10"/>
        <v>0110405198就労継続支援(Ｂ型)</v>
      </c>
      <c r="D658" s="62" t="s">
        <v>3424</v>
      </c>
      <c r="E658" s="67" t="s">
        <v>4532</v>
      </c>
      <c r="F658" s="67" t="s">
        <v>3958</v>
      </c>
      <c r="G658" s="61" t="s">
        <v>1723</v>
      </c>
      <c r="H658" s="61"/>
      <c r="I658" s="67" t="s">
        <v>2663</v>
      </c>
      <c r="J658" s="108">
        <v>457</v>
      </c>
      <c r="K658" s="108">
        <v>1</v>
      </c>
    </row>
    <row r="659" spans="1:11" s="68" customFormat="1" x14ac:dyDescent="0.15">
      <c r="A659" s="66" t="s">
        <v>788</v>
      </c>
      <c r="B659" s="66" t="s">
        <v>4765</v>
      </c>
      <c r="C659" s="66" t="str">
        <f t="shared" ref="C659:C722" si="11">A659&amp;B659&amp;H659</f>
        <v>0110405206就労継続支援(Ｂ型)</v>
      </c>
      <c r="D659" s="62" t="s">
        <v>3425</v>
      </c>
      <c r="E659" s="67" t="s">
        <v>4533</v>
      </c>
      <c r="F659" s="67" t="s">
        <v>3959</v>
      </c>
      <c r="G659" s="61" t="s">
        <v>1724</v>
      </c>
      <c r="H659" s="61"/>
      <c r="I659" s="67" t="s">
        <v>2664</v>
      </c>
      <c r="J659" s="108"/>
      <c r="K659" s="108"/>
    </row>
    <row r="660" spans="1:11" s="68" customFormat="1" x14ac:dyDescent="0.15">
      <c r="A660" s="66" t="s">
        <v>785</v>
      </c>
      <c r="B660" s="66" t="s">
        <v>4765</v>
      </c>
      <c r="C660" s="66" t="str">
        <f t="shared" si="11"/>
        <v>0110405214就労継続支援(Ｂ型)</v>
      </c>
      <c r="D660" s="62" t="s">
        <v>3422</v>
      </c>
      <c r="E660" s="67" t="s">
        <v>4530</v>
      </c>
      <c r="F660" s="67" t="s">
        <v>3957</v>
      </c>
      <c r="G660" s="61" t="s">
        <v>1721</v>
      </c>
      <c r="H660" s="61"/>
      <c r="I660" s="67" t="s">
        <v>2661</v>
      </c>
      <c r="J660" s="108"/>
      <c r="K660" s="108"/>
    </row>
    <row r="661" spans="1:11" s="68" customFormat="1" x14ac:dyDescent="0.15">
      <c r="A661" s="66" t="s">
        <v>786</v>
      </c>
      <c r="B661" s="66" t="s">
        <v>4764</v>
      </c>
      <c r="C661" s="66" t="str">
        <f t="shared" si="11"/>
        <v>0110405222就労継続支援(Ａ型)</v>
      </c>
      <c r="D661" s="62" t="s">
        <v>3423</v>
      </c>
      <c r="E661" s="67" t="s">
        <v>4531</v>
      </c>
      <c r="F661" s="67" t="s">
        <v>2662</v>
      </c>
      <c r="G661" s="61" t="s">
        <v>1722</v>
      </c>
      <c r="H661" s="61"/>
      <c r="I661" s="67" t="s">
        <v>2662</v>
      </c>
      <c r="J661" s="108"/>
      <c r="K661" s="108"/>
    </row>
    <row r="662" spans="1:11" s="68" customFormat="1" x14ac:dyDescent="0.15">
      <c r="A662" s="66" t="s">
        <v>789</v>
      </c>
      <c r="B662" s="66" t="s">
        <v>4765</v>
      </c>
      <c r="C662" s="66" t="str">
        <f t="shared" si="11"/>
        <v>0110405248就労継続支援(Ｂ型)</v>
      </c>
      <c r="D662" s="62" t="s">
        <v>3426</v>
      </c>
      <c r="E662" s="67" t="s">
        <v>4534</v>
      </c>
      <c r="F662" s="67" t="s">
        <v>3960</v>
      </c>
      <c r="G662" s="61" t="s">
        <v>1725</v>
      </c>
      <c r="H662" s="61"/>
      <c r="I662" s="67" t="s">
        <v>2665</v>
      </c>
      <c r="J662" s="108"/>
      <c r="K662" s="108"/>
    </row>
    <row r="663" spans="1:11" s="68" customFormat="1" x14ac:dyDescent="0.15">
      <c r="A663" s="66" t="s">
        <v>790</v>
      </c>
      <c r="B663" s="66" t="s">
        <v>4765</v>
      </c>
      <c r="C663" s="66" t="str">
        <f t="shared" si="11"/>
        <v>0110405263就労継続支援(Ｂ型)</v>
      </c>
      <c r="D663" s="62" t="s">
        <v>3092</v>
      </c>
      <c r="E663" s="67" t="s">
        <v>4201</v>
      </c>
      <c r="F663" s="67" t="s">
        <v>2173</v>
      </c>
      <c r="G663" s="61" t="s">
        <v>1726</v>
      </c>
      <c r="H663" s="61"/>
      <c r="I663" s="67" t="s">
        <v>2666</v>
      </c>
      <c r="J663" s="108">
        <v>123</v>
      </c>
      <c r="K663" s="108">
        <v>2</v>
      </c>
    </row>
    <row r="664" spans="1:11" s="68" customFormat="1" x14ac:dyDescent="0.15">
      <c r="A664" s="66" t="s">
        <v>791</v>
      </c>
      <c r="B664" s="66" t="s">
        <v>4765</v>
      </c>
      <c r="C664" s="66" t="str">
        <f t="shared" si="11"/>
        <v>0110405271就労継続支援(Ｂ型)</v>
      </c>
      <c r="D664" s="62" t="s">
        <v>3427</v>
      </c>
      <c r="E664" s="67" t="s">
        <v>4535</v>
      </c>
      <c r="F664" s="67" t="s">
        <v>3961</v>
      </c>
      <c r="G664" s="61" t="s">
        <v>1727</v>
      </c>
      <c r="H664" s="61"/>
      <c r="I664" s="67" t="s">
        <v>2667</v>
      </c>
      <c r="J664" s="108"/>
      <c r="K664" s="108"/>
    </row>
    <row r="665" spans="1:11" s="68" customFormat="1" x14ac:dyDescent="0.15">
      <c r="A665" s="66" t="s">
        <v>792</v>
      </c>
      <c r="B665" s="66" t="s">
        <v>4765</v>
      </c>
      <c r="C665" s="66" t="str">
        <f t="shared" si="11"/>
        <v>0110405297就労継続支援(Ｂ型)</v>
      </c>
      <c r="D665" s="62" t="s">
        <v>3400</v>
      </c>
      <c r="E665" s="67" t="s">
        <v>4508</v>
      </c>
      <c r="F665" s="67" t="s">
        <v>3939</v>
      </c>
      <c r="G665" s="61" t="s">
        <v>1728</v>
      </c>
      <c r="H665" s="61"/>
      <c r="I665" s="67" t="s">
        <v>2668</v>
      </c>
      <c r="J665" s="108"/>
      <c r="K665" s="108"/>
    </row>
    <row r="666" spans="1:11" s="68" customFormat="1" x14ac:dyDescent="0.15">
      <c r="A666" s="66" t="s">
        <v>795</v>
      </c>
      <c r="B666" s="66" t="s">
        <v>4765</v>
      </c>
      <c r="C666" s="66" t="str">
        <f t="shared" si="11"/>
        <v>0110405305就労継続支援(Ｂ型)</v>
      </c>
      <c r="D666" s="62" t="s">
        <v>3430</v>
      </c>
      <c r="E666" s="67" t="s">
        <v>4538</v>
      </c>
      <c r="F666" s="67" t="s">
        <v>3964</v>
      </c>
      <c r="G666" s="61" t="s">
        <v>1731</v>
      </c>
      <c r="H666" s="61"/>
      <c r="I666" s="67" t="s">
        <v>2671</v>
      </c>
      <c r="J666" s="108"/>
      <c r="K666" s="108"/>
    </row>
    <row r="667" spans="1:11" s="68" customFormat="1" x14ac:dyDescent="0.15">
      <c r="A667" s="66" t="s">
        <v>796</v>
      </c>
      <c r="B667" s="66" t="s">
        <v>4765</v>
      </c>
      <c r="C667" s="66" t="str">
        <f t="shared" si="11"/>
        <v>0110405313就労継続支援(Ｂ型)</v>
      </c>
      <c r="D667" s="62" t="s">
        <v>3364</v>
      </c>
      <c r="E667" s="67" t="s">
        <v>4473</v>
      </c>
      <c r="F667" s="67" t="s">
        <v>2569</v>
      </c>
      <c r="G667" s="61" t="s">
        <v>1732</v>
      </c>
      <c r="H667" s="61"/>
      <c r="I667" s="67" t="s">
        <v>2672</v>
      </c>
      <c r="J667" s="108">
        <v>188</v>
      </c>
      <c r="K667" s="108">
        <v>2</v>
      </c>
    </row>
    <row r="668" spans="1:11" s="68" customFormat="1" x14ac:dyDescent="0.15">
      <c r="A668" s="66" t="s">
        <v>793</v>
      </c>
      <c r="B668" s="66" t="s">
        <v>4765</v>
      </c>
      <c r="C668" s="66" t="str">
        <f t="shared" si="11"/>
        <v>0110405321就労継続支援(Ｂ型)</v>
      </c>
      <c r="D668" s="62" t="s">
        <v>3428</v>
      </c>
      <c r="E668" s="67" t="s">
        <v>4536</v>
      </c>
      <c r="F668" s="67" t="s">
        <v>3962</v>
      </c>
      <c r="G668" s="61" t="s">
        <v>1729</v>
      </c>
      <c r="H668" s="61"/>
      <c r="I668" s="67" t="s">
        <v>2669</v>
      </c>
      <c r="J668" s="108"/>
      <c r="K668" s="108"/>
    </row>
    <row r="669" spans="1:11" s="68" customFormat="1" x14ac:dyDescent="0.15">
      <c r="A669" s="66" t="s">
        <v>793</v>
      </c>
      <c r="B669" s="66" t="s">
        <v>4764</v>
      </c>
      <c r="C669" s="66" t="str">
        <f t="shared" si="11"/>
        <v>0110405321就労継続支援(Ａ型)</v>
      </c>
      <c r="D669" s="62" t="s">
        <v>3428</v>
      </c>
      <c r="E669" s="67" t="s">
        <v>4536</v>
      </c>
      <c r="F669" s="67" t="s">
        <v>3962</v>
      </c>
      <c r="G669" s="61" t="s">
        <v>1729</v>
      </c>
      <c r="H669" s="61"/>
      <c r="I669" s="67" t="s">
        <v>2669</v>
      </c>
      <c r="J669" s="108"/>
      <c r="K669" s="108"/>
    </row>
    <row r="670" spans="1:11" s="68" customFormat="1" x14ac:dyDescent="0.15">
      <c r="A670" s="66" t="s">
        <v>794</v>
      </c>
      <c r="B670" s="66" t="s">
        <v>4765</v>
      </c>
      <c r="C670" s="66" t="str">
        <f t="shared" si="11"/>
        <v>0110405347就労継続支援(Ｂ型)</v>
      </c>
      <c r="D670" s="62" t="s">
        <v>3429</v>
      </c>
      <c r="E670" s="67" t="s">
        <v>4537</v>
      </c>
      <c r="F670" s="67" t="s">
        <v>3963</v>
      </c>
      <c r="G670" s="61" t="s">
        <v>1730</v>
      </c>
      <c r="H670" s="61"/>
      <c r="I670" s="67" t="s">
        <v>2670</v>
      </c>
      <c r="J670" s="108"/>
      <c r="K670" s="108"/>
    </row>
    <row r="671" spans="1:11" s="68" customFormat="1" x14ac:dyDescent="0.15">
      <c r="A671" s="66" t="s">
        <v>798</v>
      </c>
      <c r="B671" s="66" t="s">
        <v>4763</v>
      </c>
      <c r="C671" s="66" t="str">
        <f t="shared" si="11"/>
        <v>0110500022生活介護</v>
      </c>
      <c r="D671" s="62" t="s">
        <v>3044</v>
      </c>
      <c r="E671" s="67" t="s">
        <v>4154</v>
      </c>
      <c r="F671" s="67" t="s">
        <v>2555</v>
      </c>
      <c r="G671" s="61" t="s">
        <v>1734</v>
      </c>
      <c r="H671" s="61"/>
      <c r="I671" s="67" t="s">
        <v>2674</v>
      </c>
      <c r="J671" s="108">
        <v>306</v>
      </c>
      <c r="K671" s="108">
        <v>1</v>
      </c>
    </row>
    <row r="672" spans="1:11" s="68" customFormat="1" x14ac:dyDescent="0.15">
      <c r="A672" s="66" t="s">
        <v>797</v>
      </c>
      <c r="B672" s="66" t="s">
        <v>4763</v>
      </c>
      <c r="C672" s="66" t="str">
        <f t="shared" si="11"/>
        <v>0110500048生活介護</v>
      </c>
      <c r="D672" s="62" t="s">
        <v>3179</v>
      </c>
      <c r="E672" s="67" t="s">
        <v>4288</v>
      </c>
      <c r="F672" s="67" t="s">
        <v>3774</v>
      </c>
      <c r="G672" s="61" t="s">
        <v>1733</v>
      </c>
      <c r="H672" s="61"/>
      <c r="I672" s="67" t="s">
        <v>2673</v>
      </c>
      <c r="J672" s="108"/>
      <c r="K672" s="108"/>
    </row>
    <row r="673" spans="1:11" s="68" customFormat="1" x14ac:dyDescent="0.15">
      <c r="A673" s="66" t="s">
        <v>797</v>
      </c>
      <c r="B673" s="66" t="s">
        <v>4765</v>
      </c>
      <c r="C673" s="66" t="str">
        <f t="shared" si="11"/>
        <v>0110500048就労継続支援(Ｂ型)</v>
      </c>
      <c r="D673" s="62" t="s">
        <v>3179</v>
      </c>
      <c r="E673" s="67" t="s">
        <v>4288</v>
      </c>
      <c r="F673" s="67" t="s">
        <v>3774</v>
      </c>
      <c r="G673" s="61" t="s">
        <v>1735</v>
      </c>
      <c r="H673" s="61"/>
      <c r="I673" s="67" t="s">
        <v>2675</v>
      </c>
      <c r="J673" s="108"/>
      <c r="K673" s="108"/>
    </row>
    <row r="674" spans="1:11" s="68" customFormat="1" x14ac:dyDescent="0.15">
      <c r="A674" s="66" t="s">
        <v>799</v>
      </c>
      <c r="B674" s="66" t="s">
        <v>4764</v>
      </c>
      <c r="C674" s="66" t="str">
        <f t="shared" si="11"/>
        <v>0110500063就労継続支援(Ａ型)</v>
      </c>
      <c r="D674" s="62" t="s">
        <v>1736</v>
      </c>
      <c r="E674" s="67" t="s">
        <v>4539</v>
      </c>
      <c r="F674" s="67" t="s">
        <v>2676</v>
      </c>
      <c r="G674" s="61" t="s">
        <v>1736</v>
      </c>
      <c r="H674" s="61"/>
      <c r="I674" s="67" t="s">
        <v>2676</v>
      </c>
      <c r="J674" s="108">
        <v>27</v>
      </c>
      <c r="K674" s="108">
        <v>4</v>
      </c>
    </row>
    <row r="675" spans="1:11" s="68" customFormat="1" x14ac:dyDescent="0.15">
      <c r="A675" s="66" t="s">
        <v>800</v>
      </c>
      <c r="B675" s="66" t="s">
        <v>4763</v>
      </c>
      <c r="C675" s="66" t="str">
        <f t="shared" si="11"/>
        <v>0110500071生活介護</v>
      </c>
      <c r="D675" s="62" t="s">
        <v>3431</v>
      </c>
      <c r="E675" s="67" t="s">
        <v>4540</v>
      </c>
      <c r="F675" s="67" t="s">
        <v>2820</v>
      </c>
      <c r="G675" s="61" t="s">
        <v>1737</v>
      </c>
      <c r="H675" s="61"/>
      <c r="I675" s="67" t="s">
        <v>2677</v>
      </c>
      <c r="J675" s="108"/>
      <c r="K675" s="108"/>
    </row>
    <row r="676" spans="1:11" s="68" customFormat="1" x14ac:dyDescent="0.15">
      <c r="A676" s="66" t="s">
        <v>800</v>
      </c>
      <c r="B676" s="66" t="s">
        <v>4765</v>
      </c>
      <c r="C676" s="66" t="str">
        <f t="shared" si="11"/>
        <v>0110500071就労継続支援(Ｂ型)</v>
      </c>
      <c r="D676" s="62" t="s">
        <v>3431</v>
      </c>
      <c r="E676" s="67" t="s">
        <v>4540</v>
      </c>
      <c r="F676" s="67" t="s">
        <v>2820</v>
      </c>
      <c r="G676" s="61" t="s">
        <v>1738</v>
      </c>
      <c r="H676" s="61"/>
      <c r="I676" s="67" t="s">
        <v>2678</v>
      </c>
      <c r="J676" s="108"/>
      <c r="K676" s="108"/>
    </row>
    <row r="677" spans="1:11" s="68" customFormat="1" x14ac:dyDescent="0.15">
      <c r="A677" s="66" t="s">
        <v>801</v>
      </c>
      <c r="B677" s="66" t="s">
        <v>4763</v>
      </c>
      <c r="C677" s="66" t="str">
        <f t="shared" si="11"/>
        <v>0110500139生活介護</v>
      </c>
      <c r="D677" s="62" t="s">
        <v>3432</v>
      </c>
      <c r="E677" s="67" t="s">
        <v>4541</v>
      </c>
      <c r="F677" s="67" t="s">
        <v>2679</v>
      </c>
      <c r="G677" s="61" t="s">
        <v>1739</v>
      </c>
      <c r="H677" s="61"/>
      <c r="I677" s="67" t="s">
        <v>2679</v>
      </c>
      <c r="J677" s="108">
        <v>24</v>
      </c>
      <c r="K677" s="108">
        <v>1</v>
      </c>
    </row>
    <row r="678" spans="1:11" s="68" customFormat="1" x14ac:dyDescent="0.15">
      <c r="A678" s="66" t="s">
        <v>802</v>
      </c>
      <c r="B678" s="66" t="s">
        <v>4763</v>
      </c>
      <c r="C678" s="66" t="str">
        <f t="shared" si="11"/>
        <v>0110500162生活介護</v>
      </c>
      <c r="D678" s="62" t="s">
        <v>3433</v>
      </c>
      <c r="E678" s="67" t="s">
        <v>4542</v>
      </c>
      <c r="F678" s="67" t="s">
        <v>2680</v>
      </c>
      <c r="G678" s="61" t="s">
        <v>1740</v>
      </c>
      <c r="H678" s="61"/>
      <c r="I678" s="67" t="s">
        <v>2680</v>
      </c>
      <c r="J678" s="108"/>
      <c r="K678" s="108"/>
    </row>
    <row r="679" spans="1:11" s="68" customFormat="1" x14ac:dyDescent="0.15">
      <c r="A679" s="66" t="s">
        <v>803</v>
      </c>
      <c r="B679" s="66" t="s">
        <v>4765</v>
      </c>
      <c r="C679" s="66" t="str">
        <f t="shared" si="11"/>
        <v>0110500410就労継続支援(Ｂ型)</v>
      </c>
      <c r="D679" s="62" t="s">
        <v>3434</v>
      </c>
      <c r="E679" s="67" t="s">
        <v>4543</v>
      </c>
      <c r="F679" s="67" t="s">
        <v>3965</v>
      </c>
      <c r="G679" s="61" t="s">
        <v>1741</v>
      </c>
      <c r="H679" s="61"/>
      <c r="I679" s="67" t="s">
        <v>2681</v>
      </c>
      <c r="J679" s="108">
        <v>57</v>
      </c>
      <c r="K679" s="108">
        <v>1</v>
      </c>
    </row>
    <row r="680" spans="1:11" s="68" customFormat="1" x14ac:dyDescent="0.15">
      <c r="A680" s="66" t="s">
        <v>804</v>
      </c>
      <c r="B680" s="66" t="s">
        <v>4763</v>
      </c>
      <c r="C680" s="66" t="str">
        <f t="shared" si="11"/>
        <v>0110500436生活介護</v>
      </c>
      <c r="D680" s="62" t="s">
        <v>3435</v>
      </c>
      <c r="E680" s="67" t="s">
        <v>4544</v>
      </c>
      <c r="F680" s="67" t="s">
        <v>2682</v>
      </c>
      <c r="G680" s="61" t="s">
        <v>1742</v>
      </c>
      <c r="H680" s="61"/>
      <c r="I680" s="67" t="s">
        <v>2682</v>
      </c>
      <c r="J680" s="108"/>
      <c r="K680" s="108"/>
    </row>
    <row r="681" spans="1:11" s="68" customFormat="1" x14ac:dyDescent="0.15">
      <c r="A681" s="66" t="s">
        <v>805</v>
      </c>
      <c r="B681" s="66" t="s">
        <v>4763</v>
      </c>
      <c r="C681" s="66" t="str">
        <f t="shared" si="11"/>
        <v>0110500469生活介護</v>
      </c>
      <c r="D681" s="62" t="s">
        <v>3436</v>
      </c>
      <c r="E681" s="67" t="s">
        <v>4545</v>
      </c>
      <c r="F681" s="67" t="s">
        <v>2683</v>
      </c>
      <c r="G681" s="61" t="s">
        <v>1743</v>
      </c>
      <c r="H681" s="61"/>
      <c r="I681" s="67" t="s">
        <v>2683</v>
      </c>
      <c r="J681" s="108"/>
      <c r="K681" s="108"/>
    </row>
    <row r="682" spans="1:11" s="68" customFormat="1" x14ac:dyDescent="0.15">
      <c r="A682" s="66" t="s">
        <v>806</v>
      </c>
      <c r="B682" s="66" t="s">
        <v>4763</v>
      </c>
      <c r="C682" s="66" t="str">
        <f t="shared" si="11"/>
        <v>0110500477生活介護</v>
      </c>
      <c r="D682" s="62" t="s">
        <v>3436</v>
      </c>
      <c r="E682" s="67" t="s">
        <v>4545</v>
      </c>
      <c r="F682" s="67" t="s">
        <v>2683</v>
      </c>
      <c r="G682" s="61" t="s">
        <v>1744</v>
      </c>
      <c r="H682" s="61"/>
      <c r="I682" s="67" t="s">
        <v>2683</v>
      </c>
      <c r="J682" s="108"/>
      <c r="K682" s="108"/>
    </row>
    <row r="683" spans="1:11" s="68" customFormat="1" x14ac:dyDescent="0.15">
      <c r="A683" s="66" t="s">
        <v>807</v>
      </c>
      <c r="B683" s="66" t="s">
        <v>4763</v>
      </c>
      <c r="C683" s="66" t="str">
        <f t="shared" si="11"/>
        <v>0110500626生活介護</v>
      </c>
      <c r="D683" s="62" t="s">
        <v>3437</v>
      </c>
      <c r="E683" s="67" t="s">
        <v>4546</v>
      </c>
      <c r="F683" s="67" t="s">
        <v>2684</v>
      </c>
      <c r="G683" s="61" t="s">
        <v>1745</v>
      </c>
      <c r="H683" s="61"/>
      <c r="I683" s="67" t="s">
        <v>2684</v>
      </c>
      <c r="J683" s="108"/>
      <c r="K683" s="108"/>
    </row>
    <row r="684" spans="1:11" s="68" customFormat="1" x14ac:dyDescent="0.15">
      <c r="A684" s="66" t="s">
        <v>808</v>
      </c>
      <c r="B684" s="66" t="s">
        <v>4762</v>
      </c>
      <c r="C684" s="66" t="str">
        <f t="shared" si="11"/>
        <v>0110500865就労移行支援</v>
      </c>
      <c r="D684" s="62" t="s">
        <v>3438</v>
      </c>
      <c r="E684" s="67" t="s">
        <v>4547</v>
      </c>
      <c r="F684" s="67" t="s">
        <v>3966</v>
      </c>
      <c r="G684" s="61" t="s">
        <v>1746</v>
      </c>
      <c r="H684" s="61"/>
      <c r="I684" s="67" t="s">
        <v>2685</v>
      </c>
      <c r="J684" s="108">
        <v>9</v>
      </c>
      <c r="K684" s="108">
        <v>4</v>
      </c>
    </row>
    <row r="685" spans="1:11" s="68" customFormat="1" x14ac:dyDescent="0.15">
      <c r="A685" s="66" t="s">
        <v>808</v>
      </c>
      <c r="B685" s="66" t="s">
        <v>4764</v>
      </c>
      <c r="C685" s="66" t="str">
        <f t="shared" si="11"/>
        <v>0110500865就労継続支援(Ａ型)</v>
      </c>
      <c r="D685" s="62" t="s">
        <v>3438</v>
      </c>
      <c r="E685" s="67" t="s">
        <v>4547</v>
      </c>
      <c r="F685" s="67" t="s">
        <v>3966</v>
      </c>
      <c r="G685" s="61" t="s">
        <v>1747</v>
      </c>
      <c r="H685" s="61"/>
      <c r="I685" s="67" t="s">
        <v>2686</v>
      </c>
      <c r="J685" s="108"/>
      <c r="K685" s="108"/>
    </row>
    <row r="686" spans="1:11" s="68" customFormat="1" x14ac:dyDescent="0.15">
      <c r="A686" s="66" t="s">
        <v>808</v>
      </c>
      <c r="B686" s="66" t="s">
        <v>4765</v>
      </c>
      <c r="C686" s="66" t="str">
        <f t="shared" si="11"/>
        <v>0110500865就労継続支援(Ｂ型)</v>
      </c>
      <c r="D686" s="62" t="s">
        <v>3438</v>
      </c>
      <c r="E686" s="67" t="s">
        <v>4547</v>
      </c>
      <c r="F686" s="67" t="s">
        <v>3966</v>
      </c>
      <c r="G686" s="61" t="s">
        <v>1746</v>
      </c>
      <c r="H686" s="61"/>
      <c r="I686" s="67" t="s">
        <v>2685</v>
      </c>
      <c r="J686" s="108">
        <v>9</v>
      </c>
      <c r="K686" s="108">
        <v>4</v>
      </c>
    </row>
    <row r="687" spans="1:11" s="68" customFormat="1" x14ac:dyDescent="0.15">
      <c r="A687" s="66" t="s">
        <v>809</v>
      </c>
      <c r="B687" s="66" t="s">
        <v>4763</v>
      </c>
      <c r="C687" s="66" t="str">
        <f t="shared" si="11"/>
        <v>0110500949生活介護</v>
      </c>
      <c r="D687" s="62" t="s">
        <v>3439</v>
      </c>
      <c r="E687" s="67" t="s">
        <v>4548</v>
      </c>
      <c r="F687" s="67" t="s">
        <v>2687</v>
      </c>
      <c r="G687" s="61" t="s">
        <v>1748</v>
      </c>
      <c r="H687" s="61"/>
      <c r="I687" s="67" t="s">
        <v>2687</v>
      </c>
      <c r="J687" s="108"/>
      <c r="K687" s="108"/>
    </row>
    <row r="688" spans="1:11" s="68" customFormat="1" x14ac:dyDescent="0.15">
      <c r="A688" s="66" t="s">
        <v>810</v>
      </c>
      <c r="B688" s="66" t="s">
        <v>4763</v>
      </c>
      <c r="C688" s="66" t="str">
        <f t="shared" si="11"/>
        <v>0110500956生活介護</v>
      </c>
      <c r="D688" s="62" t="s">
        <v>3072</v>
      </c>
      <c r="E688" s="67" t="s">
        <v>4182</v>
      </c>
      <c r="F688" s="67" t="s">
        <v>2688</v>
      </c>
      <c r="G688" s="61" t="s">
        <v>1749</v>
      </c>
      <c r="H688" s="61"/>
      <c r="I688" s="67" t="s">
        <v>2688</v>
      </c>
      <c r="J688" s="108"/>
      <c r="K688" s="108"/>
    </row>
    <row r="689" spans="1:11" s="68" customFormat="1" x14ac:dyDescent="0.15">
      <c r="A689" s="66" t="s">
        <v>811</v>
      </c>
      <c r="B689" s="66" t="s">
        <v>4765</v>
      </c>
      <c r="C689" s="66" t="str">
        <f t="shared" si="11"/>
        <v>0110501012就労継続支援(Ｂ型)</v>
      </c>
      <c r="D689" s="62" t="s">
        <v>3072</v>
      </c>
      <c r="E689" s="67" t="s">
        <v>4182</v>
      </c>
      <c r="F689" s="67" t="s">
        <v>2688</v>
      </c>
      <c r="G689" s="61" t="s">
        <v>1750</v>
      </c>
      <c r="H689" s="61"/>
      <c r="I689" s="67" t="s">
        <v>2688</v>
      </c>
      <c r="J689" s="108"/>
      <c r="K689" s="108"/>
    </row>
    <row r="690" spans="1:11" s="68" customFormat="1" x14ac:dyDescent="0.15">
      <c r="A690" s="66" t="s">
        <v>811</v>
      </c>
      <c r="B690" s="66" t="s">
        <v>4763</v>
      </c>
      <c r="C690" s="66" t="str">
        <f t="shared" si="11"/>
        <v>0110501012生活介護</v>
      </c>
      <c r="D690" s="62" t="s">
        <v>3072</v>
      </c>
      <c r="E690" s="67" t="s">
        <v>4182</v>
      </c>
      <c r="F690" s="67" t="s">
        <v>2688</v>
      </c>
      <c r="G690" s="61" t="s">
        <v>1750</v>
      </c>
      <c r="H690" s="61"/>
      <c r="I690" s="67" t="s">
        <v>2688</v>
      </c>
      <c r="J690" s="108"/>
      <c r="K690" s="108"/>
    </row>
    <row r="691" spans="1:11" s="68" customFormat="1" x14ac:dyDescent="0.15">
      <c r="A691" s="66" t="s">
        <v>811</v>
      </c>
      <c r="B691" s="66" t="s">
        <v>4764</v>
      </c>
      <c r="C691" s="66" t="str">
        <f t="shared" si="11"/>
        <v>0110501012就労継続支援(Ａ型)</v>
      </c>
      <c r="D691" s="62" t="s">
        <v>3072</v>
      </c>
      <c r="E691" s="67" t="s">
        <v>4182</v>
      </c>
      <c r="F691" s="67" t="s">
        <v>2688</v>
      </c>
      <c r="G691" s="61" t="s">
        <v>1750</v>
      </c>
      <c r="H691" s="61"/>
      <c r="I691" s="67" t="s">
        <v>2688</v>
      </c>
      <c r="J691" s="108"/>
      <c r="K691" s="108"/>
    </row>
    <row r="692" spans="1:11" s="68" customFormat="1" x14ac:dyDescent="0.15">
      <c r="A692" s="66" t="s">
        <v>812</v>
      </c>
      <c r="B692" s="66" t="s">
        <v>4763</v>
      </c>
      <c r="C692" s="66" t="str">
        <f t="shared" si="11"/>
        <v>0110501079生活介護</v>
      </c>
      <c r="D692" s="62" t="s">
        <v>3440</v>
      </c>
      <c r="E692" s="67" t="s">
        <v>4549</v>
      </c>
      <c r="F692" s="67" t="s">
        <v>2689</v>
      </c>
      <c r="G692" s="61" t="s">
        <v>1751</v>
      </c>
      <c r="H692" s="61"/>
      <c r="I692" s="67" t="s">
        <v>2689</v>
      </c>
      <c r="J692" s="108"/>
      <c r="K692" s="108"/>
    </row>
    <row r="693" spans="1:11" s="68" customFormat="1" x14ac:dyDescent="0.15">
      <c r="A693" s="66" t="s">
        <v>813</v>
      </c>
      <c r="B693" s="66" t="s">
        <v>4763</v>
      </c>
      <c r="C693" s="66" t="str">
        <f t="shared" si="11"/>
        <v>0110501111生活介護</v>
      </c>
      <c r="D693" s="62" t="s">
        <v>3441</v>
      </c>
      <c r="E693" s="67" t="s">
        <v>4550</v>
      </c>
      <c r="F693" s="67" t="s">
        <v>3967</v>
      </c>
      <c r="G693" s="61" t="s">
        <v>1752</v>
      </c>
      <c r="H693" s="61"/>
      <c r="I693" s="67" t="s">
        <v>2690</v>
      </c>
      <c r="J693" s="108"/>
      <c r="K693" s="108"/>
    </row>
    <row r="694" spans="1:11" s="68" customFormat="1" x14ac:dyDescent="0.15">
      <c r="A694" s="66" t="s">
        <v>814</v>
      </c>
      <c r="B694" s="66" t="s">
        <v>4763</v>
      </c>
      <c r="C694" s="66" t="str">
        <f t="shared" si="11"/>
        <v>0110501152生活介護</v>
      </c>
      <c r="D694" s="62" t="s">
        <v>3442</v>
      </c>
      <c r="E694" s="67" t="s">
        <v>4551</v>
      </c>
      <c r="F694" s="67" t="s">
        <v>2691</v>
      </c>
      <c r="G694" s="61" t="s">
        <v>1753</v>
      </c>
      <c r="H694" s="61"/>
      <c r="I694" s="67" t="s">
        <v>2691</v>
      </c>
      <c r="J694" s="108"/>
      <c r="K694" s="108"/>
    </row>
    <row r="695" spans="1:11" s="68" customFormat="1" x14ac:dyDescent="0.15">
      <c r="A695" s="66" t="s">
        <v>815</v>
      </c>
      <c r="B695" s="66" t="s">
        <v>4763</v>
      </c>
      <c r="C695" s="66" t="str">
        <f t="shared" si="11"/>
        <v>0110501210生活介護</v>
      </c>
      <c r="D695" s="62" t="s">
        <v>3438</v>
      </c>
      <c r="E695" s="67" t="s">
        <v>4547</v>
      </c>
      <c r="F695" s="67" t="s">
        <v>3966</v>
      </c>
      <c r="G695" s="61" t="s">
        <v>1754</v>
      </c>
      <c r="H695" s="61"/>
      <c r="I695" s="67" t="s">
        <v>2692</v>
      </c>
      <c r="J695" s="108">
        <v>9</v>
      </c>
      <c r="K695" s="108">
        <v>5</v>
      </c>
    </row>
    <row r="696" spans="1:11" s="68" customFormat="1" x14ac:dyDescent="0.15">
      <c r="A696" s="66" t="s">
        <v>815</v>
      </c>
      <c r="B696" s="66" t="s">
        <v>4765</v>
      </c>
      <c r="C696" s="66" t="str">
        <f t="shared" si="11"/>
        <v>0110501210就労継続支援(Ｂ型)</v>
      </c>
      <c r="D696" s="62" t="s">
        <v>3438</v>
      </c>
      <c r="E696" s="67" t="s">
        <v>4547</v>
      </c>
      <c r="F696" s="67" t="s">
        <v>3966</v>
      </c>
      <c r="G696" s="61" t="s">
        <v>1754</v>
      </c>
      <c r="H696" s="61"/>
      <c r="I696" s="67" t="s">
        <v>2693</v>
      </c>
      <c r="J696" s="108">
        <v>9</v>
      </c>
      <c r="K696" s="108">
        <v>5</v>
      </c>
    </row>
    <row r="697" spans="1:11" s="68" customFormat="1" x14ac:dyDescent="0.15">
      <c r="A697" s="66" t="s">
        <v>816</v>
      </c>
      <c r="B697" s="66" t="s">
        <v>4762</v>
      </c>
      <c r="C697" s="66" t="str">
        <f t="shared" si="11"/>
        <v>0110501244就労移行支援</v>
      </c>
      <c r="D697" s="62" t="s">
        <v>3443</v>
      </c>
      <c r="E697" s="67" t="s">
        <v>4552</v>
      </c>
      <c r="F697" s="67" t="s">
        <v>2694</v>
      </c>
      <c r="G697" s="61" t="s">
        <v>1755</v>
      </c>
      <c r="H697" s="61"/>
      <c r="I697" s="67" t="s">
        <v>2694</v>
      </c>
      <c r="J697" s="108">
        <v>64</v>
      </c>
      <c r="K697" s="108">
        <v>1</v>
      </c>
    </row>
    <row r="698" spans="1:11" s="68" customFormat="1" x14ac:dyDescent="0.15">
      <c r="A698" s="66" t="s">
        <v>816</v>
      </c>
      <c r="B698" s="66" t="s">
        <v>4765</v>
      </c>
      <c r="C698" s="66" t="str">
        <f t="shared" si="11"/>
        <v>0110501244就労継続支援(Ｂ型)</v>
      </c>
      <c r="D698" s="62" t="s">
        <v>3443</v>
      </c>
      <c r="E698" s="67" t="s">
        <v>4552</v>
      </c>
      <c r="F698" s="67" t="s">
        <v>2694</v>
      </c>
      <c r="G698" s="61" t="s">
        <v>1755</v>
      </c>
      <c r="H698" s="61"/>
      <c r="I698" s="67" t="s">
        <v>2694</v>
      </c>
      <c r="J698" s="108">
        <v>64</v>
      </c>
      <c r="K698" s="108">
        <v>1</v>
      </c>
    </row>
    <row r="699" spans="1:11" s="68" customFormat="1" x14ac:dyDescent="0.15">
      <c r="A699" s="66" t="s">
        <v>817</v>
      </c>
      <c r="B699" s="66" t="s">
        <v>4763</v>
      </c>
      <c r="C699" s="66" t="str">
        <f t="shared" si="11"/>
        <v>0110501293生活介護</v>
      </c>
      <c r="D699" s="62" t="s">
        <v>3444</v>
      </c>
      <c r="E699" s="67" t="s">
        <v>4553</v>
      </c>
      <c r="F699" s="67" t="s">
        <v>3968</v>
      </c>
      <c r="G699" s="61" t="s">
        <v>1756</v>
      </c>
      <c r="H699" s="61"/>
      <c r="I699" s="67" t="s">
        <v>2695</v>
      </c>
      <c r="J699" s="108"/>
      <c r="K699" s="108"/>
    </row>
    <row r="700" spans="1:11" s="68" customFormat="1" x14ac:dyDescent="0.15">
      <c r="A700" s="66" t="s">
        <v>818</v>
      </c>
      <c r="B700" s="66" t="s">
        <v>4763</v>
      </c>
      <c r="C700" s="66" t="str">
        <f t="shared" si="11"/>
        <v>0110501475生活介護</v>
      </c>
      <c r="D700" s="62" t="s">
        <v>3445</v>
      </c>
      <c r="E700" s="67" t="s">
        <v>4554</v>
      </c>
      <c r="F700" s="67" t="s">
        <v>3969</v>
      </c>
      <c r="G700" s="61" t="s">
        <v>1757</v>
      </c>
      <c r="H700" s="61"/>
      <c r="I700" s="67" t="s">
        <v>2696</v>
      </c>
      <c r="J700" s="108"/>
      <c r="K700" s="108"/>
    </row>
    <row r="701" spans="1:11" s="68" customFormat="1" x14ac:dyDescent="0.15">
      <c r="A701" s="66" t="s">
        <v>819</v>
      </c>
      <c r="B701" s="66" t="s">
        <v>4763</v>
      </c>
      <c r="C701" s="66" t="str">
        <f t="shared" si="11"/>
        <v>0110501590生活介護</v>
      </c>
      <c r="D701" s="62" t="s">
        <v>3044</v>
      </c>
      <c r="E701" s="67" t="s">
        <v>4154</v>
      </c>
      <c r="F701" s="67" t="s">
        <v>2555</v>
      </c>
      <c r="G701" s="61" t="s">
        <v>1758</v>
      </c>
      <c r="H701" s="61"/>
      <c r="I701" s="67" t="s">
        <v>2697</v>
      </c>
      <c r="J701" s="108"/>
      <c r="K701" s="108"/>
    </row>
    <row r="702" spans="1:11" s="68" customFormat="1" x14ac:dyDescent="0.15">
      <c r="A702" s="66" t="s">
        <v>821</v>
      </c>
      <c r="B702" s="66" t="s">
        <v>4765</v>
      </c>
      <c r="C702" s="66" t="str">
        <f t="shared" si="11"/>
        <v>0110501830就労継続支援(Ｂ型)</v>
      </c>
      <c r="D702" s="62" t="s">
        <v>3446</v>
      </c>
      <c r="E702" s="67" t="s">
        <v>4555</v>
      </c>
      <c r="F702" s="67" t="s">
        <v>2698</v>
      </c>
      <c r="G702" s="61" t="s">
        <v>1760</v>
      </c>
      <c r="H702" s="61"/>
      <c r="I702" s="67" t="s">
        <v>2699</v>
      </c>
      <c r="J702" s="108"/>
      <c r="K702" s="108"/>
    </row>
    <row r="703" spans="1:11" s="68" customFormat="1" x14ac:dyDescent="0.15">
      <c r="A703" s="66" t="s">
        <v>820</v>
      </c>
      <c r="B703" s="66" t="s">
        <v>4765</v>
      </c>
      <c r="C703" s="66" t="str">
        <f t="shared" si="11"/>
        <v>0110501848就労継続支援(Ｂ型)</v>
      </c>
      <c r="D703" s="62" t="s">
        <v>3446</v>
      </c>
      <c r="E703" s="67" t="s">
        <v>4555</v>
      </c>
      <c r="F703" s="67" t="s">
        <v>2698</v>
      </c>
      <c r="G703" s="61" t="s">
        <v>1759</v>
      </c>
      <c r="H703" s="61"/>
      <c r="I703" s="67" t="s">
        <v>2698</v>
      </c>
      <c r="J703" s="108"/>
      <c r="K703" s="108"/>
    </row>
    <row r="704" spans="1:11" s="68" customFormat="1" x14ac:dyDescent="0.15">
      <c r="A704" s="66" t="s">
        <v>822</v>
      </c>
      <c r="B704" s="66" t="s">
        <v>4762</v>
      </c>
      <c r="C704" s="66" t="str">
        <f t="shared" si="11"/>
        <v>0110501962就労移行支援</v>
      </c>
      <c r="D704" s="62" t="s">
        <v>3447</v>
      </c>
      <c r="E704" s="67" t="s">
        <v>4556</v>
      </c>
      <c r="F704" s="67" t="s">
        <v>2700</v>
      </c>
      <c r="G704" s="61" t="s">
        <v>1761</v>
      </c>
      <c r="H704" s="61"/>
      <c r="I704" s="67" t="s">
        <v>2700</v>
      </c>
      <c r="J704" s="108">
        <v>49</v>
      </c>
      <c r="K704" s="108">
        <v>1</v>
      </c>
    </row>
    <row r="705" spans="1:11" s="68" customFormat="1" x14ac:dyDescent="0.15">
      <c r="A705" s="66" t="s">
        <v>822</v>
      </c>
      <c r="B705" s="66" t="s">
        <v>4765</v>
      </c>
      <c r="C705" s="66" t="str">
        <f t="shared" si="11"/>
        <v>0110501962就労継続支援(Ｂ型)</v>
      </c>
      <c r="D705" s="62" t="s">
        <v>3447</v>
      </c>
      <c r="E705" s="67" t="s">
        <v>4556</v>
      </c>
      <c r="F705" s="67" t="s">
        <v>2700</v>
      </c>
      <c r="G705" s="61" t="s">
        <v>1761</v>
      </c>
      <c r="H705" s="61"/>
      <c r="I705" s="67" t="s">
        <v>2700</v>
      </c>
      <c r="J705" s="108">
        <v>49</v>
      </c>
      <c r="K705" s="108">
        <v>1</v>
      </c>
    </row>
    <row r="706" spans="1:11" s="68" customFormat="1" x14ac:dyDescent="0.15">
      <c r="A706" s="66" t="s">
        <v>823</v>
      </c>
      <c r="B706" s="66" t="s">
        <v>4762</v>
      </c>
      <c r="C706" s="66" t="str">
        <f t="shared" si="11"/>
        <v>0110501970就労移行支援</v>
      </c>
      <c r="D706" s="62" t="s">
        <v>3049</v>
      </c>
      <c r="E706" s="67" t="s">
        <v>4159</v>
      </c>
      <c r="F706" s="67" t="s">
        <v>3679</v>
      </c>
      <c r="G706" s="61" t="s">
        <v>1762</v>
      </c>
      <c r="H706" s="61"/>
      <c r="I706" s="67" t="s">
        <v>2701</v>
      </c>
      <c r="J706" s="108">
        <v>46</v>
      </c>
      <c r="K706" s="108">
        <v>1</v>
      </c>
    </row>
    <row r="707" spans="1:11" s="68" customFormat="1" x14ac:dyDescent="0.15">
      <c r="A707" s="66" t="s">
        <v>823</v>
      </c>
      <c r="B707" s="66" t="s">
        <v>4765</v>
      </c>
      <c r="C707" s="66" t="str">
        <f t="shared" si="11"/>
        <v>0110501970就労継続支援(Ｂ型)</v>
      </c>
      <c r="D707" s="62" t="s">
        <v>3049</v>
      </c>
      <c r="E707" s="67" t="s">
        <v>4159</v>
      </c>
      <c r="F707" s="67" t="s">
        <v>3679</v>
      </c>
      <c r="G707" s="61" t="s">
        <v>1762</v>
      </c>
      <c r="H707" s="61"/>
      <c r="I707" s="67" t="s">
        <v>2701</v>
      </c>
      <c r="J707" s="108">
        <v>46</v>
      </c>
      <c r="K707" s="108">
        <v>1</v>
      </c>
    </row>
    <row r="708" spans="1:11" s="68" customFormat="1" x14ac:dyDescent="0.15">
      <c r="A708" s="66" t="s">
        <v>824</v>
      </c>
      <c r="B708" s="66" t="s">
        <v>4762</v>
      </c>
      <c r="C708" s="66" t="str">
        <f t="shared" si="11"/>
        <v>0110502010就労移行支援</v>
      </c>
      <c r="D708" s="62" t="s">
        <v>3017</v>
      </c>
      <c r="E708" s="67" t="s">
        <v>4128</v>
      </c>
      <c r="F708" s="67" t="s">
        <v>2703</v>
      </c>
      <c r="G708" s="61" t="s">
        <v>1763</v>
      </c>
      <c r="H708" s="61"/>
      <c r="I708" s="67" t="s">
        <v>2702</v>
      </c>
      <c r="J708" s="108">
        <v>3</v>
      </c>
      <c r="K708" s="108">
        <v>3</v>
      </c>
    </row>
    <row r="709" spans="1:11" s="68" customFormat="1" x14ac:dyDescent="0.15">
      <c r="A709" s="66" t="s">
        <v>824</v>
      </c>
      <c r="B709" s="66" t="s">
        <v>4765</v>
      </c>
      <c r="C709" s="66" t="str">
        <f t="shared" si="11"/>
        <v>0110502010就労継続支援(Ｂ型)</v>
      </c>
      <c r="D709" s="62" t="s">
        <v>3017</v>
      </c>
      <c r="E709" s="67" t="s">
        <v>4128</v>
      </c>
      <c r="F709" s="67" t="s">
        <v>2703</v>
      </c>
      <c r="G709" s="61" t="s">
        <v>1764</v>
      </c>
      <c r="H709" s="61"/>
      <c r="I709" s="67" t="s">
        <v>2702</v>
      </c>
      <c r="J709" s="108">
        <v>3</v>
      </c>
      <c r="K709" s="108">
        <v>3</v>
      </c>
    </row>
    <row r="710" spans="1:11" s="68" customFormat="1" x14ac:dyDescent="0.15">
      <c r="A710" s="66" t="s">
        <v>825</v>
      </c>
      <c r="B710" s="66" t="s">
        <v>4763</v>
      </c>
      <c r="C710" s="66" t="str">
        <f t="shared" si="11"/>
        <v>0110502028生活介護</v>
      </c>
      <c r="D710" s="62" t="s">
        <v>3017</v>
      </c>
      <c r="E710" s="67" t="s">
        <v>4128</v>
      </c>
      <c r="F710" s="67" t="s">
        <v>2703</v>
      </c>
      <c r="G710" s="61" t="s">
        <v>1765</v>
      </c>
      <c r="H710" s="61"/>
      <c r="I710" s="67" t="s">
        <v>2703</v>
      </c>
      <c r="J710" s="108">
        <v>3</v>
      </c>
      <c r="K710" s="108">
        <v>2</v>
      </c>
    </row>
    <row r="711" spans="1:11" s="68" customFormat="1" x14ac:dyDescent="0.15">
      <c r="A711" s="66" t="s">
        <v>825</v>
      </c>
      <c r="B711" s="66" t="s">
        <v>4765</v>
      </c>
      <c r="C711" s="66" t="str">
        <f t="shared" si="11"/>
        <v>0110502028就労継続支援(Ｂ型)</v>
      </c>
      <c r="D711" s="62" t="s">
        <v>3017</v>
      </c>
      <c r="E711" s="67" t="s">
        <v>4128</v>
      </c>
      <c r="F711" s="67" t="s">
        <v>2703</v>
      </c>
      <c r="G711" s="61" t="s">
        <v>1765</v>
      </c>
      <c r="H711" s="61"/>
      <c r="I711" s="67" t="s">
        <v>2703</v>
      </c>
      <c r="J711" s="108">
        <v>3</v>
      </c>
      <c r="K711" s="108">
        <v>2</v>
      </c>
    </row>
    <row r="712" spans="1:11" s="68" customFormat="1" x14ac:dyDescent="0.15">
      <c r="A712" s="66" t="s">
        <v>826</v>
      </c>
      <c r="B712" s="66" t="s">
        <v>4765</v>
      </c>
      <c r="C712" s="66" t="str">
        <f t="shared" si="11"/>
        <v>0110502036就労継続支援(Ｂ型)</v>
      </c>
      <c r="D712" s="62" t="s">
        <v>3448</v>
      </c>
      <c r="E712" s="67" t="s">
        <v>4557</v>
      </c>
      <c r="F712" s="67" t="s">
        <v>2704</v>
      </c>
      <c r="G712" s="61" t="s">
        <v>1766</v>
      </c>
      <c r="H712" s="61"/>
      <c r="I712" s="67" t="s">
        <v>2704</v>
      </c>
      <c r="J712" s="108"/>
      <c r="K712" s="108"/>
    </row>
    <row r="713" spans="1:11" s="68" customFormat="1" x14ac:dyDescent="0.15">
      <c r="A713" s="66" t="s">
        <v>827</v>
      </c>
      <c r="B713" s="66" t="s">
        <v>4762</v>
      </c>
      <c r="C713" s="66" t="str">
        <f t="shared" si="11"/>
        <v>0110502044就労移行支援</v>
      </c>
      <c r="D713" s="62" t="s">
        <v>3449</v>
      </c>
      <c r="E713" s="67" t="s">
        <v>4558</v>
      </c>
      <c r="F713" s="67" t="s">
        <v>3970</v>
      </c>
      <c r="G713" s="61" t="s">
        <v>1767</v>
      </c>
      <c r="H713" s="61"/>
      <c r="I713" s="67" t="s">
        <v>2705</v>
      </c>
      <c r="J713" s="108">
        <v>90</v>
      </c>
      <c r="K713" s="108">
        <v>1</v>
      </c>
    </row>
    <row r="714" spans="1:11" s="68" customFormat="1" x14ac:dyDescent="0.15">
      <c r="A714" s="66" t="s">
        <v>827</v>
      </c>
      <c r="B714" s="66" t="s">
        <v>4765</v>
      </c>
      <c r="C714" s="66" t="str">
        <f t="shared" si="11"/>
        <v>0110502044就労継続支援(Ｂ型)</v>
      </c>
      <c r="D714" s="62" t="s">
        <v>3449</v>
      </c>
      <c r="E714" s="67" t="s">
        <v>4558</v>
      </c>
      <c r="F714" s="67" t="s">
        <v>3970</v>
      </c>
      <c r="G714" s="61" t="s">
        <v>1767</v>
      </c>
      <c r="H714" s="61"/>
      <c r="I714" s="67" t="s">
        <v>2705</v>
      </c>
      <c r="J714" s="108">
        <v>90</v>
      </c>
      <c r="K714" s="108">
        <v>1</v>
      </c>
    </row>
    <row r="715" spans="1:11" s="68" customFormat="1" x14ac:dyDescent="0.15">
      <c r="A715" s="66" t="s">
        <v>828</v>
      </c>
      <c r="B715" s="66" t="s">
        <v>4765</v>
      </c>
      <c r="C715" s="66" t="str">
        <f t="shared" si="11"/>
        <v>0110502200就労継続支援(Ｂ型)</v>
      </c>
      <c r="D715" s="62" t="s">
        <v>1768</v>
      </c>
      <c r="E715" s="67" t="s">
        <v>4559</v>
      </c>
      <c r="F715" s="67" t="s">
        <v>2676</v>
      </c>
      <c r="G715" s="61" t="s">
        <v>1768</v>
      </c>
      <c r="H715" s="61"/>
      <c r="I715" s="67" t="s">
        <v>2676</v>
      </c>
      <c r="J715" s="108">
        <v>27</v>
      </c>
      <c r="K715" s="108">
        <v>1</v>
      </c>
    </row>
    <row r="716" spans="1:11" s="68" customFormat="1" x14ac:dyDescent="0.15">
      <c r="A716" s="66" t="s">
        <v>829</v>
      </c>
      <c r="B716" s="66" t="s">
        <v>4763</v>
      </c>
      <c r="C716" s="66" t="str">
        <f t="shared" si="11"/>
        <v>0110502325生活介護</v>
      </c>
      <c r="D716" s="62" t="s">
        <v>3450</v>
      </c>
      <c r="E716" s="67" t="s">
        <v>4560</v>
      </c>
      <c r="F716" s="67" t="s">
        <v>3971</v>
      </c>
      <c r="G716" s="61" t="s">
        <v>1769</v>
      </c>
      <c r="H716" s="61"/>
      <c r="I716" s="67" t="s">
        <v>2706</v>
      </c>
      <c r="J716" s="108"/>
      <c r="K716" s="108"/>
    </row>
    <row r="717" spans="1:11" s="68" customFormat="1" x14ac:dyDescent="0.15">
      <c r="A717" s="66" t="s">
        <v>830</v>
      </c>
      <c r="B717" s="66" t="s">
        <v>4765</v>
      </c>
      <c r="C717" s="66" t="str">
        <f t="shared" si="11"/>
        <v>0110502341就労継続支援(Ｂ型)</v>
      </c>
      <c r="D717" s="62" t="s">
        <v>3043</v>
      </c>
      <c r="E717" s="67" t="s">
        <v>4134</v>
      </c>
      <c r="F717" s="67" t="s">
        <v>3675</v>
      </c>
      <c r="G717" s="61" t="s">
        <v>1770</v>
      </c>
      <c r="H717" s="61"/>
      <c r="I717" s="67" t="s">
        <v>2707</v>
      </c>
      <c r="J717" s="108">
        <v>28</v>
      </c>
      <c r="K717" s="108">
        <v>1</v>
      </c>
    </row>
    <row r="718" spans="1:11" s="68" customFormat="1" x14ac:dyDescent="0.15">
      <c r="A718" s="66" t="s">
        <v>831</v>
      </c>
      <c r="B718" s="66" t="s">
        <v>4765</v>
      </c>
      <c r="C718" s="66" t="str">
        <f t="shared" si="11"/>
        <v>0110502358就労継続支援(Ｂ型)</v>
      </c>
      <c r="D718" s="62" t="s">
        <v>3451</v>
      </c>
      <c r="E718" s="67" t="s">
        <v>4561</v>
      </c>
      <c r="F718" s="67" t="s">
        <v>3972</v>
      </c>
      <c r="G718" s="61" t="s">
        <v>1771</v>
      </c>
      <c r="H718" s="61"/>
      <c r="I718" s="67" t="s">
        <v>2708</v>
      </c>
      <c r="J718" s="108">
        <v>128</v>
      </c>
      <c r="K718" s="108">
        <v>1</v>
      </c>
    </row>
    <row r="719" spans="1:11" s="68" customFormat="1" x14ac:dyDescent="0.15">
      <c r="A719" s="66" t="s">
        <v>832</v>
      </c>
      <c r="B719" s="66" t="s">
        <v>4765</v>
      </c>
      <c r="C719" s="66" t="str">
        <f t="shared" si="11"/>
        <v>0110502473就労継続支援(Ｂ型)</v>
      </c>
      <c r="D719" s="62" t="s">
        <v>3452</v>
      </c>
      <c r="E719" s="67" t="s">
        <v>4562</v>
      </c>
      <c r="F719" s="67" t="s">
        <v>2709</v>
      </c>
      <c r="G719" s="61" t="s">
        <v>1772</v>
      </c>
      <c r="H719" s="61"/>
      <c r="I719" s="67" t="s">
        <v>2709</v>
      </c>
      <c r="J719" s="108">
        <v>68</v>
      </c>
      <c r="K719" s="108">
        <v>1</v>
      </c>
    </row>
    <row r="720" spans="1:11" s="68" customFormat="1" x14ac:dyDescent="0.15">
      <c r="A720" s="66" t="s">
        <v>833</v>
      </c>
      <c r="B720" s="66" t="s">
        <v>4765</v>
      </c>
      <c r="C720" s="66" t="str">
        <f t="shared" si="11"/>
        <v>0110502507就労継続支援(Ｂ型)</v>
      </c>
      <c r="D720" s="62" t="s">
        <v>3038</v>
      </c>
      <c r="E720" s="67" t="s">
        <v>4149</v>
      </c>
      <c r="F720" s="67" t="s">
        <v>2710</v>
      </c>
      <c r="G720" s="61" t="s">
        <v>1773</v>
      </c>
      <c r="H720" s="61"/>
      <c r="I720" s="67" t="s">
        <v>2710</v>
      </c>
      <c r="J720" s="108">
        <v>15</v>
      </c>
      <c r="K720" s="108">
        <v>1</v>
      </c>
    </row>
    <row r="721" spans="1:11" s="68" customFormat="1" x14ac:dyDescent="0.15">
      <c r="A721" s="66" t="s">
        <v>834</v>
      </c>
      <c r="B721" s="66" t="s">
        <v>4763</v>
      </c>
      <c r="C721" s="66" t="str">
        <f t="shared" si="11"/>
        <v>0110502515生活介護</v>
      </c>
      <c r="D721" s="62" t="s">
        <v>3166</v>
      </c>
      <c r="E721" s="67" t="s">
        <v>4275</v>
      </c>
      <c r="F721" s="67" t="s">
        <v>3766</v>
      </c>
      <c r="G721" s="61" t="s">
        <v>1774</v>
      </c>
      <c r="H721" s="61"/>
      <c r="I721" s="67" t="s">
        <v>2711</v>
      </c>
      <c r="J721" s="108">
        <v>5</v>
      </c>
      <c r="K721" s="108">
        <v>2</v>
      </c>
    </row>
    <row r="722" spans="1:11" s="68" customFormat="1" x14ac:dyDescent="0.15">
      <c r="A722" s="66" t="s">
        <v>834</v>
      </c>
      <c r="B722" s="66" t="s">
        <v>4765</v>
      </c>
      <c r="C722" s="66" t="str">
        <f t="shared" si="11"/>
        <v>0110502515就労継続支援(Ｂ型)</v>
      </c>
      <c r="D722" s="62" t="s">
        <v>3166</v>
      </c>
      <c r="E722" s="67" t="s">
        <v>4275</v>
      </c>
      <c r="F722" s="67" t="s">
        <v>3766</v>
      </c>
      <c r="G722" s="61" t="s">
        <v>1774</v>
      </c>
      <c r="H722" s="61"/>
      <c r="I722" s="67" t="s">
        <v>2712</v>
      </c>
      <c r="J722" s="108">
        <v>5</v>
      </c>
      <c r="K722" s="108">
        <v>2</v>
      </c>
    </row>
    <row r="723" spans="1:11" s="68" customFormat="1" x14ac:dyDescent="0.15">
      <c r="A723" s="66" t="s">
        <v>836</v>
      </c>
      <c r="B723" s="66" t="s">
        <v>4763</v>
      </c>
      <c r="C723" s="66" t="str">
        <f t="shared" ref="C723:C786" si="12">A723&amp;B723&amp;H723</f>
        <v>0110502705生活介護</v>
      </c>
      <c r="D723" s="62" t="s">
        <v>3453</v>
      </c>
      <c r="E723" s="67" t="s">
        <v>4563</v>
      </c>
      <c r="F723" s="67" t="s">
        <v>3973</v>
      </c>
      <c r="G723" s="61" t="s">
        <v>1776</v>
      </c>
      <c r="H723" s="61"/>
      <c r="I723" s="67" t="s">
        <v>2714</v>
      </c>
      <c r="J723" s="108"/>
      <c r="K723" s="108"/>
    </row>
    <row r="724" spans="1:11" s="68" customFormat="1" x14ac:dyDescent="0.15">
      <c r="A724" s="66" t="s">
        <v>835</v>
      </c>
      <c r="B724" s="66" t="s">
        <v>4762</v>
      </c>
      <c r="C724" s="66" t="str">
        <f t="shared" si="12"/>
        <v>0110502770就労移行支援</v>
      </c>
      <c r="D724" s="62" t="s">
        <v>3072</v>
      </c>
      <c r="E724" s="67" t="s">
        <v>4182</v>
      </c>
      <c r="F724" s="67" t="s">
        <v>2688</v>
      </c>
      <c r="G724" s="61" t="s">
        <v>1775</v>
      </c>
      <c r="H724" s="61"/>
      <c r="I724" s="67" t="s">
        <v>2713</v>
      </c>
      <c r="J724" s="108">
        <v>22</v>
      </c>
      <c r="K724" s="108">
        <v>1</v>
      </c>
    </row>
    <row r="725" spans="1:11" s="68" customFormat="1" x14ac:dyDescent="0.15">
      <c r="A725" s="66" t="s">
        <v>835</v>
      </c>
      <c r="B725" s="66" t="s">
        <v>4765</v>
      </c>
      <c r="C725" s="66" t="str">
        <f t="shared" si="12"/>
        <v>0110502770就労継続支援(Ｂ型)</v>
      </c>
      <c r="D725" s="62" t="s">
        <v>3072</v>
      </c>
      <c r="E725" s="67" t="s">
        <v>4182</v>
      </c>
      <c r="F725" s="67" t="s">
        <v>2688</v>
      </c>
      <c r="G725" s="61" t="s">
        <v>1775</v>
      </c>
      <c r="H725" s="61"/>
      <c r="I725" s="67" t="s">
        <v>2713</v>
      </c>
      <c r="J725" s="108">
        <v>22</v>
      </c>
      <c r="K725" s="108">
        <v>1</v>
      </c>
    </row>
    <row r="726" spans="1:11" s="68" customFormat="1" x14ac:dyDescent="0.15">
      <c r="A726" s="66" t="s">
        <v>837</v>
      </c>
      <c r="B726" s="66" t="s">
        <v>4763</v>
      </c>
      <c r="C726" s="66" t="str">
        <f t="shared" si="12"/>
        <v>0110502812生活介護</v>
      </c>
      <c r="D726" s="62" t="s">
        <v>3454</v>
      </c>
      <c r="E726" s="67" t="s">
        <v>4564</v>
      </c>
      <c r="F726" s="67" t="s">
        <v>2715</v>
      </c>
      <c r="G726" s="61" t="s">
        <v>1777</v>
      </c>
      <c r="H726" s="61"/>
      <c r="I726" s="67" t="s">
        <v>2715</v>
      </c>
      <c r="J726" s="108"/>
      <c r="K726" s="108"/>
    </row>
    <row r="727" spans="1:11" s="68" customFormat="1" x14ac:dyDescent="0.15">
      <c r="A727" s="66" t="s">
        <v>838</v>
      </c>
      <c r="B727" s="66" t="s">
        <v>4766</v>
      </c>
      <c r="C727" s="66" t="str">
        <f t="shared" si="12"/>
        <v>0110502986自立訓練(生活訓練)</v>
      </c>
      <c r="D727" s="62" t="s">
        <v>3455</v>
      </c>
      <c r="E727" s="67" t="s">
        <v>4565</v>
      </c>
      <c r="F727" s="67" t="s">
        <v>3974</v>
      </c>
      <c r="G727" s="61" t="s">
        <v>1778</v>
      </c>
      <c r="H727" s="61"/>
      <c r="I727" s="67" t="s">
        <v>2716</v>
      </c>
      <c r="J727" s="108"/>
      <c r="K727" s="108"/>
    </row>
    <row r="728" spans="1:11" s="68" customFormat="1" x14ac:dyDescent="0.15">
      <c r="A728" s="66" t="s">
        <v>838</v>
      </c>
      <c r="B728" s="66" t="s">
        <v>4765</v>
      </c>
      <c r="C728" s="66" t="str">
        <f t="shared" si="12"/>
        <v>0110502986就労継続支援(Ｂ型)</v>
      </c>
      <c r="D728" s="62" t="s">
        <v>3455</v>
      </c>
      <c r="E728" s="67" t="s">
        <v>4565</v>
      </c>
      <c r="F728" s="67" t="s">
        <v>3974</v>
      </c>
      <c r="G728" s="61" t="s">
        <v>1780</v>
      </c>
      <c r="H728" s="61"/>
      <c r="I728" s="67" t="s">
        <v>2716</v>
      </c>
      <c r="J728" s="108"/>
      <c r="K728" s="108"/>
    </row>
    <row r="729" spans="1:11" s="68" customFormat="1" x14ac:dyDescent="0.15">
      <c r="A729" s="66" t="s">
        <v>839</v>
      </c>
      <c r="B729" s="66" t="s">
        <v>4765</v>
      </c>
      <c r="C729" s="66" t="str">
        <f t="shared" si="12"/>
        <v>0110502994就労継続支援(Ｂ型)</v>
      </c>
      <c r="D729" s="62" t="s">
        <v>3456</v>
      </c>
      <c r="E729" s="67" t="s">
        <v>4566</v>
      </c>
      <c r="F729" s="67" t="s">
        <v>2717</v>
      </c>
      <c r="G729" s="61" t="s">
        <v>1779</v>
      </c>
      <c r="H729" s="61"/>
      <c r="I729" s="67" t="s">
        <v>2717</v>
      </c>
      <c r="J729" s="108"/>
      <c r="K729" s="108"/>
    </row>
    <row r="730" spans="1:11" s="68" customFormat="1" x14ac:dyDescent="0.15">
      <c r="A730" s="66" t="s">
        <v>839</v>
      </c>
      <c r="B730" s="66" t="s">
        <v>4766</v>
      </c>
      <c r="C730" s="66" t="str">
        <f t="shared" si="12"/>
        <v>0110502994自立訓練(生活訓練)</v>
      </c>
      <c r="D730" s="62" t="s">
        <v>3456</v>
      </c>
      <c r="E730" s="67" t="s">
        <v>4566</v>
      </c>
      <c r="F730" s="67" t="s">
        <v>2717</v>
      </c>
      <c r="G730" s="61" t="s">
        <v>1779</v>
      </c>
      <c r="H730" s="61"/>
      <c r="I730" s="67" t="s">
        <v>2717</v>
      </c>
      <c r="J730" s="108"/>
      <c r="K730" s="108"/>
    </row>
    <row r="731" spans="1:11" s="68" customFormat="1" x14ac:dyDescent="0.15">
      <c r="A731" s="66" t="s">
        <v>840</v>
      </c>
      <c r="B731" s="66" t="s">
        <v>4765</v>
      </c>
      <c r="C731" s="66" t="str">
        <f t="shared" si="12"/>
        <v>0110503067就労継続支援(Ｂ型)</v>
      </c>
      <c r="D731" s="62" t="s">
        <v>3021</v>
      </c>
      <c r="E731" s="67" t="s">
        <v>4132</v>
      </c>
      <c r="F731" s="67" t="s">
        <v>3665</v>
      </c>
      <c r="G731" s="61" t="s">
        <v>1781</v>
      </c>
      <c r="H731" s="61"/>
      <c r="I731" s="67" t="s">
        <v>2718</v>
      </c>
      <c r="J731" s="108">
        <v>10</v>
      </c>
      <c r="K731" s="108">
        <v>3</v>
      </c>
    </row>
    <row r="732" spans="1:11" s="68" customFormat="1" x14ac:dyDescent="0.15">
      <c r="A732" s="66" t="s">
        <v>841</v>
      </c>
      <c r="B732" s="66" t="s">
        <v>4765</v>
      </c>
      <c r="C732" s="66" t="str">
        <f t="shared" si="12"/>
        <v>0110503075就労継続支援(Ｂ型)</v>
      </c>
      <c r="D732" s="62" t="s">
        <v>3168</v>
      </c>
      <c r="E732" s="67" t="s">
        <v>4277</v>
      </c>
      <c r="F732" s="67" t="s">
        <v>3768</v>
      </c>
      <c r="G732" s="61" t="s">
        <v>1782</v>
      </c>
      <c r="H732" s="61"/>
      <c r="I732" s="67" t="s">
        <v>2719</v>
      </c>
      <c r="J732" s="108">
        <v>12</v>
      </c>
      <c r="K732" s="108">
        <v>3</v>
      </c>
    </row>
    <row r="733" spans="1:11" s="68" customFormat="1" x14ac:dyDescent="0.15">
      <c r="A733" s="66" t="s">
        <v>842</v>
      </c>
      <c r="B733" s="66" t="s">
        <v>4765</v>
      </c>
      <c r="C733" s="66" t="str">
        <f t="shared" si="12"/>
        <v>0110503117就労継続支援(Ｂ型)</v>
      </c>
      <c r="D733" s="62" t="s">
        <v>3457</v>
      </c>
      <c r="E733" s="67" t="s">
        <v>4567</v>
      </c>
      <c r="F733" s="67" t="s">
        <v>3975</v>
      </c>
      <c r="G733" s="61" t="s">
        <v>1783</v>
      </c>
      <c r="H733" s="61"/>
      <c r="I733" s="67" t="s">
        <v>2720</v>
      </c>
      <c r="J733" s="108"/>
      <c r="K733" s="108"/>
    </row>
    <row r="734" spans="1:11" s="68" customFormat="1" x14ac:dyDescent="0.15">
      <c r="A734" s="66" t="s">
        <v>843</v>
      </c>
      <c r="B734" s="66" t="s">
        <v>4764</v>
      </c>
      <c r="C734" s="66" t="str">
        <f t="shared" si="12"/>
        <v>0110503158就労継続支援(Ａ型)</v>
      </c>
      <c r="D734" s="62" t="s">
        <v>3458</v>
      </c>
      <c r="E734" s="67" t="s">
        <v>4568</v>
      </c>
      <c r="F734" s="67" t="s">
        <v>2700</v>
      </c>
      <c r="G734" s="61" t="s">
        <v>1784</v>
      </c>
      <c r="H734" s="61"/>
      <c r="I734" s="67" t="s">
        <v>2700</v>
      </c>
      <c r="J734" s="108"/>
      <c r="K734" s="108"/>
    </row>
    <row r="735" spans="1:11" s="68" customFormat="1" x14ac:dyDescent="0.15">
      <c r="A735" s="66" t="s">
        <v>844</v>
      </c>
      <c r="B735" s="66" t="s">
        <v>4765</v>
      </c>
      <c r="C735" s="66" t="str">
        <f t="shared" si="12"/>
        <v>0110503182就労継続支援(Ｂ型)</v>
      </c>
      <c r="D735" s="62" t="s">
        <v>3459</v>
      </c>
      <c r="E735" s="67" t="s">
        <v>4569</v>
      </c>
      <c r="F735" s="67" t="s">
        <v>3976</v>
      </c>
      <c r="G735" s="61" t="s">
        <v>1785</v>
      </c>
      <c r="H735" s="61"/>
      <c r="I735" s="67" t="s">
        <v>2721</v>
      </c>
      <c r="J735" s="108">
        <v>132</v>
      </c>
      <c r="K735" s="108">
        <v>1</v>
      </c>
    </row>
    <row r="736" spans="1:11" s="68" customFormat="1" x14ac:dyDescent="0.15">
      <c r="A736" s="66" t="s">
        <v>845</v>
      </c>
      <c r="B736" s="66" t="s">
        <v>4762</v>
      </c>
      <c r="C736" s="66" t="str">
        <f t="shared" si="12"/>
        <v>0110503190就労移行支援</v>
      </c>
      <c r="D736" s="62" t="s">
        <v>3460</v>
      </c>
      <c r="E736" s="67" t="s">
        <v>4570</v>
      </c>
      <c r="F736" s="67" t="s">
        <v>3977</v>
      </c>
      <c r="G736" s="61" t="s">
        <v>1786</v>
      </c>
      <c r="H736" s="61"/>
      <c r="I736" s="67" t="s">
        <v>2722</v>
      </c>
      <c r="J736" s="108">
        <v>44</v>
      </c>
      <c r="K736" s="108">
        <v>1</v>
      </c>
    </row>
    <row r="737" spans="1:11" s="68" customFormat="1" x14ac:dyDescent="0.15">
      <c r="A737" s="66" t="s">
        <v>845</v>
      </c>
      <c r="B737" s="66" t="s">
        <v>4765</v>
      </c>
      <c r="C737" s="66" t="str">
        <f t="shared" si="12"/>
        <v>0110503190就労継続支援(Ｂ型)</v>
      </c>
      <c r="D737" s="62" t="s">
        <v>3460</v>
      </c>
      <c r="E737" s="67" t="s">
        <v>4570</v>
      </c>
      <c r="F737" s="67" t="s">
        <v>3977</v>
      </c>
      <c r="G737" s="61" t="s">
        <v>1786</v>
      </c>
      <c r="H737" s="61"/>
      <c r="I737" s="67" t="s">
        <v>2722</v>
      </c>
      <c r="J737" s="108">
        <v>44</v>
      </c>
      <c r="K737" s="108">
        <v>1</v>
      </c>
    </row>
    <row r="738" spans="1:11" s="68" customFormat="1" x14ac:dyDescent="0.15">
      <c r="A738" s="66" t="s">
        <v>846</v>
      </c>
      <c r="B738" s="66" t="s">
        <v>4765</v>
      </c>
      <c r="C738" s="66" t="str">
        <f t="shared" si="12"/>
        <v>0110503323就労継続支援(Ｂ型)</v>
      </c>
      <c r="D738" s="62" t="s">
        <v>3461</v>
      </c>
      <c r="E738" s="67" t="s">
        <v>4571</v>
      </c>
      <c r="F738" s="67" t="s">
        <v>2723</v>
      </c>
      <c r="G738" s="61" t="s">
        <v>1787</v>
      </c>
      <c r="H738" s="61"/>
      <c r="I738" s="67" t="s">
        <v>2723</v>
      </c>
      <c r="J738" s="108"/>
      <c r="K738" s="108"/>
    </row>
    <row r="739" spans="1:11" s="68" customFormat="1" x14ac:dyDescent="0.15">
      <c r="A739" s="66" t="s">
        <v>847</v>
      </c>
      <c r="B739" s="66" t="s">
        <v>4763</v>
      </c>
      <c r="C739" s="66" t="str">
        <f t="shared" si="12"/>
        <v>0110503414生活介護</v>
      </c>
      <c r="D739" s="62" t="s">
        <v>3462</v>
      </c>
      <c r="E739" s="67" t="s">
        <v>4572</v>
      </c>
      <c r="F739" s="67" t="s">
        <v>3978</v>
      </c>
      <c r="G739" s="61" t="s">
        <v>1788</v>
      </c>
      <c r="H739" s="61"/>
      <c r="I739" s="67" t="s">
        <v>2724</v>
      </c>
      <c r="J739" s="108"/>
      <c r="K739" s="108"/>
    </row>
    <row r="740" spans="1:11" s="68" customFormat="1" x14ac:dyDescent="0.15">
      <c r="A740" s="66" t="s">
        <v>848</v>
      </c>
      <c r="B740" s="66" t="s">
        <v>4765</v>
      </c>
      <c r="C740" s="66" t="str">
        <f t="shared" si="12"/>
        <v>0110503497就労継続支援(Ｂ型)</v>
      </c>
      <c r="D740" s="62" t="s">
        <v>3445</v>
      </c>
      <c r="E740" s="67" t="s">
        <v>4554</v>
      </c>
      <c r="F740" s="67" t="s">
        <v>3969</v>
      </c>
      <c r="G740" s="61" t="s">
        <v>1789</v>
      </c>
      <c r="H740" s="61"/>
      <c r="I740" s="67" t="s">
        <v>2725</v>
      </c>
      <c r="J740" s="108">
        <v>422</v>
      </c>
      <c r="K740" s="108">
        <v>1</v>
      </c>
    </row>
    <row r="741" spans="1:11" s="68" customFormat="1" x14ac:dyDescent="0.15">
      <c r="A741" s="66" t="s">
        <v>849</v>
      </c>
      <c r="B741" s="66" t="s">
        <v>4763</v>
      </c>
      <c r="C741" s="66" t="str">
        <f t="shared" si="12"/>
        <v>0110503505生活介護</v>
      </c>
      <c r="D741" s="62" t="s">
        <v>3165</v>
      </c>
      <c r="E741" s="67" t="s">
        <v>4274</v>
      </c>
      <c r="F741" s="67" t="s">
        <v>3765</v>
      </c>
      <c r="G741" s="61" t="s">
        <v>1790</v>
      </c>
      <c r="H741" s="61"/>
      <c r="I741" s="67" t="s">
        <v>2726</v>
      </c>
      <c r="J741" s="108"/>
      <c r="K741" s="108"/>
    </row>
    <row r="742" spans="1:11" s="68" customFormat="1" x14ac:dyDescent="0.15">
      <c r="A742" s="66" t="s">
        <v>850</v>
      </c>
      <c r="B742" s="66" t="s">
        <v>4763</v>
      </c>
      <c r="C742" s="66" t="str">
        <f t="shared" si="12"/>
        <v>0110503513生活介護</v>
      </c>
      <c r="D742" s="62" t="s">
        <v>3072</v>
      </c>
      <c r="E742" s="67" t="s">
        <v>4182</v>
      </c>
      <c r="F742" s="67" t="s">
        <v>2688</v>
      </c>
      <c r="G742" s="61" t="s">
        <v>1791</v>
      </c>
      <c r="H742" s="61"/>
      <c r="I742" s="67" t="s">
        <v>2688</v>
      </c>
      <c r="J742" s="108"/>
      <c r="K742" s="108"/>
    </row>
    <row r="743" spans="1:11" s="68" customFormat="1" x14ac:dyDescent="0.15">
      <c r="A743" s="66" t="s">
        <v>851</v>
      </c>
      <c r="B743" s="66" t="s">
        <v>4765</v>
      </c>
      <c r="C743" s="66" t="str">
        <f t="shared" si="12"/>
        <v>0110503554就労継続支援(Ｂ型)</v>
      </c>
      <c r="D743" s="62" t="s">
        <v>3386</v>
      </c>
      <c r="E743" s="67" t="s">
        <v>4494</v>
      </c>
      <c r="F743" s="67" t="s">
        <v>3925</v>
      </c>
      <c r="G743" s="61" t="s">
        <v>1792</v>
      </c>
      <c r="H743" s="61"/>
      <c r="I743" s="67" t="s">
        <v>2727</v>
      </c>
      <c r="J743" s="108"/>
      <c r="K743" s="108"/>
    </row>
    <row r="744" spans="1:11" s="68" customFormat="1" x14ac:dyDescent="0.15">
      <c r="A744" s="66" t="s">
        <v>852</v>
      </c>
      <c r="B744" s="66" t="s">
        <v>4765</v>
      </c>
      <c r="C744" s="66" t="str">
        <f t="shared" si="12"/>
        <v>0110503604就労継続支援(Ｂ型)</v>
      </c>
      <c r="D744" s="62" t="s">
        <v>1768</v>
      </c>
      <c r="E744" s="67" t="s">
        <v>4559</v>
      </c>
      <c r="F744" s="67" t="s">
        <v>2676</v>
      </c>
      <c r="G744" s="61" t="s">
        <v>1793</v>
      </c>
      <c r="H744" s="61"/>
      <c r="I744" s="67" t="s">
        <v>2728</v>
      </c>
      <c r="J744" s="108">
        <v>27</v>
      </c>
      <c r="K744" s="108">
        <v>2</v>
      </c>
    </row>
    <row r="745" spans="1:11" s="68" customFormat="1" x14ac:dyDescent="0.15">
      <c r="A745" s="66" t="s">
        <v>853</v>
      </c>
      <c r="B745" s="66" t="s">
        <v>4762</v>
      </c>
      <c r="C745" s="66" t="str">
        <f t="shared" si="12"/>
        <v>0110503703就労移行支援</v>
      </c>
      <c r="D745" s="62" t="s">
        <v>3463</v>
      </c>
      <c r="E745" s="67" t="s">
        <v>4573</v>
      </c>
      <c r="F745" s="67" t="s">
        <v>3979</v>
      </c>
      <c r="G745" s="61" t="s">
        <v>1794</v>
      </c>
      <c r="H745" s="61"/>
      <c r="I745" s="67" t="s">
        <v>2729</v>
      </c>
      <c r="J745" s="108">
        <v>209</v>
      </c>
      <c r="K745" s="108">
        <v>1</v>
      </c>
    </row>
    <row r="746" spans="1:11" s="68" customFormat="1" x14ac:dyDescent="0.15">
      <c r="A746" s="66" t="s">
        <v>853</v>
      </c>
      <c r="B746" s="66" t="s">
        <v>4765</v>
      </c>
      <c r="C746" s="66" t="str">
        <f t="shared" si="12"/>
        <v>0110503703就労継続支援(Ｂ型)</v>
      </c>
      <c r="D746" s="62" t="s">
        <v>3463</v>
      </c>
      <c r="E746" s="67" t="s">
        <v>4573</v>
      </c>
      <c r="F746" s="67" t="s">
        <v>3979</v>
      </c>
      <c r="G746" s="61" t="s">
        <v>1794</v>
      </c>
      <c r="H746" s="61"/>
      <c r="I746" s="67" t="s">
        <v>2729</v>
      </c>
      <c r="J746" s="108">
        <v>209</v>
      </c>
      <c r="K746" s="108">
        <v>1</v>
      </c>
    </row>
    <row r="747" spans="1:11" s="68" customFormat="1" x14ac:dyDescent="0.15">
      <c r="A747" s="66" t="s">
        <v>854</v>
      </c>
      <c r="B747" s="66" t="s">
        <v>4765</v>
      </c>
      <c r="C747" s="66" t="str">
        <f t="shared" si="12"/>
        <v>0110503737就労継続支援(Ｂ型)</v>
      </c>
      <c r="D747" s="62" t="s">
        <v>3178</v>
      </c>
      <c r="E747" s="67" t="s">
        <v>4287</v>
      </c>
      <c r="F747" s="67" t="s">
        <v>3773</v>
      </c>
      <c r="G747" s="61" t="s">
        <v>1795</v>
      </c>
      <c r="H747" s="61"/>
      <c r="I747" s="67" t="s">
        <v>2730</v>
      </c>
      <c r="J747" s="108">
        <v>11</v>
      </c>
      <c r="K747" s="108">
        <v>4</v>
      </c>
    </row>
    <row r="748" spans="1:11" s="68" customFormat="1" x14ac:dyDescent="0.15">
      <c r="A748" s="66" t="s">
        <v>855</v>
      </c>
      <c r="B748" s="66" t="s">
        <v>4765</v>
      </c>
      <c r="C748" s="66" t="str">
        <f t="shared" si="12"/>
        <v>0110503760就労継続支援(Ｂ型)</v>
      </c>
      <c r="D748" s="62" t="s">
        <v>3464</v>
      </c>
      <c r="E748" s="67" t="s">
        <v>4574</v>
      </c>
      <c r="F748" s="67" t="s">
        <v>3980</v>
      </c>
      <c r="G748" s="61" t="s">
        <v>1796</v>
      </c>
      <c r="H748" s="61"/>
      <c r="I748" s="67" t="s">
        <v>2731</v>
      </c>
      <c r="J748" s="108"/>
      <c r="K748" s="108"/>
    </row>
    <row r="749" spans="1:11" s="68" customFormat="1" x14ac:dyDescent="0.15">
      <c r="A749" s="66" t="s">
        <v>856</v>
      </c>
      <c r="B749" s="66" t="s">
        <v>4763</v>
      </c>
      <c r="C749" s="66" t="str">
        <f t="shared" si="12"/>
        <v>0110503786生活介護</v>
      </c>
      <c r="D749" s="62" t="s">
        <v>3439</v>
      </c>
      <c r="E749" s="67" t="s">
        <v>4548</v>
      </c>
      <c r="F749" s="67" t="s">
        <v>2687</v>
      </c>
      <c r="G749" s="61" t="s">
        <v>1797</v>
      </c>
      <c r="H749" s="61"/>
      <c r="I749" s="67" t="s">
        <v>2732</v>
      </c>
      <c r="J749" s="108"/>
      <c r="K749" s="108"/>
    </row>
    <row r="750" spans="1:11" s="68" customFormat="1" x14ac:dyDescent="0.15">
      <c r="A750" s="66" t="s">
        <v>857</v>
      </c>
      <c r="B750" s="66" t="s">
        <v>4765</v>
      </c>
      <c r="C750" s="66" t="str">
        <f t="shared" si="12"/>
        <v>0110503844就労継続支援(Ｂ型)</v>
      </c>
      <c r="D750" s="62" t="s">
        <v>3357</v>
      </c>
      <c r="E750" s="67" t="s">
        <v>4466</v>
      </c>
      <c r="F750" s="67" t="s">
        <v>3905</v>
      </c>
      <c r="G750" s="61" t="s">
        <v>1798</v>
      </c>
      <c r="H750" s="61"/>
      <c r="I750" s="67" t="s">
        <v>2733</v>
      </c>
      <c r="J750" s="108">
        <v>34</v>
      </c>
      <c r="K750" s="108">
        <v>1</v>
      </c>
    </row>
    <row r="751" spans="1:11" s="68" customFormat="1" x14ac:dyDescent="0.15">
      <c r="A751" s="66" t="s">
        <v>858</v>
      </c>
      <c r="B751" s="66" t="s">
        <v>4765</v>
      </c>
      <c r="C751" s="66" t="str">
        <f t="shared" si="12"/>
        <v>0110503851就労継続支援(Ｂ型)</v>
      </c>
      <c r="D751" s="62" t="s">
        <v>3048</v>
      </c>
      <c r="E751" s="67" t="s">
        <v>4158</v>
      </c>
      <c r="F751" s="67" t="s">
        <v>2734</v>
      </c>
      <c r="G751" s="61" t="s">
        <v>1799</v>
      </c>
      <c r="H751" s="61"/>
      <c r="I751" s="67" t="s">
        <v>2734</v>
      </c>
      <c r="J751" s="108">
        <v>78</v>
      </c>
      <c r="K751" s="108">
        <v>1</v>
      </c>
    </row>
    <row r="752" spans="1:11" s="68" customFormat="1" x14ac:dyDescent="0.15">
      <c r="A752" s="66" t="s">
        <v>859</v>
      </c>
      <c r="B752" s="66" t="s">
        <v>4765</v>
      </c>
      <c r="C752" s="66" t="str">
        <f t="shared" si="12"/>
        <v>0110503901就労継続支援(Ｂ型)</v>
      </c>
      <c r="D752" s="62" t="s">
        <v>3465</v>
      </c>
      <c r="E752" s="67" t="s">
        <v>4575</v>
      </c>
      <c r="F752" s="67" t="s">
        <v>3981</v>
      </c>
      <c r="G752" s="61" t="s">
        <v>1800</v>
      </c>
      <c r="H752" s="61"/>
      <c r="I752" s="67" t="s">
        <v>2735</v>
      </c>
      <c r="J752" s="108">
        <v>141</v>
      </c>
      <c r="K752" s="108">
        <v>1</v>
      </c>
    </row>
    <row r="753" spans="1:11" s="68" customFormat="1" x14ac:dyDescent="0.15">
      <c r="A753" s="66" t="s">
        <v>860</v>
      </c>
      <c r="B753" s="66" t="s">
        <v>4765</v>
      </c>
      <c r="C753" s="66" t="str">
        <f t="shared" si="12"/>
        <v>0110503919就労継続支援(Ｂ型)</v>
      </c>
      <c r="D753" s="62" t="s">
        <v>3466</v>
      </c>
      <c r="E753" s="67" t="s">
        <v>4576</v>
      </c>
      <c r="F753" s="67" t="s">
        <v>2736</v>
      </c>
      <c r="G753" s="61" t="s">
        <v>1801</v>
      </c>
      <c r="H753" s="61"/>
      <c r="I753" s="67" t="s">
        <v>2736</v>
      </c>
      <c r="J753" s="108">
        <v>114</v>
      </c>
      <c r="K753" s="108">
        <v>1</v>
      </c>
    </row>
    <row r="754" spans="1:11" s="68" customFormat="1" x14ac:dyDescent="0.15">
      <c r="A754" s="66" t="s">
        <v>861</v>
      </c>
      <c r="B754" s="66" t="s">
        <v>4762</v>
      </c>
      <c r="C754" s="66" t="str">
        <f t="shared" si="12"/>
        <v>0110503927就労移行支援</v>
      </c>
      <c r="D754" s="62" t="s">
        <v>3467</v>
      </c>
      <c r="E754" s="67" t="s">
        <v>4577</v>
      </c>
      <c r="F754" s="67" t="s">
        <v>3982</v>
      </c>
      <c r="G754" s="61" t="s">
        <v>1802</v>
      </c>
      <c r="H754" s="61"/>
      <c r="I754" s="67" t="s">
        <v>2737</v>
      </c>
      <c r="J754" s="108">
        <v>102</v>
      </c>
      <c r="K754" s="108">
        <v>1</v>
      </c>
    </row>
    <row r="755" spans="1:11" s="68" customFormat="1" x14ac:dyDescent="0.15">
      <c r="A755" s="66" t="s">
        <v>861</v>
      </c>
      <c r="B755" s="66" t="s">
        <v>4765</v>
      </c>
      <c r="C755" s="66" t="str">
        <f t="shared" si="12"/>
        <v>0110503927就労継続支援(Ｂ型)</v>
      </c>
      <c r="D755" s="62" t="s">
        <v>3467</v>
      </c>
      <c r="E755" s="67" t="s">
        <v>4577</v>
      </c>
      <c r="F755" s="67" t="s">
        <v>3982</v>
      </c>
      <c r="G755" s="61" t="s">
        <v>1802</v>
      </c>
      <c r="H755" s="61"/>
      <c r="I755" s="67" t="s">
        <v>2737</v>
      </c>
      <c r="J755" s="108">
        <v>102</v>
      </c>
      <c r="K755" s="108">
        <v>1</v>
      </c>
    </row>
    <row r="756" spans="1:11" s="68" customFormat="1" x14ac:dyDescent="0.15">
      <c r="A756" s="66" t="s">
        <v>862</v>
      </c>
      <c r="B756" s="66" t="s">
        <v>4766</v>
      </c>
      <c r="C756" s="66" t="str">
        <f>A756&amp;B756&amp;H756</f>
        <v>0110504008自立訓練(生活訓練)</v>
      </c>
      <c r="D756" s="62" t="s">
        <v>3468</v>
      </c>
      <c r="E756" s="67" t="s">
        <v>4578</v>
      </c>
      <c r="F756" s="67" t="s">
        <v>3983</v>
      </c>
      <c r="G756" s="61" t="s">
        <v>1804</v>
      </c>
      <c r="H756" s="61"/>
      <c r="I756" s="67" t="s">
        <v>2738</v>
      </c>
      <c r="J756" s="108">
        <v>97</v>
      </c>
      <c r="K756" s="108">
        <v>1</v>
      </c>
    </row>
    <row r="757" spans="1:11" s="68" customFormat="1" x14ac:dyDescent="0.15">
      <c r="A757" s="66" t="s">
        <v>862</v>
      </c>
      <c r="B757" s="66" t="s">
        <v>4763</v>
      </c>
      <c r="C757" s="66" t="str">
        <f t="shared" si="12"/>
        <v>0110504008生活介護</v>
      </c>
      <c r="D757" s="62" t="s">
        <v>3468</v>
      </c>
      <c r="E757" s="67" t="s">
        <v>4578</v>
      </c>
      <c r="F757" s="67" t="s">
        <v>3983</v>
      </c>
      <c r="G757" s="61" t="s">
        <v>1803</v>
      </c>
      <c r="H757" s="61"/>
      <c r="I757" s="67" t="s">
        <v>2738</v>
      </c>
      <c r="J757" s="108"/>
      <c r="K757" s="108"/>
    </row>
    <row r="758" spans="1:11" s="68" customFormat="1" x14ac:dyDescent="0.15">
      <c r="A758" s="66" t="s">
        <v>863</v>
      </c>
      <c r="B758" s="66" t="s">
        <v>4763</v>
      </c>
      <c r="C758" s="66" t="str">
        <f t="shared" si="12"/>
        <v>0110504057生活介護</v>
      </c>
      <c r="D758" s="62" t="s">
        <v>3444</v>
      </c>
      <c r="E758" s="67" t="s">
        <v>4553</v>
      </c>
      <c r="F758" s="67" t="s">
        <v>3968</v>
      </c>
      <c r="G758" s="61" t="s">
        <v>1805</v>
      </c>
      <c r="H758" s="61"/>
      <c r="I758" s="67" t="s">
        <v>2695</v>
      </c>
      <c r="J758" s="108">
        <v>23</v>
      </c>
      <c r="K758" s="108">
        <v>1</v>
      </c>
    </row>
    <row r="759" spans="1:11" s="68" customFormat="1" x14ac:dyDescent="0.15">
      <c r="A759" s="66" t="s">
        <v>864</v>
      </c>
      <c r="B759" s="66" t="s">
        <v>4763</v>
      </c>
      <c r="C759" s="66" t="str">
        <f t="shared" si="12"/>
        <v>0110504065生活介護</v>
      </c>
      <c r="D759" s="62" t="s">
        <v>3444</v>
      </c>
      <c r="E759" s="67" t="s">
        <v>4553</v>
      </c>
      <c r="F759" s="67" t="s">
        <v>3968</v>
      </c>
      <c r="G759" s="61" t="s">
        <v>1806</v>
      </c>
      <c r="H759" s="61"/>
      <c r="I759" s="67" t="s">
        <v>2739</v>
      </c>
      <c r="J759" s="108">
        <v>23</v>
      </c>
      <c r="K759" s="108">
        <v>2</v>
      </c>
    </row>
    <row r="760" spans="1:11" s="68" customFormat="1" x14ac:dyDescent="0.15">
      <c r="A760" s="66" t="s">
        <v>865</v>
      </c>
      <c r="B760" s="66" t="s">
        <v>4763</v>
      </c>
      <c r="C760" s="66" t="str">
        <f t="shared" si="12"/>
        <v>0110504099生活介護</v>
      </c>
      <c r="D760" s="62" t="s">
        <v>3072</v>
      </c>
      <c r="E760" s="67" t="s">
        <v>4182</v>
      </c>
      <c r="F760" s="67" t="s">
        <v>2688</v>
      </c>
      <c r="G760" s="61" t="s">
        <v>1807</v>
      </c>
      <c r="H760" s="61"/>
      <c r="I760" s="67" t="s">
        <v>2688</v>
      </c>
      <c r="J760" s="108"/>
      <c r="K760" s="108"/>
    </row>
    <row r="761" spans="1:11" s="68" customFormat="1" x14ac:dyDescent="0.15">
      <c r="A761" s="66" t="s">
        <v>866</v>
      </c>
      <c r="B761" s="66" t="s">
        <v>4765</v>
      </c>
      <c r="C761" s="66" t="str">
        <f t="shared" si="12"/>
        <v>0110504313就労継続支援(Ｂ型)</v>
      </c>
      <c r="D761" s="62" t="s">
        <v>3469</v>
      </c>
      <c r="E761" s="67" t="s">
        <v>4579</v>
      </c>
      <c r="F761" s="67" t="s">
        <v>3984</v>
      </c>
      <c r="G761" s="61" t="s">
        <v>1808</v>
      </c>
      <c r="H761" s="61"/>
      <c r="I761" s="67" t="s">
        <v>2740</v>
      </c>
      <c r="J761" s="108">
        <v>40</v>
      </c>
      <c r="K761" s="108">
        <v>1</v>
      </c>
    </row>
    <row r="762" spans="1:11" s="68" customFormat="1" x14ac:dyDescent="0.15">
      <c r="A762" s="66" t="s">
        <v>867</v>
      </c>
      <c r="B762" s="66" t="s">
        <v>4763</v>
      </c>
      <c r="C762" s="66" t="str">
        <f t="shared" si="12"/>
        <v>0110504354生活介護</v>
      </c>
      <c r="D762" s="62" t="s">
        <v>3470</v>
      </c>
      <c r="E762" s="67" t="s">
        <v>4580</v>
      </c>
      <c r="F762" s="67" t="s">
        <v>3985</v>
      </c>
      <c r="G762" s="61" t="s">
        <v>1809</v>
      </c>
      <c r="H762" s="61"/>
      <c r="I762" s="67" t="s">
        <v>2741</v>
      </c>
      <c r="J762" s="108"/>
      <c r="K762" s="108"/>
    </row>
    <row r="763" spans="1:11" s="68" customFormat="1" x14ac:dyDescent="0.15">
      <c r="A763" s="66" t="s">
        <v>868</v>
      </c>
      <c r="B763" s="66" t="s">
        <v>4763</v>
      </c>
      <c r="C763" s="66" t="str">
        <f t="shared" si="12"/>
        <v>0110504560生活介護</v>
      </c>
      <c r="D763" s="62" t="s">
        <v>3450</v>
      </c>
      <c r="E763" s="67" t="s">
        <v>4560</v>
      </c>
      <c r="F763" s="67" t="s">
        <v>3971</v>
      </c>
      <c r="G763" s="61" t="s">
        <v>1810</v>
      </c>
      <c r="H763" s="61"/>
      <c r="I763" s="67" t="s">
        <v>2742</v>
      </c>
      <c r="J763" s="108"/>
      <c r="K763" s="108"/>
    </row>
    <row r="764" spans="1:11" s="68" customFormat="1" x14ac:dyDescent="0.15">
      <c r="A764" s="66" t="s">
        <v>871</v>
      </c>
      <c r="B764" s="66" t="s">
        <v>4763</v>
      </c>
      <c r="C764" s="66" t="str">
        <f t="shared" si="12"/>
        <v>0110504594生活介護</v>
      </c>
      <c r="D764" s="62" t="s">
        <v>3442</v>
      </c>
      <c r="E764" s="67" t="s">
        <v>4551</v>
      </c>
      <c r="F764" s="67" t="s">
        <v>2691</v>
      </c>
      <c r="G764" s="61" t="s">
        <v>1813</v>
      </c>
      <c r="H764" s="61"/>
      <c r="I764" s="67" t="s">
        <v>2691</v>
      </c>
      <c r="J764" s="108"/>
      <c r="K764" s="108"/>
    </row>
    <row r="765" spans="1:11" s="68" customFormat="1" x14ac:dyDescent="0.15">
      <c r="A765" s="66" t="s">
        <v>872</v>
      </c>
      <c r="B765" s="66" t="s">
        <v>4765</v>
      </c>
      <c r="C765" s="66" t="str">
        <f t="shared" si="12"/>
        <v>0110504610就労継続支援(Ｂ型)</v>
      </c>
      <c r="D765" s="62" t="s">
        <v>3471</v>
      </c>
      <c r="E765" s="67" t="s">
        <v>4581</v>
      </c>
      <c r="F765" s="67" t="s">
        <v>3986</v>
      </c>
      <c r="G765" s="61" t="s">
        <v>1814</v>
      </c>
      <c r="H765" s="61"/>
      <c r="I765" s="67" t="s">
        <v>2745</v>
      </c>
      <c r="J765" s="108"/>
      <c r="K765" s="108"/>
    </row>
    <row r="766" spans="1:11" s="68" customFormat="1" x14ac:dyDescent="0.15">
      <c r="A766" s="66" t="s">
        <v>869</v>
      </c>
      <c r="B766" s="66" t="s">
        <v>4764</v>
      </c>
      <c r="C766" s="66" t="str">
        <f t="shared" si="12"/>
        <v>0110504628就労継続支援(Ａ型)</v>
      </c>
      <c r="D766" s="62" t="s">
        <v>3181</v>
      </c>
      <c r="E766" s="67" t="s">
        <v>4290</v>
      </c>
      <c r="F766" s="67" t="s">
        <v>3776</v>
      </c>
      <c r="G766" s="61" t="s">
        <v>1811</v>
      </c>
      <c r="H766" s="61"/>
      <c r="I766" s="67" t="s">
        <v>2743</v>
      </c>
      <c r="J766" s="108">
        <v>8</v>
      </c>
      <c r="K766" s="108">
        <v>7</v>
      </c>
    </row>
    <row r="767" spans="1:11" s="68" customFormat="1" x14ac:dyDescent="0.15">
      <c r="A767" s="66" t="s">
        <v>870</v>
      </c>
      <c r="B767" s="66" t="s">
        <v>4762</v>
      </c>
      <c r="C767" s="66" t="str">
        <f t="shared" si="12"/>
        <v>0110504693就労移行支援</v>
      </c>
      <c r="D767" s="62" t="s">
        <v>3184</v>
      </c>
      <c r="E767" s="67" t="s">
        <v>4293</v>
      </c>
      <c r="F767" s="67" t="s">
        <v>2744</v>
      </c>
      <c r="G767" s="61" t="s">
        <v>1812</v>
      </c>
      <c r="H767" s="61"/>
      <c r="I767" s="67" t="s">
        <v>2744</v>
      </c>
      <c r="J767" s="108">
        <v>99</v>
      </c>
      <c r="K767" s="108">
        <v>1</v>
      </c>
    </row>
    <row r="768" spans="1:11" s="68" customFormat="1" x14ac:dyDescent="0.15">
      <c r="A768" s="66" t="s">
        <v>874</v>
      </c>
      <c r="B768" s="66" t="s">
        <v>4765</v>
      </c>
      <c r="C768" s="66" t="str">
        <f t="shared" si="12"/>
        <v>0110504750就労継続支援(Ｂ型)</v>
      </c>
      <c r="D768" s="62" t="s">
        <v>3473</v>
      </c>
      <c r="E768" s="67" t="s">
        <v>4558</v>
      </c>
      <c r="F768" s="67" t="s">
        <v>3988</v>
      </c>
      <c r="G768" s="61" t="s">
        <v>1816</v>
      </c>
      <c r="H768" s="61"/>
      <c r="I768" s="67" t="s">
        <v>2747</v>
      </c>
      <c r="J768" s="108">
        <v>135</v>
      </c>
      <c r="K768" s="108">
        <v>1</v>
      </c>
    </row>
    <row r="769" spans="1:11" s="68" customFormat="1" x14ac:dyDescent="0.15">
      <c r="A769" s="66" t="s">
        <v>873</v>
      </c>
      <c r="B769" s="66" t="s">
        <v>4765</v>
      </c>
      <c r="C769" s="66" t="str">
        <f t="shared" si="12"/>
        <v>0110504776就労継続支援(Ｂ型)</v>
      </c>
      <c r="D769" s="62" t="s">
        <v>3472</v>
      </c>
      <c r="E769" s="67" t="s">
        <v>4582</v>
      </c>
      <c r="F769" s="67" t="s">
        <v>3987</v>
      </c>
      <c r="G769" s="61" t="s">
        <v>1815</v>
      </c>
      <c r="H769" s="61"/>
      <c r="I769" s="67" t="s">
        <v>2746</v>
      </c>
      <c r="J769" s="108"/>
      <c r="K769" s="108"/>
    </row>
    <row r="770" spans="1:11" s="68" customFormat="1" x14ac:dyDescent="0.15">
      <c r="A770" s="66" t="s">
        <v>875</v>
      </c>
      <c r="B770" s="66" t="s">
        <v>4763</v>
      </c>
      <c r="C770" s="66" t="str">
        <f t="shared" si="12"/>
        <v>0110504826生活介護</v>
      </c>
      <c r="D770" s="62" t="s">
        <v>3474</v>
      </c>
      <c r="E770" s="67" t="s">
        <v>4583</v>
      </c>
      <c r="F770" s="67" t="s">
        <v>3989</v>
      </c>
      <c r="G770" s="61" t="s">
        <v>1817</v>
      </c>
      <c r="H770" s="61"/>
      <c r="I770" s="67" t="s">
        <v>2748</v>
      </c>
      <c r="J770" s="108"/>
      <c r="K770" s="108"/>
    </row>
    <row r="771" spans="1:11" s="68" customFormat="1" x14ac:dyDescent="0.15">
      <c r="A771" s="66" t="s">
        <v>876</v>
      </c>
      <c r="B771" s="66" t="s">
        <v>4765</v>
      </c>
      <c r="C771" s="66" t="str">
        <f t="shared" si="12"/>
        <v>0110505054就労継続支援(Ｂ型)</v>
      </c>
      <c r="D771" s="62" t="s">
        <v>3475</v>
      </c>
      <c r="E771" s="67" t="s">
        <v>4584</v>
      </c>
      <c r="F771" s="67" t="s">
        <v>3990</v>
      </c>
      <c r="G771" s="61" t="s">
        <v>1818</v>
      </c>
      <c r="H771" s="61"/>
      <c r="I771" s="67" t="s">
        <v>2749</v>
      </c>
      <c r="J771" s="108">
        <v>119</v>
      </c>
      <c r="K771" s="108">
        <v>1</v>
      </c>
    </row>
    <row r="772" spans="1:11" s="68" customFormat="1" x14ac:dyDescent="0.15">
      <c r="A772" s="66" t="s">
        <v>877</v>
      </c>
      <c r="B772" s="66" t="s">
        <v>4765</v>
      </c>
      <c r="C772" s="66" t="str">
        <f t="shared" si="12"/>
        <v>0110505096就労継続支援(Ｂ型)</v>
      </c>
      <c r="D772" s="62" t="s">
        <v>3476</v>
      </c>
      <c r="E772" s="67" t="s">
        <v>4585</v>
      </c>
      <c r="F772" s="67" t="s">
        <v>2750</v>
      </c>
      <c r="G772" s="61" t="s">
        <v>1819</v>
      </c>
      <c r="H772" s="61"/>
      <c r="I772" s="67" t="s">
        <v>2750</v>
      </c>
      <c r="J772" s="108"/>
      <c r="K772" s="108"/>
    </row>
    <row r="773" spans="1:11" s="68" customFormat="1" x14ac:dyDescent="0.15">
      <c r="A773" s="66" t="s">
        <v>878</v>
      </c>
      <c r="B773" s="66" t="s">
        <v>4764</v>
      </c>
      <c r="C773" s="66" t="str">
        <f t="shared" si="12"/>
        <v>0110505120就労継続支援(Ａ型)</v>
      </c>
      <c r="D773" s="62" t="s">
        <v>3477</v>
      </c>
      <c r="E773" s="67" t="s">
        <v>4586</v>
      </c>
      <c r="F773" s="67" t="s">
        <v>3991</v>
      </c>
      <c r="G773" s="61" t="s">
        <v>1820</v>
      </c>
      <c r="H773" s="61"/>
      <c r="I773" s="67" t="s">
        <v>2751</v>
      </c>
      <c r="J773" s="108">
        <v>161</v>
      </c>
      <c r="K773" s="108">
        <v>1</v>
      </c>
    </row>
    <row r="774" spans="1:11" s="68" customFormat="1" x14ac:dyDescent="0.15">
      <c r="A774" s="66" t="s">
        <v>879</v>
      </c>
      <c r="B774" s="66" t="s">
        <v>4764</v>
      </c>
      <c r="C774" s="66" t="str">
        <f t="shared" si="12"/>
        <v>0110505294就労継続支援(Ａ型)</v>
      </c>
      <c r="D774" s="62" t="s">
        <v>3478</v>
      </c>
      <c r="E774" s="67" t="s">
        <v>4587</v>
      </c>
      <c r="F774" s="67" t="s">
        <v>3992</v>
      </c>
      <c r="G774" s="61" t="s">
        <v>1821</v>
      </c>
      <c r="H774" s="61"/>
      <c r="I774" s="67" t="s">
        <v>2752</v>
      </c>
      <c r="J774" s="108">
        <v>279</v>
      </c>
      <c r="K774" s="108">
        <v>1</v>
      </c>
    </row>
    <row r="775" spans="1:11" s="68" customFormat="1" x14ac:dyDescent="0.15">
      <c r="A775" s="66" t="s">
        <v>880</v>
      </c>
      <c r="B775" s="66" t="s">
        <v>4765</v>
      </c>
      <c r="C775" s="66" t="str">
        <f t="shared" si="12"/>
        <v>0110505328就労継続支援(Ｂ型)</v>
      </c>
      <c r="D775" s="62" t="s">
        <v>3356</v>
      </c>
      <c r="E775" s="67" t="s">
        <v>4465</v>
      </c>
      <c r="F775" s="67" t="s">
        <v>2557</v>
      </c>
      <c r="G775" s="61" t="s">
        <v>1822</v>
      </c>
      <c r="H775" s="61"/>
      <c r="I775" s="67" t="s">
        <v>2753</v>
      </c>
      <c r="J775" s="108"/>
      <c r="K775" s="108"/>
    </row>
    <row r="776" spans="1:11" s="68" customFormat="1" x14ac:dyDescent="0.15">
      <c r="A776" s="66" t="s">
        <v>881</v>
      </c>
      <c r="B776" s="66" t="s">
        <v>4765</v>
      </c>
      <c r="C776" s="66" t="str">
        <f t="shared" si="12"/>
        <v>0110505401就労継続支援(Ｂ型)</v>
      </c>
      <c r="D776" s="62" t="s">
        <v>3479</v>
      </c>
      <c r="E776" s="67" t="s">
        <v>4588</v>
      </c>
      <c r="F776" s="67" t="s">
        <v>3993</v>
      </c>
      <c r="G776" s="61" t="s">
        <v>1823</v>
      </c>
      <c r="H776" s="61"/>
      <c r="I776" s="67" t="s">
        <v>2754</v>
      </c>
      <c r="J776" s="108"/>
      <c r="K776" s="108"/>
    </row>
    <row r="777" spans="1:11" s="68" customFormat="1" x14ac:dyDescent="0.15">
      <c r="A777" s="66" t="s">
        <v>882</v>
      </c>
      <c r="B777" s="66" t="s">
        <v>4765</v>
      </c>
      <c r="C777" s="66" t="str">
        <f t="shared" si="12"/>
        <v>0110505450就労継続支援(Ｂ型)</v>
      </c>
      <c r="D777" s="62" t="s">
        <v>3480</v>
      </c>
      <c r="E777" s="67" t="s">
        <v>4589</v>
      </c>
      <c r="F777" s="67" t="s">
        <v>3994</v>
      </c>
      <c r="G777" s="61" t="s">
        <v>1824</v>
      </c>
      <c r="H777" s="61"/>
      <c r="I777" s="67" t="s">
        <v>2755</v>
      </c>
      <c r="J777" s="108"/>
      <c r="K777" s="108"/>
    </row>
    <row r="778" spans="1:11" s="68" customFormat="1" x14ac:dyDescent="0.15">
      <c r="A778" s="66" t="s">
        <v>883</v>
      </c>
      <c r="B778" s="66" t="s">
        <v>4765</v>
      </c>
      <c r="C778" s="66" t="str">
        <f t="shared" si="12"/>
        <v>0110505526就労継続支援(Ｂ型)</v>
      </c>
      <c r="D778" s="62" t="s">
        <v>3481</v>
      </c>
      <c r="E778" s="67" t="s">
        <v>4590</v>
      </c>
      <c r="F778" s="67" t="s">
        <v>3995</v>
      </c>
      <c r="G778" s="61" t="s">
        <v>1825</v>
      </c>
      <c r="H778" s="61"/>
      <c r="I778" s="67" t="s">
        <v>2756</v>
      </c>
      <c r="J778" s="108"/>
      <c r="K778" s="108"/>
    </row>
    <row r="779" spans="1:11" s="68" customFormat="1" x14ac:dyDescent="0.15">
      <c r="A779" s="66" t="s">
        <v>884</v>
      </c>
      <c r="B779" s="66" t="s">
        <v>4764</v>
      </c>
      <c r="C779" s="66" t="str">
        <f t="shared" si="12"/>
        <v>0110505534就労継続支援(Ａ型)</v>
      </c>
      <c r="D779" s="62" t="s">
        <v>3482</v>
      </c>
      <c r="E779" s="67" t="s">
        <v>4591</v>
      </c>
      <c r="F779" s="67" t="s">
        <v>2757</v>
      </c>
      <c r="G779" s="61" t="s">
        <v>1826</v>
      </c>
      <c r="H779" s="61"/>
      <c r="I779" s="67" t="s">
        <v>2757</v>
      </c>
      <c r="J779" s="108">
        <v>214</v>
      </c>
      <c r="K779" s="108">
        <v>1</v>
      </c>
    </row>
    <row r="780" spans="1:11" s="68" customFormat="1" x14ac:dyDescent="0.15">
      <c r="A780" s="66" t="s">
        <v>885</v>
      </c>
      <c r="B780" s="66" t="s">
        <v>4765</v>
      </c>
      <c r="C780" s="66" t="str">
        <f t="shared" si="12"/>
        <v>0110505542就労継続支援(Ｂ型)</v>
      </c>
      <c r="D780" s="62" t="s">
        <v>3475</v>
      </c>
      <c r="E780" s="67" t="s">
        <v>4584</v>
      </c>
      <c r="F780" s="67" t="s">
        <v>3990</v>
      </c>
      <c r="G780" s="61" t="s">
        <v>1827</v>
      </c>
      <c r="H780" s="61"/>
      <c r="I780" s="67" t="s">
        <v>2758</v>
      </c>
      <c r="J780" s="108">
        <v>119</v>
      </c>
      <c r="K780" s="108">
        <v>3</v>
      </c>
    </row>
    <row r="781" spans="1:11" s="68" customFormat="1" x14ac:dyDescent="0.15">
      <c r="A781" s="66" t="s">
        <v>886</v>
      </c>
      <c r="B781" s="66" t="s">
        <v>4766</v>
      </c>
      <c r="C781" s="66" t="str">
        <f t="shared" si="12"/>
        <v>0110505559自立訓練(生活訓練)</v>
      </c>
      <c r="D781" s="62" t="s">
        <v>3483</v>
      </c>
      <c r="E781" s="67" t="s">
        <v>4592</v>
      </c>
      <c r="F781" s="67" t="s">
        <v>2759</v>
      </c>
      <c r="G781" s="61" t="s">
        <v>1828</v>
      </c>
      <c r="H781" s="61"/>
      <c r="I781" s="67" t="s">
        <v>2759</v>
      </c>
      <c r="J781" s="108">
        <v>223</v>
      </c>
      <c r="K781" s="108">
        <v>1</v>
      </c>
    </row>
    <row r="782" spans="1:11" s="68" customFormat="1" x14ac:dyDescent="0.15">
      <c r="A782" s="66" t="s">
        <v>886</v>
      </c>
      <c r="B782" s="66" t="s">
        <v>4765</v>
      </c>
      <c r="C782" s="66" t="str">
        <f t="shared" si="12"/>
        <v>0110505559就労継続支援(Ｂ型)</v>
      </c>
      <c r="D782" s="62" t="s">
        <v>3483</v>
      </c>
      <c r="E782" s="67" t="s">
        <v>4592</v>
      </c>
      <c r="F782" s="67" t="s">
        <v>2759</v>
      </c>
      <c r="G782" s="61" t="s">
        <v>1828</v>
      </c>
      <c r="H782" s="61"/>
      <c r="I782" s="67" t="s">
        <v>2760</v>
      </c>
      <c r="J782" s="108">
        <v>223</v>
      </c>
      <c r="K782" s="108">
        <v>1</v>
      </c>
    </row>
    <row r="783" spans="1:11" s="68" customFormat="1" x14ac:dyDescent="0.15">
      <c r="A783" s="66" t="s">
        <v>887</v>
      </c>
      <c r="B783" s="66" t="s">
        <v>4764</v>
      </c>
      <c r="C783" s="66" t="str">
        <f t="shared" si="12"/>
        <v>0110505617就労継続支援(Ａ型)</v>
      </c>
      <c r="D783" s="62" t="s">
        <v>3484</v>
      </c>
      <c r="E783" s="67" t="s">
        <v>4593</v>
      </c>
      <c r="F783" s="67" t="s">
        <v>3996</v>
      </c>
      <c r="G783" s="61" t="s">
        <v>1829</v>
      </c>
      <c r="H783" s="61"/>
      <c r="I783" s="67" t="s">
        <v>2761</v>
      </c>
      <c r="J783" s="108">
        <v>241</v>
      </c>
      <c r="K783" s="108">
        <v>1</v>
      </c>
    </row>
    <row r="784" spans="1:11" s="68" customFormat="1" x14ac:dyDescent="0.15">
      <c r="A784" s="66" t="s">
        <v>887</v>
      </c>
      <c r="B784" s="66" t="s">
        <v>4765</v>
      </c>
      <c r="C784" s="66" t="str">
        <f t="shared" si="12"/>
        <v>0110505617就労継続支援(Ｂ型)</v>
      </c>
      <c r="D784" s="62" t="s">
        <v>3484</v>
      </c>
      <c r="E784" s="67" t="s">
        <v>4593</v>
      </c>
      <c r="F784" s="67" t="s">
        <v>3996</v>
      </c>
      <c r="G784" s="61" t="s">
        <v>1829</v>
      </c>
      <c r="H784" s="61"/>
      <c r="I784" s="67" t="s">
        <v>2761</v>
      </c>
      <c r="J784" s="108">
        <v>241</v>
      </c>
      <c r="K784" s="108">
        <v>1</v>
      </c>
    </row>
    <row r="785" spans="1:11" s="68" customFormat="1" x14ac:dyDescent="0.15">
      <c r="A785" s="66" t="s">
        <v>888</v>
      </c>
      <c r="B785" s="66" t="s">
        <v>4765</v>
      </c>
      <c r="C785" s="66" t="str">
        <f t="shared" si="12"/>
        <v>0110505682就労継続支援(Ｂ型)</v>
      </c>
      <c r="D785" s="62" t="s">
        <v>3485</v>
      </c>
      <c r="E785" s="67" t="s">
        <v>4594</v>
      </c>
      <c r="F785" s="67" t="s">
        <v>3997</v>
      </c>
      <c r="G785" s="61" t="s">
        <v>1830</v>
      </c>
      <c r="H785" s="61"/>
      <c r="I785" s="67" t="s">
        <v>2762</v>
      </c>
      <c r="J785" s="108">
        <v>430</v>
      </c>
      <c r="K785" s="108">
        <v>1</v>
      </c>
    </row>
    <row r="786" spans="1:11" s="68" customFormat="1" x14ac:dyDescent="0.15">
      <c r="A786" s="66" t="s">
        <v>889</v>
      </c>
      <c r="B786" s="66" t="s">
        <v>4765</v>
      </c>
      <c r="C786" s="66" t="str">
        <f t="shared" si="12"/>
        <v>0110505732就労継続支援(Ｂ型)</v>
      </c>
      <c r="D786" s="62" t="s">
        <v>3486</v>
      </c>
      <c r="E786" s="67" t="s">
        <v>4595</v>
      </c>
      <c r="F786" s="67" t="s">
        <v>2763</v>
      </c>
      <c r="G786" s="61" t="s">
        <v>1831</v>
      </c>
      <c r="H786" s="61"/>
      <c r="I786" s="67" t="s">
        <v>2763</v>
      </c>
      <c r="J786" s="108">
        <v>256</v>
      </c>
      <c r="K786" s="108">
        <v>1</v>
      </c>
    </row>
    <row r="787" spans="1:11" s="68" customFormat="1" x14ac:dyDescent="0.15">
      <c r="A787" s="66" t="s">
        <v>890</v>
      </c>
      <c r="B787" s="66" t="s">
        <v>4765</v>
      </c>
      <c r="C787" s="66" t="str">
        <f t="shared" ref="C787:C850" si="13">A787&amp;B787&amp;H787</f>
        <v>0110505740就労継続支援(Ｂ型)</v>
      </c>
      <c r="D787" s="62" t="s">
        <v>3487</v>
      </c>
      <c r="E787" s="67" t="s">
        <v>4596</v>
      </c>
      <c r="F787" s="67" t="s">
        <v>3998</v>
      </c>
      <c r="G787" s="61" t="s">
        <v>1832</v>
      </c>
      <c r="H787" s="61"/>
      <c r="I787" s="67" t="s">
        <v>2764</v>
      </c>
      <c r="J787" s="108"/>
      <c r="K787" s="108"/>
    </row>
    <row r="788" spans="1:11" s="68" customFormat="1" x14ac:dyDescent="0.15">
      <c r="A788" s="66" t="s">
        <v>891</v>
      </c>
      <c r="B788" s="66" t="s">
        <v>4765</v>
      </c>
      <c r="C788" s="66" t="str">
        <f t="shared" si="13"/>
        <v>0110505773就労継続支援(Ｂ型)</v>
      </c>
      <c r="D788" s="62" t="s">
        <v>3488</v>
      </c>
      <c r="E788" s="67" t="s">
        <v>4597</v>
      </c>
      <c r="F788" s="67" t="s">
        <v>3999</v>
      </c>
      <c r="G788" s="61" t="s">
        <v>1833</v>
      </c>
      <c r="H788" s="61"/>
      <c r="I788" s="67" t="s">
        <v>2765</v>
      </c>
      <c r="J788" s="108"/>
      <c r="K788" s="108"/>
    </row>
    <row r="789" spans="1:11" s="68" customFormat="1" x14ac:dyDescent="0.15">
      <c r="A789" s="66" t="s">
        <v>892</v>
      </c>
      <c r="B789" s="66" t="s">
        <v>4765</v>
      </c>
      <c r="C789" s="66" t="str">
        <f t="shared" si="13"/>
        <v>0110505880就労継続支援(Ｂ型)</v>
      </c>
      <c r="D789" s="62" t="s">
        <v>3489</v>
      </c>
      <c r="E789" s="67" t="s">
        <v>4598</v>
      </c>
      <c r="F789" s="67" t="s">
        <v>4000</v>
      </c>
      <c r="G789" s="61" t="s">
        <v>1834</v>
      </c>
      <c r="H789" s="61"/>
      <c r="I789" s="67" t="s">
        <v>2766</v>
      </c>
      <c r="J789" s="108"/>
      <c r="K789" s="108"/>
    </row>
    <row r="790" spans="1:11" s="68" customFormat="1" x14ac:dyDescent="0.15">
      <c r="A790" s="66" t="s">
        <v>893</v>
      </c>
      <c r="B790" s="66" t="s">
        <v>4762</v>
      </c>
      <c r="C790" s="66" t="str">
        <f t="shared" si="13"/>
        <v>0110505898就労移行支援</v>
      </c>
      <c r="D790" s="62" t="s">
        <v>3488</v>
      </c>
      <c r="E790" s="67" t="s">
        <v>4597</v>
      </c>
      <c r="F790" s="67" t="s">
        <v>3999</v>
      </c>
      <c r="G790" s="61" t="s">
        <v>1835</v>
      </c>
      <c r="H790" s="61"/>
      <c r="I790" s="67" t="s">
        <v>2765</v>
      </c>
      <c r="J790" s="108"/>
      <c r="K790" s="108"/>
    </row>
    <row r="791" spans="1:11" s="68" customFormat="1" x14ac:dyDescent="0.15">
      <c r="A791" s="66" t="s">
        <v>894</v>
      </c>
      <c r="B791" s="66" t="s">
        <v>4767</v>
      </c>
      <c r="C791" s="66" t="str">
        <f t="shared" si="13"/>
        <v>0110505948自立訓練(機能訓練)</v>
      </c>
      <c r="D791" s="62" t="s">
        <v>3490</v>
      </c>
      <c r="E791" s="67" t="s">
        <v>4599</v>
      </c>
      <c r="F791" s="67" t="s">
        <v>4001</v>
      </c>
      <c r="G791" s="61" t="s">
        <v>1836</v>
      </c>
      <c r="H791" s="61"/>
      <c r="I791" s="67" t="s">
        <v>2767</v>
      </c>
      <c r="J791" s="108"/>
      <c r="K791" s="108"/>
    </row>
    <row r="792" spans="1:11" s="68" customFormat="1" x14ac:dyDescent="0.15">
      <c r="A792" s="66" t="s">
        <v>894</v>
      </c>
      <c r="B792" s="66" t="s">
        <v>4766</v>
      </c>
      <c r="C792" s="66" t="str">
        <f t="shared" si="13"/>
        <v>0110505948自立訓練(生活訓練)</v>
      </c>
      <c r="D792" s="62" t="s">
        <v>3490</v>
      </c>
      <c r="E792" s="67" t="s">
        <v>4599</v>
      </c>
      <c r="F792" s="67" t="s">
        <v>4001</v>
      </c>
      <c r="G792" s="61" t="s">
        <v>1836</v>
      </c>
      <c r="H792" s="61"/>
      <c r="I792" s="67" t="s">
        <v>2767</v>
      </c>
      <c r="J792" s="108"/>
      <c r="K792" s="108"/>
    </row>
    <row r="793" spans="1:11" s="68" customFormat="1" x14ac:dyDescent="0.15">
      <c r="A793" s="66" t="s">
        <v>895</v>
      </c>
      <c r="B793" s="66" t="s">
        <v>4766</v>
      </c>
      <c r="C793" s="66" t="str">
        <f t="shared" si="13"/>
        <v>0110505955自立訓練(生活訓練)</v>
      </c>
      <c r="D793" s="62" t="s">
        <v>3491</v>
      </c>
      <c r="E793" s="67" t="s">
        <v>4600</v>
      </c>
      <c r="F793" s="67" t="s">
        <v>4002</v>
      </c>
      <c r="G793" s="61" t="s">
        <v>1837</v>
      </c>
      <c r="H793" s="61"/>
      <c r="I793" s="67" t="s">
        <v>2768</v>
      </c>
      <c r="J793" s="108"/>
      <c r="K793" s="108"/>
    </row>
    <row r="794" spans="1:11" s="68" customFormat="1" x14ac:dyDescent="0.15">
      <c r="A794" s="66" t="s">
        <v>896</v>
      </c>
      <c r="B794" s="66" t="s">
        <v>4765</v>
      </c>
      <c r="C794" s="66" t="str">
        <f t="shared" si="13"/>
        <v>0110506045就労継続支援(Ｂ型)</v>
      </c>
      <c r="D794" s="62" t="s">
        <v>3492</v>
      </c>
      <c r="E794" s="67" t="s">
        <v>4601</v>
      </c>
      <c r="F794" s="67" t="s">
        <v>4003</v>
      </c>
      <c r="G794" s="61" t="s">
        <v>1838</v>
      </c>
      <c r="H794" s="61"/>
      <c r="I794" s="67" t="s">
        <v>2769</v>
      </c>
      <c r="J794" s="108"/>
      <c r="K794" s="108"/>
    </row>
    <row r="795" spans="1:11" s="68" customFormat="1" x14ac:dyDescent="0.15">
      <c r="A795" s="66" t="s">
        <v>897</v>
      </c>
      <c r="B795" s="66" t="s">
        <v>4763</v>
      </c>
      <c r="C795" s="66" t="str">
        <f t="shared" si="13"/>
        <v>0110506060生活介護</v>
      </c>
      <c r="D795" s="62" t="s">
        <v>3493</v>
      </c>
      <c r="E795" s="67" t="s">
        <v>4602</v>
      </c>
      <c r="F795" s="67" t="s">
        <v>4004</v>
      </c>
      <c r="G795" s="61" t="s">
        <v>1839</v>
      </c>
      <c r="H795" s="61"/>
      <c r="I795" s="67" t="s">
        <v>2770</v>
      </c>
      <c r="J795" s="108"/>
      <c r="K795" s="108"/>
    </row>
    <row r="796" spans="1:11" s="68" customFormat="1" x14ac:dyDescent="0.15">
      <c r="A796" s="66" t="s">
        <v>898</v>
      </c>
      <c r="B796" s="66" t="s">
        <v>4765</v>
      </c>
      <c r="C796" s="66" t="str">
        <f t="shared" si="13"/>
        <v>0110506102就労継続支援(Ｂ型)</v>
      </c>
      <c r="D796" s="62" t="s">
        <v>3494</v>
      </c>
      <c r="E796" s="67" t="s">
        <v>4603</v>
      </c>
      <c r="F796" s="67" t="s">
        <v>4005</v>
      </c>
      <c r="G796" s="61" t="s">
        <v>1840</v>
      </c>
      <c r="H796" s="61"/>
      <c r="I796" s="67" t="s">
        <v>2771</v>
      </c>
      <c r="J796" s="108">
        <v>480</v>
      </c>
      <c r="K796" s="108">
        <v>1</v>
      </c>
    </row>
    <row r="797" spans="1:11" s="68" customFormat="1" x14ac:dyDescent="0.15">
      <c r="A797" s="66" t="s">
        <v>899</v>
      </c>
      <c r="B797" s="66" t="s">
        <v>4765</v>
      </c>
      <c r="C797" s="66" t="str">
        <f t="shared" si="13"/>
        <v>0110506110就労継続支援(Ｂ型)</v>
      </c>
      <c r="D797" s="62" t="s">
        <v>3495</v>
      </c>
      <c r="E797" s="67" t="s">
        <v>4559</v>
      </c>
      <c r="F797" s="67" t="s">
        <v>2676</v>
      </c>
      <c r="G797" s="61" t="s">
        <v>1841</v>
      </c>
      <c r="H797" s="61"/>
      <c r="I797" s="67" t="s">
        <v>2772</v>
      </c>
      <c r="J797" s="108">
        <v>303</v>
      </c>
      <c r="K797" s="108">
        <v>1</v>
      </c>
    </row>
    <row r="798" spans="1:11" s="68" customFormat="1" x14ac:dyDescent="0.15">
      <c r="A798" s="66" t="s">
        <v>900</v>
      </c>
      <c r="B798" s="66" t="s">
        <v>4765</v>
      </c>
      <c r="C798" s="66" t="str">
        <f t="shared" si="13"/>
        <v>0110506177就労継続支援(Ｂ型)</v>
      </c>
      <c r="D798" s="62" t="s">
        <v>3496</v>
      </c>
      <c r="E798" s="67" t="s">
        <v>4604</v>
      </c>
      <c r="F798" s="67" t="s">
        <v>4006</v>
      </c>
      <c r="G798" s="61" t="s">
        <v>1842</v>
      </c>
      <c r="H798" s="61"/>
      <c r="I798" s="67" t="s">
        <v>2773</v>
      </c>
      <c r="J798" s="108">
        <v>281</v>
      </c>
      <c r="K798" s="108">
        <v>1</v>
      </c>
    </row>
    <row r="799" spans="1:11" s="68" customFormat="1" x14ac:dyDescent="0.15">
      <c r="A799" s="66" t="s">
        <v>901</v>
      </c>
      <c r="B799" s="66" t="s">
        <v>4764</v>
      </c>
      <c r="C799" s="66" t="str">
        <f t="shared" si="13"/>
        <v>0110506201就労継続支援(Ａ型)</v>
      </c>
      <c r="D799" s="62" t="s">
        <v>3497</v>
      </c>
      <c r="E799" s="67" t="s">
        <v>4605</v>
      </c>
      <c r="F799" s="67" t="s">
        <v>4007</v>
      </c>
      <c r="G799" s="61" t="s">
        <v>1843</v>
      </c>
      <c r="H799" s="61"/>
      <c r="I799" s="67" t="s">
        <v>2774</v>
      </c>
      <c r="J799" s="108">
        <v>277</v>
      </c>
      <c r="K799" s="108">
        <v>2</v>
      </c>
    </row>
    <row r="800" spans="1:11" s="68" customFormat="1" x14ac:dyDescent="0.15">
      <c r="A800" s="66" t="s">
        <v>902</v>
      </c>
      <c r="B800" s="66" t="s">
        <v>4765</v>
      </c>
      <c r="C800" s="66" t="str">
        <f t="shared" si="13"/>
        <v>0110506227就労継続支援(Ｂ型)</v>
      </c>
      <c r="D800" s="62" t="s">
        <v>3498</v>
      </c>
      <c r="E800" s="67" t="s">
        <v>4606</v>
      </c>
      <c r="F800" s="67" t="s">
        <v>4008</v>
      </c>
      <c r="G800" s="61" t="s">
        <v>1844</v>
      </c>
      <c r="H800" s="61"/>
      <c r="I800" s="67" t="s">
        <v>2775</v>
      </c>
      <c r="J800" s="108">
        <v>231</v>
      </c>
      <c r="K800" s="108">
        <v>1</v>
      </c>
    </row>
    <row r="801" spans="1:11" s="68" customFormat="1" x14ac:dyDescent="0.15">
      <c r="A801" s="66" t="s">
        <v>903</v>
      </c>
      <c r="B801" s="66" t="s">
        <v>4762</v>
      </c>
      <c r="C801" s="66" t="str">
        <f t="shared" si="13"/>
        <v>0110506276就労移行支援</v>
      </c>
      <c r="D801" s="62" t="s">
        <v>3499</v>
      </c>
      <c r="E801" s="67" t="s">
        <v>4607</v>
      </c>
      <c r="F801" s="67" t="s">
        <v>4009</v>
      </c>
      <c r="G801" s="61" t="s">
        <v>1845</v>
      </c>
      <c r="H801" s="61"/>
      <c r="I801" s="67" t="s">
        <v>2776</v>
      </c>
      <c r="J801" s="108">
        <v>316</v>
      </c>
      <c r="K801" s="108">
        <v>1</v>
      </c>
    </row>
    <row r="802" spans="1:11" s="68" customFormat="1" x14ac:dyDescent="0.15">
      <c r="A802" s="66" t="s">
        <v>903</v>
      </c>
      <c r="B802" s="66" t="s">
        <v>4765</v>
      </c>
      <c r="C802" s="66" t="str">
        <f t="shared" si="13"/>
        <v>0110506276就労継続支援(Ｂ型)</v>
      </c>
      <c r="D802" s="62" t="s">
        <v>3499</v>
      </c>
      <c r="E802" s="67" t="s">
        <v>4607</v>
      </c>
      <c r="F802" s="67" t="s">
        <v>4009</v>
      </c>
      <c r="G802" s="61" t="s">
        <v>1845</v>
      </c>
      <c r="H802" s="61"/>
      <c r="I802" s="67" t="s">
        <v>2777</v>
      </c>
      <c r="J802" s="108">
        <v>316</v>
      </c>
      <c r="K802" s="108">
        <v>1</v>
      </c>
    </row>
    <row r="803" spans="1:11" s="68" customFormat="1" x14ac:dyDescent="0.15">
      <c r="A803" s="66" t="s">
        <v>904</v>
      </c>
      <c r="B803" s="66" t="s">
        <v>4765</v>
      </c>
      <c r="C803" s="66" t="str">
        <f t="shared" si="13"/>
        <v>0110506284就労継続支援(Ｂ型)</v>
      </c>
      <c r="D803" s="62" t="s">
        <v>3093</v>
      </c>
      <c r="E803" s="67" t="s">
        <v>4202</v>
      </c>
      <c r="F803" s="67" t="s">
        <v>2174</v>
      </c>
      <c r="G803" s="61" t="s">
        <v>1846</v>
      </c>
      <c r="H803" s="61"/>
      <c r="I803" s="67" t="s">
        <v>2778</v>
      </c>
      <c r="J803" s="108">
        <v>319</v>
      </c>
      <c r="K803" s="108">
        <v>1</v>
      </c>
    </row>
    <row r="804" spans="1:11" s="68" customFormat="1" x14ac:dyDescent="0.15">
      <c r="A804" s="66" t="s">
        <v>905</v>
      </c>
      <c r="B804" s="66" t="s">
        <v>4763</v>
      </c>
      <c r="C804" s="66" t="str">
        <f t="shared" si="13"/>
        <v>0110506300生活介護</v>
      </c>
      <c r="D804" s="62" t="s">
        <v>3500</v>
      </c>
      <c r="E804" s="67" t="s">
        <v>4608</v>
      </c>
      <c r="F804" s="67" t="s">
        <v>4010</v>
      </c>
      <c r="G804" s="61" t="s">
        <v>1847</v>
      </c>
      <c r="H804" s="61"/>
      <c r="I804" s="67" t="s">
        <v>2779</v>
      </c>
      <c r="J804" s="108"/>
      <c r="K804" s="108"/>
    </row>
    <row r="805" spans="1:11" s="68" customFormat="1" x14ac:dyDescent="0.15">
      <c r="A805" s="66" t="s">
        <v>905</v>
      </c>
      <c r="B805" s="66" t="s">
        <v>4767</v>
      </c>
      <c r="C805" s="66" t="str">
        <f t="shared" si="13"/>
        <v>0110506300自立訓練(機能訓練)</v>
      </c>
      <c r="D805" s="62" t="s">
        <v>3500</v>
      </c>
      <c r="E805" s="67" t="s">
        <v>4608</v>
      </c>
      <c r="F805" s="67" t="s">
        <v>4010</v>
      </c>
      <c r="G805" s="61" t="s">
        <v>1847</v>
      </c>
      <c r="H805" s="61"/>
      <c r="I805" s="67" t="s">
        <v>2779</v>
      </c>
      <c r="J805" s="108"/>
      <c r="K805" s="108"/>
    </row>
    <row r="806" spans="1:11" s="68" customFormat="1" x14ac:dyDescent="0.15">
      <c r="A806" s="66" t="s">
        <v>906</v>
      </c>
      <c r="B806" s="66" t="s">
        <v>4763</v>
      </c>
      <c r="C806" s="66" t="str">
        <f t="shared" si="13"/>
        <v>0110506334生活介護</v>
      </c>
      <c r="D806" s="62" t="s">
        <v>3501</v>
      </c>
      <c r="E806" s="67" t="s">
        <v>4609</v>
      </c>
      <c r="F806" s="67" t="s">
        <v>2780</v>
      </c>
      <c r="G806" s="61" t="s">
        <v>1848</v>
      </c>
      <c r="H806" s="61"/>
      <c r="I806" s="67" t="s">
        <v>2780</v>
      </c>
      <c r="J806" s="108"/>
      <c r="K806" s="108"/>
    </row>
    <row r="807" spans="1:11" s="68" customFormat="1" x14ac:dyDescent="0.15">
      <c r="A807" s="66" t="s">
        <v>907</v>
      </c>
      <c r="B807" s="66" t="s">
        <v>4765</v>
      </c>
      <c r="C807" s="66" t="str">
        <f t="shared" si="13"/>
        <v>0110506359就労継続支援(Ｂ型)</v>
      </c>
      <c r="D807" s="62" t="s">
        <v>3502</v>
      </c>
      <c r="E807" s="67" t="s">
        <v>4610</v>
      </c>
      <c r="F807" s="67" t="s">
        <v>4011</v>
      </c>
      <c r="G807" s="61" t="s">
        <v>1849</v>
      </c>
      <c r="H807" s="61"/>
      <c r="I807" s="67" t="s">
        <v>2781</v>
      </c>
      <c r="J807" s="108">
        <v>325</v>
      </c>
      <c r="K807" s="108">
        <v>1</v>
      </c>
    </row>
    <row r="808" spans="1:11" s="68" customFormat="1" x14ac:dyDescent="0.15">
      <c r="A808" s="66" t="s">
        <v>908</v>
      </c>
      <c r="B808" s="66" t="s">
        <v>4765</v>
      </c>
      <c r="C808" s="66" t="str">
        <f t="shared" si="13"/>
        <v>0110506367就労継続支援(Ｂ型)</v>
      </c>
      <c r="D808" s="62" t="s">
        <v>3093</v>
      </c>
      <c r="E808" s="67" t="s">
        <v>4202</v>
      </c>
      <c r="F808" s="67" t="s">
        <v>2174</v>
      </c>
      <c r="G808" s="61" t="s">
        <v>1850</v>
      </c>
      <c r="H808" s="61"/>
      <c r="I808" s="67" t="s">
        <v>2782</v>
      </c>
      <c r="J808" s="108">
        <v>319</v>
      </c>
      <c r="K808" s="108">
        <v>3</v>
      </c>
    </row>
    <row r="809" spans="1:11" s="68" customFormat="1" x14ac:dyDescent="0.15">
      <c r="A809" s="66" t="s">
        <v>909</v>
      </c>
      <c r="B809" s="66" t="s">
        <v>4765</v>
      </c>
      <c r="C809" s="66" t="str">
        <f t="shared" si="13"/>
        <v>0110506383就労継続支援(Ｂ型)</v>
      </c>
      <c r="D809" s="62" t="s">
        <v>3500</v>
      </c>
      <c r="E809" s="67" t="s">
        <v>4608</v>
      </c>
      <c r="F809" s="67" t="s">
        <v>4010</v>
      </c>
      <c r="G809" s="61" t="s">
        <v>1851</v>
      </c>
      <c r="H809" s="61"/>
      <c r="I809" s="67" t="s">
        <v>2783</v>
      </c>
      <c r="J809" s="108">
        <v>358</v>
      </c>
      <c r="K809" s="108">
        <v>1</v>
      </c>
    </row>
    <row r="810" spans="1:11" s="68" customFormat="1" x14ac:dyDescent="0.15">
      <c r="A810" s="66" t="s">
        <v>910</v>
      </c>
      <c r="B810" s="66" t="s">
        <v>4765</v>
      </c>
      <c r="C810" s="66" t="str">
        <f t="shared" si="13"/>
        <v>0110506391就労継続支援(Ｂ型)</v>
      </c>
      <c r="D810" s="62" t="s">
        <v>3503</v>
      </c>
      <c r="E810" s="67" t="s">
        <v>4611</v>
      </c>
      <c r="F810" s="67" t="s">
        <v>2784</v>
      </c>
      <c r="G810" s="61" t="s">
        <v>1852</v>
      </c>
      <c r="H810" s="61"/>
      <c r="I810" s="67" t="s">
        <v>2784</v>
      </c>
      <c r="J810" s="108"/>
      <c r="K810" s="108"/>
    </row>
    <row r="811" spans="1:11" s="68" customFormat="1" x14ac:dyDescent="0.15">
      <c r="A811" s="66" t="s">
        <v>911</v>
      </c>
      <c r="B811" s="66" t="s">
        <v>4765</v>
      </c>
      <c r="C811" s="66" t="str">
        <f t="shared" si="13"/>
        <v>0110506417就労継続支援(Ｂ型)</v>
      </c>
      <c r="D811" s="62" t="s">
        <v>3504</v>
      </c>
      <c r="E811" s="67" t="s">
        <v>4612</v>
      </c>
      <c r="F811" s="67" t="s">
        <v>4012</v>
      </c>
      <c r="G811" s="61" t="s">
        <v>1853</v>
      </c>
      <c r="H811" s="61"/>
      <c r="I811" s="67" t="s">
        <v>2785</v>
      </c>
      <c r="J811" s="108"/>
      <c r="K811" s="108"/>
    </row>
    <row r="812" spans="1:11" s="68" customFormat="1" x14ac:dyDescent="0.15">
      <c r="A812" s="66" t="s">
        <v>912</v>
      </c>
      <c r="B812" s="66" t="s">
        <v>4766</v>
      </c>
      <c r="C812" s="66" t="str">
        <f t="shared" si="13"/>
        <v>0110506433自立訓練(生活訓練)</v>
      </c>
      <c r="D812" s="62" t="s">
        <v>3098</v>
      </c>
      <c r="E812" s="67" t="s">
        <v>4206</v>
      </c>
      <c r="F812" s="67" t="s">
        <v>3709</v>
      </c>
      <c r="G812" s="61" t="s">
        <v>1854</v>
      </c>
      <c r="H812" s="61"/>
      <c r="I812" s="67" t="s">
        <v>2786</v>
      </c>
      <c r="J812" s="108">
        <v>397</v>
      </c>
      <c r="K812" s="108">
        <v>1</v>
      </c>
    </row>
    <row r="813" spans="1:11" s="68" customFormat="1" x14ac:dyDescent="0.15">
      <c r="A813" s="66" t="s">
        <v>912</v>
      </c>
      <c r="B813" s="66" t="s">
        <v>4765</v>
      </c>
      <c r="C813" s="66" t="str">
        <f t="shared" si="13"/>
        <v>0110506433就労継続支援(Ｂ型)</v>
      </c>
      <c r="D813" s="62" t="s">
        <v>3098</v>
      </c>
      <c r="E813" s="67" t="s">
        <v>4206</v>
      </c>
      <c r="F813" s="67" t="s">
        <v>3709</v>
      </c>
      <c r="G813" s="61" t="s">
        <v>1854</v>
      </c>
      <c r="H813" s="61"/>
      <c r="I813" s="67" t="s">
        <v>2786</v>
      </c>
      <c r="J813" s="108">
        <v>397</v>
      </c>
      <c r="K813" s="108">
        <v>1</v>
      </c>
    </row>
    <row r="814" spans="1:11" s="68" customFormat="1" x14ac:dyDescent="0.15">
      <c r="A814" s="66" t="s">
        <v>913</v>
      </c>
      <c r="B814" s="66" t="s">
        <v>4763</v>
      </c>
      <c r="C814" s="66" t="str">
        <f t="shared" si="13"/>
        <v>0110506441生活介護</v>
      </c>
      <c r="D814" s="62" t="s">
        <v>3500</v>
      </c>
      <c r="E814" s="67" t="s">
        <v>4608</v>
      </c>
      <c r="F814" s="67" t="s">
        <v>4010</v>
      </c>
      <c r="G814" s="61" t="s">
        <v>1855</v>
      </c>
      <c r="H814" s="61"/>
      <c r="I814" s="67" t="s">
        <v>2787</v>
      </c>
      <c r="J814" s="108"/>
      <c r="K814" s="108"/>
    </row>
    <row r="815" spans="1:11" s="68" customFormat="1" x14ac:dyDescent="0.15">
      <c r="A815" s="66" t="s">
        <v>914</v>
      </c>
      <c r="B815" s="66" t="s">
        <v>4763</v>
      </c>
      <c r="C815" s="66" t="str">
        <f t="shared" si="13"/>
        <v>0110506458生活介護</v>
      </c>
      <c r="D815" s="62" t="s">
        <v>3500</v>
      </c>
      <c r="E815" s="67" t="s">
        <v>4608</v>
      </c>
      <c r="F815" s="67" t="s">
        <v>4010</v>
      </c>
      <c r="G815" s="61" t="s">
        <v>1856</v>
      </c>
      <c r="H815" s="61"/>
      <c r="I815" s="67" t="s">
        <v>2788</v>
      </c>
      <c r="J815" s="108"/>
      <c r="K815" s="108"/>
    </row>
    <row r="816" spans="1:11" s="68" customFormat="1" x14ac:dyDescent="0.15">
      <c r="A816" s="66" t="s">
        <v>915</v>
      </c>
      <c r="B816" s="66" t="s">
        <v>4765</v>
      </c>
      <c r="C816" s="66" t="str">
        <f t="shared" si="13"/>
        <v>0110506474就労継続支援(Ｂ型)</v>
      </c>
      <c r="D816" s="62" t="s">
        <v>3505</v>
      </c>
      <c r="E816" s="67" t="s">
        <v>4613</v>
      </c>
      <c r="F816" s="67" t="s">
        <v>2789</v>
      </c>
      <c r="G816" s="61" t="s">
        <v>1857</v>
      </c>
      <c r="H816" s="61"/>
      <c r="I816" s="67" t="s">
        <v>2789</v>
      </c>
      <c r="J816" s="108"/>
      <c r="K816" s="108"/>
    </row>
    <row r="817" spans="1:11" s="68" customFormat="1" x14ac:dyDescent="0.15">
      <c r="A817" s="66" t="s">
        <v>916</v>
      </c>
      <c r="B817" s="66" t="s">
        <v>4764</v>
      </c>
      <c r="C817" s="66" t="str">
        <f t="shared" si="13"/>
        <v>0110506516就労継続支援(Ａ型)</v>
      </c>
      <c r="D817" s="62" t="s">
        <v>3506</v>
      </c>
      <c r="E817" s="67" t="s">
        <v>4614</v>
      </c>
      <c r="F817" s="67" t="s">
        <v>4013</v>
      </c>
      <c r="G817" s="61" t="s">
        <v>1858</v>
      </c>
      <c r="H817" s="61"/>
      <c r="I817" s="67" t="s">
        <v>2790</v>
      </c>
      <c r="J817" s="108">
        <v>357</v>
      </c>
      <c r="K817" s="108">
        <v>1</v>
      </c>
    </row>
    <row r="818" spans="1:11" s="68" customFormat="1" x14ac:dyDescent="0.15">
      <c r="A818" s="66" t="s">
        <v>917</v>
      </c>
      <c r="B818" s="66" t="s">
        <v>4765</v>
      </c>
      <c r="C818" s="66" t="str">
        <f t="shared" si="13"/>
        <v>0110506573就労継続支援(Ｂ型)</v>
      </c>
      <c r="D818" s="62" t="s">
        <v>3507</v>
      </c>
      <c r="E818" s="67" t="s">
        <v>4615</v>
      </c>
      <c r="F818" s="67" t="s">
        <v>4014</v>
      </c>
      <c r="G818" s="61" t="s">
        <v>1859</v>
      </c>
      <c r="H818" s="61"/>
      <c r="I818" s="67" t="s">
        <v>2791</v>
      </c>
      <c r="J818" s="108"/>
      <c r="K818" s="108"/>
    </row>
    <row r="819" spans="1:11" s="68" customFormat="1" x14ac:dyDescent="0.15">
      <c r="A819" s="66" t="s">
        <v>918</v>
      </c>
      <c r="B819" s="66" t="s">
        <v>4762</v>
      </c>
      <c r="C819" s="66" t="str">
        <f t="shared" si="13"/>
        <v>0110506581就労移行支援</v>
      </c>
      <c r="D819" s="62" t="s">
        <v>3508</v>
      </c>
      <c r="E819" s="67" t="s">
        <v>4616</v>
      </c>
      <c r="F819" s="67" t="s">
        <v>2792</v>
      </c>
      <c r="G819" s="61" t="s">
        <v>1860</v>
      </c>
      <c r="H819" s="61"/>
      <c r="I819" s="67" t="s">
        <v>2792</v>
      </c>
      <c r="J819" s="108"/>
      <c r="K819" s="108"/>
    </row>
    <row r="820" spans="1:11" s="68" customFormat="1" x14ac:dyDescent="0.15">
      <c r="A820" s="66" t="s">
        <v>918</v>
      </c>
      <c r="B820" s="66" t="s">
        <v>4764</v>
      </c>
      <c r="C820" s="66" t="str">
        <f t="shared" si="13"/>
        <v>0110506581就労継続支援(Ａ型)</v>
      </c>
      <c r="D820" s="62" t="s">
        <v>3508</v>
      </c>
      <c r="E820" s="67" t="s">
        <v>4616</v>
      </c>
      <c r="F820" s="67" t="s">
        <v>2792</v>
      </c>
      <c r="G820" s="61" t="s">
        <v>1860</v>
      </c>
      <c r="H820" s="61"/>
      <c r="I820" s="67" t="s">
        <v>2793</v>
      </c>
      <c r="J820" s="108"/>
      <c r="K820" s="108"/>
    </row>
    <row r="821" spans="1:11" s="68" customFormat="1" x14ac:dyDescent="0.15">
      <c r="A821" s="66" t="s">
        <v>918</v>
      </c>
      <c r="B821" s="66" t="s">
        <v>4765</v>
      </c>
      <c r="C821" s="66" t="str">
        <f t="shared" si="13"/>
        <v>0110506581就労継続支援(Ｂ型)</v>
      </c>
      <c r="D821" s="62" t="s">
        <v>3508</v>
      </c>
      <c r="E821" s="67" t="s">
        <v>4616</v>
      </c>
      <c r="F821" s="67" t="s">
        <v>2792</v>
      </c>
      <c r="G821" s="61" t="s">
        <v>1860</v>
      </c>
      <c r="H821" s="61"/>
      <c r="I821" s="67" t="s">
        <v>2792</v>
      </c>
      <c r="J821" s="108"/>
      <c r="K821" s="108"/>
    </row>
    <row r="822" spans="1:11" s="68" customFormat="1" x14ac:dyDescent="0.15">
      <c r="A822" s="66" t="s">
        <v>919</v>
      </c>
      <c r="B822" s="66" t="s">
        <v>4765</v>
      </c>
      <c r="C822" s="66" t="str">
        <f t="shared" si="13"/>
        <v>0110506599就労継続支援(Ｂ型)</v>
      </c>
      <c r="D822" s="62" t="s">
        <v>3509</v>
      </c>
      <c r="E822" s="67" t="s">
        <v>4617</v>
      </c>
      <c r="F822" s="67" t="s">
        <v>4015</v>
      </c>
      <c r="G822" s="61" t="s">
        <v>1861</v>
      </c>
      <c r="H822" s="61"/>
      <c r="I822" s="67" t="s">
        <v>2794</v>
      </c>
      <c r="J822" s="108"/>
      <c r="K822" s="108"/>
    </row>
    <row r="823" spans="1:11" s="68" customFormat="1" x14ac:dyDescent="0.15">
      <c r="A823" s="66" t="s">
        <v>920</v>
      </c>
      <c r="B823" s="66" t="s">
        <v>4765</v>
      </c>
      <c r="C823" s="66" t="str">
        <f t="shared" si="13"/>
        <v>0110506615就労継続支援(Ｂ型)</v>
      </c>
      <c r="D823" s="62" t="s">
        <v>3420</v>
      </c>
      <c r="E823" s="67" t="s">
        <v>4528</v>
      </c>
      <c r="F823" s="67" t="s">
        <v>3955</v>
      </c>
      <c r="G823" s="61" t="s">
        <v>1862</v>
      </c>
      <c r="H823" s="61"/>
      <c r="I823" s="67" t="s">
        <v>2795</v>
      </c>
      <c r="J823" s="108"/>
      <c r="K823" s="108"/>
    </row>
    <row r="824" spans="1:11" s="68" customFormat="1" x14ac:dyDescent="0.15">
      <c r="A824" s="66" t="s">
        <v>921</v>
      </c>
      <c r="B824" s="66" t="s">
        <v>4763</v>
      </c>
      <c r="C824" s="66" t="str">
        <f t="shared" si="13"/>
        <v>0110506664生活介護</v>
      </c>
      <c r="D824" s="62" t="s">
        <v>3510</v>
      </c>
      <c r="E824" s="67" t="s">
        <v>4618</v>
      </c>
      <c r="F824" s="67" t="s">
        <v>2796</v>
      </c>
      <c r="G824" s="61" t="s">
        <v>1863</v>
      </c>
      <c r="H824" s="61"/>
      <c r="I824" s="67" t="s">
        <v>2796</v>
      </c>
      <c r="J824" s="108"/>
      <c r="K824" s="108"/>
    </row>
    <row r="825" spans="1:11" s="68" customFormat="1" x14ac:dyDescent="0.15">
      <c r="A825" s="66" t="s">
        <v>922</v>
      </c>
      <c r="B825" s="66" t="s">
        <v>4766</v>
      </c>
      <c r="C825" s="66" t="str">
        <f t="shared" si="13"/>
        <v>0110506672自立訓練(生活訓練)</v>
      </c>
      <c r="D825" s="62" t="s">
        <v>3511</v>
      </c>
      <c r="E825" s="67" t="s">
        <v>4619</v>
      </c>
      <c r="F825" s="67" t="s">
        <v>4016</v>
      </c>
      <c r="G825" s="61" t="s">
        <v>1864</v>
      </c>
      <c r="H825" s="61"/>
      <c r="I825" s="67" t="s">
        <v>2797</v>
      </c>
      <c r="J825" s="108"/>
      <c r="K825" s="108"/>
    </row>
    <row r="826" spans="1:11" s="68" customFormat="1" x14ac:dyDescent="0.15">
      <c r="A826" s="66" t="s">
        <v>922</v>
      </c>
      <c r="B826" s="66" t="s">
        <v>4765</v>
      </c>
      <c r="C826" s="66" t="str">
        <f t="shared" si="13"/>
        <v>0110506672就労継続支援(Ｂ型)</v>
      </c>
      <c r="D826" s="62" t="s">
        <v>3511</v>
      </c>
      <c r="E826" s="67" t="s">
        <v>4619</v>
      </c>
      <c r="F826" s="67" t="s">
        <v>4016</v>
      </c>
      <c r="G826" s="61" t="s">
        <v>1864</v>
      </c>
      <c r="H826" s="61"/>
      <c r="I826" s="67" t="s">
        <v>2798</v>
      </c>
      <c r="J826" s="108"/>
      <c r="K826" s="108"/>
    </row>
    <row r="827" spans="1:11" s="68" customFormat="1" x14ac:dyDescent="0.15">
      <c r="A827" s="66" t="s">
        <v>923</v>
      </c>
      <c r="B827" s="66" t="s">
        <v>4765</v>
      </c>
      <c r="C827" s="66" t="str">
        <f t="shared" si="13"/>
        <v>0110506722就労継続支援(Ｂ型)</v>
      </c>
      <c r="D827" s="62" t="s">
        <v>3512</v>
      </c>
      <c r="E827" s="67" t="s">
        <v>4620</v>
      </c>
      <c r="F827" s="67" t="s">
        <v>4017</v>
      </c>
      <c r="G827" s="61" t="s">
        <v>1865</v>
      </c>
      <c r="H827" s="61"/>
      <c r="I827" s="67" t="s">
        <v>2799</v>
      </c>
      <c r="J827" s="108"/>
      <c r="K827" s="108"/>
    </row>
    <row r="828" spans="1:11" s="68" customFormat="1" x14ac:dyDescent="0.15">
      <c r="A828" s="66" t="s">
        <v>924</v>
      </c>
      <c r="B828" s="66" t="s">
        <v>4765</v>
      </c>
      <c r="C828" s="66" t="str">
        <f t="shared" si="13"/>
        <v>0110506730就労継続支援(Ｂ型)</v>
      </c>
      <c r="D828" s="62" t="s">
        <v>3504</v>
      </c>
      <c r="E828" s="67" t="s">
        <v>4612</v>
      </c>
      <c r="F828" s="67" t="s">
        <v>4012</v>
      </c>
      <c r="G828" s="61" t="s">
        <v>1866</v>
      </c>
      <c r="H828" s="61"/>
      <c r="I828" s="67" t="s">
        <v>2800</v>
      </c>
      <c r="J828" s="108">
        <v>385</v>
      </c>
      <c r="K828" s="108">
        <v>1</v>
      </c>
    </row>
    <row r="829" spans="1:11" s="68" customFormat="1" x14ac:dyDescent="0.15">
      <c r="A829" s="66" t="s">
        <v>925</v>
      </c>
      <c r="B829" s="66" t="s">
        <v>4764</v>
      </c>
      <c r="C829" s="66" t="str">
        <f t="shared" si="13"/>
        <v>0110506821就労継続支援(Ａ型)</v>
      </c>
      <c r="D829" s="62" t="s">
        <v>3513</v>
      </c>
      <c r="E829" s="67" t="s">
        <v>4621</v>
      </c>
      <c r="F829" s="67" t="s">
        <v>4018</v>
      </c>
      <c r="G829" s="61" t="s">
        <v>1867</v>
      </c>
      <c r="H829" s="61"/>
      <c r="I829" s="67" t="s">
        <v>2801</v>
      </c>
      <c r="J829" s="108"/>
      <c r="K829" s="108"/>
    </row>
    <row r="830" spans="1:11" s="68" customFormat="1" x14ac:dyDescent="0.15">
      <c r="A830" s="66" t="s">
        <v>925</v>
      </c>
      <c r="B830" s="66" t="s">
        <v>4765</v>
      </c>
      <c r="C830" s="66" t="str">
        <f t="shared" si="13"/>
        <v>0110506821就労継続支援(Ｂ型)</v>
      </c>
      <c r="D830" s="62" t="s">
        <v>3513</v>
      </c>
      <c r="E830" s="67" t="s">
        <v>4621</v>
      </c>
      <c r="F830" s="67" t="s">
        <v>4018</v>
      </c>
      <c r="G830" s="61" t="s">
        <v>1867</v>
      </c>
      <c r="H830" s="61"/>
      <c r="I830" s="67" t="s">
        <v>2801</v>
      </c>
      <c r="J830" s="108"/>
      <c r="K830" s="108"/>
    </row>
    <row r="831" spans="1:11" s="68" customFormat="1" x14ac:dyDescent="0.15">
      <c r="A831" s="66" t="s">
        <v>926</v>
      </c>
      <c r="B831" s="66" t="s">
        <v>4763</v>
      </c>
      <c r="C831" s="66" t="str">
        <f t="shared" si="13"/>
        <v>0110506839生活介護</v>
      </c>
      <c r="D831" s="62" t="s">
        <v>3514</v>
      </c>
      <c r="E831" s="67" t="s">
        <v>4622</v>
      </c>
      <c r="F831" s="67" t="s">
        <v>4019</v>
      </c>
      <c r="G831" s="61" t="s">
        <v>1868</v>
      </c>
      <c r="H831" s="61"/>
      <c r="I831" s="67" t="s">
        <v>2802</v>
      </c>
      <c r="J831" s="108"/>
      <c r="K831" s="108"/>
    </row>
    <row r="832" spans="1:11" s="68" customFormat="1" x14ac:dyDescent="0.15">
      <c r="A832" s="66" t="s">
        <v>927</v>
      </c>
      <c r="B832" s="66" t="s">
        <v>4765</v>
      </c>
      <c r="C832" s="66" t="str">
        <f t="shared" si="13"/>
        <v>0110506870就労継続支援(Ｂ型)</v>
      </c>
      <c r="D832" s="62" t="s">
        <v>3515</v>
      </c>
      <c r="E832" s="67" t="s">
        <v>4623</v>
      </c>
      <c r="F832" s="67" t="s">
        <v>4020</v>
      </c>
      <c r="G832" s="61" t="s">
        <v>1869</v>
      </c>
      <c r="H832" s="61"/>
      <c r="I832" s="67" t="s">
        <v>2803</v>
      </c>
      <c r="J832" s="108"/>
      <c r="K832" s="108"/>
    </row>
    <row r="833" spans="1:11" s="68" customFormat="1" x14ac:dyDescent="0.15">
      <c r="A833" s="66" t="s">
        <v>928</v>
      </c>
      <c r="B833" s="66" t="s">
        <v>4764</v>
      </c>
      <c r="C833" s="66" t="str">
        <f t="shared" si="13"/>
        <v>0110506920就労継続支援(Ａ型)</v>
      </c>
      <c r="D833" s="62" t="s">
        <v>3428</v>
      </c>
      <c r="E833" s="67" t="s">
        <v>4536</v>
      </c>
      <c r="F833" s="67" t="s">
        <v>3962</v>
      </c>
      <c r="G833" s="61" t="s">
        <v>1870</v>
      </c>
      <c r="H833" s="61"/>
      <c r="I833" s="67" t="s">
        <v>2804</v>
      </c>
      <c r="J833" s="108"/>
      <c r="K833" s="108"/>
    </row>
    <row r="834" spans="1:11" s="68" customFormat="1" x14ac:dyDescent="0.15">
      <c r="A834" s="66" t="s">
        <v>928</v>
      </c>
      <c r="B834" s="66" t="s">
        <v>4765</v>
      </c>
      <c r="C834" s="66" t="str">
        <f t="shared" si="13"/>
        <v>0110506920就労継続支援(Ｂ型)</v>
      </c>
      <c r="D834" s="62" t="s">
        <v>3428</v>
      </c>
      <c r="E834" s="67" t="s">
        <v>4536</v>
      </c>
      <c r="F834" s="67" t="s">
        <v>3962</v>
      </c>
      <c r="G834" s="61" t="s">
        <v>1870</v>
      </c>
      <c r="H834" s="61"/>
      <c r="I834" s="67" t="s">
        <v>2804</v>
      </c>
      <c r="J834" s="108"/>
      <c r="K834" s="108"/>
    </row>
    <row r="835" spans="1:11" s="68" customFormat="1" x14ac:dyDescent="0.15">
      <c r="A835" s="66" t="s">
        <v>929</v>
      </c>
      <c r="B835" s="66" t="s">
        <v>4765</v>
      </c>
      <c r="C835" s="66" t="str">
        <f t="shared" si="13"/>
        <v>0110506938就労継続支援(Ｂ型)</v>
      </c>
      <c r="D835" s="62" t="s">
        <v>3516</v>
      </c>
      <c r="E835" s="67" t="s">
        <v>4624</v>
      </c>
      <c r="F835" s="67" t="s">
        <v>2805</v>
      </c>
      <c r="G835" s="61" t="s">
        <v>1871</v>
      </c>
      <c r="H835" s="61"/>
      <c r="I835" s="67" t="s">
        <v>2805</v>
      </c>
      <c r="J835" s="108">
        <v>449</v>
      </c>
      <c r="K835" s="108">
        <v>1</v>
      </c>
    </row>
    <row r="836" spans="1:11" s="68" customFormat="1" x14ac:dyDescent="0.15">
      <c r="A836" s="66" t="s">
        <v>930</v>
      </c>
      <c r="B836" s="66" t="s">
        <v>4765</v>
      </c>
      <c r="C836" s="66" t="str">
        <f t="shared" si="13"/>
        <v>0110506946就労継続支援(Ｂ型)</v>
      </c>
      <c r="D836" s="62" t="s">
        <v>3093</v>
      </c>
      <c r="E836" s="67" t="s">
        <v>4202</v>
      </c>
      <c r="F836" s="67" t="s">
        <v>2174</v>
      </c>
      <c r="G836" s="61" t="s">
        <v>1872</v>
      </c>
      <c r="H836" s="61"/>
      <c r="I836" s="67" t="s">
        <v>2806</v>
      </c>
      <c r="J836" s="108"/>
      <c r="K836" s="108"/>
    </row>
    <row r="837" spans="1:11" s="68" customFormat="1" x14ac:dyDescent="0.15">
      <c r="A837" s="66" t="s">
        <v>931</v>
      </c>
      <c r="B837" s="66" t="s">
        <v>4765</v>
      </c>
      <c r="C837" s="66" t="str">
        <f t="shared" si="13"/>
        <v>0110506979就労継続支援(Ｂ型)</v>
      </c>
      <c r="D837" s="62" t="s">
        <v>3517</v>
      </c>
      <c r="E837" s="67" t="s">
        <v>4625</v>
      </c>
      <c r="F837" s="67" t="s">
        <v>4021</v>
      </c>
      <c r="G837" s="61" t="s">
        <v>1873</v>
      </c>
      <c r="H837" s="61"/>
      <c r="I837" s="67" t="s">
        <v>2807</v>
      </c>
      <c r="J837" s="108">
        <v>437</v>
      </c>
      <c r="K837" s="108">
        <v>1</v>
      </c>
    </row>
    <row r="838" spans="1:11" s="68" customFormat="1" x14ac:dyDescent="0.15">
      <c r="A838" s="66" t="s">
        <v>932</v>
      </c>
      <c r="B838" s="66" t="s">
        <v>4765</v>
      </c>
      <c r="C838" s="66" t="str">
        <f t="shared" si="13"/>
        <v>0110506987就労継続支援(Ｂ型)</v>
      </c>
      <c r="D838" s="62" t="s">
        <v>3518</v>
      </c>
      <c r="E838" s="67" t="s">
        <v>4626</v>
      </c>
      <c r="F838" s="67" t="s">
        <v>2808</v>
      </c>
      <c r="G838" s="61" t="s">
        <v>1874</v>
      </c>
      <c r="H838" s="61"/>
      <c r="I838" s="67" t="s">
        <v>2808</v>
      </c>
      <c r="J838" s="108"/>
      <c r="K838" s="108"/>
    </row>
    <row r="839" spans="1:11" s="68" customFormat="1" x14ac:dyDescent="0.15">
      <c r="A839" s="66" t="s">
        <v>933</v>
      </c>
      <c r="B839" s="66" t="s">
        <v>4765</v>
      </c>
      <c r="C839" s="66" t="str">
        <f t="shared" si="13"/>
        <v>0110506995就労継続支援(Ｂ型)</v>
      </c>
      <c r="D839" s="62" t="s">
        <v>3519</v>
      </c>
      <c r="E839" s="67" t="s">
        <v>4627</v>
      </c>
      <c r="F839" s="67" t="s">
        <v>4022</v>
      </c>
      <c r="G839" s="61" t="s">
        <v>1875</v>
      </c>
      <c r="H839" s="61"/>
      <c r="I839" s="67" t="s">
        <v>2809</v>
      </c>
      <c r="J839" s="108">
        <v>439</v>
      </c>
      <c r="K839" s="108">
        <v>1</v>
      </c>
    </row>
    <row r="840" spans="1:11" s="68" customFormat="1" x14ac:dyDescent="0.15">
      <c r="A840" s="66" t="s">
        <v>934</v>
      </c>
      <c r="B840" s="66" t="s">
        <v>4765</v>
      </c>
      <c r="C840" s="66" t="str">
        <f t="shared" si="13"/>
        <v>0110507001就労継続支援(Ｂ型)</v>
      </c>
      <c r="D840" s="62" t="s">
        <v>3396</v>
      </c>
      <c r="E840" s="67" t="s">
        <v>4504</v>
      </c>
      <c r="F840" s="67" t="s">
        <v>3934</v>
      </c>
      <c r="G840" s="61" t="s">
        <v>1876</v>
      </c>
      <c r="H840" s="61"/>
      <c r="I840" s="67" t="s">
        <v>2810</v>
      </c>
      <c r="J840" s="108"/>
      <c r="K840" s="108"/>
    </row>
    <row r="841" spans="1:11" s="68" customFormat="1" x14ac:dyDescent="0.15">
      <c r="A841" s="66" t="s">
        <v>935</v>
      </c>
      <c r="B841" s="66" t="s">
        <v>4764</v>
      </c>
      <c r="C841" s="66" t="str">
        <f t="shared" si="13"/>
        <v>0110507027就労継続支援(Ａ型)</v>
      </c>
      <c r="D841" s="62" t="s">
        <v>3520</v>
      </c>
      <c r="E841" s="67" t="s">
        <v>4628</v>
      </c>
      <c r="F841" s="67" t="s">
        <v>4023</v>
      </c>
      <c r="G841" s="61" t="s">
        <v>1877</v>
      </c>
      <c r="H841" s="61"/>
      <c r="I841" s="67" t="s">
        <v>2811</v>
      </c>
      <c r="J841" s="108">
        <v>444</v>
      </c>
      <c r="K841" s="108">
        <v>1</v>
      </c>
    </row>
    <row r="842" spans="1:11" s="68" customFormat="1" x14ac:dyDescent="0.15">
      <c r="A842" s="66" t="s">
        <v>936</v>
      </c>
      <c r="B842" s="66" t="s">
        <v>4765</v>
      </c>
      <c r="C842" s="66" t="str">
        <f t="shared" si="13"/>
        <v>0110507068就労継続支援(Ｂ型)</v>
      </c>
      <c r="D842" s="62" t="s">
        <v>3241</v>
      </c>
      <c r="E842" s="67" t="s">
        <v>4351</v>
      </c>
      <c r="F842" s="67" t="s">
        <v>3819</v>
      </c>
      <c r="G842" s="61" t="s">
        <v>1878</v>
      </c>
      <c r="H842" s="61"/>
      <c r="I842" s="67" t="s">
        <v>2812</v>
      </c>
      <c r="J842" s="108"/>
      <c r="K842" s="108"/>
    </row>
    <row r="843" spans="1:11" s="68" customFormat="1" x14ac:dyDescent="0.15">
      <c r="A843" s="66" t="s">
        <v>937</v>
      </c>
      <c r="B843" s="66" t="s">
        <v>4763</v>
      </c>
      <c r="C843" s="66" t="str">
        <f t="shared" si="13"/>
        <v>0110507076生活介護</v>
      </c>
      <c r="D843" s="62" t="s">
        <v>3453</v>
      </c>
      <c r="E843" s="67" t="s">
        <v>4563</v>
      </c>
      <c r="F843" s="67" t="s">
        <v>3973</v>
      </c>
      <c r="G843" s="61" t="s">
        <v>1879</v>
      </c>
      <c r="H843" s="61"/>
      <c r="I843" s="67" t="s">
        <v>2813</v>
      </c>
      <c r="J843" s="108"/>
      <c r="K843" s="108"/>
    </row>
    <row r="844" spans="1:11" s="68" customFormat="1" x14ac:dyDescent="0.15">
      <c r="A844" s="66" t="s">
        <v>938</v>
      </c>
      <c r="B844" s="66" t="s">
        <v>4765</v>
      </c>
      <c r="C844" s="66" t="str">
        <f t="shared" si="13"/>
        <v>0110507084就労継続支援(Ｂ型)</v>
      </c>
      <c r="D844" s="62" t="s">
        <v>3521</v>
      </c>
      <c r="E844" s="67" t="s">
        <v>4629</v>
      </c>
      <c r="F844" s="67" t="s">
        <v>4024</v>
      </c>
      <c r="G844" s="61" t="s">
        <v>1880</v>
      </c>
      <c r="H844" s="61"/>
      <c r="I844" s="67" t="s">
        <v>2814</v>
      </c>
      <c r="J844" s="108"/>
      <c r="K844" s="108"/>
    </row>
    <row r="845" spans="1:11" s="68" customFormat="1" x14ac:dyDescent="0.15">
      <c r="A845" s="66" t="s">
        <v>939</v>
      </c>
      <c r="B845" s="66" t="s">
        <v>4765</v>
      </c>
      <c r="C845" s="66" t="str">
        <f t="shared" si="13"/>
        <v>0110507100就労継続支援(Ｂ型)</v>
      </c>
      <c r="D845" s="62" t="s">
        <v>3522</v>
      </c>
      <c r="E845" s="67" t="s">
        <v>4630</v>
      </c>
      <c r="F845" s="67" t="s">
        <v>4025</v>
      </c>
      <c r="G845" s="61" t="s">
        <v>1881</v>
      </c>
      <c r="H845" s="61"/>
      <c r="I845" s="67" t="s">
        <v>2815</v>
      </c>
      <c r="J845" s="108"/>
      <c r="K845" s="108"/>
    </row>
    <row r="846" spans="1:11" s="68" customFormat="1" x14ac:dyDescent="0.15">
      <c r="A846" s="66" t="s">
        <v>940</v>
      </c>
      <c r="B846" s="66" t="s">
        <v>4765</v>
      </c>
      <c r="C846" s="66" t="str">
        <f t="shared" si="13"/>
        <v>0110507134就労継続支援(Ｂ型)</v>
      </c>
      <c r="D846" s="62" t="s">
        <v>3523</v>
      </c>
      <c r="E846" s="67" t="s">
        <v>4631</v>
      </c>
      <c r="F846" s="67" t="s">
        <v>4026</v>
      </c>
      <c r="G846" s="61" t="s">
        <v>1882</v>
      </c>
      <c r="H846" s="61"/>
      <c r="I846" s="67" t="s">
        <v>2816</v>
      </c>
      <c r="J846" s="108"/>
      <c r="K846" s="108"/>
    </row>
    <row r="847" spans="1:11" s="68" customFormat="1" x14ac:dyDescent="0.15">
      <c r="A847" s="66" t="s">
        <v>941</v>
      </c>
      <c r="B847" s="66" t="s">
        <v>4765</v>
      </c>
      <c r="C847" s="66" t="str">
        <f t="shared" si="13"/>
        <v>0110507167就労継続支援(Ｂ型)</v>
      </c>
      <c r="D847" s="62" t="s">
        <v>3524</v>
      </c>
      <c r="E847" s="67" t="s">
        <v>4632</v>
      </c>
      <c r="F847" s="67" t="s">
        <v>4027</v>
      </c>
      <c r="G847" s="61" t="s">
        <v>1883</v>
      </c>
      <c r="H847" s="61"/>
      <c r="I847" s="67" t="s">
        <v>2817</v>
      </c>
      <c r="J847" s="108"/>
      <c r="K847" s="108"/>
    </row>
    <row r="848" spans="1:11" s="68" customFormat="1" x14ac:dyDescent="0.15">
      <c r="A848" s="66" t="s">
        <v>942</v>
      </c>
      <c r="B848" s="66" t="s">
        <v>4765</v>
      </c>
      <c r="C848" s="66" t="str">
        <f t="shared" si="13"/>
        <v>0110507233就労継続支援(Ｂ型)</v>
      </c>
      <c r="D848" s="62" t="s">
        <v>3525</v>
      </c>
      <c r="E848" s="67" t="s">
        <v>4633</v>
      </c>
      <c r="F848" s="67" t="s">
        <v>4028</v>
      </c>
      <c r="G848" s="61" t="s">
        <v>1884</v>
      </c>
      <c r="H848" s="61"/>
      <c r="I848" s="67" t="s">
        <v>2818</v>
      </c>
      <c r="J848" s="108"/>
      <c r="K848" s="108"/>
    </row>
    <row r="849" spans="1:11" s="68" customFormat="1" x14ac:dyDescent="0.15">
      <c r="A849" s="66" t="s">
        <v>943</v>
      </c>
      <c r="B849" s="66" t="s">
        <v>4764</v>
      </c>
      <c r="C849" s="66" t="str">
        <f t="shared" si="13"/>
        <v>0110507241就労継続支援(Ａ型)</v>
      </c>
      <c r="D849" s="62" t="s">
        <v>3526</v>
      </c>
      <c r="E849" s="67" t="s">
        <v>4634</v>
      </c>
      <c r="F849" s="67" t="s">
        <v>2846</v>
      </c>
      <c r="G849" s="61" t="s">
        <v>1885</v>
      </c>
      <c r="H849" s="61"/>
      <c r="I849" s="67" t="s">
        <v>2819</v>
      </c>
      <c r="J849" s="108"/>
      <c r="K849" s="108"/>
    </row>
    <row r="850" spans="1:11" s="68" customFormat="1" x14ac:dyDescent="0.15">
      <c r="A850" s="66" t="s">
        <v>943</v>
      </c>
      <c r="B850" s="66" t="s">
        <v>4765</v>
      </c>
      <c r="C850" s="66" t="str">
        <f t="shared" si="13"/>
        <v>0110507241就労継続支援(Ｂ型)</v>
      </c>
      <c r="D850" s="62" t="s">
        <v>3526</v>
      </c>
      <c r="E850" s="67" t="s">
        <v>4634</v>
      </c>
      <c r="F850" s="67" t="s">
        <v>2846</v>
      </c>
      <c r="G850" s="61" t="s">
        <v>1885</v>
      </c>
      <c r="H850" s="61"/>
      <c r="I850" s="67" t="s">
        <v>2819</v>
      </c>
      <c r="J850" s="108"/>
      <c r="K850" s="108"/>
    </row>
    <row r="851" spans="1:11" s="68" customFormat="1" x14ac:dyDescent="0.15">
      <c r="A851" s="66" t="s">
        <v>944</v>
      </c>
      <c r="B851" s="66" t="s">
        <v>4766</v>
      </c>
      <c r="C851" s="66" t="str">
        <f t="shared" ref="C851:C914" si="14">A851&amp;B851&amp;H851</f>
        <v>0110600103自立訓練(生活訓練)</v>
      </c>
      <c r="D851" s="62" t="s">
        <v>3431</v>
      </c>
      <c r="E851" s="67" t="s">
        <v>4540</v>
      </c>
      <c r="F851" s="67" t="s">
        <v>2820</v>
      </c>
      <c r="G851" s="61" t="s">
        <v>1886</v>
      </c>
      <c r="H851" s="61"/>
      <c r="I851" s="67" t="s">
        <v>2820</v>
      </c>
      <c r="J851" s="108"/>
      <c r="K851" s="108"/>
    </row>
    <row r="852" spans="1:11" s="68" customFormat="1" x14ac:dyDescent="0.15">
      <c r="A852" s="66" t="s">
        <v>945</v>
      </c>
      <c r="B852" s="66" t="s">
        <v>4765</v>
      </c>
      <c r="C852" s="66" t="str">
        <f t="shared" si="14"/>
        <v>0110600137就労継続支援(Ｂ型)</v>
      </c>
      <c r="D852" s="62" t="s">
        <v>3527</v>
      </c>
      <c r="E852" s="67" t="s">
        <v>4635</v>
      </c>
      <c r="F852" s="67" t="s">
        <v>4029</v>
      </c>
      <c r="G852" s="61" t="s">
        <v>1887</v>
      </c>
      <c r="H852" s="61"/>
      <c r="I852" s="67" t="s">
        <v>2821</v>
      </c>
      <c r="J852" s="108">
        <v>107</v>
      </c>
      <c r="K852" s="108">
        <v>1</v>
      </c>
    </row>
    <row r="853" spans="1:11" s="68" customFormat="1" x14ac:dyDescent="0.15">
      <c r="A853" s="66" t="s">
        <v>946</v>
      </c>
      <c r="B853" s="66" t="s">
        <v>4763</v>
      </c>
      <c r="C853" s="66" t="str">
        <f t="shared" si="14"/>
        <v>0110600160生活介護</v>
      </c>
      <c r="D853" s="62" t="s">
        <v>3528</v>
      </c>
      <c r="E853" s="67" t="s">
        <v>4636</v>
      </c>
      <c r="F853" s="67" t="s">
        <v>4030</v>
      </c>
      <c r="G853" s="61" t="s">
        <v>1888</v>
      </c>
      <c r="H853" s="61"/>
      <c r="I853" s="67" t="s">
        <v>2822</v>
      </c>
      <c r="J853" s="108"/>
      <c r="K853" s="108"/>
    </row>
    <row r="854" spans="1:11" s="68" customFormat="1" x14ac:dyDescent="0.15">
      <c r="A854" s="66" t="s">
        <v>947</v>
      </c>
      <c r="B854" s="66" t="s">
        <v>4763</v>
      </c>
      <c r="C854" s="66" t="str">
        <f t="shared" si="14"/>
        <v>0110600202生活介護</v>
      </c>
      <c r="D854" s="62" t="s">
        <v>3023</v>
      </c>
      <c r="E854" s="67" t="s">
        <v>4134</v>
      </c>
      <c r="F854" s="67" t="s">
        <v>2099</v>
      </c>
      <c r="G854" s="61" t="s">
        <v>1889</v>
      </c>
      <c r="H854" s="61"/>
      <c r="I854" s="67" t="s">
        <v>2823</v>
      </c>
      <c r="J854" s="108"/>
      <c r="K854" s="108"/>
    </row>
    <row r="855" spans="1:11" s="68" customFormat="1" x14ac:dyDescent="0.15">
      <c r="A855" s="66" t="s">
        <v>948</v>
      </c>
      <c r="B855" s="66" t="s">
        <v>4765</v>
      </c>
      <c r="C855" s="66" t="str">
        <f t="shared" si="14"/>
        <v>0110600236就労継続支援(Ｂ型)</v>
      </c>
      <c r="D855" s="62" t="s">
        <v>3529</v>
      </c>
      <c r="E855" s="67" t="s">
        <v>4637</v>
      </c>
      <c r="F855" s="67" t="s">
        <v>4031</v>
      </c>
      <c r="G855" s="61" t="s">
        <v>1890</v>
      </c>
      <c r="H855" s="61"/>
      <c r="I855" s="67" t="s">
        <v>2824</v>
      </c>
      <c r="J855" s="108">
        <v>170</v>
      </c>
      <c r="K855" s="108">
        <v>1</v>
      </c>
    </row>
    <row r="856" spans="1:11" s="68" customFormat="1" x14ac:dyDescent="0.15">
      <c r="A856" s="66" t="s">
        <v>949</v>
      </c>
      <c r="B856" s="66" t="s">
        <v>4765</v>
      </c>
      <c r="C856" s="66" t="str">
        <f t="shared" si="14"/>
        <v>0110600301就労継続支援(Ｂ型)</v>
      </c>
      <c r="D856" s="62" t="s">
        <v>3285</v>
      </c>
      <c r="E856" s="67" t="s">
        <v>4394</v>
      </c>
      <c r="F856" s="67" t="s">
        <v>3853</v>
      </c>
      <c r="G856" s="61" t="s">
        <v>1891</v>
      </c>
      <c r="H856" s="61"/>
      <c r="I856" s="67" t="s">
        <v>2825</v>
      </c>
      <c r="J856" s="108">
        <v>245</v>
      </c>
      <c r="K856" s="108">
        <v>1</v>
      </c>
    </row>
    <row r="857" spans="1:11" s="68" customFormat="1" x14ac:dyDescent="0.15">
      <c r="A857" s="66" t="s">
        <v>950</v>
      </c>
      <c r="B857" s="66" t="s">
        <v>4763</v>
      </c>
      <c r="C857" s="66" t="str">
        <f t="shared" si="14"/>
        <v>0110600368生活介護</v>
      </c>
      <c r="D857" s="62" t="s">
        <v>3472</v>
      </c>
      <c r="E857" s="67" t="s">
        <v>4582</v>
      </c>
      <c r="F857" s="67" t="s">
        <v>3987</v>
      </c>
      <c r="G857" s="61" t="s">
        <v>1892</v>
      </c>
      <c r="H857" s="61"/>
      <c r="I857" s="67" t="s">
        <v>2826</v>
      </c>
      <c r="J857" s="108"/>
      <c r="K857" s="108"/>
    </row>
    <row r="858" spans="1:11" s="68" customFormat="1" x14ac:dyDescent="0.15">
      <c r="A858" s="66" t="s">
        <v>951</v>
      </c>
      <c r="B858" s="66" t="s">
        <v>4765</v>
      </c>
      <c r="C858" s="66" t="str">
        <f t="shared" si="14"/>
        <v>0110600418就労継続支援(Ｂ型)</v>
      </c>
      <c r="D858" s="62" t="s">
        <v>3530</v>
      </c>
      <c r="E858" s="67" t="s">
        <v>4638</v>
      </c>
      <c r="F858" s="67" t="s">
        <v>4032</v>
      </c>
      <c r="G858" s="61" t="s">
        <v>1893</v>
      </c>
      <c r="H858" s="61"/>
      <c r="I858" s="67" t="s">
        <v>2827</v>
      </c>
      <c r="J858" s="108"/>
      <c r="K858" s="108"/>
    </row>
    <row r="859" spans="1:11" s="68" customFormat="1" x14ac:dyDescent="0.15">
      <c r="A859" s="66" t="s">
        <v>952</v>
      </c>
      <c r="B859" s="66" t="s">
        <v>4763</v>
      </c>
      <c r="C859" s="66" t="str">
        <f t="shared" si="14"/>
        <v>0110600426生活介護</v>
      </c>
      <c r="D859" s="62" t="s">
        <v>3032</v>
      </c>
      <c r="E859" s="67" t="s">
        <v>4143</v>
      </c>
      <c r="F859" s="67" t="s">
        <v>3670</v>
      </c>
      <c r="G859" s="61" t="s">
        <v>1894</v>
      </c>
      <c r="H859" s="61"/>
      <c r="I859" s="67" t="s">
        <v>2828</v>
      </c>
      <c r="J859" s="108"/>
      <c r="K859" s="108"/>
    </row>
    <row r="860" spans="1:11" s="68" customFormat="1" x14ac:dyDescent="0.15">
      <c r="A860" s="66" t="s">
        <v>953</v>
      </c>
      <c r="B860" s="66" t="s">
        <v>4763</v>
      </c>
      <c r="C860" s="66" t="str">
        <f t="shared" si="14"/>
        <v>0110600467生活介護</v>
      </c>
      <c r="D860" s="62" t="s">
        <v>3531</v>
      </c>
      <c r="E860" s="67" t="s">
        <v>4639</v>
      </c>
      <c r="F860" s="67" t="s">
        <v>2829</v>
      </c>
      <c r="G860" s="61" t="s">
        <v>1895</v>
      </c>
      <c r="H860" s="61"/>
      <c r="I860" s="67" t="s">
        <v>2829</v>
      </c>
      <c r="J860" s="108"/>
      <c r="K860" s="108"/>
    </row>
    <row r="861" spans="1:11" s="68" customFormat="1" x14ac:dyDescent="0.15">
      <c r="A861" s="66" t="s">
        <v>954</v>
      </c>
      <c r="B861" s="66" t="s">
        <v>4763</v>
      </c>
      <c r="C861" s="66" t="str">
        <f t="shared" si="14"/>
        <v>0110600483生活介護</v>
      </c>
      <c r="D861" s="62" t="s">
        <v>3531</v>
      </c>
      <c r="E861" s="67" t="s">
        <v>4639</v>
      </c>
      <c r="F861" s="67" t="s">
        <v>2829</v>
      </c>
      <c r="G861" s="61" t="s">
        <v>1896</v>
      </c>
      <c r="H861" s="61"/>
      <c r="I861" s="67" t="s">
        <v>2829</v>
      </c>
      <c r="J861" s="108">
        <v>6</v>
      </c>
      <c r="K861" s="108">
        <v>3</v>
      </c>
    </row>
    <row r="862" spans="1:11" s="68" customFormat="1" x14ac:dyDescent="0.15">
      <c r="A862" s="66" t="s">
        <v>955</v>
      </c>
      <c r="B862" s="66" t="s">
        <v>4763</v>
      </c>
      <c r="C862" s="66" t="str">
        <f t="shared" si="14"/>
        <v>0110600509生活介護</v>
      </c>
      <c r="D862" s="62" t="s">
        <v>3531</v>
      </c>
      <c r="E862" s="67" t="s">
        <v>4639</v>
      </c>
      <c r="F862" s="67" t="s">
        <v>2829</v>
      </c>
      <c r="G862" s="61" t="s">
        <v>1897</v>
      </c>
      <c r="H862" s="61"/>
      <c r="I862" s="67" t="s">
        <v>2830</v>
      </c>
      <c r="J862" s="108">
        <v>6</v>
      </c>
      <c r="K862" s="108">
        <v>4</v>
      </c>
    </row>
    <row r="863" spans="1:11" s="68" customFormat="1" x14ac:dyDescent="0.15">
      <c r="A863" s="66" t="s">
        <v>955</v>
      </c>
      <c r="B863" s="66" t="s">
        <v>4765</v>
      </c>
      <c r="C863" s="66" t="str">
        <f t="shared" si="14"/>
        <v>0110600509就労継続支援(Ｂ型)</v>
      </c>
      <c r="D863" s="62" t="s">
        <v>3531</v>
      </c>
      <c r="E863" s="67" t="s">
        <v>4639</v>
      </c>
      <c r="F863" s="67" t="s">
        <v>2829</v>
      </c>
      <c r="G863" s="61" t="s">
        <v>1897</v>
      </c>
      <c r="H863" s="61"/>
      <c r="I863" s="67" t="s">
        <v>2830</v>
      </c>
      <c r="J863" s="108">
        <v>6</v>
      </c>
      <c r="K863" s="108">
        <v>4</v>
      </c>
    </row>
    <row r="864" spans="1:11" s="68" customFormat="1" x14ac:dyDescent="0.15">
      <c r="A864" s="66" t="s">
        <v>956</v>
      </c>
      <c r="B864" s="66" t="s">
        <v>4765</v>
      </c>
      <c r="C864" s="66" t="str">
        <f t="shared" si="14"/>
        <v>0110600558就労継続支援(Ｂ型)</v>
      </c>
      <c r="D864" s="62" t="s">
        <v>3532</v>
      </c>
      <c r="E864" s="67" t="s">
        <v>4640</v>
      </c>
      <c r="F864" s="67" t="s">
        <v>2831</v>
      </c>
      <c r="G864" s="61" t="s">
        <v>1898</v>
      </c>
      <c r="H864" s="61"/>
      <c r="I864" s="67" t="s">
        <v>2831</v>
      </c>
      <c r="J864" s="108"/>
      <c r="K864" s="108"/>
    </row>
    <row r="865" spans="1:11" s="68" customFormat="1" x14ac:dyDescent="0.15">
      <c r="A865" s="66" t="s">
        <v>957</v>
      </c>
      <c r="B865" s="66" t="s">
        <v>4763</v>
      </c>
      <c r="C865" s="66" t="str">
        <f t="shared" si="14"/>
        <v>0110600632生活介護</v>
      </c>
      <c r="D865" s="62" t="s">
        <v>3533</v>
      </c>
      <c r="E865" s="67" t="s">
        <v>4148</v>
      </c>
      <c r="F865" s="67" t="s">
        <v>4033</v>
      </c>
      <c r="G865" s="61" t="s">
        <v>1899</v>
      </c>
      <c r="H865" s="61"/>
      <c r="I865" s="67" t="s">
        <v>2832</v>
      </c>
      <c r="J865" s="108"/>
      <c r="K865" s="108"/>
    </row>
    <row r="866" spans="1:11" s="68" customFormat="1" x14ac:dyDescent="0.15">
      <c r="A866" s="66" t="s">
        <v>958</v>
      </c>
      <c r="B866" s="66" t="s">
        <v>4765</v>
      </c>
      <c r="C866" s="66" t="str">
        <f t="shared" si="14"/>
        <v>0110600665就労継続支援(Ｂ型)</v>
      </c>
      <c r="D866" s="62" t="s">
        <v>3534</v>
      </c>
      <c r="E866" s="67" t="s">
        <v>4641</v>
      </c>
      <c r="F866" s="67" t="s">
        <v>4034</v>
      </c>
      <c r="G866" s="61" t="s">
        <v>1900</v>
      </c>
      <c r="H866" s="61"/>
      <c r="I866" s="67" t="s">
        <v>2833</v>
      </c>
      <c r="J866" s="108"/>
      <c r="K866" s="108"/>
    </row>
    <row r="867" spans="1:11" s="68" customFormat="1" x14ac:dyDescent="0.15">
      <c r="A867" s="66" t="s">
        <v>959</v>
      </c>
      <c r="B867" s="66" t="s">
        <v>4765</v>
      </c>
      <c r="C867" s="66" t="str">
        <f t="shared" si="14"/>
        <v>0110600707就労継続支援(Ｂ型)</v>
      </c>
      <c r="D867" s="62" t="s">
        <v>3216</v>
      </c>
      <c r="E867" s="67" t="s">
        <v>4325</v>
      </c>
      <c r="F867" s="67" t="s">
        <v>3798</v>
      </c>
      <c r="G867" s="61" t="s">
        <v>1901</v>
      </c>
      <c r="H867" s="61"/>
      <c r="I867" s="67" t="s">
        <v>2834</v>
      </c>
      <c r="J867" s="108"/>
      <c r="K867" s="108"/>
    </row>
    <row r="868" spans="1:11" s="68" customFormat="1" x14ac:dyDescent="0.15">
      <c r="A868" s="66" t="s">
        <v>960</v>
      </c>
      <c r="B868" s="66" t="s">
        <v>4765</v>
      </c>
      <c r="C868" s="66" t="str">
        <f t="shared" si="14"/>
        <v>0110600756就労継続支援(Ｂ型)</v>
      </c>
      <c r="D868" s="62" t="s">
        <v>3535</v>
      </c>
      <c r="E868" s="67" t="s">
        <v>4642</v>
      </c>
      <c r="F868" s="67" t="s">
        <v>4035</v>
      </c>
      <c r="G868" s="61" t="s">
        <v>1902</v>
      </c>
      <c r="H868" s="61"/>
      <c r="I868" s="67" t="s">
        <v>2835</v>
      </c>
      <c r="J868" s="108"/>
      <c r="K868" s="108"/>
    </row>
    <row r="869" spans="1:11" s="68" customFormat="1" x14ac:dyDescent="0.15">
      <c r="A869" s="66" t="s">
        <v>961</v>
      </c>
      <c r="B869" s="66" t="s">
        <v>4763</v>
      </c>
      <c r="C869" s="66" t="str">
        <f t="shared" si="14"/>
        <v>0110600764生活介護</v>
      </c>
      <c r="D869" s="62" t="s">
        <v>3224</v>
      </c>
      <c r="E869" s="67" t="s">
        <v>4333</v>
      </c>
      <c r="F869" s="67" t="s">
        <v>3803</v>
      </c>
      <c r="G869" s="61" t="s">
        <v>1903</v>
      </c>
      <c r="H869" s="61"/>
      <c r="I869" s="67" t="s">
        <v>2836</v>
      </c>
      <c r="J869" s="108"/>
      <c r="K869" s="108"/>
    </row>
    <row r="870" spans="1:11" s="68" customFormat="1" x14ac:dyDescent="0.15">
      <c r="A870" s="66" t="s">
        <v>961</v>
      </c>
      <c r="B870" s="66" t="s">
        <v>4767</v>
      </c>
      <c r="C870" s="66" t="str">
        <f t="shared" si="14"/>
        <v>0110600764自立訓練(機能訓練)</v>
      </c>
      <c r="D870" s="62" t="s">
        <v>3224</v>
      </c>
      <c r="E870" s="67" t="s">
        <v>4333</v>
      </c>
      <c r="F870" s="67" t="s">
        <v>3803</v>
      </c>
      <c r="G870" s="61" t="s">
        <v>1903</v>
      </c>
      <c r="H870" s="61"/>
      <c r="I870" s="67" t="s">
        <v>2836</v>
      </c>
      <c r="J870" s="108"/>
      <c r="K870" s="108"/>
    </row>
    <row r="871" spans="1:11" s="68" customFormat="1" x14ac:dyDescent="0.15">
      <c r="A871" s="66" t="s">
        <v>961</v>
      </c>
      <c r="B871" s="66" t="s">
        <v>4766</v>
      </c>
      <c r="C871" s="66" t="str">
        <f t="shared" si="14"/>
        <v>0110600764自立訓練(生活訓練)</v>
      </c>
      <c r="D871" s="62" t="s">
        <v>3224</v>
      </c>
      <c r="E871" s="67" t="s">
        <v>4333</v>
      </c>
      <c r="F871" s="67" t="s">
        <v>3803</v>
      </c>
      <c r="G871" s="61" t="s">
        <v>1903</v>
      </c>
      <c r="H871" s="61"/>
      <c r="I871" s="67" t="s">
        <v>2836</v>
      </c>
      <c r="J871" s="108"/>
      <c r="K871" s="108"/>
    </row>
    <row r="872" spans="1:11" s="68" customFormat="1" x14ac:dyDescent="0.15">
      <c r="A872" s="66" t="s">
        <v>962</v>
      </c>
      <c r="B872" s="66" t="s">
        <v>4765</v>
      </c>
      <c r="C872" s="66" t="str">
        <f t="shared" si="14"/>
        <v>0110600863就労継続支援(Ｂ型)</v>
      </c>
      <c r="D872" s="62" t="s">
        <v>3536</v>
      </c>
      <c r="E872" s="67" t="s">
        <v>4643</v>
      </c>
      <c r="F872" s="67" t="s">
        <v>4036</v>
      </c>
      <c r="G872" s="61" t="s">
        <v>1904</v>
      </c>
      <c r="H872" s="61"/>
      <c r="I872" s="67" t="s">
        <v>2837</v>
      </c>
      <c r="J872" s="108">
        <v>339</v>
      </c>
      <c r="K872" s="108">
        <v>1</v>
      </c>
    </row>
    <row r="873" spans="1:11" s="68" customFormat="1" x14ac:dyDescent="0.15">
      <c r="A873" s="66" t="s">
        <v>963</v>
      </c>
      <c r="B873" s="66" t="s">
        <v>4763</v>
      </c>
      <c r="C873" s="66" t="str">
        <f t="shared" si="14"/>
        <v>0110600939生活介護</v>
      </c>
      <c r="D873" s="62" t="s">
        <v>3433</v>
      </c>
      <c r="E873" s="67" t="s">
        <v>4542</v>
      </c>
      <c r="F873" s="67" t="s">
        <v>2680</v>
      </c>
      <c r="G873" s="61" t="s">
        <v>1905</v>
      </c>
      <c r="H873" s="61"/>
      <c r="I873" s="67" t="s">
        <v>2838</v>
      </c>
      <c r="J873" s="108"/>
      <c r="K873" s="108"/>
    </row>
    <row r="874" spans="1:11" s="68" customFormat="1" x14ac:dyDescent="0.15">
      <c r="A874" s="66" t="s">
        <v>964</v>
      </c>
      <c r="B874" s="66" t="s">
        <v>4763</v>
      </c>
      <c r="C874" s="66" t="str">
        <f t="shared" si="14"/>
        <v>0110600947生活介護</v>
      </c>
      <c r="D874" s="62" t="s">
        <v>3537</v>
      </c>
      <c r="E874" s="67" t="s">
        <v>4644</v>
      </c>
      <c r="F874" s="67" t="s">
        <v>4037</v>
      </c>
      <c r="G874" s="61" t="s">
        <v>1906</v>
      </c>
      <c r="H874" s="61"/>
      <c r="I874" s="67" t="s">
        <v>2839</v>
      </c>
      <c r="J874" s="108"/>
      <c r="K874" s="108"/>
    </row>
    <row r="875" spans="1:11" s="68" customFormat="1" x14ac:dyDescent="0.15">
      <c r="A875" s="66" t="s">
        <v>965</v>
      </c>
      <c r="B875" s="66" t="s">
        <v>4765</v>
      </c>
      <c r="C875" s="66" t="str">
        <f t="shared" si="14"/>
        <v>0110600988就労継続支援(Ｂ型)</v>
      </c>
      <c r="D875" s="62" t="s">
        <v>3538</v>
      </c>
      <c r="E875" s="67" t="s">
        <v>4645</v>
      </c>
      <c r="F875" s="67" t="s">
        <v>4038</v>
      </c>
      <c r="G875" s="61" t="s">
        <v>1907</v>
      </c>
      <c r="H875" s="61"/>
      <c r="I875" s="67" t="s">
        <v>2840</v>
      </c>
      <c r="J875" s="108"/>
      <c r="K875" s="108"/>
    </row>
    <row r="876" spans="1:11" s="68" customFormat="1" x14ac:dyDescent="0.15">
      <c r="A876" s="66" t="s">
        <v>966</v>
      </c>
      <c r="B876" s="66" t="s">
        <v>4765</v>
      </c>
      <c r="C876" s="66" t="str">
        <f t="shared" si="14"/>
        <v>0110600996就労継続支援(Ｂ型)</v>
      </c>
      <c r="D876" s="62" t="s">
        <v>3539</v>
      </c>
      <c r="E876" s="67" t="s">
        <v>4161</v>
      </c>
      <c r="F876" s="67" t="s">
        <v>4039</v>
      </c>
      <c r="G876" s="61" t="s">
        <v>1908</v>
      </c>
      <c r="H876" s="61"/>
      <c r="I876" s="67" t="s">
        <v>2841</v>
      </c>
      <c r="J876" s="108">
        <v>393</v>
      </c>
      <c r="K876" s="108">
        <v>1</v>
      </c>
    </row>
    <row r="877" spans="1:11" s="68" customFormat="1" x14ac:dyDescent="0.15">
      <c r="A877" s="66" t="s">
        <v>967</v>
      </c>
      <c r="B877" s="66" t="s">
        <v>4765</v>
      </c>
      <c r="C877" s="66" t="str">
        <f t="shared" si="14"/>
        <v>0110601010就労継続支援(Ｂ型)</v>
      </c>
      <c r="D877" s="62" t="s">
        <v>3540</v>
      </c>
      <c r="E877" s="67" t="s">
        <v>4646</v>
      </c>
      <c r="F877" s="67" t="s">
        <v>4040</v>
      </c>
      <c r="G877" s="61" t="s">
        <v>1909</v>
      </c>
      <c r="H877" s="61"/>
      <c r="I877" s="67" t="s">
        <v>2842</v>
      </c>
      <c r="J877" s="108">
        <v>211</v>
      </c>
      <c r="K877" s="108">
        <v>1</v>
      </c>
    </row>
    <row r="878" spans="1:11" s="68" customFormat="1" x14ac:dyDescent="0.15">
      <c r="A878" s="66" t="s">
        <v>968</v>
      </c>
      <c r="B878" s="66" t="s">
        <v>4763</v>
      </c>
      <c r="C878" s="66" t="str">
        <f t="shared" si="14"/>
        <v>0110601044生活介護</v>
      </c>
      <c r="D878" s="62" t="s">
        <v>3541</v>
      </c>
      <c r="E878" s="67" t="s">
        <v>4647</v>
      </c>
      <c r="F878" s="67" t="s">
        <v>4041</v>
      </c>
      <c r="G878" s="61" t="s">
        <v>1910</v>
      </c>
      <c r="H878" s="61"/>
      <c r="I878" s="67" t="s">
        <v>2843</v>
      </c>
      <c r="J878" s="108"/>
      <c r="K878" s="108"/>
    </row>
    <row r="879" spans="1:11" s="68" customFormat="1" x14ac:dyDescent="0.15">
      <c r="A879" s="66" t="s">
        <v>969</v>
      </c>
      <c r="B879" s="66" t="s">
        <v>4765</v>
      </c>
      <c r="C879" s="66" t="str">
        <f t="shared" si="14"/>
        <v>0110601069就労継続支援(Ｂ型)</v>
      </c>
      <c r="D879" s="62" t="s">
        <v>3082</v>
      </c>
      <c r="E879" s="67" t="s">
        <v>4191</v>
      </c>
      <c r="F879" s="67" t="s">
        <v>3697</v>
      </c>
      <c r="G879" s="61" t="s">
        <v>1911</v>
      </c>
      <c r="H879" s="61"/>
      <c r="I879" s="67" t="s">
        <v>2844</v>
      </c>
      <c r="J879" s="108"/>
      <c r="K879" s="108"/>
    </row>
    <row r="880" spans="1:11" s="68" customFormat="1" x14ac:dyDescent="0.15">
      <c r="A880" s="66" t="s">
        <v>970</v>
      </c>
      <c r="B880" s="66" t="s">
        <v>4765</v>
      </c>
      <c r="C880" s="66" t="str">
        <f t="shared" si="14"/>
        <v>0110601101就労継続支援(Ｂ型)</v>
      </c>
      <c r="D880" s="62" t="s">
        <v>3542</v>
      </c>
      <c r="E880" s="67" t="s">
        <v>4648</v>
      </c>
      <c r="F880" s="67" t="s">
        <v>2845</v>
      </c>
      <c r="G880" s="61" t="s">
        <v>1912</v>
      </c>
      <c r="H880" s="61"/>
      <c r="I880" s="67" t="s">
        <v>2845</v>
      </c>
      <c r="J880" s="108">
        <v>473</v>
      </c>
      <c r="K880" s="108">
        <v>1</v>
      </c>
    </row>
    <row r="881" spans="1:11" s="68" customFormat="1" x14ac:dyDescent="0.15">
      <c r="A881" s="66" t="s">
        <v>971</v>
      </c>
      <c r="B881" s="66" t="s">
        <v>4764</v>
      </c>
      <c r="C881" s="66" t="str">
        <f t="shared" si="14"/>
        <v>0110601127就労継続支援(Ａ型)</v>
      </c>
      <c r="D881" s="62" t="s">
        <v>3526</v>
      </c>
      <c r="E881" s="67" t="s">
        <v>4634</v>
      </c>
      <c r="F881" s="67" t="s">
        <v>2846</v>
      </c>
      <c r="G881" s="61" t="s">
        <v>1913</v>
      </c>
      <c r="H881" s="61"/>
      <c r="I881" s="67" t="s">
        <v>2846</v>
      </c>
      <c r="J881" s="108">
        <v>443</v>
      </c>
      <c r="K881" s="108">
        <v>1</v>
      </c>
    </row>
    <row r="882" spans="1:11" s="68" customFormat="1" x14ac:dyDescent="0.15">
      <c r="A882" s="66" t="s">
        <v>971</v>
      </c>
      <c r="B882" s="66" t="s">
        <v>4765</v>
      </c>
      <c r="C882" s="66" t="str">
        <f t="shared" si="14"/>
        <v>0110601127就労継続支援(Ｂ型)</v>
      </c>
      <c r="D882" s="62" t="s">
        <v>3526</v>
      </c>
      <c r="E882" s="67" t="s">
        <v>4634</v>
      </c>
      <c r="F882" s="67" t="s">
        <v>2846</v>
      </c>
      <c r="G882" s="61" t="s">
        <v>1913</v>
      </c>
      <c r="H882" s="61"/>
      <c r="I882" s="67" t="s">
        <v>2846</v>
      </c>
      <c r="J882" s="108">
        <v>443</v>
      </c>
      <c r="K882" s="108">
        <v>1</v>
      </c>
    </row>
    <row r="883" spans="1:11" s="68" customFormat="1" x14ac:dyDescent="0.15">
      <c r="A883" s="66" t="s">
        <v>972</v>
      </c>
      <c r="B883" s="66" t="s">
        <v>4763</v>
      </c>
      <c r="C883" s="66" t="str">
        <f t="shared" si="14"/>
        <v>0110601135生活介護</v>
      </c>
      <c r="D883" s="62" t="s">
        <v>3472</v>
      </c>
      <c r="E883" s="67" t="s">
        <v>4582</v>
      </c>
      <c r="F883" s="67" t="s">
        <v>3987</v>
      </c>
      <c r="G883" s="61" t="s">
        <v>1914</v>
      </c>
      <c r="H883" s="61"/>
      <c r="I883" s="67" t="s">
        <v>2847</v>
      </c>
      <c r="J883" s="108"/>
      <c r="K883" s="108"/>
    </row>
    <row r="884" spans="1:11" s="68" customFormat="1" x14ac:dyDescent="0.15">
      <c r="A884" s="66" t="s">
        <v>974</v>
      </c>
      <c r="B884" s="66" t="s">
        <v>4765</v>
      </c>
      <c r="C884" s="66" t="str">
        <f t="shared" si="14"/>
        <v>0110601143就労継続支援(Ｂ型)</v>
      </c>
      <c r="D884" s="62" t="s">
        <v>3544</v>
      </c>
      <c r="E884" s="67" t="s">
        <v>4650</v>
      </c>
      <c r="F884" s="67" t="s">
        <v>4043</v>
      </c>
      <c r="G884" s="61" t="s">
        <v>1916</v>
      </c>
      <c r="H884" s="61"/>
      <c r="I884" s="67" t="s">
        <v>2849</v>
      </c>
      <c r="J884" s="108">
        <v>470</v>
      </c>
      <c r="K884" s="108">
        <v>1</v>
      </c>
    </row>
    <row r="885" spans="1:11" s="68" customFormat="1" x14ac:dyDescent="0.15">
      <c r="A885" s="66" t="s">
        <v>973</v>
      </c>
      <c r="B885" s="66" t="s">
        <v>4763</v>
      </c>
      <c r="C885" s="66" t="str">
        <f t="shared" si="14"/>
        <v>0110601150生活介護</v>
      </c>
      <c r="D885" s="62" t="s">
        <v>3543</v>
      </c>
      <c r="E885" s="67" t="s">
        <v>4649</v>
      </c>
      <c r="F885" s="67" t="s">
        <v>4042</v>
      </c>
      <c r="G885" s="61" t="s">
        <v>1915</v>
      </c>
      <c r="H885" s="61"/>
      <c r="I885" s="67" t="s">
        <v>2848</v>
      </c>
      <c r="J885" s="108"/>
      <c r="K885" s="108"/>
    </row>
    <row r="886" spans="1:11" s="68" customFormat="1" x14ac:dyDescent="0.15">
      <c r="A886" s="66" t="s">
        <v>975</v>
      </c>
      <c r="B886" s="66" t="s">
        <v>4765</v>
      </c>
      <c r="C886" s="66" t="str">
        <f t="shared" si="14"/>
        <v>0110601176就労継続支援(Ｂ型)</v>
      </c>
      <c r="D886" s="62" t="s">
        <v>3545</v>
      </c>
      <c r="E886" s="67" t="s">
        <v>4651</v>
      </c>
      <c r="F886" s="67" t="s">
        <v>4044</v>
      </c>
      <c r="G886" s="61" t="s">
        <v>1917</v>
      </c>
      <c r="H886" s="61"/>
      <c r="I886" s="67" t="s">
        <v>2850</v>
      </c>
      <c r="J886" s="108">
        <v>446</v>
      </c>
      <c r="K886" s="108">
        <v>1</v>
      </c>
    </row>
    <row r="887" spans="1:11" s="68" customFormat="1" x14ac:dyDescent="0.15">
      <c r="A887" s="66" t="s">
        <v>976</v>
      </c>
      <c r="B887" s="66" t="s">
        <v>4764</v>
      </c>
      <c r="C887" s="66" t="str">
        <f t="shared" si="14"/>
        <v>0110601192就労継続支援(Ａ型)</v>
      </c>
      <c r="D887" s="62" t="s">
        <v>3506</v>
      </c>
      <c r="E887" s="67" t="s">
        <v>4614</v>
      </c>
      <c r="F887" s="67" t="s">
        <v>4013</v>
      </c>
      <c r="G887" s="61" t="s">
        <v>1918</v>
      </c>
      <c r="H887" s="61"/>
      <c r="I887" s="67" t="s">
        <v>2851</v>
      </c>
      <c r="J887" s="108">
        <v>357</v>
      </c>
      <c r="K887" s="108">
        <v>2</v>
      </c>
    </row>
    <row r="888" spans="1:11" s="68" customFormat="1" x14ac:dyDescent="0.15">
      <c r="A888" s="66" t="s">
        <v>977</v>
      </c>
      <c r="B888" s="66" t="s">
        <v>4764</v>
      </c>
      <c r="C888" s="66" t="str">
        <f t="shared" si="14"/>
        <v>0110601218就労継続支援(Ａ型)</v>
      </c>
      <c r="D888" s="62" t="s">
        <v>3546</v>
      </c>
      <c r="E888" s="67" t="s">
        <v>4652</v>
      </c>
      <c r="F888" s="67" t="s">
        <v>2852</v>
      </c>
      <c r="G888" s="61" t="s">
        <v>1919</v>
      </c>
      <c r="H888" s="61"/>
      <c r="I888" s="67" t="s">
        <v>2852</v>
      </c>
      <c r="J888" s="108"/>
      <c r="K888" s="108"/>
    </row>
    <row r="889" spans="1:11" s="68" customFormat="1" x14ac:dyDescent="0.15">
      <c r="A889" s="66" t="s">
        <v>978</v>
      </c>
      <c r="B889" s="66" t="s">
        <v>4765</v>
      </c>
      <c r="C889" s="66" t="str">
        <f t="shared" si="14"/>
        <v>0110601226就労継続支援(Ｂ型)</v>
      </c>
      <c r="D889" s="62" t="s">
        <v>3547</v>
      </c>
      <c r="E889" s="67" t="s">
        <v>4246</v>
      </c>
      <c r="F889" s="67" t="s">
        <v>4045</v>
      </c>
      <c r="G889" s="61" t="s">
        <v>1920</v>
      </c>
      <c r="H889" s="61"/>
      <c r="I889" s="67" t="s">
        <v>2853</v>
      </c>
      <c r="J889" s="108"/>
      <c r="K889" s="108"/>
    </row>
    <row r="890" spans="1:11" s="68" customFormat="1" x14ac:dyDescent="0.15">
      <c r="A890" s="66" t="s">
        <v>979</v>
      </c>
      <c r="B890" s="66" t="s">
        <v>4765</v>
      </c>
      <c r="C890" s="66" t="str">
        <f t="shared" si="14"/>
        <v>0110601259就労継続支援(Ｂ型)</v>
      </c>
      <c r="D890" s="62" t="s">
        <v>3548</v>
      </c>
      <c r="E890" s="67" t="s">
        <v>4653</v>
      </c>
      <c r="F890" s="67" t="s">
        <v>4046</v>
      </c>
      <c r="G890" s="61" t="s">
        <v>1921</v>
      </c>
      <c r="H890" s="61"/>
      <c r="I890" s="67" t="s">
        <v>2854</v>
      </c>
      <c r="J890" s="108"/>
      <c r="K890" s="108"/>
    </row>
    <row r="891" spans="1:11" s="68" customFormat="1" x14ac:dyDescent="0.15">
      <c r="A891" s="66" t="s">
        <v>980</v>
      </c>
      <c r="B891" s="66" t="s">
        <v>4763</v>
      </c>
      <c r="C891" s="66" t="str">
        <f t="shared" si="14"/>
        <v>0110700010生活介護</v>
      </c>
      <c r="D891" s="62" t="s">
        <v>3333</v>
      </c>
      <c r="E891" s="67" t="s">
        <v>4442</v>
      </c>
      <c r="F891" s="67" t="s">
        <v>2521</v>
      </c>
      <c r="G891" s="61" t="s">
        <v>1922</v>
      </c>
      <c r="H891" s="61"/>
      <c r="I891" s="67" t="s">
        <v>2521</v>
      </c>
      <c r="J891" s="108"/>
      <c r="K891" s="108"/>
    </row>
    <row r="892" spans="1:11" s="68" customFormat="1" x14ac:dyDescent="0.15">
      <c r="A892" s="66" t="s">
        <v>981</v>
      </c>
      <c r="B892" s="66" t="s">
        <v>4765</v>
      </c>
      <c r="C892" s="66" t="str">
        <f t="shared" si="14"/>
        <v>0110700036就労継続支援(Ｂ型)</v>
      </c>
      <c r="D892" s="62" t="s">
        <v>3549</v>
      </c>
      <c r="E892" s="67" t="s">
        <v>4654</v>
      </c>
      <c r="F892" s="67" t="s">
        <v>4047</v>
      </c>
      <c r="G892" s="61" t="s">
        <v>1923</v>
      </c>
      <c r="H892" s="61"/>
      <c r="I892" s="67" t="s">
        <v>2855</v>
      </c>
      <c r="J892" s="108"/>
      <c r="K892" s="108"/>
    </row>
    <row r="893" spans="1:11" s="68" customFormat="1" x14ac:dyDescent="0.15">
      <c r="A893" s="66" t="s">
        <v>982</v>
      </c>
      <c r="B893" s="66" t="s">
        <v>4765</v>
      </c>
      <c r="C893" s="66" t="str">
        <f t="shared" si="14"/>
        <v>0110700044就労継続支援(Ｂ型)</v>
      </c>
      <c r="D893" s="62" t="s">
        <v>3345</v>
      </c>
      <c r="E893" s="67" t="s">
        <v>4454</v>
      </c>
      <c r="F893" s="67" t="s">
        <v>3899</v>
      </c>
      <c r="G893" s="61" t="s">
        <v>1924</v>
      </c>
      <c r="H893" s="61"/>
      <c r="I893" s="67" t="s">
        <v>2856</v>
      </c>
      <c r="J893" s="108"/>
      <c r="K893" s="108"/>
    </row>
    <row r="894" spans="1:11" s="68" customFormat="1" x14ac:dyDescent="0.15">
      <c r="A894" s="66" t="s">
        <v>983</v>
      </c>
      <c r="B894" s="66" t="s">
        <v>4763</v>
      </c>
      <c r="C894" s="66" t="str">
        <f t="shared" si="14"/>
        <v>0110700069生活介護</v>
      </c>
      <c r="D894" s="62" t="s">
        <v>3550</v>
      </c>
      <c r="E894" s="67" t="s">
        <v>4655</v>
      </c>
      <c r="F894" s="67" t="s">
        <v>4048</v>
      </c>
      <c r="G894" s="61" t="s">
        <v>1925</v>
      </c>
      <c r="H894" s="61"/>
      <c r="I894" s="67" t="s">
        <v>2857</v>
      </c>
      <c r="J894" s="108"/>
      <c r="K894" s="108"/>
    </row>
    <row r="895" spans="1:11" s="68" customFormat="1" x14ac:dyDescent="0.15">
      <c r="A895" s="66" t="s">
        <v>983</v>
      </c>
      <c r="B895" s="66" t="s">
        <v>4765</v>
      </c>
      <c r="C895" s="66" t="str">
        <f t="shared" si="14"/>
        <v>0110700069就労継続支援(Ｂ型)</v>
      </c>
      <c r="D895" s="62" t="s">
        <v>3550</v>
      </c>
      <c r="E895" s="67" t="s">
        <v>4655</v>
      </c>
      <c r="F895" s="67" t="s">
        <v>4048</v>
      </c>
      <c r="G895" s="61" t="s">
        <v>1925</v>
      </c>
      <c r="H895" s="61"/>
      <c r="I895" s="67" t="s">
        <v>2857</v>
      </c>
      <c r="J895" s="108"/>
      <c r="K895" s="108"/>
    </row>
    <row r="896" spans="1:11" s="68" customFormat="1" x14ac:dyDescent="0.15">
      <c r="A896" s="66" t="s">
        <v>984</v>
      </c>
      <c r="B896" s="66" t="s">
        <v>4765</v>
      </c>
      <c r="C896" s="66" t="str">
        <f t="shared" si="14"/>
        <v>0110700119就労継続支援(Ｂ型)</v>
      </c>
      <c r="D896" s="62" t="s">
        <v>3551</v>
      </c>
      <c r="E896" s="67" t="s">
        <v>4656</v>
      </c>
      <c r="F896" s="67" t="s">
        <v>4049</v>
      </c>
      <c r="G896" s="61" t="s">
        <v>1926</v>
      </c>
      <c r="H896" s="61"/>
      <c r="I896" s="67" t="s">
        <v>2858</v>
      </c>
      <c r="J896" s="108">
        <v>122</v>
      </c>
      <c r="K896" s="108">
        <v>1</v>
      </c>
    </row>
    <row r="897" spans="1:11" s="68" customFormat="1" x14ac:dyDescent="0.15">
      <c r="A897" s="66" t="s">
        <v>985</v>
      </c>
      <c r="B897" s="66" t="s">
        <v>4763</v>
      </c>
      <c r="C897" s="66" t="str">
        <f t="shared" si="14"/>
        <v>0110700143生活介護</v>
      </c>
      <c r="D897" s="62" t="s">
        <v>3552</v>
      </c>
      <c r="E897" s="67" t="s">
        <v>4657</v>
      </c>
      <c r="F897" s="67" t="s">
        <v>4050</v>
      </c>
      <c r="G897" s="61" t="s">
        <v>1927</v>
      </c>
      <c r="H897" s="61"/>
      <c r="I897" s="67" t="s">
        <v>2859</v>
      </c>
      <c r="J897" s="108"/>
      <c r="K897" s="108"/>
    </row>
    <row r="898" spans="1:11" s="68" customFormat="1" x14ac:dyDescent="0.15">
      <c r="A898" s="66" t="s">
        <v>986</v>
      </c>
      <c r="B898" s="66" t="s">
        <v>4765</v>
      </c>
      <c r="C898" s="66" t="str">
        <f t="shared" si="14"/>
        <v>0110700150就労継続支援(Ｂ型)</v>
      </c>
      <c r="D898" s="62" t="s">
        <v>3553</v>
      </c>
      <c r="E898" s="67" t="s">
        <v>4658</v>
      </c>
      <c r="F898" s="67" t="s">
        <v>4051</v>
      </c>
      <c r="G898" s="61" t="s">
        <v>1928</v>
      </c>
      <c r="H898" s="61"/>
      <c r="I898" s="67" t="s">
        <v>2860</v>
      </c>
      <c r="J898" s="108">
        <v>112</v>
      </c>
      <c r="K898" s="108">
        <v>1</v>
      </c>
    </row>
    <row r="899" spans="1:11" s="68" customFormat="1" x14ac:dyDescent="0.15">
      <c r="A899" s="66" t="s">
        <v>986</v>
      </c>
      <c r="B899" s="66" t="s">
        <v>4764</v>
      </c>
      <c r="C899" s="66" t="str">
        <f t="shared" si="14"/>
        <v>0110700150就労継続支援(Ａ型)</v>
      </c>
      <c r="D899" s="62" t="s">
        <v>3553</v>
      </c>
      <c r="E899" s="67" t="s">
        <v>4658</v>
      </c>
      <c r="F899" s="67" t="s">
        <v>4051</v>
      </c>
      <c r="G899" s="61" t="s">
        <v>1928</v>
      </c>
      <c r="H899" s="61"/>
      <c r="I899" s="67" t="s">
        <v>2860</v>
      </c>
      <c r="J899" s="108">
        <v>112</v>
      </c>
      <c r="K899" s="108">
        <v>1</v>
      </c>
    </row>
    <row r="900" spans="1:11" s="68" customFormat="1" x14ac:dyDescent="0.15">
      <c r="A900" s="66" t="s">
        <v>987</v>
      </c>
      <c r="B900" s="66" t="s">
        <v>4764</v>
      </c>
      <c r="C900" s="66" t="str">
        <f t="shared" si="14"/>
        <v>0110700242就労継続支援(Ａ型)</v>
      </c>
      <c r="D900" s="62" t="s">
        <v>3331</v>
      </c>
      <c r="E900" s="67" t="s">
        <v>4440</v>
      </c>
      <c r="F900" s="67" t="s">
        <v>3893</v>
      </c>
      <c r="G900" s="61" t="s">
        <v>1929</v>
      </c>
      <c r="H900" s="61"/>
      <c r="I900" s="67" t="s">
        <v>2861</v>
      </c>
      <c r="J900" s="108">
        <v>14</v>
      </c>
      <c r="K900" s="108">
        <v>3</v>
      </c>
    </row>
    <row r="901" spans="1:11" s="68" customFormat="1" x14ac:dyDescent="0.15">
      <c r="A901" s="66" t="s">
        <v>988</v>
      </c>
      <c r="B901" s="66" t="s">
        <v>4764</v>
      </c>
      <c r="C901" s="66" t="str">
        <f t="shared" si="14"/>
        <v>0110700333就労継続支援(Ａ型)</v>
      </c>
      <c r="D901" s="62" t="s">
        <v>1930</v>
      </c>
      <c r="E901" s="67" t="s">
        <v>4659</v>
      </c>
      <c r="F901" s="67" t="s">
        <v>4052</v>
      </c>
      <c r="G901" s="61" t="s">
        <v>1930</v>
      </c>
      <c r="H901" s="61"/>
      <c r="I901" s="67" t="s">
        <v>2862</v>
      </c>
      <c r="J901" s="108">
        <v>178</v>
      </c>
      <c r="K901" s="108">
        <v>1</v>
      </c>
    </row>
    <row r="902" spans="1:11" s="68" customFormat="1" x14ac:dyDescent="0.15">
      <c r="A902" s="66" t="s">
        <v>989</v>
      </c>
      <c r="B902" s="66" t="s">
        <v>4765</v>
      </c>
      <c r="C902" s="66" t="str">
        <f t="shared" si="14"/>
        <v>0110700358就労継続支援(Ｂ型)</v>
      </c>
      <c r="D902" s="62" t="s">
        <v>3554</v>
      </c>
      <c r="E902" s="67" t="s">
        <v>4660</v>
      </c>
      <c r="F902" s="67" t="s">
        <v>2863</v>
      </c>
      <c r="G902" s="61" t="s">
        <v>1931</v>
      </c>
      <c r="H902" s="61"/>
      <c r="I902" s="67" t="s">
        <v>2863</v>
      </c>
      <c r="J902" s="108"/>
      <c r="K902" s="108"/>
    </row>
    <row r="903" spans="1:11" s="68" customFormat="1" x14ac:dyDescent="0.15">
      <c r="A903" s="66" t="s">
        <v>990</v>
      </c>
      <c r="B903" s="66" t="s">
        <v>4763</v>
      </c>
      <c r="C903" s="66" t="str">
        <f t="shared" si="14"/>
        <v>0110700382生活介護</v>
      </c>
      <c r="D903" s="62" t="s">
        <v>3552</v>
      </c>
      <c r="E903" s="67" t="s">
        <v>4657</v>
      </c>
      <c r="F903" s="67" t="s">
        <v>4050</v>
      </c>
      <c r="G903" s="61" t="s">
        <v>1932</v>
      </c>
      <c r="H903" s="61"/>
      <c r="I903" s="67" t="s">
        <v>2864</v>
      </c>
      <c r="J903" s="108"/>
      <c r="K903" s="108"/>
    </row>
    <row r="904" spans="1:11" s="68" customFormat="1" x14ac:dyDescent="0.15">
      <c r="A904" s="66" t="s">
        <v>991</v>
      </c>
      <c r="B904" s="66" t="s">
        <v>4765</v>
      </c>
      <c r="C904" s="66" t="str">
        <f t="shared" si="14"/>
        <v>0110700424就労継続支援(Ｂ型)</v>
      </c>
      <c r="D904" s="62" t="s">
        <v>3555</v>
      </c>
      <c r="E904" s="67" t="s">
        <v>4661</v>
      </c>
      <c r="F904" s="67" t="s">
        <v>2865</v>
      </c>
      <c r="G904" s="61" t="s">
        <v>1933</v>
      </c>
      <c r="H904" s="61"/>
      <c r="I904" s="67" t="s">
        <v>2865</v>
      </c>
      <c r="J904" s="108"/>
      <c r="K904" s="108"/>
    </row>
    <row r="905" spans="1:11" s="68" customFormat="1" x14ac:dyDescent="0.15">
      <c r="A905" s="66" t="s">
        <v>992</v>
      </c>
      <c r="B905" s="66" t="s">
        <v>4765</v>
      </c>
      <c r="C905" s="66" t="str">
        <f t="shared" si="14"/>
        <v>0110700515就労継続支援(Ｂ型)</v>
      </c>
      <c r="D905" s="62" t="s">
        <v>3556</v>
      </c>
      <c r="E905" s="67" t="s">
        <v>4662</v>
      </c>
      <c r="F905" s="67" t="s">
        <v>4053</v>
      </c>
      <c r="G905" s="61" t="s">
        <v>1934</v>
      </c>
      <c r="H905" s="61"/>
      <c r="I905" s="67" t="s">
        <v>2866</v>
      </c>
      <c r="J905" s="108"/>
      <c r="K905" s="108"/>
    </row>
    <row r="906" spans="1:11" s="68" customFormat="1" x14ac:dyDescent="0.15">
      <c r="A906" s="66" t="s">
        <v>993</v>
      </c>
      <c r="B906" s="66" t="s">
        <v>4763</v>
      </c>
      <c r="C906" s="66" t="str">
        <f t="shared" si="14"/>
        <v>0110700531生活介護</v>
      </c>
      <c r="D906" s="62" t="s">
        <v>3168</v>
      </c>
      <c r="E906" s="67" t="s">
        <v>4277</v>
      </c>
      <c r="F906" s="67" t="s">
        <v>3768</v>
      </c>
      <c r="G906" s="61" t="s">
        <v>1935</v>
      </c>
      <c r="H906" s="61"/>
      <c r="I906" s="67" t="s">
        <v>2867</v>
      </c>
      <c r="J906" s="108">
        <v>12</v>
      </c>
      <c r="K906" s="108">
        <v>4</v>
      </c>
    </row>
    <row r="907" spans="1:11" s="68" customFormat="1" x14ac:dyDescent="0.15">
      <c r="A907" s="66" t="s">
        <v>993</v>
      </c>
      <c r="B907" s="66" t="s">
        <v>4766</v>
      </c>
      <c r="C907" s="66" t="str">
        <f t="shared" si="14"/>
        <v>0110700531自立訓練(生活訓練)</v>
      </c>
      <c r="D907" s="62" t="s">
        <v>3168</v>
      </c>
      <c r="E907" s="67" t="s">
        <v>4277</v>
      </c>
      <c r="F907" s="67" t="s">
        <v>3768</v>
      </c>
      <c r="G907" s="61" t="s">
        <v>1935</v>
      </c>
      <c r="H907" s="61"/>
      <c r="I907" s="67" t="s">
        <v>2867</v>
      </c>
      <c r="J907" s="108">
        <v>12</v>
      </c>
      <c r="K907" s="108">
        <v>4</v>
      </c>
    </row>
    <row r="908" spans="1:11" s="68" customFormat="1" x14ac:dyDescent="0.15">
      <c r="A908" s="66" t="s">
        <v>993</v>
      </c>
      <c r="B908" s="66" t="s">
        <v>4765</v>
      </c>
      <c r="C908" s="66" t="str">
        <f t="shared" si="14"/>
        <v>0110700531就労継続支援(Ｂ型)</v>
      </c>
      <c r="D908" s="62" t="s">
        <v>3168</v>
      </c>
      <c r="E908" s="67" t="s">
        <v>4277</v>
      </c>
      <c r="F908" s="67" t="s">
        <v>3768</v>
      </c>
      <c r="G908" s="61" t="s">
        <v>1935</v>
      </c>
      <c r="H908" s="61"/>
      <c r="I908" s="67" t="s">
        <v>2867</v>
      </c>
      <c r="J908" s="108">
        <v>12</v>
      </c>
      <c r="K908" s="108">
        <v>4</v>
      </c>
    </row>
    <row r="909" spans="1:11" s="68" customFormat="1" x14ac:dyDescent="0.15">
      <c r="A909" s="66" t="s">
        <v>994</v>
      </c>
      <c r="B909" s="66" t="s">
        <v>4765</v>
      </c>
      <c r="C909" s="66" t="str">
        <f t="shared" si="14"/>
        <v>0110700549就労継続支援(Ｂ型)</v>
      </c>
      <c r="D909" s="62" t="s">
        <v>3557</v>
      </c>
      <c r="E909" s="67" t="s">
        <v>4663</v>
      </c>
      <c r="F909" s="67" t="s">
        <v>2868</v>
      </c>
      <c r="G909" s="61" t="s">
        <v>1936</v>
      </c>
      <c r="H909" s="61"/>
      <c r="I909" s="67" t="s">
        <v>2868</v>
      </c>
      <c r="J909" s="108">
        <v>210</v>
      </c>
      <c r="K909" s="108">
        <v>1</v>
      </c>
    </row>
    <row r="910" spans="1:11" s="68" customFormat="1" x14ac:dyDescent="0.15">
      <c r="A910" s="66" t="s">
        <v>995</v>
      </c>
      <c r="B910" s="66" t="s">
        <v>4764</v>
      </c>
      <c r="C910" s="66" t="str">
        <f t="shared" si="14"/>
        <v>0110700580就労継続支援(Ａ型)</v>
      </c>
      <c r="D910" s="62" t="s">
        <v>3558</v>
      </c>
      <c r="E910" s="67" t="s">
        <v>4664</v>
      </c>
      <c r="F910" s="67" t="s">
        <v>4054</v>
      </c>
      <c r="G910" s="61" t="s">
        <v>1937</v>
      </c>
      <c r="H910" s="61"/>
      <c r="I910" s="67" t="s">
        <v>2869</v>
      </c>
      <c r="J910" s="108">
        <v>248</v>
      </c>
      <c r="K910" s="108">
        <v>2</v>
      </c>
    </row>
    <row r="911" spans="1:11" s="68" customFormat="1" x14ac:dyDescent="0.15">
      <c r="A911" s="66" t="s">
        <v>995</v>
      </c>
      <c r="B911" s="66" t="s">
        <v>4765</v>
      </c>
      <c r="C911" s="66" t="str">
        <f t="shared" si="14"/>
        <v>0110700580就労継続支援(Ｂ型)</v>
      </c>
      <c r="D911" s="62" t="s">
        <v>3558</v>
      </c>
      <c r="E911" s="67" t="s">
        <v>4664</v>
      </c>
      <c r="F911" s="67" t="s">
        <v>4054</v>
      </c>
      <c r="G911" s="61" t="s">
        <v>1937</v>
      </c>
      <c r="H911" s="61"/>
      <c r="I911" s="67" t="s">
        <v>2869</v>
      </c>
      <c r="J911" s="108">
        <v>248</v>
      </c>
      <c r="K911" s="108">
        <v>1</v>
      </c>
    </row>
    <row r="912" spans="1:11" s="68" customFormat="1" x14ac:dyDescent="0.15">
      <c r="A912" s="66" t="s">
        <v>996</v>
      </c>
      <c r="B912" s="66" t="s">
        <v>4763</v>
      </c>
      <c r="C912" s="66" t="str">
        <f t="shared" si="14"/>
        <v>0110700614生活介護</v>
      </c>
      <c r="D912" s="62" t="s">
        <v>3168</v>
      </c>
      <c r="E912" s="67" t="s">
        <v>4277</v>
      </c>
      <c r="F912" s="67" t="s">
        <v>3768</v>
      </c>
      <c r="G912" s="61" t="s">
        <v>1938</v>
      </c>
      <c r="H912" s="61"/>
      <c r="I912" s="67" t="s">
        <v>2870</v>
      </c>
      <c r="J912" s="108"/>
      <c r="K912" s="108"/>
    </row>
    <row r="913" spans="1:11" s="68" customFormat="1" x14ac:dyDescent="0.15">
      <c r="A913" s="66" t="s">
        <v>997</v>
      </c>
      <c r="B913" s="66" t="s">
        <v>4762</v>
      </c>
      <c r="C913" s="66" t="str">
        <f t="shared" si="14"/>
        <v>0110700655就労移行支援</v>
      </c>
      <c r="D913" s="62" t="s">
        <v>3497</v>
      </c>
      <c r="E913" s="67" t="s">
        <v>4605</v>
      </c>
      <c r="F913" s="67" t="s">
        <v>4007</v>
      </c>
      <c r="G913" s="61" t="s">
        <v>1939</v>
      </c>
      <c r="H913" s="61"/>
      <c r="I913" s="67" t="s">
        <v>2871</v>
      </c>
      <c r="J913" s="108">
        <v>277</v>
      </c>
      <c r="K913" s="108">
        <v>1</v>
      </c>
    </row>
    <row r="914" spans="1:11" s="68" customFormat="1" x14ac:dyDescent="0.15">
      <c r="A914" s="66" t="s">
        <v>997</v>
      </c>
      <c r="B914" s="66" t="s">
        <v>4764</v>
      </c>
      <c r="C914" s="66" t="str">
        <f t="shared" si="14"/>
        <v>0110700655就労継続支援(Ａ型)</v>
      </c>
      <c r="D914" s="62" t="s">
        <v>3497</v>
      </c>
      <c r="E914" s="67" t="s">
        <v>4605</v>
      </c>
      <c r="F914" s="67" t="s">
        <v>4007</v>
      </c>
      <c r="G914" s="61" t="s">
        <v>1939</v>
      </c>
      <c r="H914" s="61"/>
      <c r="I914" s="67" t="s">
        <v>2871</v>
      </c>
      <c r="J914" s="108">
        <v>277</v>
      </c>
      <c r="K914" s="108">
        <v>1</v>
      </c>
    </row>
    <row r="915" spans="1:11" s="68" customFormat="1" x14ac:dyDescent="0.15">
      <c r="A915" s="66" t="s">
        <v>998</v>
      </c>
      <c r="B915" s="66" t="s">
        <v>4764</v>
      </c>
      <c r="C915" s="66" t="str">
        <f t="shared" ref="C915:C978" si="15">A915&amp;B915&amp;H915</f>
        <v>0110700697就労継続支援(Ａ型)</v>
      </c>
      <c r="D915" s="62" t="s">
        <v>3559</v>
      </c>
      <c r="E915" s="67" t="s">
        <v>4665</v>
      </c>
      <c r="F915" s="67" t="s">
        <v>2872</v>
      </c>
      <c r="G915" s="61" t="s">
        <v>1940</v>
      </c>
      <c r="H915" s="61"/>
      <c r="I915" s="67" t="s">
        <v>2872</v>
      </c>
      <c r="J915" s="108"/>
      <c r="K915" s="108"/>
    </row>
    <row r="916" spans="1:11" s="68" customFormat="1" x14ac:dyDescent="0.15">
      <c r="A916" s="66" t="s">
        <v>998</v>
      </c>
      <c r="B916" s="66" t="s">
        <v>4765</v>
      </c>
      <c r="C916" s="66" t="str">
        <f t="shared" si="15"/>
        <v>0110700697就労継続支援(Ｂ型)</v>
      </c>
      <c r="D916" s="62" t="s">
        <v>3559</v>
      </c>
      <c r="E916" s="67" t="s">
        <v>4665</v>
      </c>
      <c r="F916" s="67" t="s">
        <v>2872</v>
      </c>
      <c r="G916" s="61" t="s">
        <v>1940</v>
      </c>
      <c r="H916" s="61"/>
      <c r="I916" s="67" t="s">
        <v>2872</v>
      </c>
      <c r="J916" s="108"/>
      <c r="K916" s="108"/>
    </row>
    <row r="917" spans="1:11" s="68" customFormat="1" x14ac:dyDescent="0.15">
      <c r="A917" s="66" t="s">
        <v>999</v>
      </c>
      <c r="B917" s="66" t="s">
        <v>4765</v>
      </c>
      <c r="C917" s="66" t="str">
        <f t="shared" si="15"/>
        <v>0110700739就労継続支援(Ｂ型)</v>
      </c>
      <c r="D917" s="62" t="s">
        <v>3560</v>
      </c>
      <c r="E917" s="67" t="s">
        <v>4666</v>
      </c>
      <c r="F917" s="67" t="s">
        <v>4055</v>
      </c>
      <c r="G917" s="61" t="s">
        <v>1941</v>
      </c>
      <c r="H917" s="61"/>
      <c r="I917" s="67" t="s">
        <v>2873</v>
      </c>
      <c r="J917" s="108"/>
      <c r="K917" s="108"/>
    </row>
    <row r="918" spans="1:11" s="68" customFormat="1" x14ac:dyDescent="0.15">
      <c r="A918" s="66" t="s">
        <v>1000</v>
      </c>
      <c r="B918" s="66" t="s">
        <v>4765</v>
      </c>
      <c r="C918" s="66" t="str">
        <f t="shared" si="15"/>
        <v>0110700754就労継続支援(Ｂ型)</v>
      </c>
      <c r="D918" s="62" t="s">
        <v>3561</v>
      </c>
      <c r="E918" s="67" t="s">
        <v>4667</v>
      </c>
      <c r="F918" s="67" t="s">
        <v>4056</v>
      </c>
      <c r="G918" s="61" t="s">
        <v>1942</v>
      </c>
      <c r="H918" s="61"/>
      <c r="I918" s="67" t="s">
        <v>2874</v>
      </c>
      <c r="J918" s="108">
        <v>302</v>
      </c>
      <c r="K918" s="108">
        <v>1</v>
      </c>
    </row>
    <row r="919" spans="1:11" s="68" customFormat="1" x14ac:dyDescent="0.15">
      <c r="A919" s="66" t="s">
        <v>1001</v>
      </c>
      <c r="B919" s="66" t="s">
        <v>4765</v>
      </c>
      <c r="C919" s="66" t="str">
        <f t="shared" si="15"/>
        <v>0110700796就労継続支援(Ｂ型)</v>
      </c>
      <c r="D919" s="62" t="s">
        <v>3562</v>
      </c>
      <c r="E919" s="67" t="s">
        <v>4668</v>
      </c>
      <c r="F919" s="67" t="s">
        <v>4057</v>
      </c>
      <c r="G919" s="61" t="s">
        <v>1943</v>
      </c>
      <c r="H919" s="61"/>
      <c r="I919" s="67" t="s">
        <v>2875</v>
      </c>
      <c r="J919" s="108"/>
      <c r="K919" s="108"/>
    </row>
    <row r="920" spans="1:11" s="68" customFormat="1" x14ac:dyDescent="0.15">
      <c r="A920" s="66" t="s">
        <v>1002</v>
      </c>
      <c r="B920" s="66" t="s">
        <v>4763</v>
      </c>
      <c r="C920" s="66" t="str">
        <f t="shared" si="15"/>
        <v>0110700861生活介護</v>
      </c>
      <c r="D920" s="62" t="s">
        <v>3023</v>
      </c>
      <c r="E920" s="67" t="s">
        <v>4134</v>
      </c>
      <c r="F920" s="67" t="s">
        <v>2099</v>
      </c>
      <c r="G920" s="61" t="s">
        <v>1944</v>
      </c>
      <c r="H920" s="61"/>
      <c r="I920" s="67" t="s">
        <v>2876</v>
      </c>
      <c r="J920" s="108"/>
      <c r="K920" s="108"/>
    </row>
    <row r="921" spans="1:11" s="68" customFormat="1" x14ac:dyDescent="0.15">
      <c r="A921" s="66" t="s">
        <v>1003</v>
      </c>
      <c r="B921" s="66" t="s">
        <v>4763</v>
      </c>
      <c r="C921" s="66" t="str">
        <f t="shared" si="15"/>
        <v>0110700911生活介護</v>
      </c>
      <c r="D921" s="62" t="s">
        <v>3224</v>
      </c>
      <c r="E921" s="67" t="s">
        <v>4333</v>
      </c>
      <c r="F921" s="67" t="s">
        <v>3803</v>
      </c>
      <c r="G921" s="61" t="s">
        <v>1945</v>
      </c>
      <c r="H921" s="61"/>
      <c r="I921" s="67" t="s">
        <v>2877</v>
      </c>
      <c r="J921" s="108"/>
      <c r="K921" s="108"/>
    </row>
    <row r="922" spans="1:11" s="68" customFormat="1" x14ac:dyDescent="0.15">
      <c r="A922" s="66" t="s">
        <v>1003</v>
      </c>
      <c r="B922" s="66" t="s">
        <v>4767</v>
      </c>
      <c r="C922" s="66" t="str">
        <f t="shared" si="15"/>
        <v>0110700911自立訓練(機能訓練)</v>
      </c>
      <c r="D922" s="62" t="s">
        <v>3224</v>
      </c>
      <c r="E922" s="67" t="s">
        <v>4333</v>
      </c>
      <c r="F922" s="67" t="s">
        <v>3803</v>
      </c>
      <c r="G922" s="61" t="s">
        <v>1945</v>
      </c>
      <c r="H922" s="61"/>
      <c r="I922" s="67" t="s">
        <v>2877</v>
      </c>
      <c r="J922" s="108"/>
      <c r="K922" s="108"/>
    </row>
    <row r="923" spans="1:11" s="68" customFormat="1" x14ac:dyDescent="0.15">
      <c r="A923" s="66" t="s">
        <v>1003</v>
      </c>
      <c r="B923" s="66" t="s">
        <v>4766</v>
      </c>
      <c r="C923" s="66" t="str">
        <f t="shared" si="15"/>
        <v>0110700911自立訓練(生活訓練)</v>
      </c>
      <c r="D923" s="62" t="s">
        <v>3224</v>
      </c>
      <c r="E923" s="67" t="s">
        <v>4333</v>
      </c>
      <c r="F923" s="67" t="s">
        <v>3803</v>
      </c>
      <c r="G923" s="61" t="s">
        <v>1945</v>
      </c>
      <c r="H923" s="61"/>
      <c r="I923" s="67" t="s">
        <v>2877</v>
      </c>
      <c r="J923" s="108"/>
      <c r="K923" s="108"/>
    </row>
    <row r="924" spans="1:11" s="68" customFormat="1" x14ac:dyDescent="0.15">
      <c r="A924" s="66" t="s">
        <v>1004</v>
      </c>
      <c r="B924" s="66" t="s">
        <v>4763</v>
      </c>
      <c r="C924" s="66" t="str">
        <f t="shared" si="15"/>
        <v>0110700952生活介護</v>
      </c>
      <c r="D924" s="62" t="s">
        <v>3224</v>
      </c>
      <c r="E924" s="67" t="s">
        <v>4333</v>
      </c>
      <c r="F924" s="67" t="s">
        <v>3803</v>
      </c>
      <c r="G924" s="61" t="s">
        <v>1946</v>
      </c>
      <c r="H924" s="61"/>
      <c r="I924" s="67" t="s">
        <v>2878</v>
      </c>
      <c r="J924" s="108"/>
      <c r="K924" s="108"/>
    </row>
    <row r="925" spans="1:11" s="68" customFormat="1" x14ac:dyDescent="0.15">
      <c r="A925" s="66" t="s">
        <v>1004</v>
      </c>
      <c r="B925" s="66" t="s">
        <v>4767</v>
      </c>
      <c r="C925" s="66" t="str">
        <f t="shared" si="15"/>
        <v>0110700952自立訓練(機能訓練)</v>
      </c>
      <c r="D925" s="62" t="s">
        <v>3224</v>
      </c>
      <c r="E925" s="67" t="s">
        <v>4333</v>
      </c>
      <c r="F925" s="67" t="s">
        <v>3803</v>
      </c>
      <c r="G925" s="61" t="s">
        <v>1946</v>
      </c>
      <c r="H925" s="61"/>
      <c r="I925" s="67" t="s">
        <v>2878</v>
      </c>
      <c r="J925" s="108"/>
      <c r="K925" s="108"/>
    </row>
    <row r="926" spans="1:11" s="68" customFormat="1" x14ac:dyDescent="0.15">
      <c r="A926" s="66" t="s">
        <v>1004</v>
      </c>
      <c r="B926" s="66" t="s">
        <v>4766</v>
      </c>
      <c r="C926" s="66" t="str">
        <f t="shared" si="15"/>
        <v>0110700952自立訓練(生活訓練)</v>
      </c>
      <c r="D926" s="62" t="s">
        <v>3224</v>
      </c>
      <c r="E926" s="67" t="s">
        <v>4333</v>
      </c>
      <c r="F926" s="67" t="s">
        <v>3803</v>
      </c>
      <c r="G926" s="61" t="s">
        <v>1946</v>
      </c>
      <c r="H926" s="61"/>
      <c r="I926" s="67" t="s">
        <v>2878</v>
      </c>
      <c r="J926" s="108"/>
      <c r="K926" s="108"/>
    </row>
    <row r="927" spans="1:11" s="68" customFormat="1" x14ac:dyDescent="0.15">
      <c r="A927" s="66" t="s">
        <v>1005</v>
      </c>
      <c r="B927" s="66" t="s">
        <v>4765</v>
      </c>
      <c r="C927" s="66" t="str">
        <f t="shared" si="15"/>
        <v>0110701018就労継続支援(Ｂ型)</v>
      </c>
      <c r="D927" s="62" t="s">
        <v>3093</v>
      </c>
      <c r="E927" s="67" t="s">
        <v>4202</v>
      </c>
      <c r="F927" s="67" t="s">
        <v>2174</v>
      </c>
      <c r="G927" s="61" t="s">
        <v>1947</v>
      </c>
      <c r="H927" s="61"/>
      <c r="I927" s="67" t="s">
        <v>2879</v>
      </c>
      <c r="J927" s="108">
        <v>366</v>
      </c>
      <c r="K927" s="108">
        <v>1</v>
      </c>
    </row>
    <row r="928" spans="1:11" s="68" customFormat="1" x14ac:dyDescent="0.15">
      <c r="A928" s="66" t="s">
        <v>1006</v>
      </c>
      <c r="B928" s="66" t="s">
        <v>4765</v>
      </c>
      <c r="C928" s="66" t="str">
        <f t="shared" si="15"/>
        <v>0110701042就労継続支援(Ｂ型)</v>
      </c>
      <c r="D928" s="62" t="s">
        <v>9218</v>
      </c>
      <c r="E928" s="67" t="s">
        <v>4669</v>
      </c>
      <c r="F928" s="67" t="s">
        <v>4058</v>
      </c>
      <c r="G928" s="61" t="s">
        <v>9219</v>
      </c>
      <c r="H928" s="61"/>
      <c r="I928" s="67" t="s">
        <v>2880</v>
      </c>
      <c r="J928" s="108">
        <v>436</v>
      </c>
      <c r="K928" s="108">
        <v>1</v>
      </c>
    </row>
    <row r="929" spans="1:11" s="68" customFormat="1" x14ac:dyDescent="0.15">
      <c r="A929" s="66" t="s">
        <v>1007</v>
      </c>
      <c r="B929" s="66" t="s">
        <v>4765</v>
      </c>
      <c r="C929" s="66" t="str">
        <f t="shared" si="15"/>
        <v>0110701067就労継続支援(Ｂ型)</v>
      </c>
      <c r="D929" s="62" t="s">
        <v>3554</v>
      </c>
      <c r="E929" s="67" t="s">
        <v>4660</v>
      </c>
      <c r="F929" s="67" t="s">
        <v>2863</v>
      </c>
      <c r="G929" s="61" t="s">
        <v>1948</v>
      </c>
      <c r="H929" s="61"/>
      <c r="I929" s="67" t="s">
        <v>2881</v>
      </c>
      <c r="J929" s="108"/>
      <c r="K929" s="108"/>
    </row>
    <row r="930" spans="1:11" s="68" customFormat="1" x14ac:dyDescent="0.15">
      <c r="A930" s="66" t="s">
        <v>1008</v>
      </c>
      <c r="B930" s="66" t="s">
        <v>4764</v>
      </c>
      <c r="C930" s="66" t="str">
        <f t="shared" si="15"/>
        <v>0110701075就労継続支援(Ａ型)</v>
      </c>
      <c r="D930" s="62" t="s">
        <v>3563</v>
      </c>
      <c r="E930" s="67" t="s">
        <v>4670</v>
      </c>
      <c r="F930" s="67" t="s">
        <v>4059</v>
      </c>
      <c r="G930" s="61" t="s">
        <v>1949</v>
      </c>
      <c r="H930" s="61"/>
      <c r="I930" s="67" t="s">
        <v>2882</v>
      </c>
      <c r="J930" s="108"/>
      <c r="K930" s="108"/>
    </row>
    <row r="931" spans="1:11" s="68" customFormat="1" x14ac:dyDescent="0.15">
      <c r="A931" s="66" t="s">
        <v>1008</v>
      </c>
      <c r="B931" s="66" t="s">
        <v>4765</v>
      </c>
      <c r="C931" s="66" t="str">
        <f t="shared" si="15"/>
        <v>0110701075就労継続支援(Ｂ型)</v>
      </c>
      <c r="D931" s="62" t="s">
        <v>3563</v>
      </c>
      <c r="E931" s="67" t="s">
        <v>4670</v>
      </c>
      <c r="F931" s="67" t="s">
        <v>4059</v>
      </c>
      <c r="G931" s="61" t="s">
        <v>1950</v>
      </c>
      <c r="H931" s="61"/>
      <c r="I931" s="67" t="s">
        <v>2883</v>
      </c>
      <c r="J931" s="108"/>
      <c r="K931" s="108"/>
    </row>
    <row r="932" spans="1:11" s="68" customFormat="1" x14ac:dyDescent="0.15">
      <c r="A932" s="66" t="s">
        <v>1009</v>
      </c>
      <c r="B932" s="66" t="s">
        <v>4765</v>
      </c>
      <c r="C932" s="66" t="str">
        <f t="shared" si="15"/>
        <v>0110701109就労継続支援(Ｂ型)</v>
      </c>
      <c r="D932" s="62" t="s">
        <v>3564</v>
      </c>
      <c r="E932" s="67" t="s">
        <v>4671</v>
      </c>
      <c r="F932" s="67" t="s">
        <v>4060</v>
      </c>
      <c r="G932" s="61" t="s">
        <v>1951</v>
      </c>
      <c r="H932" s="61"/>
      <c r="I932" s="67" t="s">
        <v>2884</v>
      </c>
      <c r="J932" s="108"/>
      <c r="K932" s="108"/>
    </row>
    <row r="933" spans="1:11" s="68" customFormat="1" x14ac:dyDescent="0.15">
      <c r="A933" s="66" t="s">
        <v>1010</v>
      </c>
      <c r="B933" s="66" t="s">
        <v>4765</v>
      </c>
      <c r="C933" s="66" t="str">
        <f t="shared" si="15"/>
        <v>0110701158就労継続支援(Ｂ型)</v>
      </c>
      <c r="D933" s="62" t="s">
        <v>3565</v>
      </c>
      <c r="E933" s="67" t="s">
        <v>4202</v>
      </c>
      <c r="F933" s="67" t="s">
        <v>2174</v>
      </c>
      <c r="G933" s="61" t="s">
        <v>1952</v>
      </c>
      <c r="H933" s="61"/>
      <c r="I933" s="67" t="s">
        <v>2885</v>
      </c>
      <c r="J933" s="108">
        <v>160</v>
      </c>
      <c r="K933" s="108">
        <v>2</v>
      </c>
    </row>
    <row r="934" spans="1:11" s="68" customFormat="1" x14ac:dyDescent="0.15">
      <c r="A934" s="66" t="s">
        <v>1011</v>
      </c>
      <c r="B934" s="66" t="s">
        <v>4765</v>
      </c>
      <c r="C934" s="66" t="str">
        <f t="shared" si="15"/>
        <v>0110701232就労継続支援(Ｂ型)</v>
      </c>
      <c r="D934" s="62" t="s">
        <v>3566</v>
      </c>
      <c r="E934" s="67" t="s">
        <v>4672</v>
      </c>
      <c r="F934" s="67" t="s">
        <v>2886</v>
      </c>
      <c r="G934" s="61" t="s">
        <v>1953</v>
      </c>
      <c r="H934" s="61"/>
      <c r="I934" s="67" t="s">
        <v>2886</v>
      </c>
      <c r="J934" s="108"/>
      <c r="K934" s="108"/>
    </row>
    <row r="935" spans="1:11" s="68" customFormat="1" x14ac:dyDescent="0.15">
      <c r="A935" s="66" t="s">
        <v>1012</v>
      </c>
      <c r="B935" s="66" t="s">
        <v>4765</v>
      </c>
      <c r="C935" s="66" t="str">
        <f t="shared" si="15"/>
        <v>0110701240就労継続支援(Ｂ型)</v>
      </c>
      <c r="D935" s="62" t="s">
        <v>3567</v>
      </c>
      <c r="E935" s="67" t="s">
        <v>4673</v>
      </c>
      <c r="F935" s="67" t="s">
        <v>4061</v>
      </c>
      <c r="G935" s="61" t="s">
        <v>1954</v>
      </c>
      <c r="H935" s="61"/>
      <c r="I935" s="67" t="s">
        <v>2887</v>
      </c>
      <c r="J935" s="108">
        <v>361</v>
      </c>
      <c r="K935" s="108">
        <v>1</v>
      </c>
    </row>
    <row r="936" spans="1:11" s="68" customFormat="1" x14ac:dyDescent="0.15">
      <c r="A936" s="66" t="s">
        <v>1013</v>
      </c>
      <c r="B936" s="66" t="s">
        <v>4762</v>
      </c>
      <c r="C936" s="66" t="str">
        <f t="shared" si="15"/>
        <v>0110701265就労移行支援</v>
      </c>
      <c r="D936" s="62" t="s">
        <v>3568</v>
      </c>
      <c r="E936" s="67" t="s">
        <v>4674</v>
      </c>
      <c r="F936" s="67" t="s">
        <v>2888</v>
      </c>
      <c r="G936" s="61" t="s">
        <v>1955</v>
      </c>
      <c r="H936" s="61"/>
      <c r="I936" s="67" t="s">
        <v>2888</v>
      </c>
      <c r="J936" s="108">
        <v>368</v>
      </c>
      <c r="K936" s="108">
        <v>1</v>
      </c>
    </row>
    <row r="937" spans="1:11" s="68" customFormat="1" x14ac:dyDescent="0.15">
      <c r="A937" s="66" t="s">
        <v>1013</v>
      </c>
      <c r="B937" s="66" t="s">
        <v>4765</v>
      </c>
      <c r="C937" s="66" t="str">
        <f t="shared" si="15"/>
        <v>0110701265就労継続支援(Ｂ型)</v>
      </c>
      <c r="D937" s="62" t="s">
        <v>3568</v>
      </c>
      <c r="E937" s="67" t="s">
        <v>4674</v>
      </c>
      <c r="F937" s="67" t="s">
        <v>2888</v>
      </c>
      <c r="G937" s="61" t="s">
        <v>1955</v>
      </c>
      <c r="H937" s="61"/>
      <c r="I937" s="67" t="s">
        <v>2888</v>
      </c>
      <c r="J937" s="108">
        <v>368</v>
      </c>
      <c r="K937" s="108">
        <v>1</v>
      </c>
    </row>
    <row r="938" spans="1:11" s="68" customFormat="1" x14ac:dyDescent="0.15">
      <c r="A938" s="66" t="s">
        <v>1014</v>
      </c>
      <c r="B938" s="66" t="s">
        <v>4765</v>
      </c>
      <c r="C938" s="66" t="str">
        <f t="shared" si="15"/>
        <v>0110701273就労継続支援(Ｂ型)</v>
      </c>
      <c r="D938" s="62" t="s">
        <v>3569</v>
      </c>
      <c r="E938" s="67" t="s">
        <v>4675</v>
      </c>
      <c r="F938" s="67" t="s">
        <v>4062</v>
      </c>
      <c r="G938" s="61" t="s">
        <v>1956</v>
      </c>
      <c r="H938" s="61"/>
      <c r="I938" s="67" t="s">
        <v>2889</v>
      </c>
      <c r="J938" s="108">
        <v>369</v>
      </c>
      <c r="K938" s="108">
        <v>1</v>
      </c>
    </row>
    <row r="939" spans="1:11" s="68" customFormat="1" x14ac:dyDescent="0.15">
      <c r="A939" s="66" t="s">
        <v>1015</v>
      </c>
      <c r="B939" s="66" t="s">
        <v>4765</v>
      </c>
      <c r="C939" s="66" t="str">
        <f t="shared" si="15"/>
        <v>0110701315就労継続支援(Ｂ型)</v>
      </c>
      <c r="D939" s="62" t="s">
        <v>3570</v>
      </c>
      <c r="E939" s="67" t="s">
        <v>4676</v>
      </c>
      <c r="F939" s="67" t="s">
        <v>4063</v>
      </c>
      <c r="G939" s="61" t="s">
        <v>1957</v>
      </c>
      <c r="H939" s="61"/>
      <c r="I939" s="67" t="s">
        <v>2890</v>
      </c>
      <c r="J939" s="108">
        <v>379</v>
      </c>
      <c r="K939" s="108">
        <v>1</v>
      </c>
    </row>
    <row r="940" spans="1:11" s="68" customFormat="1" x14ac:dyDescent="0.15">
      <c r="A940" s="66" t="s">
        <v>1016</v>
      </c>
      <c r="B940" s="66" t="s">
        <v>4765</v>
      </c>
      <c r="C940" s="66" t="str">
        <f t="shared" si="15"/>
        <v>0110701323就労継続支援(Ｂ型)</v>
      </c>
      <c r="D940" s="62" t="s">
        <v>3571</v>
      </c>
      <c r="E940" s="67" t="s">
        <v>4677</v>
      </c>
      <c r="F940" s="67" t="s">
        <v>4064</v>
      </c>
      <c r="G940" s="61" t="s">
        <v>1958</v>
      </c>
      <c r="H940" s="61"/>
      <c r="I940" s="67" t="s">
        <v>2891</v>
      </c>
      <c r="J940" s="108"/>
      <c r="K940" s="108"/>
    </row>
    <row r="941" spans="1:11" s="68" customFormat="1" x14ac:dyDescent="0.15">
      <c r="A941" s="66" t="s">
        <v>1017</v>
      </c>
      <c r="B941" s="66" t="s">
        <v>4765</v>
      </c>
      <c r="C941" s="66" t="str">
        <f t="shared" si="15"/>
        <v>0110701364就労継続支援(Ｂ型)</v>
      </c>
      <c r="D941" s="62" t="s">
        <v>3396</v>
      </c>
      <c r="E941" s="67" t="s">
        <v>4504</v>
      </c>
      <c r="F941" s="67" t="s">
        <v>3934</v>
      </c>
      <c r="G941" s="61" t="s">
        <v>1959</v>
      </c>
      <c r="H941" s="61"/>
      <c r="I941" s="67" t="s">
        <v>2892</v>
      </c>
      <c r="J941" s="108">
        <v>465</v>
      </c>
      <c r="K941" s="108">
        <v>1</v>
      </c>
    </row>
    <row r="942" spans="1:11" s="68" customFormat="1" x14ac:dyDescent="0.15">
      <c r="A942" s="66" t="s">
        <v>1018</v>
      </c>
      <c r="B942" s="66" t="s">
        <v>4765</v>
      </c>
      <c r="C942" s="66" t="str">
        <f t="shared" si="15"/>
        <v>0110701372就労継続支援(Ｂ型)</v>
      </c>
      <c r="D942" s="62" t="s">
        <v>3190</v>
      </c>
      <c r="E942" s="67" t="s">
        <v>4299</v>
      </c>
      <c r="F942" s="67" t="s">
        <v>3781</v>
      </c>
      <c r="G942" s="61" t="s">
        <v>1960</v>
      </c>
      <c r="H942" s="61"/>
      <c r="I942" s="67" t="s">
        <v>2893</v>
      </c>
      <c r="J942" s="108">
        <v>415</v>
      </c>
      <c r="K942" s="108">
        <v>1</v>
      </c>
    </row>
    <row r="943" spans="1:11" s="68" customFormat="1" x14ac:dyDescent="0.15">
      <c r="A943" s="66" t="s">
        <v>1019</v>
      </c>
      <c r="B943" s="66" t="s">
        <v>4763</v>
      </c>
      <c r="C943" s="66" t="str">
        <f t="shared" si="15"/>
        <v>0110701380生活介護</v>
      </c>
      <c r="D943" s="62" t="s">
        <v>3203</v>
      </c>
      <c r="E943" s="67" t="s">
        <v>4312</v>
      </c>
      <c r="F943" s="67" t="s">
        <v>2894</v>
      </c>
      <c r="G943" s="61" t="s">
        <v>1961</v>
      </c>
      <c r="H943" s="61"/>
      <c r="I943" s="67" t="s">
        <v>2894</v>
      </c>
      <c r="J943" s="108"/>
      <c r="K943" s="108"/>
    </row>
    <row r="944" spans="1:11" s="68" customFormat="1" x14ac:dyDescent="0.15">
      <c r="A944" s="66" t="s">
        <v>1020</v>
      </c>
      <c r="B944" s="66" t="s">
        <v>4765</v>
      </c>
      <c r="C944" s="66" t="str">
        <f t="shared" si="15"/>
        <v>0110701414就労継続支援(Ｂ型)</v>
      </c>
      <c r="D944" s="62" t="s">
        <v>3572</v>
      </c>
      <c r="E944" s="67" t="s">
        <v>4678</v>
      </c>
      <c r="F944" s="67" t="s">
        <v>4065</v>
      </c>
      <c r="G944" s="61" t="s">
        <v>1962</v>
      </c>
      <c r="H944" s="61"/>
      <c r="I944" s="67" t="s">
        <v>2895</v>
      </c>
      <c r="J944" s="108"/>
      <c r="K944" s="108"/>
    </row>
    <row r="945" spans="1:11" s="68" customFormat="1" x14ac:dyDescent="0.15">
      <c r="A945" s="66" t="s">
        <v>1021</v>
      </c>
      <c r="B945" s="66" t="s">
        <v>4765</v>
      </c>
      <c r="C945" s="66" t="str">
        <f t="shared" si="15"/>
        <v>0110701430就労継続支援(Ｂ型)</v>
      </c>
      <c r="D945" s="62" t="s">
        <v>3573</v>
      </c>
      <c r="E945" s="67" t="s">
        <v>4679</v>
      </c>
      <c r="F945" s="67" t="s">
        <v>4066</v>
      </c>
      <c r="G945" s="61" t="s">
        <v>1963</v>
      </c>
      <c r="H945" s="61"/>
      <c r="I945" s="67" t="s">
        <v>2896</v>
      </c>
      <c r="J945" s="108">
        <v>408</v>
      </c>
      <c r="K945" s="108">
        <v>1</v>
      </c>
    </row>
    <row r="946" spans="1:11" s="68" customFormat="1" x14ac:dyDescent="0.15">
      <c r="A946" s="66" t="s">
        <v>1023</v>
      </c>
      <c r="B946" s="66" t="s">
        <v>4763</v>
      </c>
      <c r="C946" s="66" t="str">
        <f t="shared" si="15"/>
        <v>0110701448生活介護</v>
      </c>
      <c r="D946" s="62" t="s">
        <v>3574</v>
      </c>
      <c r="E946" s="67" t="s">
        <v>4680</v>
      </c>
      <c r="F946" s="67" t="s">
        <v>2898</v>
      </c>
      <c r="G946" s="61" t="s">
        <v>1965</v>
      </c>
      <c r="H946" s="61"/>
      <c r="I946" s="67" t="s">
        <v>2898</v>
      </c>
      <c r="J946" s="108"/>
      <c r="K946" s="108"/>
    </row>
    <row r="947" spans="1:11" s="68" customFormat="1" x14ac:dyDescent="0.15">
      <c r="A947" s="66" t="s">
        <v>1024</v>
      </c>
      <c r="B947" s="66" t="s">
        <v>4763</v>
      </c>
      <c r="C947" s="66" t="str">
        <f t="shared" si="15"/>
        <v>0110701455生活介護</v>
      </c>
      <c r="D947" s="62" t="s">
        <v>3575</v>
      </c>
      <c r="E947" s="67" t="s">
        <v>4681</v>
      </c>
      <c r="F947" s="67" t="s">
        <v>4067</v>
      </c>
      <c r="G947" s="61" t="s">
        <v>1966</v>
      </c>
      <c r="H947" s="61"/>
      <c r="I947" s="67" t="s">
        <v>2899</v>
      </c>
      <c r="J947" s="108"/>
      <c r="K947" s="108"/>
    </row>
    <row r="948" spans="1:11" s="68" customFormat="1" x14ac:dyDescent="0.15">
      <c r="A948" s="66" t="s">
        <v>1022</v>
      </c>
      <c r="B948" s="66" t="s">
        <v>4762</v>
      </c>
      <c r="C948" s="66" t="str">
        <f t="shared" si="15"/>
        <v>0110701463就労移行支援</v>
      </c>
      <c r="D948" s="62" t="s">
        <v>3033</v>
      </c>
      <c r="E948" s="67" t="s">
        <v>4144</v>
      </c>
      <c r="F948" s="67" t="s">
        <v>3671</v>
      </c>
      <c r="G948" s="61" t="s">
        <v>1964</v>
      </c>
      <c r="H948" s="61"/>
      <c r="I948" s="67" t="s">
        <v>2897</v>
      </c>
      <c r="J948" s="108">
        <v>91</v>
      </c>
      <c r="K948" s="108">
        <v>5</v>
      </c>
    </row>
    <row r="949" spans="1:11" s="68" customFormat="1" x14ac:dyDescent="0.15">
      <c r="A949" s="66" t="s">
        <v>1025</v>
      </c>
      <c r="B949" s="66" t="s">
        <v>4765</v>
      </c>
      <c r="C949" s="66" t="str">
        <f t="shared" si="15"/>
        <v>0110701471就労継続支援(Ｂ型)</v>
      </c>
      <c r="D949" s="62" t="s">
        <v>3396</v>
      </c>
      <c r="E949" s="67" t="s">
        <v>4504</v>
      </c>
      <c r="F949" s="67" t="s">
        <v>3934</v>
      </c>
      <c r="G949" s="61" t="s">
        <v>1967</v>
      </c>
      <c r="H949" s="61"/>
      <c r="I949" s="67" t="s">
        <v>2900</v>
      </c>
      <c r="J949" s="108"/>
      <c r="K949" s="108"/>
    </row>
    <row r="950" spans="1:11" s="68" customFormat="1" x14ac:dyDescent="0.15">
      <c r="A950" s="66" t="s">
        <v>1027</v>
      </c>
      <c r="B950" s="66" t="s">
        <v>4765</v>
      </c>
      <c r="C950" s="66" t="str">
        <f t="shared" si="15"/>
        <v>0110701513就労継続支援(Ｂ型)</v>
      </c>
      <c r="D950" s="62" t="s">
        <v>3577</v>
      </c>
      <c r="E950" s="67" t="s">
        <v>4683</v>
      </c>
      <c r="F950" s="67" t="s">
        <v>4069</v>
      </c>
      <c r="G950" s="61" t="s">
        <v>1969</v>
      </c>
      <c r="H950" s="61"/>
      <c r="I950" s="67" t="s">
        <v>2902</v>
      </c>
      <c r="J950" s="108"/>
      <c r="K950" s="108"/>
    </row>
    <row r="951" spans="1:11" s="68" customFormat="1" x14ac:dyDescent="0.15">
      <c r="A951" s="66" t="s">
        <v>1026</v>
      </c>
      <c r="B951" s="66" t="s">
        <v>4765</v>
      </c>
      <c r="C951" s="66" t="str">
        <f t="shared" si="15"/>
        <v>0110701521就労継続支援(Ｂ型)</v>
      </c>
      <c r="D951" s="62" t="s">
        <v>3576</v>
      </c>
      <c r="E951" s="67" t="s">
        <v>4682</v>
      </c>
      <c r="F951" s="67" t="s">
        <v>4068</v>
      </c>
      <c r="G951" s="61" t="s">
        <v>1968</v>
      </c>
      <c r="H951" s="61"/>
      <c r="I951" s="67" t="s">
        <v>2901</v>
      </c>
      <c r="J951" s="108">
        <v>427</v>
      </c>
      <c r="K951" s="108">
        <v>1</v>
      </c>
    </row>
    <row r="952" spans="1:11" s="68" customFormat="1" x14ac:dyDescent="0.15">
      <c r="A952" s="66" t="s">
        <v>1028</v>
      </c>
      <c r="B952" s="66" t="s">
        <v>4762</v>
      </c>
      <c r="C952" s="66" t="str">
        <f t="shared" si="15"/>
        <v>0110701539就労移行支援</v>
      </c>
      <c r="D952" s="62" t="s">
        <v>3578</v>
      </c>
      <c r="E952" s="67" t="s">
        <v>4684</v>
      </c>
      <c r="F952" s="67" t="s">
        <v>4070</v>
      </c>
      <c r="G952" s="61" t="s">
        <v>1970</v>
      </c>
      <c r="H952" s="61"/>
      <c r="I952" s="67" t="s">
        <v>2903</v>
      </c>
      <c r="J952" s="108"/>
      <c r="K952" s="108"/>
    </row>
    <row r="953" spans="1:11" s="68" customFormat="1" x14ac:dyDescent="0.15">
      <c r="A953" s="66" t="s">
        <v>1028</v>
      </c>
      <c r="B953" s="66" t="s">
        <v>4765</v>
      </c>
      <c r="C953" s="66" t="str">
        <f t="shared" si="15"/>
        <v>0110701539就労継続支援(Ｂ型)</v>
      </c>
      <c r="D953" s="62" t="s">
        <v>3578</v>
      </c>
      <c r="E953" s="67" t="s">
        <v>4684</v>
      </c>
      <c r="F953" s="67" t="s">
        <v>4070</v>
      </c>
      <c r="G953" s="61" t="s">
        <v>1970</v>
      </c>
      <c r="H953" s="61"/>
      <c r="I953" s="67" t="s">
        <v>2903</v>
      </c>
      <c r="J953" s="108"/>
      <c r="K953" s="108"/>
    </row>
    <row r="954" spans="1:11" s="68" customFormat="1" x14ac:dyDescent="0.15">
      <c r="A954" s="66" t="s">
        <v>1029</v>
      </c>
      <c r="B954" s="66" t="s">
        <v>4765</v>
      </c>
      <c r="C954" s="66" t="str">
        <f t="shared" si="15"/>
        <v>0110701554就労継続支援(Ｂ型)</v>
      </c>
      <c r="D954" s="62" t="s">
        <v>3230</v>
      </c>
      <c r="E954" s="67" t="s">
        <v>4339</v>
      </c>
      <c r="F954" s="67" t="s">
        <v>3808</v>
      </c>
      <c r="G954" s="61" t="s">
        <v>1971</v>
      </c>
      <c r="H954" s="61"/>
      <c r="I954" s="67" t="s">
        <v>2904</v>
      </c>
      <c r="J954" s="108"/>
      <c r="K954" s="108"/>
    </row>
    <row r="955" spans="1:11" s="68" customFormat="1" x14ac:dyDescent="0.15">
      <c r="A955" s="66" t="s">
        <v>1030</v>
      </c>
      <c r="B955" s="66" t="s">
        <v>4765</v>
      </c>
      <c r="C955" s="66" t="str">
        <f t="shared" si="15"/>
        <v>0110701562就労継続支援(Ｂ型)</v>
      </c>
      <c r="D955" s="62" t="s">
        <v>3579</v>
      </c>
      <c r="E955" s="67" t="s">
        <v>4685</v>
      </c>
      <c r="F955" s="67" t="s">
        <v>4071</v>
      </c>
      <c r="G955" s="61" t="s">
        <v>1972</v>
      </c>
      <c r="H955" s="61"/>
      <c r="I955" s="67" t="s">
        <v>2905</v>
      </c>
      <c r="J955" s="108">
        <v>477</v>
      </c>
      <c r="K955" s="108">
        <v>1</v>
      </c>
    </row>
    <row r="956" spans="1:11" s="68" customFormat="1" x14ac:dyDescent="0.15">
      <c r="A956" s="66" t="s">
        <v>1031</v>
      </c>
      <c r="B956" s="66" t="s">
        <v>4764</v>
      </c>
      <c r="C956" s="66" t="str">
        <f t="shared" si="15"/>
        <v>0110701596就労継続支援(Ａ型)</v>
      </c>
      <c r="D956" s="62" t="s">
        <v>3326</v>
      </c>
      <c r="E956" s="67" t="s">
        <v>4435</v>
      </c>
      <c r="F956" s="67" t="s">
        <v>3890</v>
      </c>
      <c r="G956" s="61" t="s">
        <v>1973</v>
      </c>
      <c r="H956" s="61"/>
      <c r="I956" s="67" t="s">
        <v>2906</v>
      </c>
      <c r="J956" s="108">
        <v>195</v>
      </c>
      <c r="K956" s="108">
        <v>4</v>
      </c>
    </row>
    <row r="957" spans="1:11" s="68" customFormat="1" x14ac:dyDescent="0.15">
      <c r="A957" s="66" t="s">
        <v>1032</v>
      </c>
      <c r="B957" s="66" t="s">
        <v>4765</v>
      </c>
      <c r="C957" s="66" t="str">
        <f t="shared" si="15"/>
        <v>0110701661就労継続支援(Ｂ型)</v>
      </c>
      <c r="D957" s="62" t="s">
        <v>3580</v>
      </c>
      <c r="E957" s="67" t="s">
        <v>4686</v>
      </c>
      <c r="F957" s="67" t="s">
        <v>4072</v>
      </c>
      <c r="G957" s="61" t="s">
        <v>1974</v>
      </c>
      <c r="H957" s="61"/>
      <c r="I957" s="67" t="s">
        <v>2907</v>
      </c>
      <c r="J957" s="108">
        <v>447</v>
      </c>
      <c r="K957" s="108">
        <v>1</v>
      </c>
    </row>
    <row r="958" spans="1:11" s="68" customFormat="1" x14ac:dyDescent="0.15">
      <c r="A958" s="66" t="s">
        <v>1033</v>
      </c>
      <c r="B958" s="66" t="s">
        <v>4765</v>
      </c>
      <c r="C958" s="66" t="str">
        <f t="shared" si="15"/>
        <v>0110701687就労継続支援(Ｂ型)</v>
      </c>
      <c r="D958" s="62" t="s">
        <v>3307</v>
      </c>
      <c r="E958" s="67" t="s">
        <v>4416</v>
      </c>
      <c r="F958" s="67" t="s">
        <v>3874</v>
      </c>
      <c r="G958" s="61" t="s">
        <v>1975</v>
      </c>
      <c r="H958" s="61"/>
      <c r="I958" s="67" t="s">
        <v>2908</v>
      </c>
      <c r="J958" s="108"/>
      <c r="K958" s="108"/>
    </row>
    <row r="959" spans="1:11" s="68" customFormat="1" x14ac:dyDescent="0.15">
      <c r="A959" s="66" t="s">
        <v>1034</v>
      </c>
      <c r="B959" s="66" t="s">
        <v>4764</v>
      </c>
      <c r="C959" s="66" t="str">
        <f t="shared" si="15"/>
        <v>0110701703就労継続支援(Ａ型)</v>
      </c>
      <c r="D959" s="62" t="s">
        <v>3333</v>
      </c>
      <c r="E959" s="67" t="s">
        <v>4442</v>
      </c>
      <c r="F959" s="67" t="s">
        <v>2521</v>
      </c>
      <c r="G959" s="61" t="s">
        <v>1976</v>
      </c>
      <c r="H959" s="61"/>
      <c r="I959" s="67" t="s">
        <v>2909</v>
      </c>
      <c r="J959" s="108"/>
      <c r="K959" s="108"/>
    </row>
    <row r="960" spans="1:11" s="68" customFormat="1" x14ac:dyDescent="0.15">
      <c r="A960" s="66" t="s">
        <v>1034</v>
      </c>
      <c r="B960" s="66" t="s">
        <v>4765</v>
      </c>
      <c r="C960" s="66" t="str">
        <f t="shared" si="15"/>
        <v>0110701703就労継続支援(Ｂ型)</v>
      </c>
      <c r="D960" s="62" t="s">
        <v>3333</v>
      </c>
      <c r="E960" s="67" t="s">
        <v>4442</v>
      </c>
      <c r="F960" s="67" t="s">
        <v>2521</v>
      </c>
      <c r="G960" s="61" t="s">
        <v>1976</v>
      </c>
      <c r="H960" s="61"/>
      <c r="I960" s="67" t="s">
        <v>2909</v>
      </c>
      <c r="J960" s="108"/>
      <c r="K960" s="108"/>
    </row>
    <row r="961" spans="1:11" s="68" customFormat="1" x14ac:dyDescent="0.15">
      <c r="A961" s="66" t="s">
        <v>1035</v>
      </c>
      <c r="B961" s="66" t="s">
        <v>4765</v>
      </c>
      <c r="C961" s="66" t="str">
        <f t="shared" si="15"/>
        <v>0110701711就労継続支援(Ｂ型)</v>
      </c>
      <c r="D961" s="62" t="s">
        <v>3581</v>
      </c>
      <c r="E961" s="67" t="s">
        <v>4687</v>
      </c>
      <c r="F961" s="67" t="s">
        <v>4073</v>
      </c>
      <c r="G961" s="61" t="s">
        <v>1977</v>
      </c>
      <c r="H961" s="61"/>
      <c r="I961" s="67" t="s">
        <v>2910</v>
      </c>
      <c r="J961" s="108">
        <v>468</v>
      </c>
      <c r="K961" s="108">
        <v>1</v>
      </c>
    </row>
    <row r="962" spans="1:11" s="68" customFormat="1" x14ac:dyDescent="0.15">
      <c r="A962" s="66" t="s">
        <v>1036</v>
      </c>
      <c r="B962" s="66" t="s">
        <v>4765</v>
      </c>
      <c r="C962" s="66" t="str">
        <f t="shared" si="15"/>
        <v>0110701729就労継続支援(Ｂ型)</v>
      </c>
      <c r="D962" s="62" t="s">
        <v>3323</v>
      </c>
      <c r="E962" s="67" t="s">
        <v>4432</v>
      </c>
      <c r="F962" s="67" t="s">
        <v>3887</v>
      </c>
      <c r="G962" s="61" t="s">
        <v>1978</v>
      </c>
      <c r="H962" s="61"/>
      <c r="I962" s="67" t="s">
        <v>2911</v>
      </c>
      <c r="J962" s="108">
        <v>460</v>
      </c>
      <c r="K962" s="108">
        <v>2</v>
      </c>
    </row>
    <row r="963" spans="1:11" s="68" customFormat="1" x14ac:dyDescent="0.15">
      <c r="A963" s="66" t="s">
        <v>1037</v>
      </c>
      <c r="B963" s="66" t="s">
        <v>4765</v>
      </c>
      <c r="C963" s="66" t="str">
        <f t="shared" si="15"/>
        <v>0110701745就労継続支援(Ｂ型)</v>
      </c>
      <c r="D963" s="62" t="s">
        <v>3582</v>
      </c>
      <c r="E963" s="67" t="s">
        <v>4688</v>
      </c>
      <c r="F963" s="67" t="s">
        <v>2912</v>
      </c>
      <c r="G963" s="61" t="s">
        <v>1979</v>
      </c>
      <c r="H963" s="61"/>
      <c r="I963" s="67" t="s">
        <v>2912</v>
      </c>
      <c r="J963" s="108"/>
      <c r="K963" s="108"/>
    </row>
    <row r="964" spans="1:11" s="68" customFormat="1" x14ac:dyDescent="0.15">
      <c r="A964" s="66" t="s">
        <v>1038</v>
      </c>
      <c r="B964" s="66" t="s">
        <v>4764</v>
      </c>
      <c r="C964" s="66" t="str">
        <f t="shared" si="15"/>
        <v>0110701760就労継続支援(Ａ型)</v>
      </c>
      <c r="D964" s="62" t="s">
        <v>3583</v>
      </c>
      <c r="E964" s="67" t="s">
        <v>4525</v>
      </c>
      <c r="F964" s="67" t="s">
        <v>4074</v>
      </c>
      <c r="G964" s="61" t="s">
        <v>1980</v>
      </c>
      <c r="H964" s="61"/>
      <c r="I964" s="67" t="s">
        <v>2913</v>
      </c>
      <c r="J964" s="108">
        <v>466</v>
      </c>
      <c r="K964" s="108">
        <v>1</v>
      </c>
    </row>
    <row r="965" spans="1:11" s="68" customFormat="1" x14ac:dyDescent="0.15">
      <c r="A965" s="66" t="s">
        <v>1039</v>
      </c>
      <c r="B965" s="66" t="s">
        <v>4763</v>
      </c>
      <c r="C965" s="66" t="str">
        <f t="shared" si="15"/>
        <v>0110701786生活介護</v>
      </c>
      <c r="D965" s="62" t="s">
        <v>3584</v>
      </c>
      <c r="E965" s="67" t="s">
        <v>4689</v>
      </c>
      <c r="F965" s="67" t="s">
        <v>4075</v>
      </c>
      <c r="G965" s="61" t="s">
        <v>1981</v>
      </c>
      <c r="H965" s="61"/>
      <c r="I965" s="67" t="s">
        <v>2914</v>
      </c>
      <c r="J965" s="108"/>
      <c r="K965" s="108"/>
    </row>
    <row r="966" spans="1:11" s="68" customFormat="1" x14ac:dyDescent="0.15">
      <c r="A966" s="66" t="s">
        <v>1040</v>
      </c>
      <c r="B966" s="66" t="s">
        <v>4764</v>
      </c>
      <c r="C966" s="66" t="str">
        <f t="shared" si="15"/>
        <v>0110701794就労継続支援(Ａ型)</v>
      </c>
      <c r="D966" s="62" t="s">
        <v>3585</v>
      </c>
      <c r="E966" s="67" t="s">
        <v>4690</v>
      </c>
      <c r="F966" s="67" t="s">
        <v>2915</v>
      </c>
      <c r="G966" s="61" t="s">
        <v>1982</v>
      </c>
      <c r="H966" s="61"/>
      <c r="I966" s="67" t="s">
        <v>2915</v>
      </c>
      <c r="J966" s="108"/>
      <c r="K966" s="108"/>
    </row>
    <row r="967" spans="1:11" s="68" customFormat="1" x14ac:dyDescent="0.15">
      <c r="A967" s="66" t="s">
        <v>1041</v>
      </c>
      <c r="B967" s="66" t="s">
        <v>4765</v>
      </c>
      <c r="C967" s="66" t="str">
        <f t="shared" si="15"/>
        <v>0110701828就労継続支援(Ｂ型)</v>
      </c>
      <c r="D967" s="62" t="s">
        <v>3238</v>
      </c>
      <c r="E967" s="67" t="s">
        <v>4347</v>
      </c>
      <c r="F967" s="67" t="s">
        <v>3816</v>
      </c>
      <c r="G967" s="61" t="s">
        <v>1983</v>
      </c>
      <c r="H967" s="61"/>
      <c r="I967" s="67" t="s">
        <v>2916</v>
      </c>
      <c r="J967" s="108"/>
      <c r="K967" s="108"/>
    </row>
    <row r="968" spans="1:11" s="68" customFormat="1" x14ac:dyDescent="0.15">
      <c r="A968" s="66" t="s">
        <v>1042</v>
      </c>
      <c r="B968" s="66" t="s">
        <v>4765</v>
      </c>
      <c r="C968" s="66" t="str">
        <f t="shared" si="15"/>
        <v>0110701836就労継続支援(Ｂ型)</v>
      </c>
      <c r="D968" s="62" t="s">
        <v>3580</v>
      </c>
      <c r="E968" s="67" t="s">
        <v>4686</v>
      </c>
      <c r="F968" s="67" t="s">
        <v>4072</v>
      </c>
      <c r="G968" s="61" t="s">
        <v>1984</v>
      </c>
      <c r="H968" s="61"/>
      <c r="I968" s="67" t="s">
        <v>2917</v>
      </c>
      <c r="J968" s="108">
        <v>447</v>
      </c>
      <c r="K968" s="108">
        <v>1</v>
      </c>
    </row>
    <row r="969" spans="1:11" s="68" customFormat="1" x14ac:dyDescent="0.15">
      <c r="A969" s="66" t="s">
        <v>1043</v>
      </c>
      <c r="B969" s="66" t="s">
        <v>4765</v>
      </c>
      <c r="C969" s="66" t="str">
        <f t="shared" si="15"/>
        <v>0110701844就労継続支援(Ｂ型)</v>
      </c>
      <c r="D969" s="62" t="s">
        <v>3586</v>
      </c>
      <c r="E969" s="67" t="s">
        <v>4691</v>
      </c>
      <c r="F969" s="67" t="s">
        <v>4076</v>
      </c>
      <c r="G969" s="61" t="s">
        <v>1985</v>
      </c>
      <c r="H969" s="61"/>
      <c r="I969" s="67" t="s">
        <v>2918</v>
      </c>
      <c r="J969" s="108"/>
      <c r="K969" s="108"/>
    </row>
    <row r="970" spans="1:11" s="68" customFormat="1" x14ac:dyDescent="0.15">
      <c r="A970" s="66" t="s">
        <v>1044</v>
      </c>
      <c r="B970" s="66" t="s">
        <v>4765</v>
      </c>
      <c r="C970" s="66" t="str">
        <f t="shared" si="15"/>
        <v>0110701851就労継続支援(Ｂ型)</v>
      </c>
      <c r="D970" s="62" t="s">
        <v>3048</v>
      </c>
      <c r="E970" s="67" t="s">
        <v>4158</v>
      </c>
      <c r="F970" s="67" t="s">
        <v>2734</v>
      </c>
      <c r="G970" s="61" t="s">
        <v>1986</v>
      </c>
      <c r="H970" s="61"/>
      <c r="I970" s="67" t="s">
        <v>2919</v>
      </c>
      <c r="J970" s="108"/>
      <c r="K970" s="108"/>
    </row>
    <row r="971" spans="1:11" s="68" customFormat="1" x14ac:dyDescent="0.15">
      <c r="A971" s="66" t="s">
        <v>1045</v>
      </c>
      <c r="B971" s="66" t="s">
        <v>4763</v>
      </c>
      <c r="C971" s="66" t="str">
        <f t="shared" si="15"/>
        <v>0110800018生活介護</v>
      </c>
      <c r="D971" s="62" t="s">
        <v>3439</v>
      </c>
      <c r="E971" s="67" t="s">
        <v>4548</v>
      </c>
      <c r="F971" s="67" t="s">
        <v>2687</v>
      </c>
      <c r="G971" s="61" t="s">
        <v>1987</v>
      </c>
      <c r="H971" s="61"/>
      <c r="I971" s="67" t="s">
        <v>2687</v>
      </c>
      <c r="J971" s="108"/>
      <c r="K971" s="108"/>
    </row>
    <row r="972" spans="1:11" s="68" customFormat="1" x14ac:dyDescent="0.15">
      <c r="A972" s="66" t="s">
        <v>1046</v>
      </c>
      <c r="B972" s="66" t="s">
        <v>4764</v>
      </c>
      <c r="C972" s="66" t="str">
        <f t="shared" si="15"/>
        <v>0110800026就労継続支援(Ａ型)</v>
      </c>
      <c r="D972" s="62" t="s">
        <v>3587</v>
      </c>
      <c r="E972" s="67" t="s">
        <v>4692</v>
      </c>
      <c r="F972" s="67" t="s">
        <v>2920</v>
      </c>
      <c r="G972" s="61" t="s">
        <v>1988</v>
      </c>
      <c r="H972" s="61"/>
      <c r="I972" s="67" t="s">
        <v>2920</v>
      </c>
      <c r="J972" s="108">
        <v>110</v>
      </c>
      <c r="K972" s="108">
        <v>1</v>
      </c>
    </row>
    <row r="973" spans="1:11" s="68" customFormat="1" x14ac:dyDescent="0.15">
      <c r="A973" s="66" t="s">
        <v>1047</v>
      </c>
      <c r="B973" s="66" t="s">
        <v>4764</v>
      </c>
      <c r="C973" s="66" t="str">
        <f t="shared" si="15"/>
        <v>0110800067就労継続支援(Ａ型)</v>
      </c>
      <c r="D973" s="62" t="s">
        <v>3331</v>
      </c>
      <c r="E973" s="67" t="s">
        <v>4440</v>
      </c>
      <c r="F973" s="67" t="s">
        <v>3893</v>
      </c>
      <c r="G973" s="61" t="s">
        <v>1989</v>
      </c>
      <c r="H973" s="61"/>
      <c r="I973" s="67" t="s">
        <v>2921</v>
      </c>
      <c r="J973" s="108">
        <v>14</v>
      </c>
      <c r="K973" s="108">
        <v>2</v>
      </c>
    </row>
    <row r="974" spans="1:11" s="68" customFormat="1" x14ac:dyDescent="0.15">
      <c r="A974" s="159" t="s">
        <v>9207</v>
      </c>
      <c r="B974" s="66" t="s">
        <v>4765</v>
      </c>
      <c r="C974" s="66" t="str">
        <f t="shared" si="15"/>
        <v>0110800067就労継続支援(Ｂ型)</v>
      </c>
      <c r="D974" s="62" t="s">
        <v>3331</v>
      </c>
      <c r="E974" s="67" t="s">
        <v>4440</v>
      </c>
      <c r="F974" s="67" t="s">
        <v>3893</v>
      </c>
      <c r="G974" s="61" t="s">
        <v>9208</v>
      </c>
      <c r="H974" s="61"/>
      <c r="I974" s="67" t="s">
        <v>2921</v>
      </c>
      <c r="J974" s="108">
        <v>14</v>
      </c>
      <c r="K974" s="108">
        <v>2</v>
      </c>
    </row>
    <row r="975" spans="1:11" s="68" customFormat="1" x14ac:dyDescent="0.15">
      <c r="A975" s="66" t="s">
        <v>1048</v>
      </c>
      <c r="B975" s="66" t="s">
        <v>4765</v>
      </c>
      <c r="C975" s="66" t="str">
        <f t="shared" si="15"/>
        <v>0110800075就労継続支援(Ｂ型)</v>
      </c>
      <c r="D975" s="62" t="s">
        <v>3588</v>
      </c>
      <c r="E975" s="67" t="s">
        <v>4693</v>
      </c>
      <c r="F975" s="67" t="s">
        <v>4077</v>
      </c>
      <c r="G975" s="61" t="s">
        <v>1990</v>
      </c>
      <c r="H975" s="61"/>
      <c r="I975" s="67" t="s">
        <v>2922</v>
      </c>
      <c r="J975" s="108">
        <v>103</v>
      </c>
      <c r="K975" s="108">
        <v>2</v>
      </c>
    </row>
    <row r="976" spans="1:11" s="68" customFormat="1" x14ac:dyDescent="0.15">
      <c r="A976" s="66" t="s">
        <v>1049</v>
      </c>
      <c r="B976" s="66" t="s">
        <v>4765</v>
      </c>
      <c r="C976" s="66" t="str">
        <f t="shared" si="15"/>
        <v>0110800109就労継続支援(Ｂ型)</v>
      </c>
      <c r="D976" s="62" t="s">
        <v>3589</v>
      </c>
      <c r="E976" s="67" t="s">
        <v>4694</v>
      </c>
      <c r="F976" s="67" t="s">
        <v>4078</v>
      </c>
      <c r="G976" s="61" t="s">
        <v>1991</v>
      </c>
      <c r="H976" s="61"/>
      <c r="I976" s="67" t="s">
        <v>2923</v>
      </c>
      <c r="J976" s="108">
        <v>37</v>
      </c>
      <c r="K976" s="108">
        <v>1</v>
      </c>
    </row>
    <row r="977" spans="1:11" s="68" customFormat="1" x14ac:dyDescent="0.15">
      <c r="A977" s="66" t="s">
        <v>1050</v>
      </c>
      <c r="B977" s="66" t="s">
        <v>4764</v>
      </c>
      <c r="C977" s="66" t="str">
        <f t="shared" si="15"/>
        <v>0110800117就労継続支援(Ａ型)</v>
      </c>
      <c r="D977" s="62" t="s">
        <v>3201</v>
      </c>
      <c r="E977" s="67" t="s">
        <v>4310</v>
      </c>
      <c r="F977" s="67" t="s">
        <v>2547</v>
      </c>
      <c r="G977" s="61" t="s">
        <v>1992</v>
      </c>
      <c r="H977" s="61"/>
      <c r="I977" s="67" t="s">
        <v>2924</v>
      </c>
      <c r="J977" s="108">
        <v>74</v>
      </c>
      <c r="K977" s="108">
        <v>2</v>
      </c>
    </row>
    <row r="978" spans="1:11" s="68" customFormat="1" x14ac:dyDescent="0.15">
      <c r="A978" s="66" t="s">
        <v>1051</v>
      </c>
      <c r="B978" s="66" t="s">
        <v>4763</v>
      </c>
      <c r="C978" s="66" t="str">
        <f t="shared" si="15"/>
        <v>0110800133生活介護</v>
      </c>
      <c r="D978" s="62" t="s">
        <v>3590</v>
      </c>
      <c r="E978" s="67" t="s">
        <v>4695</v>
      </c>
      <c r="F978" s="67" t="s">
        <v>4079</v>
      </c>
      <c r="G978" s="61" t="s">
        <v>1993</v>
      </c>
      <c r="H978" s="61"/>
      <c r="I978" s="67" t="s">
        <v>2925</v>
      </c>
      <c r="J978" s="108"/>
      <c r="K978" s="108"/>
    </row>
    <row r="979" spans="1:11" s="68" customFormat="1" x14ac:dyDescent="0.15">
      <c r="A979" s="66" t="s">
        <v>1052</v>
      </c>
      <c r="B979" s="66" t="s">
        <v>4766</v>
      </c>
      <c r="C979" s="66" t="str">
        <f t="shared" ref="C979:C1042" si="16">A979&amp;B979&amp;H979</f>
        <v>0110800141自立訓練(生活訓練)</v>
      </c>
      <c r="D979" s="62" t="s">
        <v>3591</v>
      </c>
      <c r="E979" s="67" t="s">
        <v>4696</v>
      </c>
      <c r="F979" s="67" t="s">
        <v>4080</v>
      </c>
      <c r="G979" s="61" t="s">
        <v>1994</v>
      </c>
      <c r="H979" s="61"/>
      <c r="I979" s="67" t="s">
        <v>2926</v>
      </c>
      <c r="J979" s="108">
        <v>328</v>
      </c>
      <c r="K979" s="108">
        <v>1</v>
      </c>
    </row>
    <row r="980" spans="1:11" s="68" customFormat="1" x14ac:dyDescent="0.15">
      <c r="A980" s="66" t="s">
        <v>1052</v>
      </c>
      <c r="B980" s="66" t="s">
        <v>4765</v>
      </c>
      <c r="C980" s="66" t="str">
        <f t="shared" si="16"/>
        <v>0110800141就労継続支援(Ｂ型)</v>
      </c>
      <c r="D980" s="62" t="s">
        <v>3591</v>
      </c>
      <c r="E980" s="67" t="s">
        <v>4696</v>
      </c>
      <c r="F980" s="67" t="s">
        <v>4080</v>
      </c>
      <c r="G980" s="61" t="s">
        <v>1994</v>
      </c>
      <c r="H980" s="61"/>
      <c r="I980" s="67" t="s">
        <v>2926</v>
      </c>
      <c r="J980" s="108">
        <v>328</v>
      </c>
      <c r="K980" s="108">
        <v>1</v>
      </c>
    </row>
    <row r="981" spans="1:11" s="68" customFormat="1" x14ac:dyDescent="0.15">
      <c r="A981" s="66" t="s">
        <v>1053</v>
      </c>
      <c r="B981" s="66" t="s">
        <v>4765</v>
      </c>
      <c r="C981" s="66" t="str">
        <f t="shared" si="16"/>
        <v>0110800166就労継続支援(Ｂ型)</v>
      </c>
      <c r="D981" s="62" t="s">
        <v>3592</v>
      </c>
      <c r="E981" s="67" t="s">
        <v>4697</v>
      </c>
      <c r="F981" s="67" t="s">
        <v>2927</v>
      </c>
      <c r="G981" s="61" t="s">
        <v>1995</v>
      </c>
      <c r="H981" s="61"/>
      <c r="I981" s="67" t="s">
        <v>2927</v>
      </c>
      <c r="J981" s="108">
        <v>52</v>
      </c>
      <c r="K981" s="108">
        <v>1</v>
      </c>
    </row>
    <row r="982" spans="1:11" s="68" customFormat="1" x14ac:dyDescent="0.15">
      <c r="A982" s="66" t="s">
        <v>1054</v>
      </c>
      <c r="B982" s="66" t="s">
        <v>4762</v>
      </c>
      <c r="C982" s="66" t="str">
        <f t="shared" si="16"/>
        <v>0110800174就労移行支援</v>
      </c>
      <c r="D982" s="62" t="s">
        <v>3033</v>
      </c>
      <c r="E982" s="67" t="s">
        <v>4144</v>
      </c>
      <c r="F982" s="67" t="s">
        <v>3671</v>
      </c>
      <c r="G982" s="61" t="s">
        <v>1996</v>
      </c>
      <c r="H982" s="61"/>
      <c r="I982" s="67" t="s">
        <v>2928</v>
      </c>
      <c r="J982" s="108">
        <v>91</v>
      </c>
      <c r="K982" s="108">
        <v>3</v>
      </c>
    </row>
    <row r="983" spans="1:11" s="68" customFormat="1" x14ac:dyDescent="0.15">
      <c r="A983" s="66" t="s">
        <v>1055</v>
      </c>
      <c r="B983" s="66" t="s">
        <v>4765</v>
      </c>
      <c r="C983" s="66" t="str">
        <f t="shared" si="16"/>
        <v>0110800216就労継続支援(Ｂ型)</v>
      </c>
      <c r="D983" s="62" t="s">
        <v>3593</v>
      </c>
      <c r="E983" s="67" t="s">
        <v>4698</v>
      </c>
      <c r="F983" s="67" t="s">
        <v>4081</v>
      </c>
      <c r="G983" s="61" t="s">
        <v>1997</v>
      </c>
      <c r="H983" s="61"/>
      <c r="I983" s="67" t="s">
        <v>2929</v>
      </c>
      <c r="J983" s="108"/>
      <c r="K983" s="108"/>
    </row>
    <row r="984" spans="1:11" s="68" customFormat="1" x14ac:dyDescent="0.15">
      <c r="A984" s="66" t="s">
        <v>1056</v>
      </c>
      <c r="B984" s="66" t="s">
        <v>4765</v>
      </c>
      <c r="C984" s="66" t="str">
        <f t="shared" si="16"/>
        <v>0110800364就労継続支援(Ｂ型)</v>
      </c>
      <c r="D984" s="62" t="s">
        <v>3594</v>
      </c>
      <c r="E984" s="67" t="s">
        <v>4699</v>
      </c>
      <c r="F984" s="67" t="s">
        <v>2930</v>
      </c>
      <c r="G984" s="61" t="s">
        <v>1998</v>
      </c>
      <c r="H984" s="61"/>
      <c r="I984" s="67" t="s">
        <v>2930</v>
      </c>
      <c r="J984" s="108"/>
      <c r="K984" s="108"/>
    </row>
    <row r="985" spans="1:11" s="68" customFormat="1" x14ac:dyDescent="0.15">
      <c r="A985" s="66" t="s">
        <v>1057</v>
      </c>
      <c r="B985" s="66" t="s">
        <v>4765</v>
      </c>
      <c r="C985" s="66" t="str">
        <f t="shared" si="16"/>
        <v>0110800414就労継続支援(Ｂ型)</v>
      </c>
      <c r="D985" s="62" t="s">
        <v>3595</v>
      </c>
      <c r="E985" s="67" t="s">
        <v>4700</v>
      </c>
      <c r="F985" s="67" t="s">
        <v>2931</v>
      </c>
      <c r="G985" s="61" t="s">
        <v>1999</v>
      </c>
      <c r="H985" s="61"/>
      <c r="I985" s="67" t="s">
        <v>2931</v>
      </c>
      <c r="J985" s="108"/>
      <c r="K985" s="108"/>
    </row>
    <row r="986" spans="1:11" s="68" customFormat="1" x14ac:dyDescent="0.15">
      <c r="A986" s="66" t="s">
        <v>1058</v>
      </c>
      <c r="B986" s="66" t="s">
        <v>4765</v>
      </c>
      <c r="C986" s="66" t="str">
        <f t="shared" si="16"/>
        <v>0110800422就労継続支援(Ｂ型)</v>
      </c>
      <c r="D986" s="62" t="s">
        <v>3596</v>
      </c>
      <c r="E986" s="67" t="s">
        <v>4701</v>
      </c>
      <c r="F986" s="67" t="s">
        <v>4082</v>
      </c>
      <c r="G986" s="61" t="s">
        <v>2000</v>
      </c>
      <c r="H986" s="61"/>
      <c r="I986" s="67" t="s">
        <v>2932</v>
      </c>
      <c r="J986" s="108">
        <v>322</v>
      </c>
      <c r="K986" s="108">
        <v>1</v>
      </c>
    </row>
    <row r="987" spans="1:11" s="68" customFormat="1" x14ac:dyDescent="0.15">
      <c r="A987" s="66" t="s">
        <v>1059</v>
      </c>
      <c r="B987" s="66" t="s">
        <v>4766</v>
      </c>
      <c r="C987" s="66" t="str">
        <f t="shared" si="16"/>
        <v>0110800448自立訓練(生活訓練)</v>
      </c>
      <c r="D987" s="62" t="s">
        <v>3597</v>
      </c>
      <c r="E987" s="67" t="s">
        <v>4702</v>
      </c>
      <c r="F987" s="67" t="s">
        <v>2933</v>
      </c>
      <c r="G987" s="61" t="s">
        <v>2001</v>
      </c>
      <c r="H987" s="61"/>
      <c r="I987" s="67" t="s">
        <v>2933</v>
      </c>
      <c r="J987" s="108"/>
      <c r="K987" s="108"/>
    </row>
    <row r="988" spans="1:11" s="68" customFormat="1" x14ac:dyDescent="0.15">
      <c r="A988" s="66" t="s">
        <v>1060</v>
      </c>
      <c r="B988" s="66" t="s">
        <v>4763</v>
      </c>
      <c r="C988" s="66" t="str">
        <f t="shared" si="16"/>
        <v>0110800471生活介護</v>
      </c>
      <c r="D988" s="62" t="s">
        <v>3598</v>
      </c>
      <c r="E988" s="67" t="s">
        <v>4703</v>
      </c>
      <c r="F988" s="67" t="s">
        <v>4079</v>
      </c>
      <c r="G988" s="61" t="s">
        <v>2002</v>
      </c>
      <c r="H988" s="61"/>
      <c r="I988" s="67" t="s">
        <v>2934</v>
      </c>
      <c r="J988" s="108"/>
      <c r="K988" s="108"/>
    </row>
    <row r="989" spans="1:11" s="68" customFormat="1" x14ac:dyDescent="0.15">
      <c r="A989" s="66" t="s">
        <v>1061</v>
      </c>
      <c r="B989" s="66" t="s">
        <v>4765</v>
      </c>
      <c r="C989" s="66" t="str">
        <f t="shared" si="16"/>
        <v>0110800505就労継続支援(Ｂ型)</v>
      </c>
      <c r="D989" s="62" t="s">
        <v>3599</v>
      </c>
      <c r="E989" s="67" t="s">
        <v>4704</v>
      </c>
      <c r="F989" s="67" t="s">
        <v>4083</v>
      </c>
      <c r="G989" s="61" t="s">
        <v>2003</v>
      </c>
      <c r="H989" s="61"/>
      <c r="I989" s="67" t="s">
        <v>2935</v>
      </c>
      <c r="J989" s="108"/>
      <c r="K989" s="108"/>
    </row>
    <row r="990" spans="1:11" s="68" customFormat="1" x14ac:dyDescent="0.15">
      <c r="A990" s="66" t="s">
        <v>1062</v>
      </c>
      <c r="B990" s="66" t="s">
        <v>4763</v>
      </c>
      <c r="C990" s="66" t="str">
        <f t="shared" si="16"/>
        <v>0110800513生活介護</v>
      </c>
      <c r="D990" s="62" t="s">
        <v>3600</v>
      </c>
      <c r="E990" s="67" t="s">
        <v>4705</v>
      </c>
      <c r="F990" s="67" t="s">
        <v>2936</v>
      </c>
      <c r="G990" s="61" t="s">
        <v>2004</v>
      </c>
      <c r="H990" s="61"/>
      <c r="I990" s="67" t="s">
        <v>2936</v>
      </c>
      <c r="J990" s="108"/>
      <c r="K990" s="108"/>
    </row>
    <row r="991" spans="1:11" s="68" customFormat="1" x14ac:dyDescent="0.15">
      <c r="A991" s="66" t="s">
        <v>1063</v>
      </c>
      <c r="B991" s="66" t="s">
        <v>4763</v>
      </c>
      <c r="C991" s="66" t="str">
        <f t="shared" si="16"/>
        <v>0110800521生活介護</v>
      </c>
      <c r="D991" s="62" t="s">
        <v>3224</v>
      </c>
      <c r="E991" s="67" t="s">
        <v>4333</v>
      </c>
      <c r="F991" s="67" t="s">
        <v>3803</v>
      </c>
      <c r="G991" s="61" t="s">
        <v>2005</v>
      </c>
      <c r="H991" s="61"/>
      <c r="I991" s="67" t="s">
        <v>2937</v>
      </c>
      <c r="J991" s="108"/>
      <c r="K991" s="108"/>
    </row>
    <row r="992" spans="1:11" s="68" customFormat="1" x14ac:dyDescent="0.15">
      <c r="A992" s="66" t="s">
        <v>1063</v>
      </c>
      <c r="B992" s="66" t="s">
        <v>4767</v>
      </c>
      <c r="C992" s="66" t="str">
        <f t="shared" si="16"/>
        <v>0110800521自立訓練(機能訓練)</v>
      </c>
      <c r="D992" s="62" t="s">
        <v>3224</v>
      </c>
      <c r="E992" s="67" t="s">
        <v>4333</v>
      </c>
      <c r="F992" s="67" t="s">
        <v>3803</v>
      </c>
      <c r="G992" s="61" t="s">
        <v>2005</v>
      </c>
      <c r="H992" s="61"/>
      <c r="I992" s="67" t="s">
        <v>2937</v>
      </c>
      <c r="J992" s="108"/>
      <c r="K992" s="108"/>
    </row>
    <row r="993" spans="1:11" s="68" customFormat="1" x14ac:dyDescent="0.15">
      <c r="A993" s="66" t="s">
        <v>1063</v>
      </c>
      <c r="B993" s="66" t="s">
        <v>4766</v>
      </c>
      <c r="C993" s="66" t="str">
        <f t="shared" si="16"/>
        <v>0110800521自立訓練(生活訓練)</v>
      </c>
      <c r="D993" s="62" t="s">
        <v>3224</v>
      </c>
      <c r="E993" s="67" t="s">
        <v>4333</v>
      </c>
      <c r="F993" s="67" t="s">
        <v>3803</v>
      </c>
      <c r="G993" s="61" t="s">
        <v>2005</v>
      </c>
      <c r="H993" s="61"/>
      <c r="I993" s="67" t="s">
        <v>2937</v>
      </c>
      <c r="J993" s="108"/>
      <c r="K993" s="108"/>
    </row>
    <row r="994" spans="1:11" s="68" customFormat="1" x14ac:dyDescent="0.15">
      <c r="A994" s="66" t="s">
        <v>1064</v>
      </c>
      <c r="B994" s="66" t="s">
        <v>4763</v>
      </c>
      <c r="C994" s="66" t="str">
        <f t="shared" si="16"/>
        <v>0110800554生活介護</v>
      </c>
      <c r="D994" s="62" t="s">
        <v>3439</v>
      </c>
      <c r="E994" s="67" t="s">
        <v>4548</v>
      </c>
      <c r="F994" s="67" t="s">
        <v>2687</v>
      </c>
      <c r="G994" s="61" t="s">
        <v>2006</v>
      </c>
      <c r="H994" s="61"/>
      <c r="I994" s="67" t="s">
        <v>2938</v>
      </c>
      <c r="J994" s="108"/>
      <c r="K994" s="108"/>
    </row>
    <row r="995" spans="1:11" s="68" customFormat="1" x14ac:dyDescent="0.15">
      <c r="A995" s="66" t="s">
        <v>1065</v>
      </c>
      <c r="B995" s="66" t="s">
        <v>4764</v>
      </c>
      <c r="C995" s="66" t="str">
        <f t="shared" si="16"/>
        <v>0110800588就労継続支援(Ａ型)</v>
      </c>
      <c r="D995" s="62" t="s">
        <v>3601</v>
      </c>
      <c r="E995" s="67" t="s">
        <v>4706</v>
      </c>
      <c r="F995" s="67" t="s">
        <v>4084</v>
      </c>
      <c r="G995" s="61" t="s">
        <v>2007</v>
      </c>
      <c r="H995" s="61"/>
      <c r="I995" s="67" t="s">
        <v>2939</v>
      </c>
      <c r="J995" s="108">
        <v>359</v>
      </c>
      <c r="K995" s="108">
        <v>1</v>
      </c>
    </row>
    <row r="996" spans="1:11" s="68" customFormat="1" x14ac:dyDescent="0.15">
      <c r="A996" s="66" t="s">
        <v>1066</v>
      </c>
      <c r="B996" s="66" t="s">
        <v>4765</v>
      </c>
      <c r="C996" s="66" t="str">
        <f t="shared" si="16"/>
        <v>0110800596就労継続支援(Ｂ型)</v>
      </c>
      <c r="D996" s="62" t="s">
        <v>3602</v>
      </c>
      <c r="E996" s="67" t="s">
        <v>4707</v>
      </c>
      <c r="F996" s="67" t="s">
        <v>4085</v>
      </c>
      <c r="G996" s="61" t="s">
        <v>2008</v>
      </c>
      <c r="H996" s="61"/>
      <c r="I996" s="67" t="s">
        <v>2940</v>
      </c>
      <c r="J996" s="108"/>
      <c r="K996" s="108"/>
    </row>
    <row r="997" spans="1:11" s="68" customFormat="1" x14ac:dyDescent="0.15">
      <c r="A997" s="66" t="s">
        <v>1067</v>
      </c>
      <c r="B997" s="66" t="s">
        <v>4765</v>
      </c>
      <c r="C997" s="66" t="str">
        <f t="shared" si="16"/>
        <v>0110800604就労継続支援(Ｂ型)</v>
      </c>
      <c r="D997" s="62" t="s">
        <v>3603</v>
      </c>
      <c r="E997" s="67" t="s">
        <v>4708</v>
      </c>
      <c r="F997" s="67" t="s">
        <v>2941</v>
      </c>
      <c r="G997" s="61" t="s">
        <v>2009</v>
      </c>
      <c r="H997" s="61"/>
      <c r="I997" s="67" t="s">
        <v>2941</v>
      </c>
      <c r="J997" s="108"/>
      <c r="K997" s="108"/>
    </row>
    <row r="998" spans="1:11" s="68" customFormat="1" x14ac:dyDescent="0.15">
      <c r="A998" s="66" t="s">
        <v>1068</v>
      </c>
      <c r="B998" s="66" t="s">
        <v>4765</v>
      </c>
      <c r="C998" s="66" t="str">
        <f t="shared" si="16"/>
        <v>0110800638就労継続支援(Ｂ型)</v>
      </c>
      <c r="D998" s="62" t="s">
        <v>3604</v>
      </c>
      <c r="E998" s="67" t="s">
        <v>4709</v>
      </c>
      <c r="F998" s="67" t="s">
        <v>2942</v>
      </c>
      <c r="G998" s="61" t="s">
        <v>2010</v>
      </c>
      <c r="H998" s="61"/>
      <c r="I998" s="67" t="s">
        <v>2942</v>
      </c>
      <c r="J998" s="108"/>
      <c r="K998" s="108"/>
    </row>
    <row r="999" spans="1:11" s="68" customFormat="1" x14ac:dyDescent="0.15">
      <c r="A999" s="66" t="s">
        <v>1069</v>
      </c>
      <c r="B999" s="66" t="s">
        <v>4765</v>
      </c>
      <c r="C999" s="66" t="str">
        <f t="shared" si="16"/>
        <v>0110800646就労継続支援(Ｂ型)</v>
      </c>
      <c r="D999" s="62" t="s">
        <v>3605</v>
      </c>
      <c r="E999" s="67" t="s">
        <v>4710</v>
      </c>
      <c r="F999" s="67" t="s">
        <v>4086</v>
      </c>
      <c r="G999" s="61" t="s">
        <v>2011</v>
      </c>
      <c r="H999" s="61"/>
      <c r="I999" s="67" t="s">
        <v>2943</v>
      </c>
      <c r="J999" s="108"/>
      <c r="K999" s="108"/>
    </row>
    <row r="1000" spans="1:11" s="68" customFormat="1" x14ac:dyDescent="0.15">
      <c r="A1000" s="66" t="s">
        <v>1070</v>
      </c>
      <c r="B1000" s="66" t="s">
        <v>4765</v>
      </c>
      <c r="C1000" s="66" t="str">
        <f t="shared" si="16"/>
        <v>0110800653就労継続支援(Ｂ型)</v>
      </c>
      <c r="D1000" s="62" t="s">
        <v>3093</v>
      </c>
      <c r="E1000" s="67" t="s">
        <v>4202</v>
      </c>
      <c r="F1000" s="67" t="s">
        <v>2174</v>
      </c>
      <c r="G1000" s="61" t="s">
        <v>2012</v>
      </c>
      <c r="H1000" s="61"/>
      <c r="I1000" s="67" t="s">
        <v>2944</v>
      </c>
      <c r="J1000" s="108">
        <v>366</v>
      </c>
      <c r="K1000" s="108">
        <v>2</v>
      </c>
    </row>
    <row r="1001" spans="1:11" s="68" customFormat="1" x14ac:dyDescent="0.15">
      <c r="A1001" s="66" t="s">
        <v>1071</v>
      </c>
      <c r="B1001" s="66" t="s">
        <v>4765</v>
      </c>
      <c r="C1001" s="66" t="str">
        <f t="shared" si="16"/>
        <v>0110800687就労継続支援(Ｂ型)</v>
      </c>
      <c r="D1001" s="62" t="s">
        <v>3606</v>
      </c>
      <c r="E1001" s="67" t="s">
        <v>4711</v>
      </c>
      <c r="F1001" s="67" t="s">
        <v>4087</v>
      </c>
      <c r="G1001" s="61" t="s">
        <v>2013</v>
      </c>
      <c r="H1001" s="61"/>
      <c r="I1001" s="67" t="s">
        <v>2945</v>
      </c>
      <c r="J1001" s="108"/>
      <c r="K1001" s="108"/>
    </row>
    <row r="1002" spans="1:11" s="68" customFormat="1" x14ac:dyDescent="0.15">
      <c r="A1002" s="66" t="s">
        <v>1072</v>
      </c>
      <c r="B1002" s="66" t="s">
        <v>4765</v>
      </c>
      <c r="C1002" s="66" t="str">
        <f t="shared" si="16"/>
        <v>0110800703就労継続支援(Ｂ型)</v>
      </c>
      <c r="D1002" s="62" t="s">
        <v>3607</v>
      </c>
      <c r="E1002" s="67" t="s">
        <v>4712</v>
      </c>
      <c r="F1002" s="67" t="s">
        <v>4088</v>
      </c>
      <c r="G1002" s="61" t="s">
        <v>2014</v>
      </c>
      <c r="H1002" s="61"/>
      <c r="I1002" s="67" t="s">
        <v>2946</v>
      </c>
      <c r="J1002" s="108"/>
      <c r="K1002" s="108"/>
    </row>
    <row r="1003" spans="1:11" s="68" customFormat="1" x14ac:dyDescent="0.15">
      <c r="A1003" s="66" t="s">
        <v>1073</v>
      </c>
      <c r="B1003" s="66" t="s">
        <v>4765</v>
      </c>
      <c r="C1003" s="66" t="str">
        <f t="shared" si="16"/>
        <v>0110800711就労継続支援(Ｂ型)</v>
      </c>
      <c r="D1003" s="62" t="s">
        <v>3608</v>
      </c>
      <c r="E1003" s="67" t="s">
        <v>4713</v>
      </c>
      <c r="F1003" s="67" t="s">
        <v>2947</v>
      </c>
      <c r="G1003" s="61" t="s">
        <v>2015</v>
      </c>
      <c r="H1003" s="61"/>
      <c r="I1003" s="67" t="s">
        <v>2947</v>
      </c>
      <c r="J1003" s="108"/>
      <c r="K1003" s="108"/>
    </row>
    <row r="1004" spans="1:11" s="68" customFormat="1" x14ac:dyDescent="0.15">
      <c r="A1004" s="66" t="s">
        <v>1074</v>
      </c>
      <c r="B1004" s="66" t="s">
        <v>4763</v>
      </c>
      <c r="C1004" s="66" t="str">
        <f t="shared" si="16"/>
        <v>0110800729生活介護</v>
      </c>
      <c r="D1004" s="62" t="s">
        <v>3176</v>
      </c>
      <c r="E1004" s="67" t="s">
        <v>4285</v>
      </c>
      <c r="F1004" s="67" t="s">
        <v>2280</v>
      </c>
      <c r="G1004" s="61" t="s">
        <v>2016</v>
      </c>
      <c r="H1004" s="61"/>
      <c r="I1004" s="67" t="s">
        <v>2948</v>
      </c>
      <c r="J1004" s="108"/>
      <c r="K1004" s="108"/>
    </row>
    <row r="1005" spans="1:11" s="68" customFormat="1" x14ac:dyDescent="0.15">
      <c r="A1005" s="66" t="s">
        <v>1075</v>
      </c>
      <c r="B1005" s="66" t="s">
        <v>4765</v>
      </c>
      <c r="C1005" s="66" t="str">
        <f t="shared" si="16"/>
        <v>0110800752就労継続支援(Ｂ型)</v>
      </c>
      <c r="D1005" s="62" t="s">
        <v>3609</v>
      </c>
      <c r="E1005" s="67" t="s">
        <v>4714</v>
      </c>
      <c r="F1005" s="67" t="s">
        <v>4089</v>
      </c>
      <c r="G1005" s="61" t="s">
        <v>2017</v>
      </c>
      <c r="H1005" s="61"/>
      <c r="I1005" s="67" t="s">
        <v>2949</v>
      </c>
      <c r="J1005" s="108"/>
      <c r="K1005" s="108"/>
    </row>
    <row r="1006" spans="1:11" s="68" customFormat="1" x14ac:dyDescent="0.15">
      <c r="A1006" s="66" t="s">
        <v>1076</v>
      </c>
      <c r="B1006" s="66" t="s">
        <v>4764</v>
      </c>
      <c r="C1006" s="66" t="str">
        <f t="shared" si="16"/>
        <v>0110800760就労継続支援(Ａ型)</v>
      </c>
      <c r="D1006" s="62" t="s">
        <v>3610</v>
      </c>
      <c r="E1006" s="67" t="s">
        <v>4525</v>
      </c>
      <c r="F1006" s="67" t="s">
        <v>3952</v>
      </c>
      <c r="G1006" s="61" t="s">
        <v>2018</v>
      </c>
      <c r="H1006" s="61"/>
      <c r="I1006" s="67" t="s">
        <v>2950</v>
      </c>
      <c r="J1006" s="108">
        <v>459</v>
      </c>
      <c r="K1006" s="108">
        <v>1</v>
      </c>
    </row>
    <row r="1007" spans="1:11" s="68" customFormat="1" x14ac:dyDescent="0.15">
      <c r="A1007" s="66" t="s">
        <v>1077</v>
      </c>
      <c r="B1007" s="66" t="s">
        <v>4764</v>
      </c>
      <c r="C1007" s="66" t="str">
        <f t="shared" si="16"/>
        <v>0110800778就労継続支援(Ａ型)</v>
      </c>
      <c r="D1007" s="62" t="s">
        <v>3611</v>
      </c>
      <c r="E1007" s="67" t="s">
        <v>4715</v>
      </c>
      <c r="F1007" s="67" t="s">
        <v>4090</v>
      </c>
      <c r="G1007" s="61" t="s">
        <v>2019</v>
      </c>
      <c r="H1007" s="61"/>
      <c r="I1007" s="67" t="s">
        <v>2951</v>
      </c>
      <c r="J1007" s="108"/>
      <c r="K1007" s="108"/>
    </row>
    <row r="1008" spans="1:11" s="68" customFormat="1" x14ac:dyDescent="0.15">
      <c r="A1008" s="66" t="s">
        <v>1077</v>
      </c>
      <c r="B1008" s="66" t="s">
        <v>4765</v>
      </c>
      <c r="C1008" s="66" t="str">
        <f t="shared" si="16"/>
        <v>0110800778就労継続支援(Ｂ型)</v>
      </c>
      <c r="D1008" s="62" t="s">
        <v>3611</v>
      </c>
      <c r="E1008" s="67" t="s">
        <v>4715</v>
      </c>
      <c r="F1008" s="67" t="s">
        <v>4090</v>
      </c>
      <c r="G1008" s="61" t="s">
        <v>2019</v>
      </c>
      <c r="H1008" s="61"/>
      <c r="I1008" s="67" t="s">
        <v>2951</v>
      </c>
      <c r="J1008" s="108"/>
      <c r="K1008" s="108"/>
    </row>
    <row r="1009" spans="1:11" s="68" customFormat="1" x14ac:dyDescent="0.15">
      <c r="A1009" s="66" t="s">
        <v>1078</v>
      </c>
      <c r="B1009" s="66" t="s">
        <v>4764</v>
      </c>
      <c r="C1009" s="66" t="str">
        <f t="shared" si="16"/>
        <v>0110800786就労継続支援(Ａ型)</v>
      </c>
      <c r="D1009" s="62" t="s">
        <v>3612</v>
      </c>
      <c r="E1009" s="67" t="s">
        <v>4716</v>
      </c>
      <c r="F1009" s="67" t="s">
        <v>4091</v>
      </c>
      <c r="G1009" s="61" t="s">
        <v>2020</v>
      </c>
      <c r="H1009" s="61"/>
      <c r="I1009" s="67" t="s">
        <v>2952</v>
      </c>
      <c r="J1009" s="108"/>
      <c r="K1009" s="108"/>
    </row>
    <row r="1010" spans="1:11" s="68" customFormat="1" x14ac:dyDescent="0.15">
      <c r="A1010" s="66" t="s">
        <v>1079</v>
      </c>
      <c r="B1010" s="66" t="s">
        <v>4764</v>
      </c>
      <c r="C1010" s="66" t="str">
        <f t="shared" si="16"/>
        <v>0110800794就労継続支援(Ａ型)</v>
      </c>
      <c r="D1010" s="62" t="s">
        <v>3613</v>
      </c>
      <c r="E1010" s="67" t="s">
        <v>4310</v>
      </c>
      <c r="F1010" s="67" t="s">
        <v>4092</v>
      </c>
      <c r="G1010" s="61" t="s">
        <v>2021</v>
      </c>
      <c r="H1010" s="61"/>
      <c r="I1010" s="67" t="s">
        <v>2953</v>
      </c>
      <c r="J1010" s="108"/>
      <c r="K1010" s="108"/>
    </row>
    <row r="1011" spans="1:11" s="68" customFormat="1" x14ac:dyDescent="0.15">
      <c r="A1011" s="66" t="s">
        <v>1080</v>
      </c>
      <c r="B1011" s="66" t="s">
        <v>4763</v>
      </c>
      <c r="C1011" s="66" t="str">
        <f t="shared" si="16"/>
        <v>0110800802生活介護</v>
      </c>
      <c r="D1011" s="62" t="s">
        <v>3614</v>
      </c>
      <c r="E1011" s="67" t="s">
        <v>4717</v>
      </c>
      <c r="F1011" s="67" t="s">
        <v>4093</v>
      </c>
      <c r="G1011" s="61" t="s">
        <v>2022</v>
      </c>
      <c r="H1011" s="61"/>
      <c r="I1011" s="67" t="s">
        <v>2954</v>
      </c>
      <c r="J1011" s="108"/>
      <c r="K1011" s="108"/>
    </row>
    <row r="1012" spans="1:11" s="68" customFormat="1" x14ac:dyDescent="0.15">
      <c r="A1012" s="66" t="s">
        <v>1080</v>
      </c>
      <c r="B1012" s="66" t="s">
        <v>4765</v>
      </c>
      <c r="C1012" s="66" t="str">
        <f t="shared" si="16"/>
        <v>0110800802就労継続支援(Ｂ型)</v>
      </c>
      <c r="D1012" s="62" t="s">
        <v>3614</v>
      </c>
      <c r="E1012" s="67" t="s">
        <v>4717</v>
      </c>
      <c r="F1012" s="67" t="s">
        <v>4093</v>
      </c>
      <c r="G1012" s="61" t="s">
        <v>2023</v>
      </c>
      <c r="H1012" s="61"/>
      <c r="I1012" s="67" t="s">
        <v>2954</v>
      </c>
      <c r="J1012" s="108"/>
      <c r="K1012" s="108"/>
    </row>
    <row r="1013" spans="1:11" s="68" customFormat="1" x14ac:dyDescent="0.15">
      <c r="A1013" s="66" t="s">
        <v>1081</v>
      </c>
      <c r="B1013" s="66" t="s">
        <v>4765</v>
      </c>
      <c r="C1013" s="66" t="str">
        <f t="shared" si="16"/>
        <v>0110800810就労継続支援(Ｂ型)</v>
      </c>
      <c r="D1013" s="62" t="s">
        <v>3615</v>
      </c>
      <c r="E1013" s="67" t="s">
        <v>4718</v>
      </c>
      <c r="F1013" s="67" t="s">
        <v>4094</v>
      </c>
      <c r="G1013" s="61" t="s">
        <v>2024</v>
      </c>
      <c r="H1013" s="61"/>
      <c r="I1013" s="67" t="s">
        <v>2955</v>
      </c>
      <c r="J1013" s="108"/>
      <c r="K1013" s="108"/>
    </row>
    <row r="1014" spans="1:11" s="68" customFormat="1" x14ac:dyDescent="0.15">
      <c r="A1014" s="66" t="s">
        <v>1082</v>
      </c>
      <c r="B1014" s="66" t="s">
        <v>4764</v>
      </c>
      <c r="C1014" s="66" t="str">
        <f t="shared" si="16"/>
        <v>0110800828就労継続支援(Ａ型)</v>
      </c>
      <c r="D1014" s="62" t="s">
        <v>3616</v>
      </c>
      <c r="E1014" s="67" t="s">
        <v>4719</v>
      </c>
      <c r="F1014" s="67" t="s">
        <v>4095</v>
      </c>
      <c r="G1014" s="61" t="s">
        <v>2025</v>
      </c>
      <c r="H1014" s="61"/>
      <c r="I1014" s="67" t="s">
        <v>2956</v>
      </c>
      <c r="J1014" s="108"/>
      <c r="K1014" s="108"/>
    </row>
    <row r="1015" spans="1:11" s="68" customFormat="1" x14ac:dyDescent="0.15">
      <c r="A1015" s="66" t="s">
        <v>1083</v>
      </c>
      <c r="B1015" s="66" t="s">
        <v>4765</v>
      </c>
      <c r="C1015" s="66" t="str">
        <f t="shared" si="16"/>
        <v>0110800836就労継続支援(Ｂ型)</v>
      </c>
      <c r="D1015" s="62" t="s">
        <v>3617</v>
      </c>
      <c r="E1015" s="67" t="s">
        <v>4720</v>
      </c>
      <c r="F1015" s="67" t="s">
        <v>2957</v>
      </c>
      <c r="G1015" s="61" t="s">
        <v>2026</v>
      </c>
      <c r="H1015" s="61"/>
      <c r="I1015" s="67" t="s">
        <v>2957</v>
      </c>
      <c r="J1015" s="108"/>
      <c r="K1015" s="108"/>
    </row>
    <row r="1016" spans="1:11" s="68" customFormat="1" x14ac:dyDescent="0.15">
      <c r="A1016" s="66" t="s">
        <v>1084</v>
      </c>
      <c r="B1016" s="66" t="s">
        <v>4763</v>
      </c>
      <c r="C1016" s="66" t="str">
        <f t="shared" si="16"/>
        <v>0110900016生活介護</v>
      </c>
      <c r="D1016" s="62" t="s">
        <v>3044</v>
      </c>
      <c r="E1016" s="67" t="s">
        <v>4154</v>
      </c>
      <c r="F1016" s="67" t="s">
        <v>2555</v>
      </c>
      <c r="G1016" s="61" t="s">
        <v>2027</v>
      </c>
      <c r="H1016" s="61"/>
      <c r="I1016" s="67" t="s">
        <v>2674</v>
      </c>
      <c r="J1016" s="108"/>
      <c r="K1016" s="108"/>
    </row>
    <row r="1017" spans="1:11" s="68" customFormat="1" x14ac:dyDescent="0.15">
      <c r="A1017" s="66" t="s">
        <v>1085</v>
      </c>
      <c r="B1017" s="66" t="s">
        <v>4765</v>
      </c>
      <c r="C1017" s="66" t="str">
        <f t="shared" si="16"/>
        <v>0110900099就労継続支援(Ｂ型)</v>
      </c>
      <c r="D1017" s="62" t="s">
        <v>3618</v>
      </c>
      <c r="E1017" s="67" t="s">
        <v>4721</v>
      </c>
      <c r="F1017" s="67" t="s">
        <v>4096</v>
      </c>
      <c r="G1017" s="61" t="s">
        <v>2028</v>
      </c>
      <c r="H1017" s="61"/>
      <c r="I1017" s="67" t="s">
        <v>2958</v>
      </c>
      <c r="J1017" s="108">
        <v>485</v>
      </c>
      <c r="K1017" s="108">
        <v>1</v>
      </c>
    </row>
    <row r="1018" spans="1:11" s="68" customFormat="1" x14ac:dyDescent="0.15">
      <c r="A1018" s="66" t="s">
        <v>1086</v>
      </c>
      <c r="B1018" s="66" t="s">
        <v>4765</v>
      </c>
      <c r="C1018" s="66" t="str">
        <f t="shared" si="16"/>
        <v>0110900107就労継続支援(Ｂ型)</v>
      </c>
      <c r="D1018" s="62" t="s">
        <v>3619</v>
      </c>
      <c r="E1018" s="67" t="s">
        <v>4722</v>
      </c>
      <c r="F1018" s="67" t="s">
        <v>2959</v>
      </c>
      <c r="G1018" s="61" t="s">
        <v>2029</v>
      </c>
      <c r="H1018" s="61"/>
      <c r="I1018" s="67" t="s">
        <v>2959</v>
      </c>
      <c r="J1018" s="108">
        <v>80</v>
      </c>
      <c r="K1018" s="108">
        <v>1</v>
      </c>
    </row>
    <row r="1019" spans="1:11" s="68" customFormat="1" x14ac:dyDescent="0.15">
      <c r="A1019" s="66" t="s">
        <v>1087</v>
      </c>
      <c r="B1019" s="66" t="s">
        <v>4764</v>
      </c>
      <c r="C1019" s="66" t="str">
        <f t="shared" si="16"/>
        <v>0110900172就労継続支援(Ａ型)</v>
      </c>
      <c r="D1019" s="62" t="s">
        <v>3069</v>
      </c>
      <c r="E1019" s="67" t="s">
        <v>4179</v>
      </c>
      <c r="F1019" s="67" t="s">
        <v>2960</v>
      </c>
      <c r="G1019" s="61" t="s">
        <v>2030</v>
      </c>
      <c r="H1019" s="61"/>
      <c r="I1019" s="67" t="s">
        <v>2960</v>
      </c>
      <c r="J1019" s="108">
        <v>108</v>
      </c>
      <c r="K1019" s="108">
        <v>1</v>
      </c>
    </row>
    <row r="1020" spans="1:11" s="68" customFormat="1" x14ac:dyDescent="0.15">
      <c r="A1020" s="66" t="s">
        <v>1088</v>
      </c>
      <c r="B1020" s="66" t="s">
        <v>4763</v>
      </c>
      <c r="C1020" s="66" t="str">
        <f t="shared" si="16"/>
        <v>0110900198生活介護</v>
      </c>
      <c r="D1020" s="62" t="s">
        <v>3620</v>
      </c>
      <c r="E1020" s="67" t="s">
        <v>4723</v>
      </c>
      <c r="F1020" s="67" t="s">
        <v>2961</v>
      </c>
      <c r="G1020" s="61" t="s">
        <v>2031</v>
      </c>
      <c r="H1020" s="61"/>
      <c r="I1020" s="67" t="s">
        <v>2961</v>
      </c>
      <c r="J1020" s="108"/>
      <c r="K1020" s="108"/>
    </row>
    <row r="1021" spans="1:11" s="68" customFormat="1" x14ac:dyDescent="0.15">
      <c r="A1021" s="66" t="s">
        <v>1089</v>
      </c>
      <c r="B1021" s="66" t="s">
        <v>4763</v>
      </c>
      <c r="C1021" s="66" t="str">
        <f t="shared" si="16"/>
        <v>0110900255生活介護</v>
      </c>
      <c r="D1021" s="62" t="s">
        <v>3186</v>
      </c>
      <c r="E1021" s="67" t="s">
        <v>4295</v>
      </c>
      <c r="F1021" s="67" t="s">
        <v>3778</v>
      </c>
      <c r="G1021" s="61" t="s">
        <v>2032</v>
      </c>
      <c r="H1021" s="61"/>
      <c r="I1021" s="67" t="s">
        <v>2962</v>
      </c>
      <c r="J1021" s="108"/>
      <c r="K1021" s="108"/>
    </row>
    <row r="1022" spans="1:11" s="68" customFormat="1" x14ac:dyDescent="0.15">
      <c r="A1022" s="66" t="s">
        <v>1090</v>
      </c>
      <c r="B1022" s="66" t="s">
        <v>4764</v>
      </c>
      <c r="C1022" s="66" t="str">
        <f t="shared" si="16"/>
        <v>0110900313就労継続支援(Ａ型)</v>
      </c>
      <c r="D1022" s="62" t="s">
        <v>3621</v>
      </c>
      <c r="E1022" s="67" t="s">
        <v>4724</v>
      </c>
      <c r="F1022" s="67" t="s">
        <v>4097</v>
      </c>
      <c r="G1022" s="61" t="s">
        <v>2033</v>
      </c>
      <c r="H1022" s="61"/>
      <c r="I1022" s="67" t="s">
        <v>2963</v>
      </c>
      <c r="J1022" s="108">
        <v>25</v>
      </c>
      <c r="K1022" s="108">
        <v>1</v>
      </c>
    </row>
    <row r="1023" spans="1:11" s="68" customFormat="1" x14ac:dyDescent="0.15">
      <c r="A1023" s="66" t="s">
        <v>1091</v>
      </c>
      <c r="B1023" s="66" t="s">
        <v>4765</v>
      </c>
      <c r="C1023" s="66" t="str">
        <f t="shared" si="16"/>
        <v>0110900404就労継続支援(Ｂ型)</v>
      </c>
      <c r="D1023" s="62" t="s">
        <v>3622</v>
      </c>
      <c r="E1023" s="67" t="s">
        <v>4725</v>
      </c>
      <c r="F1023" s="67" t="s">
        <v>4098</v>
      </c>
      <c r="G1023" s="61" t="s">
        <v>2034</v>
      </c>
      <c r="H1023" s="61"/>
      <c r="I1023" s="67" t="s">
        <v>2964</v>
      </c>
      <c r="J1023" s="108">
        <v>244</v>
      </c>
      <c r="K1023" s="108">
        <v>1</v>
      </c>
    </row>
    <row r="1024" spans="1:11" s="68" customFormat="1" x14ac:dyDescent="0.15">
      <c r="A1024" s="66" t="s">
        <v>1092</v>
      </c>
      <c r="B1024" s="66" t="s">
        <v>4763</v>
      </c>
      <c r="C1024" s="66" t="str">
        <f t="shared" si="16"/>
        <v>0110900412生活介護</v>
      </c>
      <c r="D1024" s="62" t="s">
        <v>3623</v>
      </c>
      <c r="E1024" s="67" t="s">
        <v>4726</v>
      </c>
      <c r="F1024" s="67" t="s">
        <v>2965</v>
      </c>
      <c r="G1024" s="61" t="s">
        <v>2035</v>
      </c>
      <c r="H1024" s="61"/>
      <c r="I1024" s="67" t="s">
        <v>2965</v>
      </c>
      <c r="J1024" s="108"/>
      <c r="K1024" s="108"/>
    </row>
    <row r="1025" spans="1:11" s="68" customFormat="1" x14ac:dyDescent="0.15">
      <c r="A1025" s="66" t="s">
        <v>1093</v>
      </c>
      <c r="B1025" s="66" t="s">
        <v>4764</v>
      </c>
      <c r="C1025" s="66" t="str">
        <f t="shared" si="16"/>
        <v>0110900438就労継続支援(Ａ型)</v>
      </c>
      <c r="D1025" s="62" t="s">
        <v>3348</v>
      </c>
      <c r="E1025" s="67" t="s">
        <v>4457</v>
      </c>
      <c r="F1025" s="67" t="s">
        <v>3902</v>
      </c>
      <c r="G1025" s="61" t="s">
        <v>2036</v>
      </c>
      <c r="H1025" s="61"/>
      <c r="I1025" s="67" t="s">
        <v>2966</v>
      </c>
      <c r="J1025" s="108">
        <v>109</v>
      </c>
      <c r="K1025" s="108">
        <v>2</v>
      </c>
    </row>
    <row r="1026" spans="1:11" s="68" customFormat="1" x14ac:dyDescent="0.15">
      <c r="A1026" s="66" t="s">
        <v>1093</v>
      </c>
      <c r="B1026" s="66" t="s">
        <v>4765</v>
      </c>
      <c r="C1026" s="66" t="str">
        <f t="shared" si="16"/>
        <v>0110900438就労継続支援(Ｂ型)</v>
      </c>
      <c r="D1026" s="62" t="s">
        <v>3348</v>
      </c>
      <c r="E1026" s="67" t="s">
        <v>4457</v>
      </c>
      <c r="F1026" s="67" t="s">
        <v>3902</v>
      </c>
      <c r="G1026" s="61" t="s">
        <v>2036</v>
      </c>
      <c r="H1026" s="61"/>
      <c r="I1026" s="67" t="s">
        <v>2966</v>
      </c>
      <c r="J1026" s="108">
        <v>109</v>
      </c>
      <c r="K1026" s="108">
        <v>2</v>
      </c>
    </row>
    <row r="1027" spans="1:11" s="68" customFormat="1" x14ac:dyDescent="0.15">
      <c r="A1027" s="66" t="s">
        <v>1094</v>
      </c>
      <c r="B1027" s="66" t="s">
        <v>4765</v>
      </c>
      <c r="C1027" s="66" t="str">
        <f t="shared" si="16"/>
        <v>0110900461就労継続支援(Ｂ型)</v>
      </c>
      <c r="D1027" s="62" t="s">
        <v>3624</v>
      </c>
      <c r="E1027" s="67" t="s">
        <v>4727</v>
      </c>
      <c r="F1027" s="67" t="s">
        <v>4099</v>
      </c>
      <c r="G1027" s="61" t="s">
        <v>2037</v>
      </c>
      <c r="H1027" s="61"/>
      <c r="I1027" s="67" t="s">
        <v>2967</v>
      </c>
      <c r="J1027" s="108"/>
      <c r="K1027" s="108"/>
    </row>
    <row r="1028" spans="1:11" s="68" customFormat="1" x14ac:dyDescent="0.15">
      <c r="A1028" s="66" t="s">
        <v>1095</v>
      </c>
      <c r="B1028" s="66" t="s">
        <v>4765</v>
      </c>
      <c r="C1028" s="66" t="str">
        <f t="shared" si="16"/>
        <v>0110900503就労継続支援(Ｂ型)</v>
      </c>
      <c r="D1028" s="62" t="s">
        <v>2038</v>
      </c>
      <c r="E1028" s="67" t="s">
        <v>4728</v>
      </c>
      <c r="F1028" s="67" t="s">
        <v>4100</v>
      </c>
      <c r="G1028" s="61" t="s">
        <v>2038</v>
      </c>
      <c r="H1028" s="61"/>
      <c r="I1028" s="67" t="s">
        <v>2968</v>
      </c>
      <c r="J1028" s="108"/>
      <c r="K1028" s="108"/>
    </row>
    <row r="1029" spans="1:11" s="68" customFormat="1" x14ac:dyDescent="0.15">
      <c r="A1029" s="66" t="s">
        <v>1096</v>
      </c>
      <c r="B1029" s="66" t="s">
        <v>4765</v>
      </c>
      <c r="C1029" s="66" t="str">
        <f t="shared" si="16"/>
        <v>0110900560就労継続支援(Ｂ型)</v>
      </c>
      <c r="D1029" s="62" t="s">
        <v>3625</v>
      </c>
      <c r="E1029" s="67" t="s">
        <v>4729</v>
      </c>
      <c r="F1029" s="67" t="s">
        <v>2969</v>
      </c>
      <c r="G1029" s="61" t="s">
        <v>2039</v>
      </c>
      <c r="H1029" s="61"/>
      <c r="I1029" s="67" t="s">
        <v>2969</v>
      </c>
      <c r="J1029" s="108"/>
      <c r="K1029" s="108"/>
    </row>
    <row r="1030" spans="1:11" s="68" customFormat="1" x14ac:dyDescent="0.15">
      <c r="A1030" s="66" t="s">
        <v>1097</v>
      </c>
      <c r="B1030" s="66" t="s">
        <v>4765</v>
      </c>
      <c r="C1030" s="66" t="str">
        <f t="shared" si="16"/>
        <v>0110900636就労継続支援(Ｂ型)</v>
      </c>
      <c r="D1030" s="62" t="s">
        <v>3626</v>
      </c>
      <c r="E1030" s="67" t="s">
        <v>4730</v>
      </c>
      <c r="F1030" s="67" t="s">
        <v>2970</v>
      </c>
      <c r="G1030" s="61" t="s">
        <v>2040</v>
      </c>
      <c r="H1030" s="61"/>
      <c r="I1030" s="67" t="s">
        <v>2970</v>
      </c>
      <c r="J1030" s="108"/>
      <c r="K1030" s="108"/>
    </row>
    <row r="1031" spans="1:11" s="68" customFormat="1" x14ac:dyDescent="0.15">
      <c r="A1031" s="66" t="s">
        <v>1098</v>
      </c>
      <c r="B1031" s="66" t="s">
        <v>4763</v>
      </c>
      <c r="C1031" s="66" t="str">
        <f t="shared" si="16"/>
        <v>0110900651生活介護</v>
      </c>
      <c r="D1031" s="62" t="s">
        <v>3627</v>
      </c>
      <c r="E1031" s="67" t="s">
        <v>4731</v>
      </c>
      <c r="F1031" s="67" t="s">
        <v>2971</v>
      </c>
      <c r="G1031" s="61" t="s">
        <v>2041</v>
      </c>
      <c r="H1031" s="61"/>
      <c r="I1031" s="67" t="s">
        <v>2971</v>
      </c>
      <c r="J1031" s="108"/>
      <c r="K1031" s="108"/>
    </row>
    <row r="1032" spans="1:11" s="68" customFormat="1" x14ac:dyDescent="0.15">
      <c r="A1032" s="66" t="s">
        <v>1099</v>
      </c>
      <c r="B1032" s="66" t="s">
        <v>4765</v>
      </c>
      <c r="C1032" s="66" t="str">
        <f t="shared" si="16"/>
        <v>0110900669就労継続支援(Ｂ型)</v>
      </c>
      <c r="D1032" s="62" t="s">
        <v>3628</v>
      </c>
      <c r="E1032" s="67" t="s">
        <v>4732</v>
      </c>
      <c r="F1032" s="67" t="s">
        <v>2972</v>
      </c>
      <c r="G1032" s="61" t="s">
        <v>2042</v>
      </c>
      <c r="H1032" s="61"/>
      <c r="I1032" s="67" t="s">
        <v>2972</v>
      </c>
      <c r="J1032" s="108">
        <v>407</v>
      </c>
      <c r="K1032" s="108">
        <v>1</v>
      </c>
    </row>
    <row r="1033" spans="1:11" s="68" customFormat="1" x14ac:dyDescent="0.15">
      <c r="A1033" s="66" t="s">
        <v>1100</v>
      </c>
      <c r="B1033" s="66" t="s">
        <v>4765</v>
      </c>
      <c r="C1033" s="66" t="str">
        <f t="shared" si="16"/>
        <v>0110900735就労継続支援(Ｂ型)</v>
      </c>
      <c r="D1033" s="62" t="s">
        <v>3629</v>
      </c>
      <c r="E1033" s="67" t="s">
        <v>4733</v>
      </c>
      <c r="F1033" s="67" t="s">
        <v>2973</v>
      </c>
      <c r="G1033" s="61" t="s">
        <v>2043</v>
      </c>
      <c r="H1033" s="61"/>
      <c r="I1033" s="67" t="s">
        <v>2973</v>
      </c>
      <c r="J1033" s="108"/>
      <c r="K1033" s="108"/>
    </row>
    <row r="1034" spans="1:11" s="68" customFormat="1" x14ac:dyDescent="0.15">
      <c r="A1034" s="66" t="s">
        <v>1101</v>
      </c>
      <c r="B1034" s="66" t="s">
        <v>4765</v>
      </c>
      <c r="C1034" s="66" t="str">
        <f t="shared" si="16"/>
        <v>0110900743就労継続支援(Ｂ型)</v>
      </c>
      <c r="D1034" s="62" t="s">
        <v>3630</v>
      </c>
      <c r="E1034" s="67" t="s">
        <v>4734</v>
      </c>
      <c r="F1034" s="67" t="s">
        <v>4101</v>
      </c>
      <c r="G1034" s="61" t="s">
        <v>2044</v>
      </c>
      <c r="H1034" s="61"/>
      <c r="I1034" s="67" t="s">
        <v>2974</v>
      </c>
      <c r="J1034" s="108"/>
      <c r="K1034" s="108"/>
    </row>
    <row r="1035" spans="1:11" s="68" customFormat="1" x14ac:dyDescent="0.15">
      <c r="A1035" s="66" t="s">
        <v>1102</v>
      </c>
      <c r="B1035" s="66" t="s">
        <v>4763</v>
      </c>
      <c r="C1035" s="66" t="str">
        <f t="shared" si="16"/>
        <v>0110900750生活介護</v>
      </c>
      <c r="D1035" s="62" t="s">
        <v>3631</v>
      </c>
      <c r="E1035" s="67" t="s">
        <v>4735</v>
      </c>
      <c r="F1035" s="67" t="s">
        <v>4102</v>
      </c>
      <c r="G1035" s="61" t="s">
        <v>2045</v>
      </c>
      <c r="H1035" s="61"/>
      <c r="I1035" s="67" t="s">
        <v>2975</v>
      </c>
      <c r="J1035" s="108"/>
      <c r="K1035" s="108"/>
    </row>
    <row r="1036" spans="1:11" s="68" customFormat="1" x14ac:dyDescent="0.15">
      <c r="A1036" s="66" t="s">
        <v>1103</v>
      </c>
      <c r="B1036" s="66" t="s">
        <v>4765</v>
      </c>
      <c r="C1036" s="66" t="str">
        <f t="shared" si="16"/>
        <v>0110900776就労継続支援(Ｂ型)</v>
      </c>
      <c r="D1036" s="62" t="s">
        <v>3632</v>
      </c>
      <c r="E1036" s="67" t="s">
        <v>4736</v>
      </c>
      <c r="F1036" s="67" t="s">
        <v>4103</v>
      </c>
      <c r="G1036" s="61" t="s">
        <v>2046</v>
      </c>
      <c r="H1036" s="61"/>
      <c r="I1036" s="67" t="s">
        <v>2976</v>
      </c>
      <c r="J1036" s="108"/>
      <c r="K1036" s="108"/>
    </row>
    <row r="1037" spans="1:11" s="68" customFormat="1" x14ac:dyDescent="0.15">
      <c r="A1037" s="66" t="s">
        <v>1104</v>
      </c>
      <c r="B1037" s="66" t="s">
        <v>4765</v>
      </c>
      <c r="C1037" s="66" t="str">
        <f t="shared" si="16"/>
        <v>0110900941就労継続支援(Ｂ型)</v>
      </c>
      <c r="D1037" s="62" t="s">
        <v>3633</v>
      </c>
      <c r="E1037" s="67" t="s">
        <v>4737</v>
      </c>
      <c r="F1037" s="67" t="s">
        <v>4104</v>
      </c>
      <c r="G1037" s="61" t="s">
        <v>2047</v>
      </c>
      <c r="H1037" s="61"/>
      <c r="I1037" s="67" t="s">
        <v>2977</v>
      </c>
      <c r="J1037" s="108"/>
      <c r="K1037" s="108"/>
    </row>
    <row r="1038" spans="1:11" s="68" customFormat="1" x14ac:dyDescent="0.15">
      <c r="A1038" s="66" t="s">
        <v>1105</v>
      </c>
      <c r="B1038" s="66" t="s">
        <v>4763</v>
      </c>
      <c r="C1038" s="66" t="str">
        <f t="shared" si="16"/>
        <v>0110900982生活介護</v>
      </c>
      <c r="D1038" s="62" t="s">
        <v>3634</v>
      </c>
      <c r="E1038" s="67" t="s">
        <v>4738</v>
      </c>
      <c r="F1038" s="67" t="s">
        <v>4105</v>
      </c>
      <c r="G1038" s="61" t="s">
        <v>2048</v>
      </c>
      <c r="H1038" s="61"/>
      <c r="I1038" s="67" t="s">
        <v>2978</v>
      </c>
      <c r="J1038" s="108"/>
      <c r="K1038" s="108"/>
    </row>
    <row r="1039" spans="1:11" s="68" customFormat="1" x14ac:dyDescent="0.15">
      <c r="A1039" s="66" t="s">
        <v>1105</v>
      </c>
      <c r="B1039" s="66" t="s">
        <v>4767</v>
      </c>
      <c r="C1039" s="66" t="str">
        <f t="shared" si="16"/>
        <v>0110900982自立訓練(機能訓練)</v>
      </c>
      <c r="D1039" s="62" t="s">
        <v>3634</v>
      </c>
      <c r="E1039" s="67" t="s">
        <v>4738</v>
      </c>
      <c r="F1039" s="67" t="s">
        <v>4105</v>
      </c>
      <c r="G1039" s="61" t="s">
        <v>2048</v>
      </c>
      <c r="H1039" s="61"/>
      <c r="I1039" s="67" t="s">
        <v>2978</v>
      </c>
      <c r="J1039" s="108"/>
      <c r="K1039" s="108"/>
    </row>
    <row r="1040" spans="1:11" s="68" customFormat="1" x14ac:dyDescent="0.15">
      <c r="A1040" s="66" t="s">
        <v>1105</v>
      </c>
      <c r="B1040" s="66" t="s">
        <v>4766</v>
      </c>
      <c r="C1040" s="66" t="str">
        <f t="shared" si="16"/>
        <v>0110900982自立訓練(生活訓練)</v>
      </c>
      <c r="D1040" s="62" t="s">
        <v>3634</v>
      </c>
      <c r="E1040" s="67" t="s">
        <v>4738</v>
      </c>
      <c r="F1040" s="67" t="s">
        <v>4105</v>
      </c>
      <c r="G1040" s="61" t="s">
        <v>2048</v>
      </c>
      <c r="H1040" s="61"/>
      <c r="I1040" s="67" t="s">
        <v>2978</v>
      </c>
      <c r="J1040" s="108"/>
      <c r="K1040" s="108"/>
    </row>
    <row r="1041" spans="1:11" s="68" customFormat="1" x14ac:dyDescent="0.15">
      <c r="A1041" s="66" t="s">
        <v>1106</v>
      </c>
      <c r="B1041" s="66" t="s">
        <v>4765</v>
      </c>
      <c r="C1041" s="66" t="str">
        <f t="shared" si="16"/>
        <v>0110901071就労継続支援(Ｂ型)</v>
      </c>
      <c r="D1041" s="62" t="s">
        <v>3632</v>
      </c>
      <c r="E1041" s="67" t="s">
        <v>4736</v>
      </c>
      <c r="F1041" s="67" t="s">
        <v>4103</v>
      </c>
      <c r="G1041" s="61" t="s">
        <v>2049</v>
      </c>
      <c r="H1041" s="61"/>
      <c r="I1041" s="67" t="s">
        <v>2979</v>
      </c>
      <c r="J1041" s="108"/>
      <c r="K1041" s="108"/>
    </row>
    <row r="1042" spans="1:11" s="68" customFormat="1" x14ac:dyDescent="0.15">
      <c r="A1042" s="66" t="s">
        <v>1107</v>
      </c>
      <c r="B1042" s="66" t="s">
        <v>4763</v>
      </c>
      <c r="C1042" s="66" t="str">
        <f t="shared" si="16"/>
        <v>0110901147生活介護</v>
      </c>
      <c r="D1042" s="62" t="s">
        <v>3635</v>
      </c>
      <c r="E1042" s="67" t="s">
        <v>4739</v>
      </c>
      <c r="F1042" s="67" t="s">
        <v>4106</v>
      </c>
      <c r="G1042" s="61" t="s">
        <v>2050</v>
      </c>
      <c r="H1042" s="61"/>
      <c r="I1042" s="67" t="s">
        <v>2980</v>
      </c>
      <c r="J1042" s="108"/>
      <c r="K1042" s="108"/>
    </row>
    <row r="1043" spans="1:11" s="68" customFormat="1" x14ac:dyDescent="0.15">
      <c r="A1043" s="66" t="s">
        <v>1107</v>
      </c>
      <c r="B1043" s="66" t="s">
        <v>4765</v>
      </c>
      <c r="C1043" s="66" t="str">
        <f t="shared" ref="C1043:C1077" si="17">A1043&amp;B1043&amp;H1043</f>
        <v>0110901147就労継続支援(Ｂ型)</v>
      </c>
      <c r="D1043" s="62" t="s">
        <v>3635</v>
      </c>
      <c r="E1043" s="67" t="s">
        <v>4739</v>
      </c>
      <c r="F1043" s="67" t="s">
        <v>4106</v>
      </c>
      <c r="G1043" s="61" t="s">
        <v>2050</v>
      </c>
      <c r="H1043" s="61"/>
      <c r="I1043" s="67" t="s">
        <v>2980</v>
      </c>
      <c r="J1043" s="108"/>
      <c r="K1043" s="108"/>
    </row>
    <row r="1044" spans="1:11" s="68" customFormat="1" x14ac:dyDescent="0.15">
      <c r="A1044" s="66" t="s">
        <v>1108</v>
      </c>
      <c r="B1044" s="66" t="s">
        <v>4765</v>
      </c>
      <c r="C1044" s="66" t="str">
        <f t="shared" si="17"/>
        <v>0110901188就労継続支援(Ｂ型)</v>
      </c>
      <c r="D1044" s="62" t="s">
        <v>3570</v>
      </c>
      <c r="E1044" s="67" t="s">
        <v>4676</v>
      </c>
      <c r="F1044" s="67" t="s">
        <v>4063</v>
      </c>
      <c r="G1044" s="61" t="s">
        <v>2051</v>
      </c>
      <c r="H1044" s="61"/>
      <c r="I1044" s="67" t="s">
        <v>2981</v>
      </c>
      <c r="J1044" s="108"/>
      <c r="K1044" s="108"/>
    </row>
    <row r="1045" spans="1:11" s="68" customFormat="1" x14ac:dyDescent="0.15">
      <c r="A1045" s="66" t="s">
        <v>1109</v>
      </c>
      <c r="B1045" s="66" t="s">
        <v>4765</v>
      </c>
      <c r="C1045" s="66" t="str">
        <f t="shared" si="17"/>
        <v>0110901212就労継続支援(Ｂ型)</v>
      </c>
      <c r="D1045" s="62" t="s">
        <v>3137</v>
      </c>
      <c r="E1045" s="67" t="s">
        <v>4246</v>
      </c>
      <c r="F1045" s="67" t="s">
        <v>3743</v>
      </c>
      <c r="G1045" s="61" t="s">
        <v>2052</v>
      </c>
      <c r="H1045" s="61"/>
      <c r="I1045" s="67" t="s">
        <v>2982</v>
      </c>
      <c r="J1045" s="108">
        <v>293</v>
      </c>
      <c r="K1045" s="108">
        <v>3</v>
      </c>
    </row>
    <row r="1046" spans="1:11" s="68" customFormat="1" x14ac:dyDescent="0.15">
      <c r="A1046" s="66" t="s">
        <v>1110</v>
      </c>
      <c r="B1046" s="66" t="s">
        <v>4764</v>
      </c>
      <c r="C1046" s="66" t="str">
        <f t="shared" si="17"/>
        <v>0110901238就労継続支援(Ａ型)</v>
      </c>
      <c r="D1046" s="62" t="s">
        <v>3636</v>
      </c>
      <c r="E1046" s="67" t="s">
        <v>4740</v>
      </c>
      <c r="F1046" s="67" t="s">
        <v>4107</v>
      </c>
      <c r="G1046" s="61" t="s">
        <v>2053</v>
      </c>
      <c r="H1046" s="61"/>
      <c r="I1046" s="67" t="s">
        <v>2983</v>
      </c>
      <c r="J1046" s="108">
        <v>450</v>
      </c>
      <c r="K1046" s="108">
        <v>1</v>
      </c>
    </row>
    <row r="1047" spans="1:11" s="68" customFormat="1" x14ac:dyDescent="0.15">
      <c r="A1047" s="66" t="s">
        <v>1111</v>
      </c>
      <c r="B1047" s="66" t="s">
        <v>4763</v>
      </c>
      <c r="C1047" s="66" t="str">
        <f t="shared" si="17"/>
        <v>0110901279生活介護</v>
      </c>
      <c r="D1047" s="62" t="s">
        <v>3637</v>
      </c>
      <c r="E1047" s="67" t="s">
        <v>4741</v>
      </c>
      <c r="F1047" s="67" t="s">
        <v>4108</v>
      </c>
      <c r="G1047" s="61" t="s">
        <v>2054</v>
      </c>
      <c r="H1047" s="61"/>
      <c r="I1047" s="67" t="s">
        <v>2984</v>
      </c>
      <c r="J1047" s="108"/>
      <c r="K1047" s="108"/>
    </row>
    <row r="1048" spans="1:11" s="68" customFormat="1" x14ac:dyDescent="0.15">
      <c r="A1048" s="66" t="s">
        <v>1112</v>
      </c>
      <c r="B1048" s="66" t="s">
        <v>4765</v>
      </c>
      <c r="C1048" s="66" t="str">
        <f t="shared" si="17"/>
        <v>0110901329就労継続支援(Ｂ型)</v>
      </c>
      <c r="D1048" s="62" t="s">
        <v>3329</v>
      </c>
      <c r="E1048" s="67" t="s">
        <v>4438</v>
      </c>
      <c r="F1048" s="67" t="s">
        <v>3892</v>
      </c>
      <c r="G1048" s="61" t="s">
        <v>2055</v>
      </c>
      <c r="H1048" s="61"/>
      <c r="I1048" s="67" t="s">
        <v>2985</v>
      </c>
      <c r="J1048" s="108"/>
      <c r="K1048" s="108"/>
    </row>
    <row r="1049" spans="1:11" s="68" customFormat="1" x14ac:dyDescent="0.15">
      <c r="A1049" s="66" t="s">
        <v>1113</v>
      </c>
      <c r="B1049" s="66" t="s">
        <v>4764</v>
      </c>
      <c r="C1049" s="66" t="str">
        <f t="shared" si="17"/>
        <v>0110901337就労継続支援(Ａ型)</v>
      </c>
      <c r="D1049" s="62" t="s">
        <v>3638</v>
      </c>
      <c r="E1049" s="67" t="s">
        <v>4742</v>
      </c>
      <c r="F1049" s="67" t="s">
        <v>4109</v>
      </c>
      <c r="G1049" s="61" t="s">
        <v>2056</v>
      </c>
      <c r="H1049" s="61"/>
      <c r="I1049" s="67" t="s">
        <v>2986</v>
      </c>
      <c r="J1049" s="108">
        <v>382</v>
      </c>
      <c r="K1049" s="108">
        <v>1</v>
      </c>
    </row>
    <row r="1050" spans="1:11" s="68" customFormat="1" x14ac:dyDescent="0.15">
      <c r="A1050" s="66" t="s">
        <v>1113</v>
      </c>
      <c r="B1050" s="66" t="s">
        <v>4765</v>
      </c>
      <c r="C1050" s="66" t="str">
        <f t="shared" si="17"/>
        <v>0110901337就労継続支援(Ｂ型)</v>
      </c>
      <c r="D1050" s="62" t="s">
        <v>3638</v>
      </c>
      <c r="E1050" s="67" t="s">
        <v>4742</v>
      </c>
      <c r="F1050" s="67" t="s">
        <v>4109</v>
      </c>
      <c r="G1050" s="61" t="s">
        <v>2056</v>
      </c>
      <c r="H1050" s="61"/>
      <c r="I1050" s="67" t="s">
        <v>2986</v>
      </c>
      <c r="J1050" s="108">
        <v>382</v>
      </c>
      <c r="K1050" s="108">
        <v>2</v>
      </c>
    </row>
    <row r="1051" spans="1:11" s="68" customFormat="1" x14ac:dyDescent="0.15">
      <c r="A1051" s="66" t="s">
        <v>1114</v>
      </c>
      <c r="B1051" s="66" t="s">
        <v>4765</v>
      </c>
      <c r="C1051" s="66" t="str">
        <f t="shared" si="17"/>
        <v>0110901360就労継続支援(Ｂ型)</v>
      </c>
      <c r="D1051" s="62" t="s">
        <v>3639</v>
      </c>
      <c r="E1051" s="67" t="s">
        <v>4743</v>
      </c>
      <c r="F1051" s="67" t="s">
        <v>2987</v>
      </c>
      <c r="G1051" s="61" t="s">
        <v>2057</v>
      </c>
      <c r="H1051" s="61"/>
      <c r="I1051" s="67" t="s">
        <v>2987</v>
      </c>
      <c r="J1051" s="108"/>
      <c r="K1051" s="108"/>
    </row>
    <row r="1052" spans="1:11" s="68" customFormat="1" x14ac:dyDescent="0.15">
      <c r="A1052" s="66" t="s">
        <v>1115</v>
      </c>
      <c r="B1052" s="66" t="s">
        <v>4764</v>
      </c>
      <c r="C1052" s="66" t="str">
        <f t="shared" si="17"/>
        <v>0110901386就労継続支援(Ａ型)</v>
      </c>
      <c r="D1052" s="62" t="s">
        <v>3640</v>
      </c>
      <c r="E1052" s="67" t="s">
        <v>4744</v>
      </c>
      <c r="F1052" s="67" t="s">
        <v>2988</v>
      </c>
      <c r="G1052" s="61" t="s">
        <v>2058</v>
      </c>
      <c r="H1052" s="61"/>
      <c r="I1052" s="67" t="s">
        <v>2988</v>
      </c>
      <c r="J1052" s="108">
        <v>376</v>
      </c>
      <c r="K1052" s="108">
        <v>1</v>
      </c>
    </row>
    <row r="1053" spans="1:11" s="68" customFormat="1" x14ac:dyDescent="0.15">
      <c r="A1053" s="66" t="s">
        <v>1116</v>
      </c>
      <c r="B1053" s="66" t="s">
        <v>4765</v>
      </c>
      <c r="C1053" s="66" t="str">
        <f t="shared" si="17"/>
        <v>0110901394就労継続支援(Ｂ型)</v>
      </c>
      <c r="D1053" s="62" t="s">
        <v>3381</v>
      </c>
      <c r="E1053" s="67" t="s">
        <v>4489</v>
      </c>
      <c r="F1053" s="67" t="s">
        <v>3921</v>
      </c>
      <c r="G1053" s="61" t="s">
        <v>2059</v>
      </c>
      <c r="H1053" s="61"/>
      <c r="I1053" s="67" t="s">
        <v>2989</v>
      </c>
      <c r="J1053" s="108"/>
      <c r="K1053" s="108"/>
    </row>
    <row r="1054" spans="1:11" s="68" customFormat="1" x14ac:dyDescent="0.15">
      <c r="A1054" s="66" t="s">
        <v>1117</v>
      </c>
      <c r="B1054" s="66" t="s">
        <v>4765</v>
      </c>
      <c r="C1054" s="66" t="str">
        <f t="shared" si="17"/>
        <v>0110901436就労継続支援(Ｂ型)</v>
      </c>
      <c r="D1054" s="62" t="s">
        <v>3641</v>
      </c>
      <c r="E1054" s="67" t="s">
        <v>4745</v>
      </c>
      <c r="F1054" s="67" t="s">
        <v>4110</v>
      </c>
      <c r="G1054" s="61" t="s">
        <v>2060</v>
      </c>
      <c r="H1054" s="61"/>
      <c r="I1054" s="67" t="s">
        <v>2990</v>
      </c>
      <c r="J1054" s="108"/>
      <c r="K1054" s="108"/>
    </row>
    <row r="1055" spans="1:11" s="68" customFormat="1" x14ac:dyDescent="0.15">
      <c r="A1055" s="66" t="s">
        <v>1118</v>
      </c>
      <c r="B1055" s="66" t="s">
        <v>4765</v>
      </c>
      <c r="C1055" s="66" t="str">
        <f t="shared" si="17"/>
        <v>0110901444就労継続支援(Ｂ型)</v>
      </c>
      <c r="D1055" s="62" t="s">
        <v>3642</v>
      </c>
      <c r="E1055" s="67" t="s">
        <v>4746</v>
      </c>
      <c r="F1055" s="67" t="s">
        <v>2991</v>
      </c>
      <c r="G1055" s="61" t="s">
        <v>2061</v>
      </c>
      <c r="H1055" s="61"/>
      <c r="I1055" s="67" t="s">
        <v>2991</v>
      </c>
      <c r="J1055" s="108"/>
      <c r="K1055" s="108"/>
    </row>
    <row r="1056" spans="1:11" s="68" customFormat="1" x14ac:dyDescent="0.15">
      <c r="A1056" s="66" t="s">
        <v>1119</v>
      </c>
      <c r="B1056" s="66" t="s">
        <v>4765</v>
      </c>
      <c r="C1056" s="66" t="str">
        <f t="shared" si="17"/>
        <v>0110901477就労継続支援(Ｂ型)</v>
      </c>
      <c r="D1056" s="62" t="s">
        <v>3643</v>
      </c>
      <c r="E1056" s="67" t="s">
        <v>4747</v>
      </c>
      <c r="F1056" s="67" t="s">
        <v>4111</v>
      </c>
      <c r="G1056" s="61" t="s">
        <v>2062</v>
      </c>
      <c r="H1056" s="61"/>
      <c r="I1056" s="67" t="s">
        <v>2992</v>
      </c>
      <c r="J1056" s="108">
        <v>414</v>
      </c>
      <c r="K1056" s="108">
        <v>1</v>
      </c>
    </row>
    <row r="1057" spans="1:11" s="68" customFormat="1" x14ac:dyDescent="0.15">
      <c r="A1057" s="66" t="s">
        <v>1120</v>
      </c>
      <c r="B1057" s="66" t="s">
        <v>4763</v>
      </c>
      <c r="C1057" s="66" t="str">
        <f t="shared" si="17"/>
        <v>0110901485生活介護</v>
      </c>
      <c r="D1057" s="62" t="s">
        <v>3644</v>
      </c>
      <c r="E1057" s="67" t="s">
        <v>4748</v>
      </c>
      <c r="F1057" s="67" t="s">
        <v>4112</v>
      </c>
      <c r="G1057" s="61" t="s">
        <v>2063</v>
      </c>
      <c r="H1057" s="61"/>
      <c r="I1057" s="67" t="s">
        <v>2993</v>
      </c>
      <c r="J1057" s="108"/>
      <c r="K1057" s="108"/>
    </row>
    <row r="1058" spans="1:11" s="68" customFormat="1" x14ac:dyDescent="0.15">
      <c r="A1058" s="66" t="s">
        <v>1121</v>
      </c>
      <c r="B1058" s="66" t="s">
        <v>4765</v>
      </c>
      <c r="C1058" s="66" t="str">
        <f t="shared" si="17"/>
        <v>0110901493就労継続支援(Ｂ型)</v>
      </c>
      <c r="D1058" s="62" t="s">
        <v>3645</v>
      </c>
      <c r="E1058" s="67" t="s">
        <v>4749</v>
      </c>
      <c r="F1058" s="67" t="s">
        <v>4113</v>
      </c>
      <c r="G1058" s="61" t="s">
        <v>2064</v>
      </c>
      <c r="H1058" s="61"/>
      <c r="I1058" s="67" t="s">
        <v>2994</v>
      </c>
      <c r="J1058" s="108">
        <v>404</v>
      </c>
      <c r="K1058" s="108">
        <v>1</v>
      </c>
    </row>
    <row r="1059" spans="1:11" s="68" customFormat="1" x14ac:dyDescent="0.15">
      <c r="A1059" s="66" t="s">
        <v>1122</v>
      </c>
      <c r="B1059" s="66" t="s">
        <v>4765</v>
      </c>
      <c r="C1059" s="66" t="str">
        <f t="shared" si="17"/>
        <v>0110901501就労継続支援(Ｂ型)</v>
      </c>
      <c r="D1059" s="62" t="s">
        <v>3646</v>
      </c>
      <c r="E1059" s="67" t="s">
        <v>4750</v>
      </c>
      <c r="F1059" s="67" t="s">
        <v>2995</v>
      </c>
      <c r="G1059" s="61" t="s">
        <v>2065</v>
      </c>
      <c r="H1059" s="61"/>
      <c r="I1059" s="67" t="s">
        <v>2995</v>
      </c>
      <c r="J1059" s="108"/>
      <c r="K1059" s="108"/>
    </row>
    <row r="1060" spans="1:11" s="68" customFormat="1" x14ac:dyDescent="0.15">
      <c r="A1060" s="66" t="s">
        <v>1123</v>
      </c>
      <c r="B1060" s="66" t="s">
        <v>4765</v>
      </c>
      <c r="C1060" s="66" t="str">
        <f t="shared" si="17"/>
        <v>0110901527就労継続支援(Ｂ型)</v>
      </c>
      <c r="D1060" s="62" t="s">
        <v>3138</v>
      </c>
      <c r="E1060" s="67" t="s">
        <v>4247</v>
      </c>
      <c r="F1060" s="67" t="s">
        <v>3744</v>
      </c>
      <c r="G1060" s="61" t="s">
        <v>2066</v>
      </c>
      <c r="H1060" s="61"/>
      <c r="I1060" s="67" t="s">
        <v>2996</v>
      </c>
      <c r="J1060" s="108"/>
      <c r="K1060" s="108"/>
    </row>
    <row r="1061" spans="1:11" s="68" customFormat="1" x14ac:dyDescent="0.15">
      <c r="A1061" s="66" t="s">
        <v>1124</v>
      </c>
      <c r="B1061" s="66" t="s">
        <v>4765</v>
      </c>
      <c r="C1061" s="66" t="str">
        <f t="shared" si="17"/>
        <v>0110901543就労継続支援(Ｂ型)</v>
      </c>
      <c r="D1061" s="62" t="s">
        <v>3622</v>
      </c>
      <c r="E1061" s="67" t="s">
        <v>4725</v>
      </c>
      <c r="F1061" s="67" t="s">
        <v>4098</v>
      </c>
      <c r="G1061" s="61" t="s">
        <v>2067</v>
      </c>
      <c r="H1061" s="61"/>
      <c r="I1061" s="67" t="s">
        <v>2997</v>
      </c>
      <c r="J1061" s="108">
        <v>244</v>
      </c>
      <c r="K1061" s="108">
        <v>2</v>
      </c>
    </row>
    <row r="1062" spans="1:11" s="68" customFormat="1" x14ac:dyDescent="0.15">
      <c r="A1062" s="66" t="s">
        <v>1125</v>
      </c>
      <c r="B1062" s="66" t="s">
        <v>4765</v>
      </c>
      <c r="C1062" s="66" t="str">
        <f t="shared" si="17"/>
        <v>0110901550就労継続支援(Ｂ型)</v>
      </c>
      <c r="D1062" s="62" t="s">
        <v>3647</v>
      </c>
      <c r="E1062" s="67" t="s">
        <v>4751</v>
      </c>
      <c r="F1062" s="67" t="s">
        <v>2998</v>
      </c>
      <c r="G1062" s="61" t="s">
        <v>2068</v>
      </c>
      <c r="H1062" s="61"/>
      <c r="I1062" s="67" t="s">
        <v>2998</v>
      </c>
      <c r="J1062" s="108"/>
      <c r="K1062" s="108"/>
    </row>
    <row r="1063" spans="1:11" s="68" customFormat="1" x14ac:dyDescent="0.15">
      <c r="A1063" s="66" t="s">
        <v>1126</v>
      </c>
      <c r="B1063" s="66" t="s">
        <v>4765</v>
      </c>
      <c r="C1063" s="66" t="str">
        <f t="shared" si="17"/>
        <v>0110901600就労継続支援(Ｂ型)</v>
      </c>
      <c r="D1063" s="62" t="s">
        <v>3648</v>
      </c>
      <c r="E1063" s="67" t="s">
        <v>4752</v>
      </c>
      <c r="F1063" s="67" t="s">
        <v>4114</v>
      </c>
      <c r="G1063" s="61" t="s">
        <v>2069</v>
      </c>
      <c r="H1063" s="61"/>
      <c r="I1063" s="67" t="s">
        <v>2999</v>
      </c>
      <c r="J1063" s="108"/>
      <c r="K1063" s="108"/>
    </row>
    <row r="1064" spans="1:11" s="68" customFormat="1" x14ac:dyDescent="0.15">
      <c r="A1064" s="66" t="s">
        <v>1127</v>
      </c>
      <c r="B1064" s="66" t="s">
        <v>4765</v>
      </c>
      <c r="C1064" s="66" t="str">
        <f t="shared" si="17"/>
        <v>0110901618就労継続支援(Ｂ型)</v>
      </c>
      <c r="D1064" s="62" t="s">
        <v>3649</v>
      </c>
      <c r="E1064" s="67" t="s">
        <v>4753</v>
      </c>
      <c r="F1064" s="67" t="s">
        <v>4115</v>
      </c>
      <c r="G1064" s="61" t="s">
        <v>2070</v>
      </c>
      <c r="H1064" s="61"/>
      <c r="I1064" s="67" t="s">
        <v>3000</v>
      </c>
      <c r="J1064" s="108"/>
      <c r="K1064" s="108"/>
    </row>
    <row r="1065" spans="1:11" s="68" customFormat="1" x14ac:dyDescent="0.15">
      <c r="A1065" s="66" t="s">
        <v>1128</v>
      </c>
      <c r="B1065" s="66" t="s">
        <v>4763</v>
      </c>
      <c r="C1065" s="66" t="str">
        <f t="shared" si="17"/>
        <v>0110901626生活介護</v>
      </c>
      <c r="D1065" s="62" t="s">
        <v>3650</v>
      </c>
      <c r="E1065" s="67" t="s">
        <v>4754</v>
      </c>
      <c r="F1065" s="67" t="s">
        <v>4116</v>
      </c>
      <c r="G1065" s="61" t="s">
        <v>2071</v>
      </c>
      <c r="H1065" s="61"/>
      <c r="I1065" s="67" t="s">
        <v>3001</v>
      </c>
      <c r="J1065" s="108"/>
      <c r="K1065" s="108"/>
    </row>
    <row r="1066" spans="1:11" s="68" customFormat="1" x14ac:dyDescent="0.15">
      <c r="A1066" s="66" t="s">
        <v>1129</v>
      </c>
      <c r="B1066" s="66" t="s">
        <v>4764</v>
      </c>
      <c r="C1066" s="66" t="str">
        <f t="shared" si="17"/>
        <v>0110901683就労継続支援(Ａ型)</v>
      </c>
      <c r="D1066" s="62" t="s">
        <v>3651</v>
      </c>
      <c r="E1066" s="67" t="s">
        <v>4755</v>
      </c>
      <c r="F1066" s="67" t="s">
        <v>4117</v>
      </c>
      <c r="G1066" s="61" t="s">
        <v>2072</v>
      </c>
      <c r="H1066" s="61"/>
      <c r="I1066" s="67" t="s">
        <v>3002</v>
      </c>
      <c r="J1066" s="108"/>
      <c r="K1066" s="108"/>
    </row>
    <row r="1067" spans="1:11" s="68" customFormat="1" x14ac:dyDescent="0.15">
      <c r="A1067" s="66" t="s">
        <v>1130</v>
      </c>
      <c r="B1067" s="66" t="s">
        <v>4763</v>
      </c>
      <c r="C1067" s="66" t="str">
        <f t="shared" si="17"/>
        <v>0110901709生活介護</v>
      </c>
      <c r="D1067" s="62" t="s">
        <v>3181</v>
      </c>
      <c r="E1067" s="67" t="s">
        <v>4290</v>
      </c>
      <c r="F1067" s="67" t="s">
        <v>3776</v>
      </c>
      <c r="G1067" s="61" t="s">
        <v>2073</v>
      </c>
      <c r="H1067" s="61"/>
      <c r="I1067" s="67" t="s">
        <v>3003</v>
      </c>
      <c r="J1067" s="108"/>
      <c r="K1067" s="108"/>
    </row>
    <row r="1068" spans="1:11" s="68" customFormat="1" x14ac:dyDescent="0.15">
      <c r="A1068" s="66" t="s">
        <v>1131</v>
      </c>
      <c r="B1068" s="66" t="s">
        <v>4765</v>
      </c>
      <c r="C1068" s="66" t="str">
        <f t="shared" si="17"/>
        <v>0110901717就労継続支援(Ｂ型)</v>
      </c>
      <c r="D1068" s="62" t="s">
        <v>3652</v>
      </c>
      <c r="E1068" s="67" t="s">
        <v>4756</v>
      </c>
      <c r="F1068" s="67" t="s">
        <v>4118</v>
      </c>
      <c r="G1068" s="61" t="s">
        <v>2074</v>
      </c>
      <c r="H1068" s="61"/>
      <c r="I1068" s="67" t="s">
        <v>3004</v>
      </c>
      <c r="J1068" s="108"/>
      <c r="K1068" s="108"/>
    </row>
    <row r="1069" spans="1:11" s="68" customFormat="1" x14ac:dyDescent="0.15">
      <c r="A1069" s="66" t="s">
        <v>1132</v>
      </c>
      <c r="B1069" s="66" t="s">
        <v>4763</v>
      </c>
      <c r="C1069" s="66" t="str">
        <f t="shared" si="17"/>
        <v>0110901766生活介護</v>
      </c>
      <c r="D1069" s="62" t="s">
        <v>3653</v>
      </c>
      <c r="E1069" s="67" t="s">
        <v>4757</v>
      </c>
      <c r="F1069" s="67" t="s">
        <v>4119</v>
      </c>
      <c r="G1069" s="61" t="s">
        <v>2075</v>
      </c>
      <c r="H1069" s="61"/>
      <c r="I1069" s="67" t="s">
        <v>3005</v>
      </c>
      <c r="J1069" s="108"/>
      <c r="K1069" s="108"/>
    </row>
    <row r="1070" spans="1:11" s="68" customFormat="1" x14ac:dyDescent="0.15">
      <c r="A1070" s="66" t="s">
        <v>1133</v>
      </c>
      <c r="B1070" s="66" t="s">
        <v>4764</v>
      </c>
      <c r="C1070" s="66" t="str">
        <f t="shared" si="17"/>
        <v>0110901782就労継続支援(Ａ型)</v>
      </c>
      <c r="D1070" s="62" t="s">
        <v>3654</v>
      </c>
      <c r="E1070" s="67" t="s">
        <v>4758</v>
      </c>
      <c r="F1070" s="67" t="s">
        <v>4120</v>
      </c>
      <c r="G1070" s="61" t="s">
        <v>2076</v>
      </c>
      <c r="H1070" s="61"/>
      <c r="I1070" s="67" t="s">
        <v>3006</v>
      </c>
      <c r="J1070" s="108">
        <v>451</v>
      </c>
      <c r="K1070" s="108">
        <v>1</v>
      </c>
    </row>
    <row r="1071" spans="1:11" s="68" customFormat="1" x14ac:dyDescent="0.15">
      <c r="A1071" s="66" t="s">
        <v>1134</v>
      </c>
      <c r="B1071" s="66" t="s">
        <v>4765</v>
      </c>
      <c r="C1071" s="66" t="str">
        <f t="shared" si="17"/>
        <v>0110901824就労継続支援(Ｂ型)</v>
      </c>
      <c r="D1071" s="62" t="s">
        <v>3362</v>
      </c>
      <c r="E1071" s="67" t="s">
        <v>4471</v>
      </c>
      <c r="F1071" s="67" t="s">
        <v>3910</v>
      </c>
      <c r="G1071" s="61" t="s">
        <v>2077</v>
      </c>
      <c r="H1071" s="61"/>
      <c r="I1071" s="67" t="s">
        <v>3007</v>
      </c>
      <c r="J1071" s="108"/>
      <c r="K1071" s="108"/>
    </row>
    <row r="1072" spans="1:11" s="68" customFormat="1" x14ac:dyDescent="0.15">
      <c r="A1072" s="66" t="s">
        <v>1135</v>
      </c>
      <c r="B1072" s="66" t="s">
        <v>4764</v>
      </c>
      <c r="C1072" s="66" t="str">
        <f t="shared" si="17"/>
        <v>0110901832就労継続支援(Ａ型)</v>
      </c>
      <c r="D1072" s="62" t="s">
        <v>3655</v>
      </c>
      <c r="E1072" s="67" t="s">
        <v>4377</v>
      </c>
      <c r="F1072" s="67" t="s">
        <v>3008</v>
      </c>
      <c r="G1072" s="61" t="s">
        <v>2078</v>
      </c>
      <c r="H1072" s="61"/>
      <c r="I1072" s="67" t="s">
        <v>3008</v>
      </c>
      <c r="J1072" s="108">
        <v>467</v>
      </c>
      <c r="K1072" s="108">
        <v>1</v>
      </c>
    </row>
    <row r="1073" spans="1:11" s="68" customFormat="1" x14ac:dyDescent="0.15">
      <c r="A1073" s="66" t="s">
        <v>1136</v>
      </c>
      <c r="B1073" s="66" t="s">
        <v>4766</v>
      </c>
      <c r="C1073" s="66" t="str">
        <f t="shared" si="17"/>
        <v>0110901840自立訓練(生活訓練)</v>
      </c>
      <c r="D1073" s="62" t="s">
        <v>3656</v>
      </c>
      <c r="E1073" s="67" t="s">
        <v>4759</v>
      </c>
      <c r="F1073" s="67" t="s">
        <v>4121</v>
      </c>
      <c r="G1073" s="61" t="s">
        <v>2079</v>
      </c>
      <c r="H1073" s="61"/>
      <c r="I1073" s="67" t="s">
        <v>3009</v>
      </c>
      <c r="J1073" s="108"/>
      <c r="K1073" s="108"/>
    </row>
    <row r="1074" spans="1:11" s="68" customFormat="1" x14ac:dyDescent="0.15">
      <c r="A1074" s="66" t="s">
        <v>1136</v>
      </c>
      <c r="B1074" s="66" t="s">
        <v>4765</v>
      </c>
      <c r="C1074" s="66" t="str">
        <f t="shared" si="17"/>
        <v>0110901840就労継続支援(Ｂ型)</v>
      </c>
      <c r="D1074" s="62" t="s">
        <v>3656</v>
      </c>
      <c r="E1074" s="67" t="s">
        <v>4759</v>
      </c>
      <c r="F1074" s="67" t="s">
        <v>4121</v>
      </c>
      <c r="G1074" s="61" t="s">
        <v>2079</v>
      </c>
      <c r="H1074" s="61"/>
      <c r="I1074" s="67" t="s">
        <v>3009</v>
      </c>
      <c r="J1074" s="108"/>
      <c r="K1074" s="108"/>
    </row>
    <row r="1075" spans="1:11" s="68" customFormat="1" x14ac:dyDescent="0.15">
      <c r="A1075" s="66" t="s">
        <v>1137</v>
      </c>
      <c r="B1075" s="66" t="s">
        <v>4763</v>
      </c>
      <c r="C1075" s="66" t="str">
        <f t="shared" si="17"/>
        <v>0110901857生活介護</v>
      </c>
      <c r="D1075" s="62" t="s">
        <v>3657</v>
      </c>
      <c r="E1075" s="67" t="s">
        <v>4760</v>
      </c>
      <c r="F1075" s="67" t="s">
        <v>3010</v>
      </c>
      <c r="G1075" s="61" t="s">
        <v>2080</v>
      </c>
      <c r="H1075" s="61"/>
      <c r="I1075" s="67" t="s">
        <v>3010</v>
      </c>
      <c r="J1075" s="108"/>
      <c r="K1075" s="108"/>
    </row>
    <row r="1076" spans="1:11" s="68" customFormat="1" x14ac:dyDescent="0.15">
      <c r="A1076" s="66" t="s">
        <v>1138</v>
      </c>
      <c r="B1076" s="66" t="s">
        <v>4765</v>
      </c>
      <c r="C1076" s="66" t="str">
        <f t="shared" si="17"/>
        <v>0110901907就労継続支援(Ｂ型)</v>
      </c>
      <c r="D1076" s="62" t="s">
        <v>3658</v>
      </c>
      <c r="E1076" s="67" t="s">
        <v>4761</v>
      </c>
      <c r="F1076" s="67" t="s">
        <v>4122</v>
      </c>
      <c r="G1076" s="61" t="s">
        <v>2081</v>
      </c>
      <c r="H1076" s="61"/>
      <c r="I1076" s="67" t="s">
        <v>3011</v>
      </c>
      <c r="J1076" s="108"/>
      <c r="K1076" s="108"/>
    </row>
    <row r="1077" spans="1:11" s="68" customFormat="1" x14ac:dyDescent="0.15">
      <c r="A1077" s="66" t="s">
        <v>1139</v>
      </c>
      <c r="B1077" s="66" t="s">
        <v>4763</v>
      </c>
      <c r="C1077" s="66" t="str">
        <f t="shared" si="17"/>
        <v>0117600114生活介護</v>
      </c>
      <c r="D1077" s="62" t="s">
        <v>3181</v>
      </c>
      <c r="E1077" s="67" t="s">
        <v>4290</v>
      </c>
      <c r="F1077" s="67" t="s">
        <v>3776</v>
      </c>
      <c r="G1077" s="61" t="s">
        <v>2082</v>
      </c>
      <c r="H1077" s="61"/>
      <c r="I1077" s="67" t="s">
        <v>3012</v>
      </c>
      <c r="J1077" s="108">
        <v>8</v>
      </c>
      <c r="K1077" s="108">
        <v>3</v>
      </c>
    </row>
    <row r="1078" spans="1:11" x14ac:dyDescent="0.55000000000000004">
      <c r="A1078" s="169" t="s">
        <v>9242</v>
      </c>
      <c r="B1078" s="170" t="s">
        <v>4765</v>
      </c>
      <c r="C1078" s="170"/>
      <c r="D1078" s="169" t="s">
        <v>9250</v>
      </c>
      <c r="E1078" s="171" t="s">
        <v>9256</v>
      </c>
      <c r="F1078" s="171" t="s">
        <v>9261</v>
      </c>
      <c r="G1078" s="169" t="s">
        <v>1236</v>
      </c>
      <c r="H1078" s="169"/>
      <c r="I1078" s="171" t="s">
        <v>9261</v>
      </c>
      <c r="J1078" s="101"/>
      <c r="K1078" s="101"/>
    </row>
    <row r="1079" spans="1:11" x14ac:dyDescent="0.55000000000000004">
      <c r="A1079" s="169" t="s">
        <v>9243</v>
      </c>
      <c r="B1079" s="170" t="s">
        <v>4765</v>
      </c>
      <c r="C1079" s="170"/>
      <c r="D1079" s="169" t="s">
        <v>9251</v>
      </c>
      <c r="E1079" s="171" t="s">
        <v>9257</v>
      </c>
      <c r="F1079" s="171" t="s">
        <v>9262</v>
      </c>
      <c r="G1079" s="169" t="s">
        <v>9267</v>
      </c>
      <c r="H1079" s="169"/>
      <c r="I1079" s="171" t="s">
        <v>9275</v>
      </c>
      <c r="J1079" s="101"/>
      <c r="K1079" s="101"/>
    </row>
    <row r="1080" spans="1:11" x14ac:dyDescent="0.55000000000000004">
      <c r="A1080" s="169" t="s">
        <v>546</v>
      </c>
      <c r="B1080" s="170" t="s">
        <v>4765</v>
      </c>
      <c r="C1080" s="170"/>
      <c r="D1080" s="169" t="s">
        <v>3278</v>
      </c>
      <c r="E1080" s="171" t="s">
        <v>4388</v>
      </c>
      <c r="F1080" s="171" t="s">
        <v>3847</v>
      </c>
      <c r="G1080" s="169" t="s">
        <v>9268</v>
      </c>
      <c r="H1080" s="169"/>
      <c r="I1080" s="171" t="s">
        <v>9276</v>
      </c>
      <c r="J1080" s="101"/>
      <c r="K1080" s="101"/>
    </row>
    <row r="1081" spans="1:11" x14ac:dyDescent="0.55000000000000004">
      <c r="A1081" s="169" t="s">
        <v>9244</v>
      </c>
      <c r="B1081" s="170" t="s">
        <v>4765</v>
      </c>
      <c r="C1081" s="170"/>
      <c r="D1081" s="169" t="s">
        <v>9252</v>
      </c>
      <c r="E1081" s="171" t="s">
        <v>9258</v>
      </c>
      <c r="F1081" s="171" t="s">
        <v>9263</v>
      </c>
      <c r="G1081" s="169" t="s">
        <v>9269</v>
      </c>
      <c r="H1081" s="169"/>
      <c r="I1081" s="171" t="s">
        <v>9277</v>
      </c>
      <c r="J1081" s="101"/>
      <c r="K1081" s="101"/>
    </row>
    <row r="1082" spans="1:11" x14ac:dyDescent="0.55000000000000004">
      <c r="A1082" s="169" t="s">
        <v>9245</v>
      </c>
      <c r="B1082" s="170" t="s">
        <v>4765</v>
      </c>
      <c r="C1082" s="170"/>
      <c r="D1082" s="169" t="s">
        <v>9253</v>
      </c>
      <c r="E1082" s="171" t="s">
        <v>4698</v>
      </c>
      <c r="F1082" s="171" t="s">
        <v>9264</v>
      </c>
      <c r="G1082" s="169" t="s">
        <v>9270</v>
      </c>
      <c r="H1082" s="169"/>
      <c r="I1082" s="171" t="s">
        <v>9278</v>
      </c>
      <c r="J1082" s="101"/>
      <c r="K1082" s="101"/>
    </row>
    <row r="1083" spans="1:11" x14ac:dyDescent="0.55000000000000004">
      <c r="A1083" s="169" t="s">
        <v>9246</v>
      </c>
      <c r="B1083" s="170" t="s">
        <v>4765</v>
      </c>
      <c r="C1083" s="170"/>
      <c r="D1083" s="169" t="s">
        <v>9254</v>
      </c>
      <c r="E1083" s="171" t="s">
        <v>9259</v>
      </c>
      <c r="F1083" s="171" t="s">
        <v>9265</v>
      </c>
      <c r="G1083" s="169" t="s">
        <v>9271</v>
      </c>
      <c r="H1083" s="169"/>
      <c r="I1083" s="171" t="s">
        <v>9279</v>
      </c>
      <c r="J1083" s="101"/>
      <c r="K1083" s="101"/>
    </row>
    <row r="1084" spans="1:11" x14ac:dyDescent="0.55000000000000004">
      <c r="A1084" s="169" t="s">
        <v>9247</v>
      </c>
      <c r="B1084" s="170" t="s">
        <v>4765</v>
      </c>
      <c r="C1084" s="170"/>
      <c r="D1084" s="169" t="s">
        <v>9255</v>
      </c>
      <c r="E1084" s="171" t="s">
        <v>9260</v>
      </c>
      <c r="F1084" s="171" t="s">
        <v>9266</v>
      </c>
      <c r="G1084" s="169" t="s">
        <v>9272</v>
      </c>
      <c r="H1084" s="169"/>
      <c r="I1084" s="171" t="s">
        <v>9280</v>
      </c>
      <c r="J1084" s="101"/>
      <c r="K1084" s="101"/>
    </row>
    <row r="1085" spans="1:11" x14ac:dyDescent="0.55000000000000004">
      <c r="A1085" s="169" t="s">
        <v>9248</v>
      </c>
      <c r="B1085" s="170" t="s">
        <v>4762</v>
      </c>
      <c r="C1085" s="170"/>
      <c r="D1085" s="169" t="s">
        <v>3033</v>
      </c>
      <c r="E1085" s="171" t="s">
        <v>4144</v>
      </c>
      <c r="F1085" s="171" t="s">
        <v>3671</v>
      </c>
      <c r="G1085" s="169" t="s">
        <v>9273</v>
      </c>
      <c r="H1085" s="169"/>
      <c r="I1085" s="171" t="s">
        <v>9281</v>
      </c>
      <c r="J1085" s="101"/>
      <c r="K1085" s="101"/>
    </row>
    <row r="1086" spans="1:11" x14ac:dyDescent="0.55000000000000004">
      <c r="A1086" s="169" t="s">
        <v>9249</v>
      </c>
      <c r="B1086" s="170" t="s">
        <v>4763</v>
      </c>
      <c r="C1086" s="170"/>
      <c r="D1086" s="169" t="s">
        <v>3154</v>
      </c>
      <c r="E1086" s="171" t="s">
        <v>4263</v>
      </c>
      <c r="F1086" s="171" t="s">
        <v>3758</v>
      </c>
      <c r="G1086" s="169" t="s">
        <v>9274</v>
      </c>
      <c r="H1086" s="169"/>
      <c r="I1086" s="171" t="s">
        <v>9282</v>
      </c>
      <c r="J1086" s="101"/>
      <c r="K1086" s="101"/>
    </row>
    <row r="1087" spans="1:11" x14ac:dyDescent="0.55000000000000004">
      <c r="A1087" s="169" t="s">
        <v>9317</v>
      </c>
      <c r="B1087" s="170" t="s">
        <v>4765</v>
      </c>
      <c r="C1087" s="170"/>
      <c r="D1087" s="169" t="s">
        <v>9330</v>
      </c>
      <c r="E1087" s="171" t="s">
        <v>9338</v>
      </c>
      <c r="F1087" s="171" t="s">
        <v>9345</v>
      </c>
      <c r="G1087" s="169" t="s">
        <v>9353</v>
      </c>
      <c r="H1087" s="169"/>
      <c r="I1087" s="171" t="s">
        <v>9365</v>
      </c>
      <c r="J1087" s="101"/>
      <c r="K1087" s="101"/>
    </row>
    <row r="1088" spans="1:11" x14ac:dyDescent="0.55000000000000004">
      <c r="A1088" s="169" t="s">
        <v>9318</v>
      </c>
      <c r="B1088" s="170" t="s">
        <v>4764</v>
      </c>
      <c r="C1088" s="170"/>
      <c r="D1088" s="169" t="s">
        <v>9331</v>
      </c>
      <c r="E1088" s="171" t="s">
        <v>9339</v>
      </c>
      <c r="F1088" s="171" t="s">
        <v>9346</v>
      </c>
      <c r="G1088" s="169" t="s">
        <v>9354</v>
      </c>
      <c r="H1088" s="169"/>
      <c r="I1088" s="171" t="s">
        <v>9366</v>
      </c>
      <c r="J1088" s="101"/>
      <c r="K1088" s="101"/>
    </row>
    <row r="1089" spans="1:11" x14ac:dyDescent="0.55000000000000004">
      <c r="A1089" s="169" t="s">
        <v>9319</v>
      </c>
      <c r="B1089" s="170" t="s">
        <v>4765</v>
      </c>
      <c r="C1089" s="170"/>
      <c r="D1089" s="169" t="s">
        <v>9332</v>
      </c>
      <c r="E1089" s="171" t="s">
        <v>9340</v>
      </c>
      <c r="F1089" s="171" t="s">
        <v>9347</v>
      </c>
      <c r="G1089" s="169" t="s">
        <v>9355</v>
      </c>
      <c r="H1089" s="169"/>
      <c r="I1089" s="171" t="s">
        <v>9367</v>
      </c>
      <c r="J1089" s="101"/>
      <c r="K1089" s="101"/>
    </row>
    <row r="1090" spans="1:11" x14ac:dyDescent="0.55000000000000004">
      <c r="A1090" s="169" t="s">
        <v>9320</v>
      </c>
      <c r="B1090" s="170" t="s">
        <v>4765</v>
      </c>
      <c r="C1090" s="170"/>
      <c r="D1090" s="169" t="s">
        <v>9333</v>
      </c>
      <c r="E1090" s="171" t="s">
        <v>9341</v>
      </c>
      <c r="F1090" s="171" t="s">
        <v>9348</v>
      </c>
      <c r="G1090" s="169" t="s">
        <v>9356</v>
      </c>
      <c r="H1090" s="169"/>
      <c r="I1090" s="171" t="s">
        <v>9368</v>
      </c>
      <c r="J1090" s="101"/>
      <c r="K1090" s="101"/>
    </row>
    <row r="1091" spans="1:11" x14ac:dyDescent="0.55000000000000004">
      <c r="A1091" s="169" t="s">
        <v>9321</v>
      </c>
      <c r="B1091" s="170" t="s">
        <v>4765</v>
      </c>
      <c r="C1091" s="170"/>
      <c r="D1091" s="169" t="s">
        <v>3293</v>
      </c>
      <c r="E1091" s="171" t="s">
        <v>4402</v>
      </c>
      <c r="F1091" s="171" t="s">
        <v>2459</v>
      </c>
      <c r="G1091" s="169" t="s">
        <v>9357</v>
      </c>
      <c r="H1091" s="169"/>
      <c r="I1091" s="171" t="s">
        <v>9369</v>
      </c>
      <c r="J1091" s="101"/>
      <c r="K1091" s="101"/>
    </row>
    <row r="1092" spans="1:11" x14ac:dyDescent="0.55000000000000004">
      <c r="A1092" s="169" t="s">
        <v>9322</v>
      </c>
      <c r="B1092" s="170" t="s">
        <v>4765</v>
      </c>
      <c r="C1092" s="170"/>
      <c r="D1092" s="169" t="s">
        <v>3257</v>
      </c>
      <c r="E1092" s="171" t="s">
        <v>4367</v>
      </c>
      <c r="F1092" s="171" t="s">
        <v>3833</v>
      </c>
      <c r="G1092" s="169" t="s">
        <v>9358</v>
      </c>
      <c r="H1092" s="169"/>
      <c r="I1092" s="171" t="s">
        <v>9370</v>
      </c>
      <c r="J1092" s="101"/>
      <c r="K1092" s="101"/>
    </row>
    <row r="1093" spans="1:11" x14ac:dyDescent="0.55000000000000004">
      <c r="A1093" s="169" t="s">
        <v>9323</v>
      </c>
      <c r="B1093" s="170" t="s">
        <v>4765</v>
      </c>
      <c r="C1093" s="170"/>
      <c r="D1093" s="169" t="s">
        <v>9334</v>
      </c>
      <c r="E1093" s="171" t="s">
        <v>9342</v>
      </c>
      <c r="F1093" s="171" t="s">
        <v>9349</v>
      </c>
      <c r="G1093" s="169" t="s">
        <v>9359</v>
      </c>
      <c r="H1093" s="169"/>
      <c r="I1093" s="171" t="s">
        <v>9371</v>
      </c>
      <c r="J1093" s="101"/>
      <c r="K1093" s="101"/>
    </row>
    <row r="1094" spans="1:11" x14ac:dyDescent="0.55000000000000004">
      <c r="A1094" s="169" t="s">
        <v>9324</v>
      </c>
      <c r="B1094" s="170" t="s">
        <v>9329</v>
      </c>
      <c r="C1094" s="170"/>
      <c r="D1094" s="169" t="s">
        <v>3287</v>
      </c>
      <c r="E1094" s="171" t="s">
        <v>4396</v>
      </c>
      <c r="F1094" s="171" t="s">
        <v>3855</v>
      </c>
      <c r="G1094" s="169" t="s">
        <v>9360</v>
      </c>
      <c r="H1094" s="169"/>
      <c r="I1094" s="171" t="s">
        <v>9372</v>
      </c>
      <c r="J1094" s="101"/>
      <c r="K1094" s="101"/>
    </row>
    <row r="1095" spans="1:11" x14ac:dyDescent="0.55000000000000004">
      <c r="A1095" s="169" t="s">
        <v>9325</v>
      </c>
      <c r="B1095" s="170" t="s">
        <v>9329</v>
      </c>
      <c r="C1095" s="170"/>
      <c r="D1095" s="169" t="s">
        <v>9335</v>
      </c>
      <c r="E1095" s="171" t="s">
        <v>4479</v>
      </c>
      <c r="F1095" s="171" t="s">
        <v>9350</v>
      </c>
      <c r="G1095" s="169" t="s">
        <v>9361</v>
      </c>
      <c r="H1095" s="169"/>
      <c r="I1095" s="171" t="s">
        <v>9350</v>
      </c>
      <c r="J1095" s="101"/>
      <c r="K1095" s="101"/>
    </row>
    <row r="1096" spans="1:11" x14ac:dyDescent="0.55000000000000004">
      <c r="A1096" s="169" t="s">
        <v>9326</v>
      </c>
      <c r="B1096" s="170" t="s">
        <v>9329</v>
      </c>
      <c r="C1096" s="170"/>
      <c r="D1096" s="169" t="s">
        <v>9336</v>
      </c>
      <c r="E1096" s="171" t="s">
        <v>9343</v>
      </c>
      <c r="F1096" s="171" t="s">
        <v>9351</v>
      </c>
      <c r="G1096" s="169" t="s">
        <v>9362</v>
      </c>
      <c r="H1096" s="169"/>
      <c r="I1096" s="171" t="s">
        <v>9373</v>
      </c>
      <c r="J1096" s="101"/>
      <c r="K1096" s="101"/>
    </row>
    <row r="1097" spans="1:11" x14ac:dyDescent="0.55000000000000004">
      <c r="A1097" s="169" t="s">
        <v>9327</v>
      </c>
      <c r="B1097" s="170" t="s">
        <v>9329</v>
      </c>
      <c r="C1097" s="170"/>
      <c r="D1097" s="169" t="s">
        <v>9337</v>
      </c>
      <c r="E1097" s="171" t="s">
        <v>9344</v>
      </c>
      <c r="F1097" s="171" t="s">
        <v>9352</v>
      </c>
      <c r="G1097" s="169" t="s">
        <v>9363</v>
      </c>
      <c r="H1097" s="169"/>
      <c r="I1097" s="171" t="s">
        <v>9374</v>
      </c>
      <c r="J1097" s="101"/>
      <c r="K1097" s="101"/>
    </row>
    <row r="1098" spans="1:11" x14ac:dyDescent="0.55000000000000004">
      <c r="A1098" s="169" t="s">
        <v>9328</v>
      </c>
      <c r="B1098" s="170" t="s">
        <v>9329</v>
      </c>
      <c r="C1098" s="170"/>
      <c r="D1098" s="169" t="s">
        <v>9333</v>
      </c>
      <c r="E1098" s="171" t="s">
        <v>9341</v>
      </c>
      <c r="F1098" s="171" t="s">
        <v>9348</v>
      </c>
      <c r="G1098" s="169" t="s">
        <v>9364</v>
      </c>
      <c r="H1098" s="169"/>
      <c r="I1098" s="171" t="s">
        <v>9375</v>
      </c>
      <c r="J1098" s="101"/>
      <c r="K1098" s="101"/>
    </row>
    <row r="1099" spans="1:11" x14ac:dyDescent="0.55000000000000004">
      <c r="A1099" s="169" t="s">
        <v>9378</v>
      </c>
      <c r="B1099" s="170" t="s">
        <v>4765</v>
      </c>
      <c r="C1099" s="170"/>
      <c r="D1099" s="169" t="s">
        <v>3377</v>
      </c>
      <c r="E1099" s="171" t="s">
        <v>4486</v>
      </c>
      <c r="F1099" s="171" t="s">
        <v>2590</v>
      </c>
      <c r="G1099" s="169" t="s">
        <v>9396</v>
      </c>
      <c r="H1099" s="169"/>
      <c r="I1099" s="171" t="s">
        <v>9403</v>
      </c>
      <c r="J1099" s="101"/>
      <c r="K1099" s="101"/>
    </row>
    <row r="1100" spans="1:11" x14ac:dyDescent="0.55000000000000004">
      <c r="A1100" s="169" t="s">
        <v>9379</v>
      </c>
      <c r="B1100" s="170" t="s">
        <v>4765</v>
      </c>
      <c r="C1100" s="170"/>
      <c r="D1100" s="169" t="s">
        <v>3212</v>
      </c>
      <c r="E1100" s="171" t="s">
        <v>4321</v>
      </c>
      <c r="F1100" s="171" t="s">
        <v>3795</v>
      </c>
      <c r="G1100" s="169" t="s">
        <v>9397</v>
      </c>
      <c r="H1100" s="169"/>
      <c r="I1100" s="171" t="s">
        <v>9404</v>
      </c>
      <c r="J1100" s="101"/>
      <c r="K1100" s="101"/>
    </row>
    <row r="1101" spans="1:11" x14ac:dyDescent="0.55000000000000004">
      <c r="A1101" s="169" t="s">
        <v>9380</v>
      </c>
      <c r="B1101" s="170" t="s">
        <v>4765</v>
      </c>
      <c r="C1101" s="170"/>
      <c r="D1101" s="169" t="s">
        <v>3519</v>
      </c>
      <c r="E1101" s="171" t="s">
        <v>4627</v>
      </c>
      <c r="F1101" s="171" t="s">
        <v>4022</v>
      </c>
      <c r="G1101" s="169" t="s">
        <v>9398</v>
      </c>
      <c r="H1101" s="169"/>
      <c r="I1101" s="171" t="s">
        <v>9405</v>
      </c>
      <c r="J1101" s="101"/>
      <c r="K1101" s="101"/>
    </row>
    <row r="1102" spans="1:11" x14ac:dyDescent="0.55000000000000004">
      <c r="A1102" s="169" t="s">
        <v>9381</v>
      </c>
      <c r="B1102" s="170" t="s">
        <v>4763</v>
      </c>
      <c r="C1102" s="170"/>
      <c r="D1102" s="169" t="s">
        <v>9387</v>
      </c>
      <c r="E1102" s="171" t="s">
        <v>9390</v>
      </c>
      <c r="F1102" s="171" t="s">
        <v>9393</v>
      </c>
      <c r="G1102" s="169" t="s">
        <v>9399</v>
      </c>
      <c r="H1102" s="169"/>
      <c r="I1102" s="171" t="s">
        <v>9406</v>
      </c>
      <c r="J1102" s="101"/>
      <c r="K1102" s="101"/>
    </row>
    <row r="1103" spans="1:11" x14ac:dyDescent="0.55000000000000004">
      <c r="A1103" s="169" t="s">
        <v>9382</v>
      </c>
      <c r="B1103" s="170" t="s">
        <v>4764</v>
      </c>
      <c r="C1103" s="170"/>
      <c r="D1103" s="169" t="s">
        <v>9388</v>
      </c>
      <c r="E1103" s="171" t="s">
        <v>9391</v>
      </c>
      <c r="F1103" s="171" t="s">
        <v>9394</v>
      </c>
      <c r="G1103" s="169" t="s">
        <v>9400</v>
      </c>
      <c r="H1103" s="169"/>
      <c r="I1103" s="171" t="s">
        <v>9394</v>
      </c>
      <c r="J1103" s="101"/>
      <c r="K1103" s="101"/>
    </row>
    <row r="1104" spans="1:11" x14ac:dyDescent="0.55000000000000004">
      <c r="A1104" s="169" t="s">
        <v>9383</v>
      </c>
      <c r="B1104" s="170" t="s">
        <v>4765</v>
      </c>
      <c r="C1104" s="170"/>
      <c r="D1104" s="169" t="s">
        <v>9387</v>
      </c>
      <c r="E1104" s="171" t="s">
        <v>9390</v>
      </c>
      <c r="F1104" s="171" t="s">
        <v>9393</v>
      </c>
      <c r="G1104" s="169" t="s">
        <v>2068</v>
      </c>
      <c r="H1104" s="169"/>
      <c r="I1104" s="171" t="s">
        <v>2998</v>
      </c>
      <c r="J1104" s="101"/>
      <c r="K1104" s="101"/>
    </row>
    <row r="1105" spans="1:11" x14ac:dyDescent="0.55000000000000004">
      <c r="A1105" s="169" t="s">
        <v>9384</v>
      </c>
      <c r="B1105" s="170" t="s">
        <v>4765</v>
      </c>
      <c r="C1105" s="170"/>
      <c r="D1105" s="169" t="s">
        <v>9387</v>
      </c>
      <c r="E1105" s="171" t="s">
        <v>9390</v>
      </c>
      <c r="F1105" s="171" t="s">
        <v>9393</v>
      </c>
      <c r="G1105" s="169" t="s">
        <v>2066</v>
      </c>
      <c r="H1105" s="169"/>
      <c r="I1105" s="171" t="s">
        <v>9407</v>
      </c>
      <c r="J1105" s="101"/>
      <c r="K1105" s="101"/>
    </row>
    <row r="1106" spans="1:11" x14ac:dyDescent="0.55000000000000004">
      <c r="A1106" s="169" t="s">
        <v>9385</v>
      </c>
      <c r="B1106" s="170" t="s">
        <v>4765</v>
      </c>
      <c r="C1106" s="170"/>
      <c r="D1106" s="169" t="s">
        <v>9389</v>
      </c>
      <c r="E1106" s="171" t="s">
        <v>9392</v>
      </c>
      <c r="F1106" s="171" t="s">
        <v>9395</v>
      </c>
      <c r="G1106" s="169" t="s">
        <v>9401</v>
      </c>
      <c r="H1106" s="169"/>
      <c r="I1106" s="171" t="s">
        <v>9395</v>
      </c>
      <c r="J1106" s="101"/>
      <c r="K1106" s="101"/>
    </row>
    <row r="1107" spans="1:11" x14ac:dyDescent="0.55000000000000004">
      <c r="A1107" s="169" t="s">
        <v>9386</v>
      </c>
      <c r="B1107" s="170" t="s">
        <v>4765</v>
      </c>
      <c r="C1107" s="170"/>
      <c r="D1107" s="169" t="s">
        <v>3343</v>
      </c>
      <c r="E1107" s="171" t="s">
        <v>4452</v>
      </c>
      <c r="F1107" s="171" t="s">
        <v>3898</v>
      </c>
      <c r="G1107" s="169" t="s">
        <v>9402</v>
      </c>
      <c r="H1107" s="169"/>
      <c r="I1107" s="171" t="s">
        <v>9408</v>
      </c>
      <c r="J1107" s="101"/>
      <c r="K1107" s="101"/>
    </row>
    <row r="1108" spans="1:11" x14ac:dyDescent="0.55000000000000004">
      <c r="A1108" s="169" t="s">
        <v>9430</v>
      </c>
      <c r="B1108" s="170" t="s">
        <v>4764</v>
      </c>
      <c r="C1108" s="170"/>
      <c r="D1108" s="169" t="s">
        <v>9431</v>
      </c>
      <c r="E1108" s="171" t="s">
        <v>9432</v>
      </c>
      <c r="F1108" s="171" t="s">
        <v>9433</v>
      </c>
      <c r="G1108" s="169" t="s">
        <v>9434</v>
      </c>
      <c r="H1108" s="169"/>
      <c r="I1108" s="171" t="s">
        <v>9435</v>
      </c>
      <c r="J1108" s="101"/>
      <c r="K1108" s="101"/>
    </row>
    <row r="1109" spans="1:11" x14ac:dyDescent="0.55000000000000004">
      <c r="A1109" s="169" t="s">
        <v>9436</v>
      </c>
      <c r="B1109" s="170" t="s">
        <v>4762</v>
      </c>
      <c r="C1109" s="170"/>
      <c r="D1109" s="169" t="s">
        <v>9437</v>
      </c>
      <c r="E1109" s="171" t="s">
        <v>9438</v>
      </c>
      <c r="F1109" s="171" t="s">
        <v>9439</v>
      </c>
      <c r="G1109" s="169" t="s">
        <v>9440</v>
      </c>
      <c r="H1109" s="169"/>
      <c r="I1109" s="171" t="s">
        <v>9441</v>
      </c>
      <c r="J1109" s="101"/>
      <c r="K1109" s="101"/>
    </row>
    <row r="1110" spans="1:11" x14ac:dyDescent="0.55000000000000004">
      <c r="A1110" s="169" t="s">
        <v>9442</v>
      </c>
      <c r="B1110" s="170" t="s">
        <v>4765</v>
      </c>
      <c r="C1110" s="170"/>
      <c r="D1110" s="169" t="s">
        <v>3111</v>
      </c>
      <c r="E1110" s="171" t="s">
        <v>4219</v>
      </c>
      <c r="F1110" s="171" t="s">
        <v>3721</v>
      </c>
      <c r="G1110" s="169" t="s">
        <v>9443</v>
      </c>
      <c r="H1110" s="169"/>
      <c r="I1110" s="171" t="s">
        <v>9444</v>
      </c>
      <c r="J1110" s="101"/>
      <c r="K1110" s="101"/>
    </row>
    <row r="1111" spans="1:11" x14ac:dyDescent="0.55000000000000004">
      <c r="A1111" s="169" t="s">
        <v>9445</v>
      </c>
      <c r="B1111" s="170" t="s">
        <v>4765</v>
      </c>
      <c r="C1111" s="170"/>
      <c r="D1111" s="169" t="s">
        <v>9387</v>
      </c>
      <c r="E1111" s="171" t="s">
        <v>9390</v>
      </c>
      <c r="F1111" s="171" t="s">
        <v>9393</v>
      </c>
      <c r="G1111" s="169" t="s">
        <v>1286</v>
      </c>
      <c r="H1111" s="169"/>
      <c r="I1111" s="171" t="s">
        <v>9446</v>
      </c>
      <c r="J1111" s="101"/>
      <c r="K1111" s="101"/>
    </row>
    <row r="1112" spans="1:11" x14ac:dyDescent="0.55000000000000004">
      <c r="A1112" s="169" t="s">
        <v>9447</v>
      </c>
      <c r="B1112" s="170" t="s">
        <v>4765</v>
      </c>
      <c r="C1112" s="170"/>
      <c r="D1112" s="169" t="s">
        <v>3414</v>
      </c>
      <c r="E1112" s="171" t="s">
        <v>4522</v>
      </c>
      <c r="F1112" s="171" t="s">
        <v>3949</v>
      </c>
      <c r="G1112" s="169" t="s">
        <v>9448</v>
      </c>
      <c r="H1112" s="169"/>
      <c r="I1112" s="171" t="s">
        <v>9449</v>
      </c>
      <c r="J1112" s="101"/>
      <c r="K1112" s="101"/>
    </row>
    <row r="1113" spans="1:11" x14ac:dyDescent="0.55000000000000004">
      <c r="A1113" s="169" t="s">
        <v>9450</v>
      </c>
      <c r="B1113" s="170" t="s">
        <v>4764</v>
      </c>
      <c r="C1113" s="170"/>
      <c r="D1113" s="169" t="s">
        <v>9451</v>
      </c>
      <c r="E1113" s="171" t="s">
        <v>9452</v>
      </c>
      <c r="F1113" s="171" t="s">
        <v>9453</v>
      </c>
      <c r="G1113" s="169" t="s">
        <v>9454</v>
      </c>
      <c r="H1113" s="169"/>
      <c r="I1113" s="171" t="s">
        <v>9455</v>
      </c>
      <c r="J1113" s="101"/>
      <c r="K1113" s="101"/>
    </row>
    <row r="1114" spans="1:11" x14ac:dyDescent="0.55000000000000004">
      <c r="A1114" s="169" t="s">
        <v>254</v>
      </c>
      <c r="B1114" s="170" t="s">
        <v>4765</v>
      </c>
      <c r="C1114" s="170"/>
      <c r="D1114" s="169" t="s">
        <v>3045</v>
      </c>
      <c r="E1114" s="171" t="s">
        <v>4155</v>
      </c>
      <c r="F1114" s="171" t="s">
        <v>3676</v>
      </c>
      <c r="G1114" s="169" t="s">
        <v>1177</v>
      </c>
      <c r="H1114" s="169"/>
      <c r="I1114" s="171" t="s">
        <v>2121</v>
      </c>
      <c r="J1114" s="101"/>
      <c r="K1114" s="101"/>
    </row>
    <row r="1115" spans="1:11" x14ac:dyDescent="0.55000000000000004">
      <c r="A1115" s="169" t="s">
        <v>386</v>
      </c>
      <c r="B1115" s="170" t="s">
        <v>4765</v>
      </c>
      <c r="C1115" s="170"/>
      <c r="D1115" s="169" t="s">
        <v>3159</v>
      </c>
      <c r="E1115" s="171" t="s">
        <v>4268</v>
      </c>
      <c r="F1115" s="171" t="s">
        <v>2257</v>
      </c>
      <c r="G1115" s="169" t="s">
        <v>1309</v>
      </c>
      <c r="H1115" s="169"/>
      <c r="I1115" s="171" t="s">
        <v>2257</v>
      </c>
      <c r="J1115" s="101"/>
      <c r="K1115" s="101"/>
    </row>
    <row r="1116" spans="1:11" x14ac:dyDescent="0.55000000000000004">
      <c r="A1116" s="169" t="s">
        <v>9456</v>
      </c>
      <c r="B1116" s="170" t="s">
        <v>4765</v>
      </c>
      <c r="C1116" s="170"/>
      <c r="D1116" s="169" t="s">
        <v>9470</v>
      </c>
      <c r="E1116" s="171" t="s">
        <v>9481</v>
      </c>
      <c r="F1116" s="171" t="s">
        <v>9491</v>
      </c>
      <c r="G1116" s="169" t="s">
        <v>9502</v>
      </c>
      <c r="H1116" s="169"/>
      <c r="I1116" s="171" t="s">
        <v>9515</v>
      </c>
      <c r="J1116" s="101"/>
      <c r="K1116" s="101"/>
    </row>
    <row r="1117" spans="1:11" x14ac:dyDescent="0.55000000000000004">
      <c r="A1117" s="169" t="s">
        <v>9457</v>
      </c>
      <c r="B1117" s="170" t="s">
        <v>4765</v>
      </c>
      <c r="C1117" s="170"/>
      <c r="D1117" s="169" t="s">
        <v>3224</v>
      </c>
      <c r="E1117" s="171" t="s">
        <v>4333</v>
      </c>
      <c r="F1117" s="171" t="s">
        <v>3803</v>
      </c>
      <c r="G1117" s="169" t="s">
        <v>9503</v>
      </c>
      <c r="H1117" s="169"/>
      <c r="I1117" s="171" t="s">
        <v>9516</v>
      </c>
      <c r="J1117" s="101"/>
      <c r="K1117" s="101"/>
    </row>
    <row r="1118" spans="1:11" x14ac:dyDescent="0.55000000000000004">
      <c r="A1118" s="169" t="s">
        <v>9458</v>
      </c>
      <c r="B1118" s="170" t="s">
        <v>4766</v>
      </c>
      <c r="C1118" s="170"/>
      <c r="D1118" s="169" t="s">
        <v>3161</v>
      </c>
      <c r="E1118" s="171" t="s">
        <v>4270</v>
      </c>
      <c r="F1118" s="171" t="s">
        <v>3763</v>
      </c>
      <c r="G1118" s="169" t="s">
        <v>9504</v>
      </c>
      <c r="H1118" s="169"/>
      <c r="I1118" s="171" t="s">
        <v>9517</v>
      </c>
      <c r="J1118" s="101"/>
      <c r="K1118" s="101"/>
    </row>
    <row r="1119" spans="1:11" x14ac:dyDescent="0.55000000000000004">
      <c r="A1119" s="169" t="s">
        <v>9459</v>
      </c>
      <c r="B1119" s="170" t="s">
        <v>4765</v>
      </c>
      <c r="C1119" s="170"/>
      <c r="D1119" s="169" t="s">
        <v>9471</v>
      </c>
      <c r="E1119" s="171" t="s">
        <v>9482</v>
      </c>
      <c r="F1119" s="171" t="s">
        <v>9492</v>
      </c>
      <c r="G1119" s="169" t="s">
        <v>9505</v>
      </c>
      <c r="H1119" s="169"/>
      <c r="I1119" s="171" t="s">
        <v>9518</v>
      </c>
      <c r="J1119" s="101"/>
      <c r="K1119" s="101"/>
    </row>
    <row r="1120" spans="1:11" x14ac:dyDescent="0.55000000000000004">
      <c r="A1120" s="169" t="s">
        <v>9460</v>
      </c>
      <c r="B1120" s="170" t="s">
        <v>4765</v>
      </c>
      <c r="C1120" s="170"/>
      <c r="D1120" s="169" t="s">
        <v>9472</v>
      </c>
      <c r="E1120" s="171" t="s">
        <v>9483</v>
      </c>
      <c r="F1120" s="171" t="s">
        <v>9493</v>
      </c>
      <c r="G1120" s="169" t="s">
        <v>9506</v>
      </c>
      <c r="H1120" s="169"/>
      <c r="I1120" s="171" t="s">
        <v>9519</v>
      </c>
      <c r="J1120" s="101"/>
      <c r="K1120" s="101"/>
    </row>
    <row r="1121" spans="1:11" x14ac:dyDescent="0.55000000000000004">
      <c r="A1121" s="169" t="s">
        <v>9461</v>
      </c>
      <c r="B1121" s="170" t="s">
        <v>4764</v>
      </c>
      <c r="C1121" s="170"/>
      <c r="D1121" s="169" t="s">
        <v>9473</v>
      </c>
      <c r="E1121" s="171" t="s">
        <v>9484</v>
      </c>
      <c r="F1121" s="171" t="s">
        <v>9494</v>
      </c>
      <c r="G1121" s="169" t="s">
        <v>9507</v>
      </c>
      <c r="H1121" s="169"/>
      <c r="I1121" s="171" t="s">
        <v>9520</v>
      </c>
      <c r="J1121" s="101"/>
      <c r="K1121" s="101"/>
    </row>
    <row r="1122" spans="1:11" x14ac:dyDescent="0.55000000000000004">
      <c r="A1122" s="169" t="s">
        <v>9462</v>
      </c>
      <c r="B1122" s="170" t="s">
        <v>4765</v>
      </c>
      <c r="C1122" s="170"/>
      <c r="D1122" s="169" t="s">
        <v>9474</v>
      </c>
      <c r="E1122" s="171" t="s">
        <v>9485</v>
      </c>
      <c r="F1122" s="171" t="s">
        <v>9495</v>
      </c>
      <c r="G1122" s="169" t="s">
        <v>9508</v>
      </c>
      <c r="H1122" s="169"/>
      <c r="I1122" s="171" t="s">
        <v>9521</v>
      </c>
      <c r="J1122" s="101"/>
      <c r="K1122" s="101"/>
    </row>
    <row r="1123" spans="1:11" x14ac:dyDescent="0.55000000000000004">
      <c r="A1123" s="169" t="s">
        <v>9463</v>
      </c>
      <c r="B1123" s="170" t="s">
        <v>4765</v>
      </c>
      <c r="C1123" s="170"/>
      <c r="D1123" s="169" t="s">
        <v>9475</v>
      </c>
      <c r="E1123" s="171" t="s">
        <v>9486</v>
      </c>
      <c r="F1123" s="171" t="s">
        <v>9496</v>
      </c>
      <c r="G1123" s="169" t="s">
        <v>9509</v>
      </c>
      <c r="H1123" s="169"/>
      <c r="I1123" s="171" t="s">
        <v>9522</v>
      </c>
      <c r="J1123" s="101"/>
      <c r="K1123" s="101"/>
    </row>
    <row r="1124" spans="1:11" x14ac:dyDescent="0.55000000000000004">
      <c r="A1124" s="169" t="s">
        <v>9464</v>
      </c>
      <c r="B1124" s="170" t="s">
        <v>4765</v>
      </c>
      <c r="C1124" s="170"/>
      <c r="D1124" s="169" t="s">
        <v>9476</v>
      </c>
      <c r="E1124" s="171" t="s">
        <v>4527</v>
      </c>
      <c r="F1124" s="171" t="s">
        <v>9497</v>
      </c>
      <c r="G1124" s="169" t="s">
        <v>9510</v>
      </c>
      <c r="H1124" s="169"/>
      <c r="I1124" s="171" t="s">
        <v>2656</v>
      </c>
      <c r="J1124" s="101"/>
      <c r="K1124" s="101"/>
    </row>
    <row r="1125" spans="1:11" x14ac:dyDescent="0.55000000000000004">
      <c r="A1125" s="169" t="s">
        <v>9465</v>
      </c>
      <c r="B1125" s="170" t="s">
        <v>4763</v>
      </c>
      <c r="C1125" s="170"/>
      <c r="D1125" s="169" t="s">
        <v>9477</v>
      </c>
      <c r="E1125" s="171" t="s">
        <v>9487</v>
      </c>
      <c r="F1125" s="171" t="s">
        <v>9498</v>
      </c>
      <c r="G1125" s="169" t="s">
        <v>9511</v>
      </c>
      <c r="H1125" s="169"/>
      <c r="I1125" s="171" t="s">
        <v>9523</v>
      </c>
      <c r="J1125" s="101"/>
      <c r="K1125" s="101"/>
    </row>
    <row r="1126" spans="1:11" x14ac:dyDescent="0.55000000000000004">
      <c r="A1126" s="169" t="s">
        <v>9466</v>
      </c>
      <c r="B1126" s="170" t="s">
        <v>4763</v>
      </c>
      <c r="C1126" s="170"/>
      <c r="D1126" s="169" t="s">
        <v>9478</v>
      </c>
      <c r="E1126" s="171" t="s">
        <v>9488</v>
      </c>
      <c r="F1126" s="171" t="s">
        <v>9499</v>
      </c>
      <c r="G1126" s="169" t="s">
        <v>9512</v>
      </c>
      <c r="H1126" s="169"/>
      <c r="I1126" s="171" t="s">
        <v>9524</v>
      </c>
      <c r="J1126" s="101"/>
      <c r="K1126" s="101"/>
    </row>
    <row r="1127" spans="1:11" x14ac:dyDescent="0.55000000000000004">
      <c r="A1127" s="169" t="s">
        <v>9467</v>
      </c>
      <c r="B1127" s="170" t="s">
        <v>4763</v>
      </c>
      <c r="C1127" s="170"/>
      <c r="D1127" s="169" t="s">
        <v>9479</v>
      </c>
      <c r="E1127" s="171" t="s">
        <v>9489</v>
      </c>
      <c r="F1127" s="171" t="s">
        <v>9500</v>
      </c>
      <c r="G1127" s="169" t="s">
        <v>9513</v>
      </c>
      <c r="H1127" s="169"/>
      <c r="I1127" s="171" t="s">
        <v>9525</v>
      </c>
      <c r="J1127" s="101"/>
      <c r="K1127" s="101"/>
    </row>
    <row r="1128" spans="1:11" x14ac:dyDescent="0.55000000000000004">
      <c r="A1128" s="169" t="s">
        <v>9468</v>
      </c>
      <c r="B1128" s="170" t="s">
        <v>4765</v>
      </c>
      <c r="C1128" s="170"/>
      <c r="D1128" s="169" t="s">
        <v>9480</v>
      </c>
      <c r="E1128" s="171" t="s">
        <v>9490</v>
      </c>
      <c r="F1128" s="171" t="s">
        <v>9501</v>
      </c>
      <c r="G1128" s="169" t="s">
        <v>9514</v>
      </c>
      <c r="H1128" s="169"/>
      <c r="I1128" s="171" t="s">
        <v>9526</v>
      </c>
      <c r="J1128" s="101"/>
      <c r="K1128" s="101"/>
    </row>
    <row r="1129" spans="1:11" x14ac:dyDescent="0.55000000000000004">
      <c r="A1129" s="169" t="s">
        <v>9469</v>
      </c>
      <c r="B1129" s="170" t="s">
        <v>4764</v>
      </c>
      <c r="C1129" s="170"/>
      <c r="D1129" s="169" t="s">
        <v>9388</v>
      </c>
      <c r="E1129" s="171" t="s">
        <v>9391</v>
      </c>
      <c r="F1129" s="171" t="s">
        <v>9394</v>
      </c>
      <c r="G1129" s="169" t="s">
        <v>9400</v>
      </c>
      <c r="H1129" s="169"/>
      <c r="I1129" s="171" t="s">
        <v>9394</v>
      </c>
      <c r="J1129" s="101"/>
      <c r="K1129" s="101"/>
    </row>
    <row r="1130" spans="1:11" x14ac:dyDescent="0.55000000000000004">
      <c r="A1130" s="238" t="s">
        <v>9543</v>
      </c>
      <c r="B1130" s="238" t="s">
        <v>4764</v>
      </c>
      <c r="C1130" s="238"/>
      <c r="D1130" s="238" t="s">
        <v>9560</v>
      </c>
      <c r="E1130" s="239" t="s">
        <v>9583</v>
      </c>
      <c r="F1130" s="239" t="s">
        <v>9572</v>
      </c>
      <c r="G1130" s="238" t="s">
        <v>9593</v>
      </c>
      <c r="H1130" s="238"/>
      <c r="I1130" s="239" t="s">
        <v>9609</v>
      </c>
      <c r="J1130" s="101"/>
      <c r="K1130" s="101"/>
    </row>
    <row r="1131" spans="1:11" x14ac:dyDescent="0.55000000000000004">
      <c r="A1131" s="169" t="s">
        <v>9544</v>
      </c>
      <c r="B1131" s="170" t="s">
        <v>4765</v>
      </c>
      <c r="C1131" s="170"/>
      <c r="D1131" s="169" t="s">
        <v>9561</v>
      </c>
      <c r="E1131" s="171" t="s">
        <v>9584</v>
      </c>
      <c r="F1131" s="171" t="s">
        <v>9573</v>
      </c>
      <c r="G1131" s="169" t="s">
        <v>9594</v>
      </c>
      <c r="H1131" s="169"/>
      <c r="I1131" s="171" t="s">
        <v>9610</v>
      </c>
      <c r="J1131" s="101"/>
      <c r="K1131" s="101"/>
    </row>
    <row r="1132" spans="1:11" x14ac:dyDescent="0.55000000000000004">
      <c r="A1132" s="169" t="s">
        <v>9545</v>
      </c>
      <c r="B1132" s="170" t="s">
        <v>4765</v>
      </c>
      <c r="C1132" s="170"/>
      <c r="D1132" s="169" t="s">
        <v>9562</v>
      </c>
      <c r="E1132" s="171" t="s">
        <v>9585</v>
      </c>
      <c r="F1132" s="171" t="s">
        <v>9574</v>
      </c>
      <c r="G1132" s="169" t="s">
        <v>9595</v>
      </c>
      <c r="H1132" s="169"/>
      <c r="I1132" s="171" t="s">
        <v>9611</v>
      </c>
      <c r="J1132" s="101"/>
      <c r="K1132" s="101"/>
    </row>
    <row r="1133" spans="1:11" x14ac:dyDescent="0.55000000000000004">
      <c r="A1133" s="169" t="s">
        <v>9546</v>
      </c>
      <c r="B1133" s="170" t="s">
        <v>4766</v>
      </c>
      <c r="C1133" s="170"/>
      <c r="D1133" s="169" t="s">
        <v>9563</v>
      </c>
      <c r="E1133" s="171" t="s">
        <v>9586</v>
      </c>
      <c r="F1133" s="171" t="s">
        <v>9575</v>
      </c>
      <c r="G1133" s="169" t="s">
        <v>9596</v>
      </c>
      <c r="H1133" s="169"/>
      <c r="I1133" s="171" t="s">
        <v>9612</v>
      </c>
      <c r="J1133" s="101"/>
      <c r="K1133" s="101"/>
    </row>
    <row r="1134" spans="1:11" x14ac:dyDescent="0.55000000000000004">
      <c r="A1134" s="169" t="s">
        <v>9547</v>
      </c>
      <c r="B1134" s="170" t="s">
        <v>4765</v>
      </c>
      <c r="C1134" s="170"/>
      <c r="D1134" s="169" t="s">
        <v>9564</v>
      </c>
      <c r="E1134" s="171" t="s">
        <v>9587</v>
      </c>
      <c r="F1134" s="171" t="s">
        <v>9576</v>
      </c>
      <c r="G1134" s="169" t="s">
        <v>9597</v>
      </c>
      <c r="H1134" s="169"/>
      <c r="I1134" s="171" t="s">
        <v>9576</v>
      </c>
      <c r="J1134" s="101"/>
      <c r="K1134" s="101"/>
    </row>
    <row r="1135" spans="1:11" x14ac:dyDescent="0.55000000000000004">
      <c r="A1135" s="169" t="s">
        <v>9548</v>
      </c>
      <c r="B1135" s="170" t="s">
        <v>4765</v>
      </c>
      <c r="C1135" s="170"/>
      <c r="D1135" s="169" t="s">
        <v>3215</v>
      </c>
      <c r="E1135" s="171" t="s">
        <v>4324</v>
      </c>
      <c r="F1135" s="171" t="s">
        <v>3797</v>
      </c>
      <c r="G1135" s="169" t="s">
        <v>9598</v>
      </c>
      <c r="H1135" s="169"/>
      <c r="I1135" s="171" t="s">
        <v>9613</v>
      </c>
      <c r="J1135" s="101"/>
      <c r="K1135" s="101"/>
    </row>
    <row r="1136" spans="1:11" x14ac:dyDescent="0.55000000000000004">
      <c r="A1136" s="169" t="s">
        <v>9549</v>
      </c>
      <c r="B1136" s="170" t="s">
        <v>4765</v>
      </c>
      <c r="C1136" s="170"/>
      <c r="D1136" s="169" t="s">
        <v>3482</v>
      </c>
      <c r="E1136" s="171" t="s">
        <v>4591</v>
      </c>
      <c r="F1136" s="171" t="s">
        <v>2757</v>
      </c>
      <c r="G1136" s="169" t="s">
        <v>9599</v>
      </c>
      <c r="H1136" s="169"/>
      <c r="I1136" s="171" t="s">
        <v>9614</v>
      </c>
      <c r="J1136" s="101"/>
      <c r="K1136" s="101"/>
    </row>
    <row r="1137" spans="1:11" x14ac:dyDescent="0.55000000000000004">
      <c r="A1137" s="169" t="s">
        <v>9550</v>
      </c>
      <c r="B1137" s="170" t="s">
        <v>4765</v>
      </c>
      <c r="C1137" s="170"/>
      <c r="D1137" s="169" t="s">
        <v>9565</v>
      </c>
      <c r="E1137" s="171" t="s">
        <v>4261</v>
      </c>
      <c r="F1137" s="171" t="s">
        <v>9577</v>
      </c>
      <c r="G1137" s="169" t="s">
        <v>9600</v>
      </c>
      <c r="H1137" s="169"/>
      <c r="I1137" s="171" t="s">
        <v>9615</v>
      </c>
      <c r="J1137" s="101"/>
      <c r="K1137" s="101"/>
    </row>
    <row r="1138" spans="1:11" x14ac:dyDescent="0.55000000000000004">
      <c r="A1138" s="169" t="s">
        <v>9551</v>
      </c>
      <c r="B1138" s="170" t="s">
        <v>4765</v>
      </c>
      <c r="C1138" s="170"/>
      <c r="D1138" s="169" t="s">
        <v>9566</v>
      </c>
      <c r="E1138" s="171" t="s">
        <v>9588</v>
      </c>
      <c r="F1138" s="171" t="s">
        <v>9578</v>
      </c>
      <c r="G1138" s="169" t="s">
        <v>9601</v>
      </c>
      <c r="H1138" s="169"/>
      <c r="I1138" s="171" t="s">
        <v>9616</v>
      </c>
      <c r="J1138" s="101"/>
      <c r="K1138" s="101"/>
    </row>
    <row r="1139" spans="1:11" x14ac:dyDescent="0.55000000000000004">
      <c r="A1139" s="169" t="s">
        <v>9552</v>
      </c>
      <c r="B1139" s="170" t="s">
        <v>4765</v>
      </c>
      <c r="C1139" s="170"/>
      <c r="D1139" s="169" t="s">
        <v>9567</v>
      </c>
      <c r="E1139" s="171" t="s">
        <v>9589</v>
      </c>
      <c r="F1139" s="171" t="s">
        <v>9579</v>
      </c>
      <c r="G1139" s="169" t="s">
        <v>9602</v>
      </c>
      <c r="H1139" s="169"/>
      <c r="I1139" s="171" t="s">
        <v>9617</v>
      </c>
      <c r="J1139" s="101"/>
      <c r="K1139" s="101"/>
    </row>
    <row r="1140" spans="1:11" x14ac:dyDescent="0.55000000000000004">
      <c r="A1140" s="169" t="s">
        <v>9553</v>
      </c>
      <c r="B1140" s="170" t="s">
        <v>4765</v>
      </c>
      <c r="C1140" s="170"/>
      <c r="D1140" s="169" t="s">
        <v>9568</v>
      </c>
      <c r="E1140" s="171" t="s">
        <v>9590</v>
      </c>
      <c r="F1140" s="171" t="s">
        <v>9580</v>
      </c>
      <c r="G1140" s="169" t="s">
        <v>9603</v>
      </c>
      <c r="H1140" s="169"/>
      <c r="I1140" s="171" t="s">
        <v>9580</v>
      </c>
      <c r="J1140" s="101"/>
      <c r="K1140" s="101"/>
    </row>
    <row r="1141" spans="1:11" x14ac:dyDescent="0.55000000000000004">
      <c r="A1141" s="169" t="s">
        <v>9553</v>
      </c>
      <c r="B1141" s="170" t="s">
        <v>4764</v>
      </c>
      <c r="C1141" s="170"/>
      <c r="D1141" s="169" t="s">
        <v>9568</v>
      </c>
      <c r="E1141" s="171" t="s">
        <v>9590</v>
      </c>
      <c r="F1141" s="171" t="s">
        <v>9580</v>
      </c>
      <c r="G1141" s="169" t="s">
        <v>9603</v>
      </c>
      <c r="H1141" s="169"/>
      <c r="I1141" s="171" t="s">
        <v>9580</v>
      </c>
      <c r="J1141" s="101"/>
      <c r="K1141" s="101"/>
    </row>
    <row r="1142" spans="1:11" x14ac:dyDescent="0.55000000000000004">
      <c r="A1142" s="169" t="s">
        <v>9554</v>
      </c>
      <c r="B1142" s="170" t="s">
        <v>4767</v>
      </c>
      <c r="C1142" s="170"/>
      <c r="D1142" s="169" t="s">
        <v>9569</v>
      </c>
      <c r="E1142" s="171" t="s">
        <v>9591</v>
      </c>
      <c r="F1142" s="171" t="s">
        <v>9581</v>
      </c>
      <c r="G1142" s="169" t="s">
        <v>9604</v>
      </c>
      <c r="H1142" s="169"/>
      <c r="I1142" s="171" t="s">
        <v>9618</v>
      </c>
      <c r="J1142" s="101"/>
      <c r="K1142" s="101"/>
    </row>
    <row r="1143" spans="1:11" x14ac:dyDescent="0.55000000000000004">
      <c r="A1143" s="169" t="s">
        <v>9555</v>
      </c>
      <c r="B1143" s="170" t="s">
        <v>4766</v>
      </c>
      <c r="C1143" s="170"/>
      <c r="D1143" s="169" t="s">
        <v>3614</v>
      </c>
      <c r="E1143" s="171" t="s">
        <v>4717</v>
      </c>
      <c r="F1143" s="171" t="s">
        <v>4093</v>
      </c>
      <c r="G1143" s="169" t="s">
        <v>9605</v>
      </c>
      <c r="H1143" s="169"/>
      <c r="I1143" s="171" t="s">
        <v>9619</v>
      </c>
      <c r="J1143" s="101"/>
      <c r="K1143" s="101"/>
    </row>
    <row r="1144" spans="1:11" x14ac:dyDescent="0.55000000000000004">
      <c r="A1144" s="169" t="s">
        <v>9555</v>
      </c>
      <c r="B1144" s="170" t="s">
        <v>4765</v>
      </c>
      <c r="C1144" s="170"/>
      <c r="D1144" s="169" t="s">
        <v>3614</v>
      </c>
      <c r="E1144" s="171" t="s">
        <v>4717</v>
      </c>
      <c r="F1144" s="171" t="s">
        <v>4093</v>
      </c>
      <c r="G1144" s="169" t="s">
        <v>9606</v>
      </c>
      <c r="H1144" s="169"/>
      <c r="I1144" s="171" t="s">
        <v>9619</v>
      </c>
      <c r="J1144" s="101"/>
      <c r="K1144" s="101"/>
    </row>
    <row r="1145" spans="1:11" x14ac:dyDescent="0.55000000000000004">
      <c r="A1145" s="169" t="s">
        <v>9556</v>
      </c>
      <c r="B1145" s="170" t="s">
        <v>4767</v>
      </c>
      <c r="C1145" s="170"/>
      <c r="D1145" s="169" t="s">
        <v>9569</v>
      </c>
      <c r="E1145" s="171" t="s">
        <v>9591</v>
      </c>
      <c r="F1145" s="171" t="s">
        <v>9581</v>
      </c>
      <c r="G1145" s="169" t="s">
        <v>9607</v>
      </c>
      <c r="H1145" s="169"/>
      <c r="I1145" s="171" t="s">
        <v>9620</v>
      </c>
      <c r="J1145" s="101"/>
      <c r="K1145" s="101"/>
    </row>
    <row r="1146" spans="1:11" x14ac:dyDescent="0.55000000000000004">
      <c r="A1146" s="169" t="s">
        <v>9557</v>
      </c>
      <c r="B1146" s="170" t="s">
        <v>4767</v>
      </c>
      <c r="C1146" s="170"/>
      <c r="D1146" s="169" t="s">
        <v>9569</v>
      </c>
      <c r="E1146" s="171" t="s">
        <v>9591</v>
      </c>
      <c r="F1146" s="171" t="s">
        <v>9581</v>
      </c>
      <c r="G1146" s="169" t="s">
        <v>9608</v>
      </c>
      <c r="H1146" s="169"/>
      <c r="I1146" s="171" t="s">
        <v>9621</v>
      </c>
      <c r="J1146" s="101"/>
      <c r="K1146" s="101"/>
    </row>
    <row r="1147" spans="1:11" x14ac:dyDescent="0.55000000000000004">
      <c r="A1147" s="169" t="s">
        <v>9558</v>
      </c>
      <c r="B1147" s="170" t="s">
        <v>4765</v>
      </c>
      <c r="C1147" s="170"/>
      <c r="D1147" s="169" t="s">
        <v>9570</v>
      </c>
      <c r="E1147" s="171" t="s">
        <v>9592</v>
      </c>
      <c r="F1147" s="171" t="s">
        <v>2907</v>
      </c>
      <c r="G1147" s="169" t="s">
        <v>1984</v>
      </c>
      <c r="H1147" s="169"/>
      <c r="I1147" s="171" t="s">
        <v>9622</v>
      </c>
      <c r="J1147" s="101"/>
      <c r="K1147" s="101"/>
    </row>
    <row r="1148" spans="1:11" x14ac:dyDescent="0.55000000000000004">
      <c r="A1148" s="169" t="s">
        <v>9559</v>
      </c>
      <c r="B1148" s="170" t="s">
        <v>4765</v>
      </c>
      <c r="C1148" s="170"/>
      <c r="D1148" s="169" t="s">
        <v>9571</v>
      </c>
      <c r="E1148" s="171" t="s">
        <v>4716</v>
      </c>
      <c r="F1148" s="171" t="s">
        <v>9582</v>
      </c>
      <c r="G1148" s="169" t="s">
        <v>2020</v>
      </c>
      <c r="H1148" s="169"/>
      <c r="I1148" s="171" t="s">
        <v>9623</v>
      </c>
      <c r="J1148" s="101"/>
      <c r="K1148" s="101"/>
    </row>
    <row r="1149" spans="1:11" x14ac:dyDescent="0.55000000000000004">
      <c r="A1149" s="169" t="s">
        <v>9624</v>
      </c>
      <c r="B1149" s="170" t="s">
        <v>4765</v>
      </c>
      <c r="C1149" s="170"/>
      <c r="D1149" s="169" t="s">
        <v>3131</v>
      </c>
      <c r="E1149" s="171" t="s">
        <v>4240</v>
      </c>
      <c r="F1149" s="171" t="s">
        <v>3737</v>
      </c>
      <c r="G1149" s="169" t="s">
        <v>9625</v>
      </c>
      <c r="H1149" s="169"/>
      <c r="I1149" s="171" t="s">
        <v>9626</v>
      </c>
      <c r="J1149" s="101"/>
      <c r="K1149" s="101"/>
    </row>
    <row r="1150" spans="1:11" x14ac:dyDescent="0.55000000000000004">
      <c r="A1150" s="169" t="s">
        <v>9627</v>
      </c>
      <c r="B1150" s="170" t="s">
        <v>4765</v>
      </c>
      <c r="C1150" s="170"/>
      <c r="D1150" s="169" t="s">
        <v>9628</v>
      </c>
      <c r="E1150" s="171" t="s">
        <v>9629</v>
      </c>
      <c r="F1150" s="171" t="s">
        <v>9630</v>
      </c>
      <c r="G1150" s="169" t="s">
        <v>9631</v>
      </c>
      <c r="H1150" s="169"/>
      <c r="I1150" s="171" t="s">
        <v>9630</v>
      </c>
      <c r="J1150" s="101"/>
      <c r="K1150" s="101"/>
    </row>
    <row r="1151" spans="1:11" x14ac:dyDescent="0.55000000000000004">
      <c r="A1151" s="169" t="s">
        <v>9632</v>
      </c>
      <c r="B1151" s="170" t="s">
        <v>4765</v>
      </c>
      <c r="C1151" s="170"/>
      <c r="D1151" s="169" t="s">
        <v>9633</v>
      </c>
      <c r="E1151" s="171" t="s">
        <v>9634</v>
      </c>
      <c r="F1151" s="171" t="s">
        <v>9635</v>
      </c>
      <c r="G1151" s="169" t="s">
        <v>9636</v>
      </c>
      <c r="H1151" s="169"/>
      <c r="I1151" s="171" t="s">
        <v>9637</v>
      </c>
      <c r="J1151" s="101"/>
      <c r="K1151" s="101"/>
    </row>
    <row r="1152" spans="1:11" x14ac:dyDescent="0.55000000000000004">
      <c r="A1152" s="169" t="s">
        <v>9638</v>
      </c>
      <c r="B1152" s="170" t="s">
        <v>4764</v>
      </c>
      <c r="C1152" s="170"/>
      <c r="D1152" s="169" t="s">
        <v>9568</v>
      </c>
      <c r="E1152" s="171" t="s">
        <v>9590</v>
      </c>
      <c r="F1152" s="171" t="s">
        <v>9580</v>
      </c>
      <c r="G1152" s="169" t="s">
        <v>9639</v>
      </c>
      <c r="H1152" s="169"/>
      <c r="I1152" s="171" t="s">
        <v>9580</v>
      </c>
      <c r="J1152" s="101"/>
      <c r="K1152" s="101"/>
    </row>
    <row r="1153" spans="1:11" x14ac:dyDescent="0.55000000000000004">
      <c r="A1153" s="169" t="s">
        <v>9638</v>
      </c>
      <c r="B1153" s="170" t="s">
        <v>4765</v>
      </c>
      <c r="C1153" s="170"/>
      <c r="D1153" s="169" t="s">
        <v>9568</v>
      </c>
      <c r="E1153" s="171" t="s">
        <v>9590</v>
      </c>
      <c r="F1153" s="171" t="s">
        <v>9580</v>
      </c>
      <c r="G1153" s="169" t="s">
        <v>9639</v>
      </c>
      <c r="H1153" s="169"/>
      <c r="I1153" s="171" t="s">
        <v>9580</v>
      </c>
      <c r="J1153" s="101"/>
      <c r="K1153" s="101"/>
    </row>
    <row r="1154" spans="1:11" x14ac:dyDescent="0.55000000000000004">
      <c r="A1154" s="169" t="s">
        <v>9640</v>
      </c>
      <c r="B1154" s="170" t="s">
        <v>4765</v>
      </c>
      <c r="C1154" s="170"/>
      <c r="D1154" s="169" t="s">
        <v>3519</v>
      </c>
      <c r="E1154" s="171" t="s">
        <v>4627</v>
      </c>
      <c r="F1154" s="171" t="s">
        <v>4022</v>
      </c>
      <c r="G1154" s="169" t="s">
        <v>9641</v>
      </c>
      <c r="H1154" s="169"/>
      <c r="I1154" s="171" t="s">
        <v>9642</v>
      </c>
      <c r="J1154" s="101"/>
      <c r="K1154" s="101"/>
    </row>
    <row r="1155" spans="1:11" x14ac:dyDescent="0.55000000000000004">
      <c r="A1155" s="169" t="s">
        <v>9643</v>
      </c>
      <c r="B1155" s="170" t="s">
        <v>4765</v>
      </c>
      <c r="C1155" s="170"/>
      <c r="D1155" s="169" t="s">
        <v>9644</v>
      </c>
      <c r="E1155" s="171" t="s">
        <v>4364</v>
      </c>
      <c r="F1155" s="171" t="s">
        <v>9645</v>
      </c>
      <c r="G1155" s="169" t="s">
        <v>9646</v>
      </c>
      <c r="H1155" s="169"/>
      <c r="I1155" s="171" t="s">
        <v>2875</v>
      </c>
      <c r="J1155" s="101"/>
      <c r="K1155" s="101"/>
    </row>
    <row r="1156" spans="1:11" x14ac:dyDescent="0.55000000000000004">
      <c r="A1156" s="169" t="s">
        <v>9647</v>
      </c>
      <c r="B1156" s="170" t="s">
        <v>4762</v>
      </c>
      <c r="C1156" s="170"/>
      <c r="D1156" s="169" t="s">
        <v>9648</v>
      </c>
      <c r="E1156" s="171" t="s">
        <v>9649</v>
      </c>
      <c r="F1156" s="171" t="s">
        <v>9650</v>
      </c>
      <c r="G1156" s="169" t="s">
        <v>9651</v>
      </c>
      <c r="H1156" s="169"/>
      <c r="I1156" s="171" t="s">
        <v>9652</v>
      </c>
      <c r="J1156" s="101"/>
      <c r="K1156" s="101"/>
    </row>
    <row r="1157" spans="1:11" x14ac:dyDescent="0.55000000000000004">
      <c r="A1157" s="169" t="s">
        <v>9659</v>
      </c>
      <c r="B1157" s="170" t="s">
        <v>4762</v>
      </c>
      <c r="C1157" s="170"/>
      <c r="D1157" s="169" t="s">
        <v>3409</v>
      </c>
      <c r="E1157" s="171" t="s">
        <v>4517</v>
      </c>
      <c r="F1157" s="171" t="s">
        <v>2229</v>
      </c>
      <c r="G1157" s="169" t="s">
        <v>9668</v>
      </c>
      <c r="H1157" s="169"/>
      <c r="I1157" s="171" t="s">
        <v>2229</v>
      </c>
      <c r="J1157" s="101"/>
      <c r="K1157" s="101"/>
    </row>
    <row r="1158" spans="1:11" x14ac:dyDescent="0.55000000000000004">
      <c r="A1158" s="169" t="s">
        <v>9659</v>
      </c>
      <c r="B1158" s="170" t="s">
        <v>4765</v>
      </c>
      <c r="C1158" s="170"/>
      <c r="D1158" s="169" t="s">
        <v>3409</v>
      </c>
      <c r="E1158" s="171" t="s">
        <v>4517</v>
      </c>
      <c r="F1158" s="171" t="s">
        <v>2229</v>
      </c>
      <c r="G1158" s="169" t="s">
        <v>9668</v>
      </c>
      <c r="H1158" s="169"/>
      <c r="I1158" s="171" t="s">
        <v>2229</v>
      </c>
      <c r="J1158" s="101"/>
      <c r="K1158" s="101"/>
    </row>
    <row r="1159" spans="1:11" x14ac:dyDescent="0.55000000000000004">
      <c r="A1159" s="169" t="s">
        <v>9660</v>
      </c>
      <c r="B1159" s="170" t="s">
        <v>4765</v>
      </c>
      <c r="C1159" s="170"/>
      <c r="D1159" s="169" t="s">
        <v>9662</v>
      </c>
      <c r="E1159" s="171" t="s">
        <v>9664</v>
      </c>
      <c r="F1159" s="171" t="s">
        <v>9666</v>
      </c>
      <c r="G1159" s="169" t="s">
        <v>9669</v>
      </c>
      <c r="H1159" s="169"/>
      <c r="I1159" s="171" t="s">
        <v>9671</v>
      </c>
      <c r="J1159" s="101"/>
      <c r="K1159" s="101"/>
    </row>
    <row r="1160" spans="1:11" x14ac:dyDescent="0.55000000000000004">
      <c r="A1160" s="169" t="s">
        <v>9661</v>
      </c>
      <c r="B1160" s="170" t="s">
        <v>4765</v>
      </c>
      <c r="C1160" s="170"/>
      <c r="D1160" s="169" t="s">
        <v>9663</v>
      </c>
      <c r="E1160" s="171" t="s">
        <v>9665</v>
      </c>
      <c r="F1160" s="171" t="s">
        <v>9667</v>
      </c>
      <c r="G1160" s="169" t="s">
        <v>9670</v>
      </c>
      <c r="H1160" s="169"/>
      <c r="I1160" s="171" t="s">
        <v>9672</v>
      </c>
      <c r="J1160" s="101"/>
      <c r="K1160" s="101"/>
    </row>
    <row r="1161" spans="1:11" x14ac:dyDescent="0.55000000000000004">
      <c r="A1161" s="169" t="s">
        <v>9673</v>
      </c>
      <c r="B1161" s="170" t="s">
        <v>4765</v>
      </c>
      <c r="C1161" s="170"/>
      <c r="D1161" s="169" t="s">
        <v>9682</v>
      </c>
      <c r="E1161" s="171" t="s">
        <v>9690</v>
      </c>
      <c r="F1161" s="171" t="s">
        <v>9697</v>
      </c>
      <c r="G1161" s="169" t="s">
        <v>9704</v>
      </c>
      <c r="H1161" s="169"/>
      <c r="I1161" s="171" t="s">
        <v>9697</v>
      </c>
      <c r="J1161" s="101"/>
      <c r="K1161" s="101"/>
    </row>
    <row r="1162" spans="1:11" x14ac:dyDescent="0.55000000000000004">
      <c r="A1162" s="169" t="s">
        <v>9674</v>
      </c>
      <c r="B1162" s="170" t="s">
        <v>4765</v>
      </c>
      <c r="C1162" s="170"/>
      <c r="D1162" s="169" t="s">
        <v>3322</v>
      </c>
      <c r="E1162" s="171" t="s">
        <v>4431</v>
      </c>
      <c r="F1162" s="171" t="s">
        <v>3886</v>
      </c>
      <c r="G1162" s="169" t="s">
        <v>9705</v>
      </c>
      <c r="H1162" s="169"/>
      <c r="I1162" s="171" t="s">
        <v>9713</v>
      </c>
      <c r="J1162" s="101"/>
      <c r="K1162" s="101"/>
    </row>
    <row r="1163" spans="1:11" x14ac:dyDescent="0.55000000000000004">
      <c r="A1163" s="169" t="s">
        <v>9675</v>
      </c>
      <c r="B1163" s="170" t="s">
        <v>4765</v>
      </c>
      <c r="C1163" s="170"/>
      <c r="D1163" s="169" t="s">
        <v>9683</v>
      </c>
      <c r="E1163" s="171" t="s">
        <v>9691</v>
      </c>
      <c r="F1163" s="171" t="s">
        <v>9698</v>
      </c>
      <c r="G1163" s="169" t="s">
        <v>9706</v>
      </c>
      <c r="H1163" s="169"/>
      <c r="I1163" s="171" t="s">
        <v>9714</v>
      </c>
      <c r="J1163" s="101"/>
      <c r="K1163" s="101"/>
    </row>
    <row r="1164" spans="1:11" x14ac:dyDescent="0.55000000000000004">
      <c r="A1164" s="169" t="s">
        <v>9676</v>
      </c>
      <c r="B1164" s="170" t="s">
        <v>4765</v>
      </c>
      <c r="C1164" s="170"/>
      <c r="D1164" s="169" t="s">
        <v>9684</v>
      </c>
      <c r="E1164" s="171" t="s">
        <v>9692</v>
      </c>
      <c r="F1164" s="171" t="s">
        <v>9699</v>
      </c>
      <c r="G1164" s="169" t="s">
        <v>9707</v>
      </c>
      <c r="H1164" s="169"/>
      <c r="I1164" s="171" t="s">
        <v>9715</v>
      </c>
      <c r="J1164" s="101"/>
      <c r="K1164" s="101"/>
    </row>
    <row r="1165" spans="1:11" x14ac:dyDescent="0.55000000000000004">
      <c r="A1165" s="169" t="s">
        <v>9677</v>
      </c>
      <c r="B1165" s="170" t="s">
        <v>4765</v>
      </c>
      <c r="C1165" s="170"/>
      <c r="D1165" s="169" t="s">
        <v>9685</v>
      </c>
      <c r="E1165" s="171" t="s">
        <v>4249</v>
      </c>
      <c r="F1165" s="171" t="s">
        <v>3746</v>
      </c>
      <c r="G1165" s="169" t="s">
        <v>9708</v>
      </c>
      <c r="H1165" s="169"/>
      <c r="I1165" s="171" t="s">
        <v>9716</v>
      </c>
      <c r="J1165" s="101"/>
      <c r="K1165" s="101"/>
    </row>
    <row r="1166" spans="1:11" x14ac:dyDescent="0.55000000000000004">
      <c r="A1166" s="169" t="s">
        <v>9678</v>
      </c>
      <c r="B1166" s="170" t="s">
        <v>4765</v>
      </c>
      <c r="C1166" s="170"/>
      <c r="D1166" s="169" t="s">
        <v>9686</v>
      </c>
      <c r="E1166" s="171" t="s">
        <v>9693</v>
      </c>
      <c r="F1166" s="171" t="s">
        <v>9700</v>
      </c>
      <c r="G1166" s="169" t="s">
        <v>9709</v>
      </c>
      <c r="H1166" s="169"/>
      <c r="I1166" s="171" t="s">
        <v>9700</v>
      </c>
      <c r="J1166" s="101"/>
      <c r="K1166" s="101"/>
    </row>
    <row r="1167" spans="1:11" x14ac:dyDescent="0.55000000000000004">
      <c r="A1167" s="169" t="s">
        <v>9679</v>
      </c>
      <c r="B1167" s="170" t="s">
        <v>4765</v>
      </c>
      <c r="C1167" s="170"/>
      <c r="D1167" s="169" t="s">
        <v>9687</v>
      </c>
      <c r="E1167" s="171" t="s">
        <v>9694</v>
      </c>
      <c r="F1167" s="171" t="s">
        <v>9701</v>
      </c>
      <c r="G1167" s="169" t="s">
        <v>9710</v>
      </c>
      <c r="H1167" s="169"/>
      <c r="I1167" s="171" t="s">
        <v>9717</v>
      </c>
      <c r="J1167" s="101"/>
      <c r="K1167" s="101"/>
    </row>
    <row r="1168" spans="1:11" x14ac:dyDescent="0.55000000000000004">
      <c r="A1168" s="169" t="s">
        <v>9680</v>
      </c>
      <c r="B1168" s="170" t="s">
        <v>4765</v>
      </c>
      <c r="C1168" s="170"/>
      <c r="D1168" s="169" t="s">
        <v>9688</v>
      </c>
      <c r="E1168" s="171" t="s">
        <v>9695</v>
      </c>
      <c r="F1168" s="171" t="s">
        <v>9702</v>
      </c>
      <c r="G1168" s="169" t="s">
        <v>9711</v>
      </c>
      <c r="H1168" s="169"/>
      <c r="I1168" s="171" t="s">
        <v>9718</v>
      </c>
      <c r="J1168" s="101"/>
      <c r="K1168" s="101"/>
    </row>
    <row r="1169" spans="1:11" x14ac:dyDescent="0.55000000000000004">
      <c r="A1169" s="169" t="s">
        <v>9681</v>
      </c>
      <c r="B1169" s="170" t="s">
        <v>4765</v>
      </c>
      <c r="C1169" s="170"/>
      <c r="D1169" s="169" t="s">
        <v>9689</v>
      </c>
      <c r="E1169" s="171" t="s">
        <v>9696</v>
      </c>
      <c r="F1169" s="171" t="s">
        <v>9703</v>
      </c>
      <c r="G1169" s="169" t="s">
        <v>9712</v>
      </c>
      <c r="H1169" s="169"/>
      <c r="I1169" s="171" t="s">
        <v>9703</v>
      </c>
      <c r="J1169" s="101"/>
      <c r="K1169" s="101"/>
    </row>
    <row r="1170" spans="1:11" x14ac:dyDescent="0.55000000000000004">
      <c r="A1170" s="169" t="s">
        <v>221</v>
      </c>
      <c r="B1170" s="170" t="s">
        <v>4765</v>
      </c>
      <c r="C1170" s="170"/>
      <c r="D1170" s="169" t="s">
        <v>3013</v>
      </c>
      <c r="E1170" s="171" t="s">
        <v>4124</v>
      </c>
      <c r="F1170" s="171" t="s">
        <v>2084</v>
      </c>
      <c r="G1170" s="169" t="s">
        <v>1141</v>
      </c>
      <c r="H1170" s="169"/>
      <c r="I1170" s="171" t="s">
        <v>2084</v>
      </c>
      <c r="J1170" s="101"/>
      <c r="K1170" s="101"/>
    </row>
    <row r="1171" spans="1:11" x14ac:dyDescent="0.55000000000000004">
      <c r="A1171" s="169" t="s">
        <v>9763</v>
      </c>
      <c r="B1171" s="170" t="s">
        <v>4765</v>
      </c>
      <c r="C1171" s="170"/>
      <c r="D1171" s="169" t="s">
        <v>3324</v>
      </c>
      <c r="E1171" s="171" t="s">
        <v>9794</v>
      </c>
      <c r="F1171" s="171" t="s">
        <v>3888</v>
      </c>
      <c r="G1171" s="169" t="s">
        <v>9820</v>
      </c>
      <c r="H1171" s="169"/>
      <c r="I1171" s="171" t="s">
        <v>9839</v>
      </c>
      <c r="J1171" s="101"/>
      <c r="K1171" s="101"/>
    </row>
    <row r="1172" spans="1:11" x14ac:dyDescent="0.55000000000000004">
      <c r="A1172" s="169" t="s">
        <v>9764</v>
      </c>
      <c r="B1172" s="170" t="s">
        <v>4764</v>
      </c>
      <c r="C1172" s="170"/>
      <c r="D1172" s="169" t="s">
        <v>9782</v>
      </c>
      <c r="E1172" s="171" t="s">
        <v>9795</v>
      </c>
      <c r="F1172" s="171" t="s">
        <v>9807</v>
      </c>
      <c r="G1172" s="169" t="s">
        <v>9821</v>
      </c>
      <c r="H1172" s="169"/>
      <c r="I1172" s="171" t="s">
        <v>9807</v>
      </c>
      <c r="J1172" s="101"/>
      <c r="K1172" s="101"/>
    </row>
    <row r="1173" spans="1:11" x14ac:dyDescent="0.55000000000000004">
      <c r="A1173" s="169" t="s">
        <v>9765</v>
      </c>
      <c r="B1173" s="170" t="s">
        <v>4764</v>
      </c>
      <c r="C1173" s="170"/>
      <c r="D1173" s="169" t="s">
        <v>9783</v>
      </c>
      <c r="E1173" s="171" t="s">
        <v>9796</v>
      </c>
      <c r="F1173" s="171" t="s">
        <v>9808</v>
      </c>
      <c r="G1173" s="169" t="s">
        <v>9822</v>
      </c>
      <c r="H1173" s="169"/>
      <c r="I1173" s="171" t="s">
        <v>9840</v>
      </c>
      <c r="J1173" s="101"/>
      <c r="K1173" s="101"/>
    </row>
    <row r="1174" spans="1:11" x14ac:dyDescent="0.55000000000000004">
      <c r="A1174" s="169" t="s">
        <v>9766</v>
      </c>
      <c r="B1174" s="170" t="s">
        <v>4764</v>
      </c>
      <c r="C1174" s="170"/>
      <c r="D1174" s="169" t="s">
        <v>9784</v>
      </c>
      <c r="E1174" s="171" t="s">
        <v>9797</v>
      </c>
      <c r="F1174" s="171" t="s">
        <v>9809</v>
      </c>
      <c r="G1174" s="169" t="s">
        <v>9823</v>
      </c>
      <c r="H1174" s="169"/>
      <c r="I1174" s="171" t="s">
        <v>9841</v>
      </c>
      <c r="J1174" s="101"/>
      <c r="K1174" s="101"/>
    </row>
    <row r="1175" spans="1:11" x14ac:dyDescent="0.55000000000000004">
      <c r="A1175" s="169" t="s">
        <v>9767</v>
      </c>
      <c r="B1175" s="170" t="s">
        <v>4764</v>
      </c>
      <c r="C1175" s="170"/>
      <c r="D1175" s="169" t="s">
        <v>9785</v>
      </c>
      <c r="E1175" s="171" t="s">
        <v>9798</v>
      </c>
      <c r="F1175" s="171" t="s">
        <v>9810</v>
      </c>
      <c r="G1175" s="169" t="s">
        <v>9824</v>
      </c>
      <c r="H1175" s="169"/>
      <c r="I1175" s="171" t="s">
        <v>9810</v>
      </c>
      <c r="J1175" s="101"/>
      <c r="K1175" s="101"/>
    </row>
    <row r="1176" spans="1:11" x14ac:dyDescent="0.55000000000000004">
      <c r="A1176" s="169" t="s">
        <v>9768</v>
      </c>
      <c r="B1176" s="170" t="s">
        <v>4765</v>
      </c>
      <c r="C1176" s="170"/>
      <c r="D1176" s="169" t="s">
        <v>3232</v>
      </c>
      <c r="E1176" s="171" t="s">
        <v>4341</v>
      </c>
      <c r="F1176" s="171" t="s">
        <v>3810</v>
      </c>
      <c r="G1176" s="169" t="s">
        <v>9825</v>
      </c>
      <c r="H1176" s="169"/>
      <c r="I1176" s="171" t="s">
        <v>9842</v>
      </c>
      <c r="J1176" s="101"/>
      <c r="K1176" s="101"/>
    </row>
    <row r="1177" spans="1:11" x14ac:dyDescent="0.55000000000000004">
      <c r="A1177" s="169" t="s">
        <v>9769</v>
      </c>
      <c r="B1177" s="170" t="s">
        <v>4765</v>
      </c>
      <c r="C1177" s="170"/>
      <c r="D1177" s="169" t="s">
        <v>3305</v>
      </c>
      <c r="E1177" s="171" t="s">
        <v>4414</v>
      </c>
      <c r="F1177" s="171" t="s">
        <v>9811</v>
      </c>
      <c r="G1177" s="169" t="s">
        <v>9826</v>
      </c>
      <c r="H1177" s="169"/>
      <c r="I1177" s="171" t="s">
        <v>9843</v>
      </c>
      <c r="J1177" s="101"/>
      <c r="K1177" s="101"/>
    </row>
    <row r="1178" spans="1:11" x14ac:dyDescent="0.55000000000000004">
      <c r="A1178" s="169" t="s">
        <v>9770</v>
      </c>
      <c r="B1178" s="170" t="s">
        <v>4764</v>
      </c>
      <c r="C1178" s="170"/>
      <c r="D1178" s="169" t="s">
        <v>9786</v>
      </c>
      <c r="E1178" s="171" t="s">
        <v>9799</v>
      </c>
      <c r="F1178" s="171" t="s">
        <v>9812</v>
      </c>
      <c r="G1178" s="169" t="s">
        <v>9827</v>
      </c>
      <c r="H1178" s="169"/>
      <c r="I1178" s="171" t="s">
        <v>9844</v>
      </c>
      <c r="J1178" s="101"/>
      <c r="K1178" s="101"/>
    </row>
    <row r="1179" spans="1:11" x14ac:dyDescent="0.55000000000000004">
      <c r="A1179" s="169" t="s">
        <v>9770</v>
      </c>
      <c r="B1179" s="170" t="s">
        <v>4765</v>
      </c>
      <c r="C1179" s="170"/>
      <c r="D1179" s="169" t="s">
        <v>9786</v>
      </c>
      <c r="E1179" s="171" t="s">
        <v>9799</v>
      </c>
      <c r="F1179" s="171" t="s">
        <v>9812</v>
      </c>
      <c r="G1179" s="169" t="s">
        <v>9827</v>
      </c>
      <c r="H1179" s="169"/>
      <c r="I1179" s="171" t="s">
        <v>9844</v>
      </c>
      <c r="J1179" s="101"/>
      <c r="K1179" s="101"/>
    </row>
    <row r="1180" spans="1:11" x14ac:dyDescent="0.55000000000000004">
      <c r="A1180" s="169" t="s">
        <v>9771</v>
      </c>
      <c r="B1180" s="170" t="s">
        <v>4764</v>
      </c>
      <c r="C1180" s="170"/>
      <c r="D1180" s="169" t="s">
        <v>9787</v>
      </c>
      <c r="E1180" s="171" t="s">
        <v>9800</v>
      </c>
      <c r="F1180" s="171" t="s">
        <v>9813</v>
      </c>
      <c r="G1180" s="169" t="s">
        <v>9828</v>
      </c>
      <c r="H1180" s="169"/>
      <c r="I1180" s="171" t="s">
        <v>9813</v>
      </c>
      <c r="J1180" s="101"/>
      <c r="K1180" s="101"/>
    </row>
    <row r="1181" spans="1:11" x14ac:dyDescent="0.55000000000000004">
      <c r="A1181" s="169" t="s">
        <v>9771</v>
      </c>
      <c r="B1181" s="170" t="s">
        <v>4765</v>
      </c>
      <c r="C1181" s="170"/>
      <c r="D1181" s="169" t="s">
        <v>9787</v>
      </c>
      <c r="E1181" s="171" t="s">
        <v>9800</v>
      </c>
      <c r="F1181" s="171" t="s">
        <v>9813</v>
      </c>
      <c r="G1181" s="169" t="s">
        <v>9828</v>
      </c>
      <c r="H1181" s="169"/>
      <c r="I1181" s="171" t="s">
        <v>9813</v>
      </c>
      <c r="J1181" s="101"/>
      <c r="K1181" s="101"/>
    </row>
    <row r="1182" spans="1:11" x14ac:dyDescent="0.55000000000000004">
      <c r="A1182" s="169" t="s">
        <v>9772</v>
      </c>
      <c r="B1182" s="170" t="s">
        <v>4765</v>
      </c>
      <c r="C1182" s="170"/>
      <c r="D1182" s="169" t="s">
        <v>9788</v>
      </c>
      <c r="E1182" s="171" t="s">
        <v>9801</v>
      </c>
      <c r="F1182" s="171" t="s">
        <v>9814</v>
      </c>
      <c r="G1182" s="169" t="s">
        <v>9829</v>
      </c>
      <c r="H1182" s="169"/>
      <c r="I1182" s="171" t="s">
        <v>9845</v>
      </c>
      <c r="J1182" s="101"/>
      <c r="K1182" s="101"/>
    </row>
    <row r="1183" spans="1:11" x14ac:dyDescent="0.55000000000000004">
      <c r="A1183" s="169" t="s">
        <v>9773</v>
      </c>
      <c r="B1183" s="170" t="s">
        <v>4765</v>
      </c>
      <c r="C1183" s="170"/>
      <c r="D1183" s="169" t="s">
        <v>9789</v>
      </c>
      <c r="E1183" s="171" t="s">
        <v>9802</v>
      </c>
      <c r="F1183" s="171" t="s">
        <v>9815</v>
      </c>
      <c r="G1183" s="169" t="s">
        <v>9830</v>
      </c>
      <c r="H1183" s="169"/>
      <c r="I1183" s="171" t="s">
        <v>9846</v>
      </c>
      <c r="J1183" s="101"/>
      <c r="K1183" s="101"/>
    </row>
    <row r="1184" spans="1:11" x14ac:dyDescent="0.55000000000000004">
      <c r="A1184" s="169" t="s">
        <v>9774</v>
      </c>
      <c r="B1184" s="170" t="s">
        <v>4765</v>
      </c>
      <c r="C1184" s="170"/>
      <c r="D1184" s="169" t="s">
        <v>9790</v>
      </c>
      <c r="E1184" s="171" t="s">
        <v>9803</v>
      </c>
      <c r="F1184" s="171" t="s">
        <v>9816</v>
      </c>
      <c r="G1184" s="169" t="s">
        <v>9831</v>
      </c>
      <c r="H1184" s="169"/>
      <c r="I1184" s="171" t="s">
        <v>9847</v>
      </c>
      <c r="J1184" s="101"/>
      <c r="K1184" s="101"/>
    </row>
    <row r="1185" spans="1:11" x14ac:dyDescent="0.55000000000000004">
      <c r="A1185" s="169" t="s">
        <v>9775</v>
      </c>
      <c r="B1185" s="170" t="s">
        <v>4764</v>
      </c>
      <c r="C1185" s="170"/>
      <c r="D1185" s="169" t="s">
        <v>9791</v>
      </c>
      <c r="E1185" s="171" t="s">
        <v>9804</v>
      </c>
      <c r="F1185" s="171" t="s">
        <v>9817</v>
      </c>
      <c r="G1185" s="169" t="s">
        <v>9832</v>
      </c>
      <c r="H1185" s="169"/>
      <c r="I1185" s="171" t="s">
        <v>9848</v>
      </c>
      <c r="J1185" s="101"/>
      <c r="K1185" s="101"/>
    </row>
    <row r="1186" spans="1:11" x14ac:dyDescent="0.55000000000000004">
      <c r="A1186" s="169" t="s">
        <v>9776</v>
      </c>
      <c r="B1186" s="170" t="s">
        <v>4765</v>
      </c>
      <c r="C1186" s="170"/>
      <c r="D1186" s="169" t="s">
        <v>3582</v>
      </c>
      <c r="E1186" s="171" t="s">
        <v>4688</v>
      </c>
      <c r="F1186" s="171" t="s">
        <v>2912</v>
      </c>
      <c r="G1186" s="169" t="s">
        <v>9833</v>
      </c>
      <c r="H1186" s="169"/>
      <c r="I1186" s="171" t="s">
        <v>9849</v>
      </c>
      <c r="J1186" s="101"/>
      <c r="K1186" s="101"/>
    </row>
    <row r="1187" spans="1:11" x14ac:dyDescent="0.55000000000000004">
      <c r="A1187" s="169" t="s">
        <v>1059</v>
      </c>
      <c r="B1187" s="170" t="s">
        <v>4765</v>
      </c>
      <c r="C1187" s="170"/>
      <c r="D1187" s="169" t="s">
        <v>3597</v>
      </c>
      <c r="E1187" s="171" t="s">
        <v>4702</v>
      </c>
      <c r="F1187" s="171" t="s">
        <v>2933</v>
      </c>
      <c r="G1187" s="169" t="s">
        <v>2001</v>
      </c>
      <c r="H1187" s="169"/>
      <c r="I1187" s="171" t="s">
        <v>2933</v>
      </c>
      <c r="J1187" s="101"/>
      <c r="K1187" s="101"/>
    </row>
    <row r="1188" spans="1:11" x14ac:dyDescent="0.55000000000000004">
      <c r="A1188" s="169" t="s">
        <v>9777</v>
      </c>
      <c r="B1188" s="170" t="s">
        <v>4767</v>
      </c>
      <c r="C1188" s="170"/>
      <c r="D1188" s="169" t="s">
        <v>9792</v>
      </c>
      <c r="E1188" s="171" t="s">
        <v>9805</v>
      </c>
      <c r="F1188" s="171" t="s">
        <v>9818</v>
      </c>
      <c r="G1188" s="169" t="s">
        <v>9834</v>
      </c>
      <c r="H1188" s="169"/>
      <c r="I1188" s="171" t="s">
        <v>9818</v>
      </c>
      <c r="J1188" s="101"/>
      <c r="K1188" s="101"/>
    </row>
    <row r="1189" spans="1:11" x14ac:dyDescent="0.55000000000000004">
      <c r="A1189" s="169" t="s">
        <v>9778</v>
      </c>
      <c r="B1189" s="170" t="s">
        <v>4765</v>
      </c>
      <c r="C1189" s="170"/>
      <c r="D1189" s="169" t="s">
        <v>9480</v>
      </c>
      <c r="E1189" s="171" t="s">
        <v>9490</v>
      </c>
      <c r="F1189" s="171" t="s">
        <v>9501</v>
      </c>
      <c r="G1189" s="169" t="s">
        <v>9835</v>
      </c>
      <c r="H1189" s="169"/>
      <c r="I1189" s="171" t="s">
        <v>9850</v>
      </c>
      <c r="J1189" s="101"/>
      <c r="K1189" s="101"/>
    </row>
    <row r="1190" spans="1:11" x14ac:dyDescent="0.55000000000000004">
      <c r="A1190" s="169" t="s">
        <v>9779</v>
      </c>
      <c r="B1190" s="170" t="s">
        <v>4763</v>
      </c>
      <c r="C1190" s="170"/>
      <c r="D1190" s="169" t="s">
        <v>3590</v>
      </c>
      <c r="E1190" s="171" t="s">
        <v>4695</v>
      </c>
      <c r="F1190" s="171" t="s">
        <v>4079</v>
      </c>
      <c r="G1190" s="169" t="s">
        <v>9836</v>
      </c>
      <c r="H1190" s="169"/>
      <c r="I1190" s="171" t="s">
        <v>9851</v>
      </c>
      <c r="J1190" s="101"/>
      <c r="K1190" s="101"/>
    </row>
    <row r="1191" spans="1:11" x14ac:dyDescent="0.55000000000000004">
      <c r="A1191" s="169" t="s">
        <v>9780</v>
      </c>
      <c r="B1191" s="170" t="s">
        <v>4765</v>
      </c>
      <c r="C1191" s="170"/>
      <c r="D1191" s="169" t="s">
        <v>9793</v>
      </c>
      <c r="E1191" s="171" t="s">
        <v>9806</v>
      </c>
      <c r="F1191" s="171" t="s">
        <v>9819</v>
      </c>
      <c r="G1191" s="169" t="s">
        <v>9837</v>
      </c>
      <c r="H1191" s="169"/>
      <c r="I1191" s="171" t="s">
        <v>9852</v>
      </c>
      <c r="J1191" s="101"/>
      <c r="K1191" s="101"/>
    </row>
    <row r="1192" spans="1:11" x14ac:dyDescent="0.55000000000000004">
      <c r="A1192" s="169" t="s">
        <v>9781</v>
      </c>
      <c r="B1192" s="170" t="s">
        <v>4765</v>
      </c>
      <c r="C1192" s="170"/>
      <c r="D1192" s="169" t="s">
        <v>3301</v>
      </c>
      <c r="E1192" s="171" t="s">
        <v>4410</v>
      </c>
      <c r="F1192" s="171" t="s">
        <v>2515</v>
      </c>
      <c r="G1192" s="169" t="s">
        <v>9838</v>
      </c>
      <c r="H1192" s="169"/>
      <c r="I1192" s="171" t="s">
        <v>9853</v>
      </c>
      <c r="J1192" s="101"/>
      <c r="K1192" s="101"/>
    </row>
    <row r="1193" spans="1:11" x14ac:dyDescent="0.55000000000000004">
      <c r="A1193" s="169" t="s">
        <v>9858</v>
      </c>
      <c r="B1193" s="170" t="s">
        <v>4765</v>
      </c>
      <c r="C1193" s="170"/>
      <c r="D1193" s="169" t="s">
        <v>9790</v>
      </c>
      <c r="E1193" s="171" t="s">
        <v>9803</v>
      </c>
      <c r="F1193" s="171" t="s">
        <v>9816</v>
      </c>
      <c r="G1193" s="169" t="s">
        <v>9831</v>
      </c>
      <c r="H1193" s="169"/>
      <c r="I1193" s="171" t="s">
        <v>9907</v>
      </c>
      <c r="J1193" s="101"/>
      <c r="K1193" s="101"/>
    </row>
    <row r="1194" spans="1:11" x14ac:dyDescent="0.55000000000000004">
      <c r="A1194" s="169" t="s">
        <v>9859</v>
      </c>
      <c r="B1194" s="170" t="s">
        <v>4764</v>
      </c>
      <c r="C1194" s="170"/>
      <c r="D1194" s="169" t="s">
        <v>9870</v>
      </c>
      <c r="E1194" s="171" t="s">
        <v>9878</v>
      </c>
      <c r="F1194" s="171" t="s">
        <v>9886</v>
      </c>
      <c r="G1194" s="169" t="s">
        <v>9895</v>
      </c>
      <c r="H1194" s="169"/>
      <c r="I1194" s="171" t="s">
        <v>9908</v>
      </c>
      <c r="J1194" s="101"/>
      <c r="K1194" s="101"/>
    </row>
    <row r="1195" spans="1:11" x14ac:dyDescent="0.55000000000000004">
      <c r="A1195" s="169" t="s">
        <v>513</v>
      </c>
      <c r="B1195" s="170" t="s">
        <v>4762</v>
      </c>
      <c r="C1195" s="170"/>
      <c r="D1195" s="169" t="s">
        <v>3252</v>
      </c>
      <c r="E1195" s="171" t="s">
        <v>4362</v>
      </c>
      <c r="F1195" s="171" t="s">
        <v>9887</v>
      </c>
      <c r="G1195" s="169" t="s">
        <v>9896</v>
      </c>
      <c r="H1195" s="169"/>
      <c r="I1195" s="171" t="s">
        <v>2389</v>
      </c>
      <c r="J1195" s="101"/>
      <c r="K1195" s="101"/>
    </row>
    <row r="1196" spans="1:11" x14ac:dyDescent="0.55000000000000004">
      <c r="A1196" s="169" t="s">
        <v>9860</v>
      </c>
      <c r="B1196" s="170" t="s">
        <v>4765</v>
      </c>
      <c r="C1196" s="170"/>
      <c r="D1196" s="169" t="s">
        <v>3092</v>
      </c>
      <c r="E1196" s="171" t="s">
        <v>4201</v>
      </c>
      <c r="F1196" s="171" t="s">
        <v>2173</v>
      </c>
      <c r="G1196" s="169" t="s">
        <v>9897</v>
      </c>
      <c r="H1196" s="169"/>
      <c r="I1196" s="171" t="s">
        <v>9909</v>
      </c>
      <c r="J1196" s="101"/>
      <c r="K1196" s="101"/>
    </row>
    <row r="1197" spans="1:11" x14ac:dyDescent="0.55000000000000004">
      <c r="A1197" s="169" t="s">
        <v>539</v>
      </c>
      <c r="B1197" s="170" t="s">
        <v>4765</v>
      </c>
      <c r="C1197" s="170"/>
      <c r="D1197" s="169" t="s">
        <v>1469</v>
      </c>
      <c r="E1197" s="171" t="s">
        <v>9879</v>
      </c>
      <c r="F1197" s="171" t="s">
        <v>9888</v>
      </c>
      <c r="G1197" s="169" t="s">
        <v>9898</v>
      </c>
      <c r="H1197" s="169"/>
      <c r="I1197" s="171" t="s">
        <v>2415</v>
      </c>
      <c r="J1197" s="101"/>
      <c r="K1197" s="101"/>
    </row>
    <row r="1198" spans="1:11" x14ac:dyDescent="0.55000000000000004">
      <c r="A1198" s="169" t="s">
        <v>9861</v>
      </c>
      <c r="B1198" s="170" t="s">
        <v>4767</v>
      </c>
      <c r="C1198" s="170"/>
      <c r="D1198" s="169" t="s">
        <v>9569</v>
      </c>
      <c r="E1198" s="171" t="s">
        <v>9591</v>
      </c>
      <c r="F1198" s="171" t="s">
        <v>9581</v>
      </c>
      <c r="G1198" s="169" t="s">
        <v>9899</v>
      </c>
      <c r="H1198" s="169"/>
      <c r="I1198" s="171" t="s">
        <v>9910</v>
      </c>
      <c r="J1198" s="101"/>
      <c r="K1198" s="101"/>
    </row>
    <row r="1199" spans="1:11" x14ac:dyDescent="0.55000000000000004">
      <c r="A1199" s="169" t="s">
        <v>9862</v>
      </c>
      <c r="B1199" s="170" t="s">
        <v>4765</v>
      </c>
      <c r="C1199" s="170"/>
      <c r="D1199" s="169" t="s">
        <v>9871</v>
      </c>
      <c r="E1199" s="171" t="s">
        <v>9880</v>
      </c>
      <c r="F1199" s="171" t="s">
        <v>9889</v>
      </c>
      <c r="G1199" s="169" t="s">
        <v>9900</v>
      </c>
      <c r="H1199" s="169"/>
      <c r="I1199" s="171" t="s">
        <v>9889</v>
      </c>
      <c r="J1199" s="101"/>
      <c r="K1199" s="101"/>
    </row>
    <row r="1200" spans="1:11" x14ac:dyDescent="0.55000000000000004">
      <c r="A1200" s="169" t="s">
        <v>9863</v>
      </c>
      <c r="B1200" s="170" t="s">
        <v>4765</v>
      </c>
      <c r="C1200" s="170"/>
      <c r="D1200" s="169" t="s">
        <v>9872</v>
      </c>
      <c r="E1200" s="171" t="s">
        <v>9881</v>
      </c>
      <c r="F1200" s="171" t="s">
        <v>9890</v>
      </c>
      <c r="G1200" s="169" t="s">
        <v>9901</v>
      </c>
      <c r="H1200" s="169"/>
      <c r="I1200" s="171" t="s">
        <v>9911</v>
      </c>
      <c r="J1200" s="101"/>
      <c r="K1200" s="101"/>
    </row>
    <row r="1201" spans="1:11" x14ac:dyDescent="0.55000000000000004">
      <c r="A1201" s="169" t="s">
        <v>9864</v>
      </c>
      <c r="B1201" s="170" t="s">
        <v>4765</v>
      </c>
      <c r="C1201" s="170"/>
      <c r="D1201" s="169" t="s">
        <v>9873</v>
      </c>
      <c r="E1201" s="171" t="s">
        <v>4484</v>
      </c>
      <c r="F1201" s="171" t="s">
        <v>3953</v>
      </c>
      <c r="G1201" s="169" t="s">
        <v>9902</v>
      </c>
      <c r="H1201" s="169"/>
      <c r="I1201" s="171" t="s">
        <v>9912</v>
      </c>
      <c r="J1201" s="101"/>
      <c r="K1201" s="101"/>
    </row>
    <row r="1202" spans="1:11" x14ac:dyDescent="0.55000000000000004">
      <c r="A1202" s="169" t="s">
        <v>9865</v>
      </c>
      <c r="B1202" s="170" t="s">
        <v>4764</v>
      </c>
      <c r="C1202" s="170"/>
      <c r="D1202" s="169" t="s">
        <v>9874</v>
      </c>
      <c r="E1202" s="171" t="s">
        <v>9882</v>
      </c>
      <c r="F1202" s="171" t="s">
        <v>9891</v>
      </c>
      <c r="G1202" s="169" t="s">
        <v>9903</v>
      </c>
      <c r="H1202" s="169"/>
      <c r="I1202" s="171" t="s">
        <v>9891</v>
      </c>
      <c r="J1202" s="101"/>
      <c r="K1202" s="101"/>
    </row>
    <row r="1203" spans="1:11" x14ac:dyDescent="0.55000000000000004">
      <c r="A1203" s="169" t="s">
        <v>9866</v>
      </c>
      <c r="B1203" s="170" t="s">
        <v>4765</v>
      </c>
      <c r="C1203" s="170"/>
      <c r="D1203" s="169" t="s">
        <v>9875</v>
      </c>
      <c r="E1203" s="171" t="s">
        <v>9883</v>
      </c>
      <c r="F1203" s="171" t="s">
        <v>9892</v>
      </c>
      <c r="G1203" s="169" t="s">
        <v>9904</v>
      </c>
      <c r="H1203" s="169"/>
      <c r="I1203" s="171" t="s">
        <v>9913</v>
      </c>
      <c r="J1203" s="101"/>
      <c r="K1203" s="101"/>
    </row>
    <row r="1204" spans="1:11" x14ac:dyDescent="0.55000000000000004">
      <c r="A1204" s="169" t="s">
        <v>9867</v>
      </c>
      <c r="B1204" s="170" t="s">
        <v>4765</v>
      </c>
      <c r="C1204" s="170"/>
      <c r="D1204" s="169" t="s">
        <v>9876</v>
      </c>
      <c r="E1204" s="171" t="s">
        <v>9884</v>
      </c>
      <c r="F1204" s="171" t="s">
        <v>9893</v>
      </c>
      <c r="G1204" s="169" t="s">
        <v>9905</v>
      </c>
      <c r="H1204" s="169"/>
      <c r="I1204" s="171" t="s">
        <v>9893</v>
      </c>
      <c r="J1204" s="101"/>
      <c r="K1204" s="101"/>
    </row>
    <row r="1205" spans="1:11" ht="15.75" customHeight="1" x14ac:dyDescent="0.55000000000000004">
      <c r="A1205" s="169" t="s">
        <v>9868</v>
      </c>
      <c r="B1205" s="170" t="s">
        <v>4765</v>
      </c>
      <c r="C1205" s="170"/>
      <c r="D1205" s="169" t="s">
        <v>3565</v>
      </c>
      <c r="E1205" s="171" t="s">
        <v>4202</v>
      </c>
      <c r="F1205" s="171" t="s">
        <v>2174</v>
      </c>
      <c r="G1205" s="169" t="s">
        <v>1947</v>
      </c>
      <c r="H1205" s="169"/>
      <c r="I1205" s="171" t="s">
        <v>9914</v>
      </c>
      <c r="J1205" s="101"/>
      <c r="K1205" s="101"/>
    </row>
    <row r="1206" spans="1:11" x14ac:dyDescent="0.55000000000000004">
      <c r="A1206" s="169" t="s">
        <v>9869</v>
      </c>
      <c r="B1206" s="170" t="s">
        <v>4765</v>
      </c>
      <c r="C1206" s="170"/>
      <c r="D1206" s="169" t="s">
        <v>9877</v>
      </c>
      <c r="E1206" s="171" t="s">
        <v>9885</v>
      </c>
      <c r="F1206" s="171" t="s">
        <v>9894</v>
      </c>
      <c r="G1206" s="169" t="s">
        <v>9906</v>
      </c>
      <c r="H1206" s="169"/>
      <c r="I1206" s="171" t="s">
        <v>9915</v>
      </c>
      <c r="J1206" s="101"/>
      <c r="K1206" s="101"/>
    </row>
    <row r="1207" spans="1:11" x14ac:dyDescent="0.55000000000000004">
      <c r="A1207" s="169" t="s">
        <v>9951</v>
      </c>
      <c r="B1207" s="170" t="s">
        <v>9950</v>
      </c>
      <c r="C1207" s="170"/>
      <c r="D1207" s="169" t="s">
        <v>9954</v>
      </c>
      <c r="E1207" s="171" t="s">
        <v>9955</v>
      </c>
      <c r="F1207" s="171" t="s">
        <v>9956</v>
      </c>
      <c r="G1207" s="169" t="s">
        <v>9952</v>
      </c>
      <c r="H1207" s="169"/>
      <c r="I1207" s="171" t="s">
        <v>9953</v>
      </c>
      <c r="J1207" s="101"/>
      <c r="K1207" s="101"/>
    </row>
    <row r="1208" spans="1:11" x14ac:dyDescent="0.55000000000000004">
      <c r="A1208" s="169" t="s">
        <v>9957</v>
      </c>
      <c r="B1208" s="170" t="s">
        <v>9950</v>
      </c>
      <c r="C1208" s="170"/>
      <c r="D1208" s="169" t="s">
        <v>9960</v>
      </c>
      <c r="E1208" s="169" t="s">
        <v>9961</v>
      </c>
      <c r="F1208" s="169" t="s">
        <v>9962</v>
      </c>
      <c r="G1208" s="169" t="s">
        <v>9958</v>
      </c>
      <c r="H1208" s="169"/>
      <c r="I1208" s="169" t="s">
        <v>9959</v>
      </c>
      <c r="J1208" s="101"/>
      <c r="K1208" s="101"/>
    </row>
    <row r="1209" spans="1:11" x14ac:dyDescent="0.55000000000000004">
      <c r="A1209" s="169" t="s">
        <v>9963</v>
      </c>
      <c r="B1209" s="170" t="s">
        <v>9950</v>
      </c>
      <c r="C1209" s="170"/>
      <c r="D1209" s="169" t="s">
        <v>9975</v>
      </c>
      <c r="E1209" s="169" t="s">
        <v>9972</v>
      </c>
      <c r="F1209" s="169" t="s">
        <v>9969</v>
      </c>
      <c r="G1209" s="169" t="s">
        <v>9976</v>
      </c>
      <c r="H1209" s="169"/>
      <c r="I1209" s="169" t="s">
        <v>9966</v>
      </c>
      <c r="J1209" s="101"/>
      <c r="K1209" s="101"/>
    </row>
    <row r="1210" spans="1:11" x14ac:dyDescent="0.55000000000000004">
      <c r="A1210" s="169" t="s">
        <v>9964</v>
      </c>
      <c r="B1210" s="170" t="s">
        <v>9950</v>
      </c>
      <c r="C1210" s="170"/>
      <c r="D1210" s="169" t="s">
        <v>9977</v>
      </c>
      <c r="E1210" s="169" t="s">
        <v>9973</v>
      </c>
      <c r="F1210" s="169" t="s">
        <v>9970</v>
      </c>
      <c r="G1210" s="169" t="s">
        <v>9978</v>
      </c>
      <c r="H1210" s="169"/>
      <c r="I1210" s="169" t="s">
        <v>9967</v>
      </c>
      <c r="J1210" s="101"/>
      <c r="K1210" s="101"/>
    </row>
    <row r="1211" spans="1:11" x14ac:dyDescent="0.55000000000000004">
      <c r="A1211" s="169" t="s">
        <v>9965</v>
      </c>
      <c r="B1211" s="170" t="s">
        <v>9950</v>
      </c>
      <c r="C1211" s="170"/>
      <c r="D1211" s="169" t="s">
        <v>9979</v>
      </c>
      <c r="E1211" s="169" t="s">
        <v>9974</v>
      </c>
      <c r="F1211" s="169" t="s">
        <v>9971</v>
      </c>
      <c r="G1211" s="169" t="s">
        <v>9980</v>
      </c>
      <c r="H1211" s="169"/>
      <c r="I1211" s="169" t="s">
        <v>9968</v>
      </c>
      <c r="J1211" s="101"/>
      <c r="K1211" s="101"/>
    </row>
    <row r="1212" spans="1:11" x14ac:dyDescent="0.55000000000000004">
      <c r="A1212" s="169" t="s">
        <v>9981</v>
      </c>
      <c r="B1212" s="169" t="s">
        <v>4765</v>
      </c>
      <c r="C1212" s="169"/>
      <c r="D1212" s="169" t="s">
        <v>9987</v>
      </c>
      <c r="E1212" s="169" t="s">
        <v>9990</v>
      </c>
      <c r="F1212" s="169" t="s">
        <v>9985</v>
      </c>
      <c r="G1212" s="169" t="s">
        <v>9983</v>
      </c>
      <c r="H1212" s="169"/>
      <c r="I1212" s="169" t="s">
        <v>9985</v>
      </c>
      <c r="J1212" s="101"/>
      <c r="K1212" s="101"/>
    </row>
    <row r="1213" spans="1:11" x14ac:dyDescent="0.55000000000000004">
      <c r="A1213" s="169" t="s">
        <v>9982</v>
      </c>
      <c r="B1213" s="169" t="s">
        <v>4764</v>
      </c>
      <c r="C1213" s="169"/>
      <c r="D1213" s="169" t="s">
        <v>9988</v>
      </c>
      <c r="E1213" s="169" t="s">
        <v>9991</v>
      </c>
      <c r="F1213" s="169" t="s">
        <v>9989</v>
      </c>
      <c r="G1213" s="169" t="s">
        <v>9984</v>
      </c>
      <c r="H1213" s="169"/>
      <c r="I1213" s="169" t="s">
        <v>9986</v>
      </c>
      <c r="J1213" s="101"/>
      <c r="K1213" s="101"/>
    </row>
    <row r="1214" spans="1:11" x14ac:dyDescent="0.55000000000000004">
      <c r="A1214" s="169" t="s">
        <v>9992</v>
      </c>
      <c r="B1214" s="170" t="s">
        <v>9950</v>
      </c>
      <c r="C1214" s="170"/>
      <c r="D1214" s="169" t="s">
        <v>9995</v>
      </c>
      <c r="E1214" s="169" t="s">
        <v>9996</v>
      </c>
      <c r="F1214" s="169" t="s">
        <v>9997</v>
      </c>
      <c r="G1214" s="169" t="s">
        <v>9993</v>
      </c>
      <c r="H1214" s="169"/>
      <c r="I1214" s="169" t="s">
        <v>9994</v>
      </c>
      <c r="J1214" s="101"/>
      <c r="K1214" s="101"/>
    </row>
    <row r="1215" spans="1:11" x14ac:dyDescent="0.55000000000000004">
      <c r="A1215" s="169" t="s">
        <v>9998</v>
      </c>
      <c r="B1215" s="170" t="s">
        <v>9950</v>
      </c>
      <c r="C1215" s="170"/>
      <c r="D1215" s="169" t="s">
        <v>10001</v>
      </c>
      <c r="E1215" s="169" t="s">
        <v>10003</v>
      </c>
      <c r="F1215" s="169" t="s">
        <v>10002</v>
      </c>
      <c r="G1215" s="169" t="s">
        <v>9999</v>
      </c>
      <c r="H1215" s="169"/>
      <c r="I1215" s="169" t="s">
        <v>10000</v>
      </c>
      <c r="J1215" s="101"/>
      <c r="K1215" s="101"/>
    </row>
    <row r="1216" spans="1:11" x14ac:dyDescent="0.55000000000000004">
      <c r="A1216" s="169" t="s">
        <v>10004</v>
      </c>
      <c r="B1216" s="169" t="s">
        <v>4765</v>
      </c>
      <c r="C1216" s="169"/>
      <c r="D1216" s="169" t="s">
        <v>10010</v>
      </c>
      <c r="E1216" s="169" t="s">
        <v>10013</v>
      </c>
      <c r="F1216" s="169" t="s">
        <v>10011</v>
      </c>
      <c r="G1216" s="169" t="s">
        <v>10006</v>
      </c>
      <c r="H1216" s="169"/>
      <c r="I1216" s="169" t="s">
        <v>10008</v>
      </c>
      <c r="J1216" s="101"/>
      <c r="K1216" s="101"/>
    </row>
    <row r="1217" spans="1:11" x14ac:dyDescent="0.55000000000000004">
      <c r="A1217" s="169" t="s">
        <v>10005</v>
      </c>
      <c r="B1217" s="169" t="s">
        <v>4763</v>
      </c>
      <c r="C1217" s="169"/>
      <c r="D1217" s="169" t="s">
        <v>9387</v>
      </c>
      <c r="E1217" s="169" t="s">
        <v>10014</v>
      </c>
      <c r="F1217" s="169" t="s">
        <v>10012</v>
      </c>
      <c r="G1217" s="169" t="s">
        <v>10007</v>
      </c>
      <c r="H1217" s="169"/>
      <c r="I1217" s="169" t="s">
        <v>10009</v>
      </c>
      <c r="J1217" s="101"/>
      <c r="K1217" s="101"/>
    </row>
    <row r="1218" spans="1:11" x14ac:dyDescent="0.55000000000000004">
      <c r="A1218" s="169" t="s">
        <v>10044</v>
      </c>
      <c r="B1218" s="170" t="s">
        <v>4765</v>
      </c>
      <c r="C1218" s="170"/>
      <c r="D1218" s="169" t="s">
        <v>3504</v>
      </c>
      <c r="E1218" s="171" t="s">
        <v>10065</v>
      </c>
      <c r="F1218" s="171" t="s">
        <v>10077</v>
      </c>
      <c r="G1218" s="169" t="s">
        <v>10089</v>
      </c>
      <c r="H1218" s="169"/>
      <c r="I1218" s="171" t="s">
        <v>10103</v>
      </c>
      <c r="J1218" s="101"/>
      <c r="K1218" s="101"/>
    </row>
    <row r="1219" spans="1:11" x14ac:dyDescent="0.55000000000000004">
      <c r="A1219" s="169" t="s">
        <v>10045</v>
      </c>
      <c r="B1219" s="170" t="s">
        <v>4764</v>
      </c>
      <c r="C1219" s="170"/>
      <c r="D1219" s="169" t="s">
        <v>10057</v>
      </c>
      <c r="E1219" s="171" t="s">
        <v>10066</v>
      </c>
      <c r="F1219" s="171" t="s">
        <v>10078</v>
      </c>
      <c r="G1219" s="169" t="s">
        <v>10090</v>
      </c>
      <c r="H1219" s="169"/>
      <c r="I1219" s="171" t="s">
        <v>10078</v>
      </c>
      <c r="J1219" s="101"/>
      <c r="K1219" s="101"/>
    </row>
    <row r="1220" spans="1:11" x14ac:dyDescent="0.55000000000000004">
      <c r="A1220" s="169" t="s">
        <v>10046</v>
      </c>
      <c r="B1220" s="170" t="s">
        <v>4762</v>
      </c>
      <c r="C1220" s="170"/>
      <c r="D1220" s="169" t="s">
        <v>10058</v>
      </c>
      <c r="E1220" s="171" t="s">
        <v>10067</v>
      </c>
      <c r="F1220" s="171" t="s">
        <v>10079</v>
      </c>
      <c r="G1220" s="169" t="s">
        <v>10091</v>
      </c>
      <c r="H1220" s="169"/>
      <c r="I1220" s="171" t="s">
        <v>10104</v>
      </c>
      <c r="J1220" s="101"/>
      <c r="K1220" s="101"/>
    </row>
    <row r="1221" spans="1:11" x14ac:dyDescent="0.55000000000000004">
      <c r="A1221" s="169" t="s">
        <v>10046</v>
      </c>
      <c r="B1221" s="170" t="s">
        <v>4765</v>
      </c>
      <c r="C1221" s="170"/>
      <c r="D1221" s="169" t="s">
        <v>10058</v>
      </c>
      <c r="E1221" s="171" t="s">
        <v>10067</v>
      </c>
      <c r="F1221" s="171" t="s">
        <v>10079</v>
      </c>
      <c r="G1221" s="169" t="s">
        <v>10091</v>
      </c>
      <c r="H1221" s="169"/>
      <c r="I1221" s="171" t="s">
        <v>10104</v>
      </c>
      <c r="J1221" s="101"/>
      <c r="K1221" s="101"/>
    </row>
    <row r="1222" spans="1:11" x14ac:dyDescent="0.55000000000000004">
      <c r="A1222" s="169" t="s">
        <v>10047</v>
      </c>
      <c r="B1222" s="170" t="s">
        <v>4765</v>
      </c>
      <c r="C1222" s="170"/>
      <c r="D1222" s="169" t="s">
        <v>10059</v>
      </c>
      <c r="E1222" s="171" t="s">
        <v>10068</v>
      </c>
      <c r="F1222" s="171" t="s">
        <v>10080</v>
      </c>
      <c r="G1222" s="169" t="s">
        <v>10092</v>
      </c>
      <c r="H1222" s="169"/>
      <c r="I1222" s="171" t="s">
        <v>10105</v>
      </c>
      <c r="J1222" s="101"/>
      <c r="K1222" s="101"/>
    </row>
    <row r="1223" spans="1:11" x14ac:dyDescent="0.55000000000000004">
      <c r="A1223" s="169" t="s">
        <v>10048</v>
      </c>
      <c r="B1223" s="170" t="s">
        <v>4767</v>
      </c>
      <c r="C1223" s="170"/>
      <c r="D1223" s="169" t="s">
        <v>9569</v>
      </c>
      <c r="E1223" s="171" t="s">
        <v>10069</v>
      </c>
      <c r="F1223" s="171" t="s">
        <v>10081</v>
      </c>
      <c r="G1223" s="169" t="s">
        <v>10093</v>
      </c>
      <c r="H1223" s="169"/>
      <c r="I1223" s="171" t="s">
        <v>10106</v>
      </c>
      <c r="J1223" s="101"/>
      <c r="K1223" s="101"/>
    </row>
    <row r="1224" spans="1:11" x14ac:dyDescent="0.55000000000000004">
      <c r="A1224" s="169" t="s">
        <v>10049</v>
      </c>
      <c r="B1224" s="170" t="s">
        <v>4765</v>
      </c>
      <c r="C1224" s="170"/>
      <c r="D1224" s="169" t="s">
        <v>10060</v>
      </c>
      <c r="E1224" s="171" t="s">
        <v>10070</v>
      </c>
      <c r="F1224" s="171" t="s">
        <v>10082</v>
      </c>
      <c r="G1224" s="169" t="s">
        <v>10094</v>
      </c>
      <c r="H1224" s="169"/>
      <c r="I1224" s="171" t="s">
        <v>10107</v>
      </c>
      <c r="J1224" s="101"/>
      <c r="K1224" s="101"/>
    </row>
    <row r="1225" spans="1:11" x14ac:dyDescent="0.55000000000000004">
      <c r="A1225" s="169" t="s">
        <v>10050</v>
      </c>
      <c r="B1225" s="170" t="s">
        <v>4765</v>
      </c>
      <c r="C1225" s="170"/>
      <c r="D1225" s="169" t="s">
        <v>10061</v>
      </c>
      <c r="E1225" s="171" t="s">
        <v>10071</v>
      </c>
      <c r="F1225" s="171" t="s">
        <v>10083</v>
      </c>
      <c r="G1225" s="169" t="s">
        <v>10095</v>
      </c>
      <c r="H1225" s="169"/>
      <c r="I1225" s="171" t="s">
        <v>10108</v>
      </c>
      <c r="J1225" s="101"/>
      <c r="K1225" s="101"/>
    </row>
    <row r="1226" spans="1:11" x14ac:dyDescent="0.55000000000000004">
      <c r="A1226" s="169" t="s">
        <v>10051</v>
      </c>
      <c r="B1226" s="170" t="s">
        <v>4764</v>
      </c>
      <c r="C1226" s="170"/>
      <c r="D1226" s="169" t="s">
        <v>10062</v>
      </c>
      <c r="E1226" s="171" t="s">
        <v>10072</v>
      </c>
      <c r="F1226" s="171" t="s">
        <v>10084</v>
      </c>
      <c r="G1226" s="169" t="s">
        <v>10096</v>
      </c>
      <c r="H1226" s="169"/>
      <c r="I1226" s="171" t="s">
        <v>10084</v>
      </c>
      <c r="J1226" s="101"/>
      <c r="K1226" s="101"/>
    </row>
    <row r="1227" spans="1:11" x14ac:dyDescent="0.55000000000000004">
      <c r="A1227" s="169" t="s">
        <v>10052</v>
      </c>
      <c r="B1227" s="170" t="s">
        <v>4765</v>
      </c>
      <c r="C1227" s="170"/>
      <c r="D1227" s="169" t="s">
        <v>10063</v>
      </c>
      <c r="E1227" s="171" t="s">
        <v>10073</v>
      </c>
      <c r="F1227" s="171" t="s">
        <v>10085</v>
      </c>
      <c r="G1227" s="169" t="s">
        <v>10097</v>
      </c>
      <c r="H1227" s="169"/>
      <c r="I1227" s="171" t="s">
        <v>10085</v>
      </c>
      <c r="J1227" s="101"/>
      <c r="K1227" s="101"/>
    </row>
    <row r="1228" spans="1:11" x14ac:dyDescent="0.55000000000000004">
      <c r="A1228" s="169" t="s">
        <v>10053</v>
      </c>
      <c r="B1228" s="170" t="s">
        <v>4765</v>
      </c>
      <c r="C1228" s="170"/>
      <c r="D1228" s="169" t="s">
        <v>3582</v>
      </c>
      <c r="E1228" s="171" t="s">
        <v>10074</v>
      </c>
      <c r="F1228" s="171" t="s">
        <v>10086</v>
      </c>
      <c r="G1228" s="169" t="s">
        <v>10098</v>
      </c>
      <c r="H1228" s="169"/>
      <c r="I1228" s="171" t="s">
        <v>10109</v>
      </c>
      <c r="J1228" s="101"/>
      <c r="K1228" s="101"/>
    </row>
    <row r="1229" spans="1:11" x14ac:dyDescent="0.55000000000000004">
      <c r="A1229" s="169" t="s">
        <v>10054</v>
      </c>
      <c r="B1229" s="170" t="s">
        <v>4767</v>
      </c>
      <c r="C1229" s="170"/>
      <c r="D1229" s="169" t="s">
        <v>9569</v>
      </c>
      <c r="E1229" s="171" t="s">
        <v>10069</v>
      </c>
      <c r="F1229" s="171" t="s">
        <v>10081</v>
      </c>
      <c r="G1229" s="169" t="s">
        <v>10099</v>
      </c>
      <c r="H1229" s="169"/>
      <c r="I1229" s="171" t="s">
        <v>10110</v>
      </c>
      <c r="J1229" s="101"/>
      <c r="K1229" s="101"/>
    </row>
    <row r="1230" spans="1:11" x14ac:dyDescent="0.55000000000000004">
      <c r="A1230" s="169" t="s">
        <v>10055</v>
      </c>
      <c r="B1230" s="170" t="s">
        <v>4765</v>
      </c>
      <c r="C1230" s="170"/>
      <c r="D1230" s="169" t="s">
        <v>10064</v>
      </c>
      <c r="E1230" s="171" t="s">
        <v>10075</v>
      </c>
      <c r="F1230" s="171" t="s">
        <v>10087</v>
      </c>
      <c r="G1230" s="169" t="s">
        <v>10100</v>
      </c>
      <c r="H1230" s="169"/>
      <c r="I1230" s="171" t="s">
        <v>10111</v>
      </c>
      <c r="J1230" s="101"/>
      <c r="K1230" s="101"/>
    </row>
    <row r="1231" spans="1:11" x14ac:dyDescent="0.55000000000000004">
      <c r="A1231" s="169" t="s">
        <v>10056</v>
      </c>
      <c r="B1231" s="170" t="s">
        <v>4763</v>
      </c>
      <c r="C1231" s="170"/>
      <c r="D1231" s="169" t="s">
        <v>3203</v>
      </c>
      <c r="E1231" s="171" t="s">
        <v>10076</v>
      </c>
      <c r="F1231" s="171" t="s">
        <v>10088</v>
      </c>
      <c r="G1231" s="169" t="s">
        <v>10101</v>
      </c>
      <c r="H1231" s="169"/>
      <c r="I1231" s="171" t="s">
        <v>10112</v>
      </c>
      <c r="J1231" s="101"/>
      <c r="K1231" s="101"/>
    </row>
    <row r="1232" spans="1:11" x14ac:dyDescent="0.55000000000000004">
      <c r="A1232" s="169" t="s">
        <v>10056</v>
      </c>
      <c r="B1232" s="170" t="s">
        <v>4765</v>
      </c>
      <c r="C1232" s="170"/>
      <c r="D1232" s="169" t="s">
        <v>3203</v>
      </c>
      <c r="E1232" s="171" t="s">
        <v>10076</v>
      </c>
      <c r="F1232" s="171" t="s">
        <v>10088</v>
      </c>
      <c r="G1232" s="169" t="s">
        <v>10102</v>
      </c>
      <c r="H1232" s="169"/>
      <c r="I1232" s="171" t="s">
        <v>10112</v>
      </c>
      <c r="J1232" s="101"/>
      <c r="K1232" s="101"/>
    </row>
    <row r="1233" spans="1:11" x14ac:dyDescent="0.55000000000000004">
      <c r="A1233" s="169" t="s">
        <v>10123</v>
      </c>
      <c r="B1233" s="170" t="s">
        <v>4765</v>
      </c>
      <c r="C1233" s="170"/>
      <c r="D1233" s="169" t="s">
        <v>3242</v>
      </c>
      <c r="E1233" s="171" t="s">
        <v>10156</v>
      </c>
      <c r="F1233" s="171" t="s">
        <v>10166</v>
      </c>
      <c r="G1233" s="169" t="s">
        <v>10132</v>
      </c>
      <c r="H1233" s="169"/>
      <c r="I1233" s="171" t="s">
        <v>10141</v>
      </c>
      <c r="J1233" s="101"/>
      <c r="K1233" s="101"/>
    </row>
    <row r="1234" spans="1:11" x14ac:dyDescent="0.55000000000000004">
      <c r="A1234" s="169" t="s">
        <v>10124</v>
      </c>
      <c r="B1234" s="170" t="s">
        <v>4765</v>
      </c>
      <c r="C1234" s="170"/>
      <c r="D1234" s="169" t="s">
        <v>10061</v>
      </c>
      <c r="E1234" s="171" t="s">
        <v>10157</v>
      </c>
      <c r="F1234" s="171" t="s">
        <v>10167</v>
      </c>
      <c r="G1234" s="169" t="s">
        <v>10133</v>
      </c>
      <c r="H1234" s="169"/>
      <c r="I1234" s="171" t="s">
        <v>10142</v>
      </c>
      <c r="J1234" s="101"/>
      <c r="K1234" s="101"/>
    </row>
    <row r="1235" spans="1:11" x14ac:dyDescent="0.55000000000000004">
      <c r="A1235" s="169" t="s">
        <v>10125</v>
      </c>
      <c r="B1235" s="170" t="s">
        <v>4765</v>
      </c>
      <c r="C1235" s="170"/>
      <c r="D1235" s="169" t="s">
        <v>3035</v>
      </c>
      <c r="E1235" s="171" t="s">
        <v>10158</v>
      </c>
      <c r="F1235" s="171" t="s">
        <v>10168</v>
      </c>
      <c r="G1235" s="169" t="s">
        <v>10134</v>
      </c>
      <c r="H1235" s="169"/>
      <c r="I1235" s="171" t="s">
        <v>10143</v>
      </c>
      <c r="J1235" s="101"/>
      <c r="K1235" s="101"/>
    </row>
    <row r="1236" spans="1:11" x14ac:dyDescent="0.55000000000000004">
      <c r="A1236" s="169" t="s">
        <v>10126</v>
      </c>
      <c r="B1236" s="170" t="s">
        <v>4765</v>
      </c>
      <c r="C1236" s="170"/>
      <c r="D1236" s="169" t="s">
        <v>10152</v>
      </c>
      <c r="E1236" s="171" t="s">
        <v>10159</v>
      </c>
      <c r="F1236" s="171" t="s">
        <v>10169</v>
      </c>
      <c r="G1236" s="169" t="s">
        <v>10135</v>
      </c>
      <c r="H1236" s="169"/>
      <c r="I1236" s="171" t="s">
        <v>10144</v>
      </c>
      <c r="J1236" s="101"/>
      <c r="K1236" s="101"/>
    </row>
    <row r="1237" spans="1:11" x14ac:dyDescent="0.55000000000000004">
      <c r="A1237" s="169" t="s">
        <v>10127</v>
      </c>
      <c r="B1237" s="170" t="s">
        <v>4765</v>
      </c>
      <c r="C1237" s="170"/>
      <c r="D1237" s="169" t="s">
        <v>10153</v>
      </c>
      <c r="E1237" s="171" t="s">
        <v>10160</v>
      </c>
      <c r="F1237" s="171" t="s">
        <v>10170</v>
      </c>
      <c r="G1237" s="169" t="s">
        <v>10136</v>
      </c>
      <c r="H1237" s="169"/>
      <c r="I1237" s="171" t="s">
        <v>10145</v>
      </c>
      <c r="J1237" s="101"/>
      <c r="K1237" s="101"/>
    </row>
    <row r="1238" spans="1:11" x14ac:dyDescent="0.55000000000000004">
      <c r="A1238" s="169" t="s">
        <v>10128</v>
      </c>
      <c r="B1238" s="170" t="s">
        <v>4765</v>
      </c>
      <c r="C1238" s="170"/>
      <c r="D1238" s="169" t="s">
        <v>3257</v>
      </c>
      <c r="E1238" s="171" t="s">
        <v>10161</v>
      </c>
      <c r="F1238" s="171" t="s">
        <v>10171</v>
      </c>
      <c r="G1238" s="169" t="s">
        <v>10137</v>
      </c>
      <c r="H1238" s="169"/>
      <c r="I1238" s="171" t="s">
        <v>10146</v>
      </c>
      <c r="J1238" s="101"/>
      <c r="K1238" s="101"/>
    </row>
    <row r="1239" spans="1:11" x14ac:dyDescent="0.55000000000000004">
      <c r="A1239" s="169" t="s">
        <v>9461</v>
      </c>
      <c r="B1239" s="170" t="s">
        <v>4765</v>
      </c>
      <c r="C1239" s="170"/>
      <c r="D1239" s="169" t="s">
        <v>9473</v>
      </c>
      <c r="E1239" s="171" t="s">
        <v>10162</v>
      </c>
      <c r="F1239" s="171" t="s">
        <v>10147</v>
      </c>
      <c r="G1239" s="169" t="s">
        <v>9507</v>
      </c>
      <c r="H1239" s="169"/>
      <c r="I1239" s="171" t="s">
        <v>10147</v>
      </c>
      <c r="J1239" s="101"/>
      <c r="K1239" s="101"/>
    </row>
    <row r="1240" spans="1:11" x14ac:dyDescent="0.55000000000000004">
      <c r="A1240" s="169" t="s">
        <v>10129</v>
      </c>
      <c r="B1240" s="170" t="s">
        <v>4765</v>
      </c>
      <c r="C1240" s="170"/>
      <c r="D1240" s="169" t="s">
        <v>10154</v>
      </c>
      <c r="E1240" s="171" t="s">
        <v>10163</v>
      </c>
      <c r="F1240" s="171" t="s">
        <v>10172</v>
      </c>
      <c r="G1240" s="169" t="s">
        <v>10138</v>
      </c>
      <c r="H1240" s="169"/>
      <c r="I1240" s="171" t="s">
        <v>10148</v>
      </c>
      <c r="J1240" s="101"/>
      <c r="K1240" s="101"/>
    </row>
    <row r="1241" spans="1:11" x14ac:dyDescent="0.55000000000000004">
      <c r="A1241" s="169" t="s">
        <v>10130</v>
      </c>
      <c r="B1241" s="170" t="s">
        <v>4765</v>
      </c>
      <c r="C1241" s="170"/>
      <c r="D1241" s="169" t="s">
        <v>10155</v>
      </c>
      <c r="E1241" s="171" t="s">
        <v>10164</v>
      </c>
      <c r="F1241" s="171" t="s">
        <v>10149</v>
      </c>
      <c r="G1241" s="169" t="s">
        <v>10139</v>
      </c>
      <c r="H1241" s="169"/>
      <c r="I1241" s="171" t="s">
        <v>10150</v>
      </c>
      <c r="J1241" s="101"/>
      <c r="K1241" s="101"/>
    </row>
    <row r="1242" spans="1:11" x14ac:dyDescent="0.55000000000000004">
      <c r="A1242" s="169" t="s">
        <v>10131</v>
      </c>
      <c r="B1242" s="170" t="s">
        <v>4764</v>
      </c>
      <c r="C1242" s="170"/>
      <c r="D1242" s="169" t="s">
        <v>3302</v>
      </c>
      <c r="E1242" s="171" t="s">
        <v>10165</v>
      </c>
      <c r="F1242" s="171" t="s">
        <v>10173</v>
      </c>
      <c r="G1242" s="169" t="s">
        <v>10140</v>
      </c>
      <c r="H1242" s="169"/>
      <c r="I1242" s="171" t="s">
        <v>10151</v>
      </c>
      <c r="J1242" s="101"/>
      <c r="K1242" s="101"/>
    </row>
    <row r="1243" spans="1:11" x14ac:dyDescent="0.55000000000000004">
      <c r="A1243" s="169" t="s">
        <v>10131</v>
      </c>
      <c r="B1243" s="170" t="s">
        <v>4765</v>
      </c>
      <c r="C1243" s="170"/>
      <c r="D1243" s="169" t="s">
        <v>3302</v>
      </c>
      <c r="E1243" s="171" t="s">
        <v>10165</v>
      </c>
      <c r="F1243" s="171" t="s">
        <v>10173</v>
      </c>
      <c r="G1243" s="169" t="s">
        <v>10140</v>
      </c>
      <c r="H1243" s="169"/>
      <c r="I1243" s="171" t="s">
        <v>10151</v>
      </c>
      <c r="J1243" s="101"/>
      <c r="K1243" s="101"/>
    </row>
    <row r="1244" spans="1:11" x14ac:dyDescent="0.55000000000000004">
      <c r="A1244" s="169" t="s">
        <v>10203</v>
      </c>
      <c r="B1244" s="170" t="s">
        <v>4762</v>
      </c>
      <c r="C1244" s="170"/>
      <c r="D1244" s="169" t="s">
        <v>3322</v>
      </c>
      <c r="E1244" s="171" t="s">
        <v>10240</v>
      </c>
      <c r="F1244" s="171" t="s">
        <v>3886</v>
      </c>
      <c r="G1244" s="169" t="s">
        <v>10213</v>
      </c>
      <c r="H1244" s="169"/>
      <c r="I1244" s="171" t="s">
        <v>10222</v>
      </c>
      <c r="J1244" s="101"/>
      <c r="K1244" s="101"/>
    </row>
    <row r="1245" spans="1:11" x14ac:dyDescent="0.55000000000000004">
      <c r="A1245" s="169" t="s">
        <v>10203</v>
      </c>
      <c r="B1245" s="170" t="s">
        <v>4765</v>
      </c>
      <c r="C1245" s="170"/>
      <c r="D1245" s="169" t="s">
        <v>3322</v>
      </c>
      <c r="E1245" s="171" t="s">
        <v>10240</v>
      </c>
      <c r="F1245" s="171" t="s">
        <v>3886</v>
      </c>
      <c r="G1245" s="169" t="s">
        <v>10213</v>
      </c>
      <c r="H1245" s="169"/>
      <c r="I1245" s="171" t="s">
        <v>10222</v>
      </c>
      <c r="J1245" s="101"/>
      <c r="K1245" s="101"/>
    </row>
    <row r="1246" spans="1:11" x14ac:dyDescent="0.55000000000000004">
      <c r="A1246" s="169" t="s">
        <v>10204</v>
      </c>
      <c r="B1246" s="170" t="s">
        <v>4764</v>
      </c>
      <c r="C1246" s="170"/>
      <c r="D1246" s="169" t="s">
        <v>10231</v>
      </c>
      <c r="E1246" s="171" t="s">
        <v>10241</v>
      </c>
      <c r="F1246" s="171" t="s">
        <v>10223</v>
      </c>
      <c r="G1246" s="169" t="s">
        <v>10214</v>
      </c>
      <c r="H1246" s="169"/>
      <c r="I1246" s="171" t="s">
        <v>10223</v>
      </c>
      <c r="J1246" s="101"/>
      <c r="K1246" s="101"/>
    </row>
    <row r="1247" spans="1:11" x14ac:dyDescent="0.55000000000000004">
      <c r="A1247" s="169" t="s">
        <v>10205</v>
      </c>
      <c r="B1247" s="170" t="s">
        <v>4765</v>
      </c>
      <c r="C1247" s="170"/>
      <c r="D1247" s="169" t="s">
        <v>10232</v>
      </c>
      <c r="E1247" s="171" t="s">
        <v>10242</v>
      </c>
      <c r="F1247" s="171" t="s">
        <v>10250</v>
      </c>
      <c r="G1247" s="169" t="s">
        <v>10215</v>
      </c>
      <c r="H1247" s="169"/>
      <c r="I1247" s="171" t="s">
        <v>10224</v>
      </c>
      <c r="J1247" s="101"/>
      <c r="K1247" s="101"/>
    </row>
    <row r="1248" spans="1:11" x14ac:dyDescent="0.55000000000000004">
      <c r="A1248" s="169" t="s">
        <v>10206</v>
      </c>
      <c r="B1248" s="170" t="s">
        <v>4765</v>
      </c>
      <c r="C1248" s="170"/>
      <c r="D1248" s="169" t="s">
        <v>10233</v>
      </c>
      <c r="E1248" s="171" t="s">
        <v>10243</v>
      </c>
      <c r="F1248" s="171" t="s">
        <v>10251</v>
      </c>
      <c r="G1248" s="169" t="s">
        <v>10216</v>
      </c>
      <c r="H1248" s="169"/>
      <c r="I1248" s="171" t="s">
        <v>10225</v>
      </c>
      <c r="J1248" s="101"/>
      <c r="K1248" s="101"/>
    </row>
    <row r="1249" spans="1:11" x14ac:dyDescent="0.55000000000000004">
      <c r="A1249" s="169" t="s">
        <v>10207</v>
      </c>
      <c r="B1249" s="170" t="s">
        <v>4765</v>
      </c>
      <c r="C1249" s="170"/>
      <c r="D1249" s="169" t="s">
        <v>10234</v>
      </c>
      <c r="E1249" s="171" t="s">
        <v>10244</v>
      </c>
      <c r="F1249" s="171" t="s">
        <v>3870</v>
      </c>
      <c r="G1249" s="169" t="s">
        <v>1531</v>
      </c>
      <c r="H1249" s="169"/>
      <c r="I1249" s="171" t="s">
        <v>2476</v>
      </c>
      <c r="J1249" s="101"/>
      <c r="K1249" s="101"/>
    </row>
    <row r="1250" spans="1:11" x14ac:dyDescent="0.55000000000000004">
      <c r="A1250" s="169" t="s">
        <v>10208</v>
      </c>
      <c r="B1250" s="170" t="s">
        <v>4765</v>
      </c>
      <c r="C1250" s="170"/>
      <c r="D1250" s="169" t="s">
        <v>10235</v>
      </c>
      <c r="E1250" s="171" t="s">
        <v>10245</v>
      </c>
      <c r="F1250" s="171" t="s">
        <v>10226</v>
      </c>
      <c r="G1250" s="169" t="s">
        <v>10217</v>
      </c>
      <c r="H1250" s="169"/>
      <c r="I1250" s="171" t="s">
        <v>10226</v>
      </c>
      <c r="J1250" s="101"/>
      <c r="K1250" s="101"/>
    </row>
    <row r="1251" spans="1:11" x14ac:dyDescent="0.55000000000000004">
      <c r="A1251" s="169" t="s">
        <v>10209</v>
      </c>
      <c r="B1251" s="170" t="s">
        <v>4765</v>
      </c>
      <c r="C1251" s="170"/>
      <c r="D1251" s="169" t="s">
        <v>10236</v>
      </c>
      <c r="E1251" s="171" t="s">
        <v>10246</v>
      </c>
      <c r="F1251" s="171" t="s">
        <v>4027</v>
      </c>
      <c r="G1251" s="169" t="s">
        <v>10218</v>
      </c>
      <c r="H1251" s="169"/>
      <c r="I1251" s="171" t="s">
        <v>10227</v>
      </c>
      <c r="J1251" s="101"/>
      <c r="K1251" s="101"/>
    </row>
    <row r="1252" spans="1:11" x14ac:dyDescent="0.55000000000000004">
      <c r="A1252" s="169" t="s">
        <v>10210</v>
      </c>
      <c r="B1252" s="170" t="s">
        <v>4765</v>
      </c>
      <c r="C1252" s="170"/>
      <c r="D1252" s="169" t="s">
        <v>10237</v>
      </c>
      <c r="E1252" s="171" t="s">
        <v>10247</v>
      </c>
      <c r="F1252" s="171" t="s">
        <v>10252</v>
      </c>
      <c r="G1252" s="169" t="s">
        <v>10219</v>
      </c>
      <c r="H1252" s="169"/>
      <c r="I1252" s="171" t="s">
        <v>10228</v>
      </c>
      <c r="J1252" s="101"/>
      <c r="K1252" s="101"/>
    </row>
    <row r="1253" spans="1:11" x14ac:dyDescent="0.55000000000000004">
      <c r="A1253" s="169" t="s">
        <v>10211</v>
      </c>
      <c r="B1253" s="170" t="s">
        <v>4765</v>
      </c>
      <c r="C1253" s="170"/>
      <c r="D1253" s="169" t="s">
        <v>10238</v>
      </c>
      <c r="E1253" s="171" t="s">
        <v>10248</v>
      </c>
      <c r="F1253" s="171" t="s">
        <v>10253</v>
      </c>
      <c r="G1253" s="169" t="s">
        <v>10220</v>
      </c>
      <c r="H1253" s="169"/>
      <c r="I1253" s="171" t="s">
        <v>10229</v>
      </c>
      <c r="J1253" s="101"/>
      <c r="K1253" s="101"/>
    </row>
    <row r="1254" spans="1:11" x14ac:dyDescent="0.55000000000000004">
      <c r="A1254" s="169" t="s">
        <v>10212</v>
      </c>
      <c r="B1254" s="170" t="s">
        <v>4764</v>
      </c>
      <c r="C1254" s="170"/>
      <c r="D1254" s="169" t="s">
        <v>10239</v>
      </c>
      <c r="E1254" s="171" t="s">
        <v>10249</v>
      </c>
      <c r="F1254" s="171" t="s">
        <v>10254</v>
      </c>
      <c r="G1254" s="169" t="s">
        <v>10221</v>
      </c>
      <c r="H1254" s="169"/>
      <c r="I1254" s="171" t="s">
        <v>10230</v>
      </c>
      <c r="J1254" s="101"/>
      <c r="K1254" s="101"/>
    </row>
    <row r="1255" spans="1:11" x14ac:dyDescent="0.55000000000000004">
      <c r="A1255" s="169" t="s">
        <v>10212</v>
      </c>
      <c r="B1255" s="170" t="s">
        <v>4765</v>
      </c>
      <c r="C1255" s="170"/>
      <c r="D1255" s="169" t="s">
        <v>10239</v>
      </c>
      <c r="E1255" s="171" t="s">
        <v>10249</v>
      </c>
      <c r="F1255" s="171" t="s">
        <v>10254</v>
      </c>
      <c r="G1255" s="169" t="s">
        <v>10221</v>
      </c>
      <c r="H1255" s="169"/>
      <c r="I1255" s="171" t="s">
        <v>10230</v>
      </c>
      <c r="J1255" s="101"/>
      <c r="K1255" s="101"/>
    </row>
    <row r="1256" spans="1:11" x14ac:dyDescent="0.55000000000000004">
      <c r="A1256" s="169" t="s">
        <v>544</v>
      </c>
      <c r="B1256" s="170" t="s">
        <v>10295</v>
      </c>
      <c r="C1256" s="170"/>
      <c r="D1256" s="169" t="s">
        <v>3276</v>
      </c>
      <c r="E1256" s="171" t="s">
        <v>10043</v>
      </c>
      <c r="F1256" s="171" t="s">
        <v>10330</v>
      </c>
      <c r="G1256" s="169" t="s">
        <v>10296</v>
      </c>
      <c r="H1256" s="169"/>
      <c r="I1256" s="171" t="s">
        <v>10330</v>
      </c>
      <c r="J1256" s="101"/>
      <c r="K1256" s="101"/>
    </row>
    <row r="1257" spans="1:11" x14ac:dyDescent="0.55000000000000004">
      <c r="A1257" s="169" t="s">
        <v>678</v>
      </c>
      <c r="B1257" s="170" t="s">
        <v>10295</v>
      </c>
      <c r="C1257" s="170"/>
      <c r="D1257" s="169" t="s">
        <v>3354</v>
      </c>
      <c r="E1257" s="171" t="s">
        <v>10310</v>
      </c>
      <c r="F1257" s="171" t="s">
        <v>10363</v>
      </c>
      <c r="G1257" s="169" t="s">
        <v>10297</v>
      </c>
      <c r="H1257" s="169"/>
      <c r="I1257" s="171" t="s">
        <v>10331</v>
      </c>
      <c r="J1257" s="101"/>
      <c r="K1257" s="101"/>
    </row>
    <row r="1258" spans="1:11" x14ac:dyDescent="0.55000000000000004">
      <c r="A1258" s="169" t="s">
        <v>10284</v>
      </c>
      <c r="B1258" s="170" t="s">
        <v>4765</v>
      </c>
      <c r="C1258" s="170"/>
      <c r="D1258" s="169" t="s">
        <v>10354</v>
      </c>
      <c r="E1258" s="171" t="s">
        <v>10311</v>
      </c>
      <c r="F1258" s="171" t="s">
        <v>10364</v>
      </c>
      <c r="G1258" s="169" t="s">
        <v>10298</v>
      </c>
      <c r="H1258" s="169"/>
      <c r="I1258" s="171" t="s">
        <v>10332</v>
      </c>
      <c r="J1258" s="101"/>
      <c r="K1258" s="101"/>
    </row>
    <row r="1259" spans="1:11" x14ac:dyDescent="0.55000000000000004">
      <c r="A1259" s="169" t="s">
        <v>10285</v>
      </c>
      <c r="B1259" s="170" t="s">
        <v>4765</v>
      </c>
      <c r="C1259" s="170"/>
      <c r="D1259" s="169" t="s">
        <v>10355</v>
      </c>
      <c r="E1259" s="171" t="s">
        <v>10312</v>
      </c>
      <c r="F1259" s="171" t="s">
        <v>10333</v>
      </c>
      <c r="G1259" s="169" t="s">
        <v>10299</v>
      </c>
      <c r="H1259" s="169"/>
      <c r="I1259" s="171" t="s">
        <v>10333</v>
      </c>
      <c r="J1259" s="101"/>
      <c r="K1259" s="101"/>
    </row>
    <row r="1260" spans="1:11" x14ac:dyDescent="0.55000000000000004">
      <c r="A1260" s="169" t="s">
        <v>403</v>
      </c>
      <c r="B1260" s="170" t="s">
        <v>4765</v>
      </c>
      <c r="C1260" s="170"/>
      <c r="D1260" s="169" t="s">
        <v>3165</v>
      </c>
      <c r="E1260" s="171" t="s">
        <v>10313</v>
      </c>
      <c r="F1260" s="171" t="s">
        <v>10365</v>
      </c>
      <c r="G1260" s="169" t="s">
        <v>1330</v>
      </c>
      <c r="H1260" s="169"/>
      <c r="I1260" s="171" t="s">
        <v>10334</v>
      </c>
      <c r="J1260" s="101"/>
      <c r="K1260" s="101"/>
    </row>
    <row r="1261" spans="1:11" x14ac:dyDescent="0.55000000000000004">
      <c r="A1261" s="169" t="s">
        <v>10286</v>
      </c>
      <c r="B1261" s="170" t="s">
        <v>4767</v>
      </c>
      <c r="C1261" s="170"/>
      <c r="D1261" s="169" t="s">
        <v>9569</v>
      </c>
      <c r="E1261" s="171" t="s">
        <v>10069</v>
      </c>
      <c r="F1261" s="171" t="s">
        <v>10081</v>
      </c>
      <c r="G1261" s="169" t="s">
        <v>10300</v>
      </c>
      <c r="H1261" s="169"/>
      <c r="I1261" s="171" t="s">
        <v>10335</v>
      </c>
      <c r="J1261" s="101"/>
      <c r="K1261" s="101"/>
    </row>
    <row r="1262" spans="1:11" x14ac:dyDescent="0.55000000000000004">
      <c r="A1262" s="169" t="s">
        <v>404</v>
      </c>
      <c r="B1262" s="170" t="s">
        <v>10295</v>
      </c>
      <c r="C1262" s="170"/>
      <c r="D1262" s="169" t="s">
        <v>3173</v>
      </c>
      <c r="E1262" s="171" t="s">
        <v>10314</v>
      </c>
      <c r="F1262" s="171" t="s">
        <v>10366</v>
      </c>
      <c r="G1262" s="169" t="s">
        <v>1331</v>
      </c>
      <c r="H1262" s="169"/>
      <c r="I1262" s="171" t="s">
        <v>10336</v>
      </c>
      <c r="J1262" s="101"/>
      <c r="K1262" s="101"/>
    </row>
    <row r="1263" spans="1:11" x14ac:dyDescent="0.55000000000000004">
      <c r="A1263" s="169" t="s">
        <v>10287</v>
      </c>
      <c r="B1263" s="170" t="s">
        <v>4765</v>
      </c>
      <c r="C1263" s="170"/>
      <c r="D1263" s="169" t="s">
        <v>10356</v>
      </c>
      <c r="E1263" s="171" t="s">
        <v>10315</v>
      </c>
      <c r="F1263" s="171" t="s">
        <v>10367</v>
      </c>
      <c r="G1263" s="169" t="s">
        <v>10301</v>
      </c>
      <c r="H1263" s="169"/>
      <c r="I1263" s="171" t="s">
        <v>10337</v>
      </c>
      <c r="J1263" s="101"/>
      <c r="K1263" s="101"/>
    </row>
    <row r="1264" spans="1:11" x14ac:dyDescent="0.55000000000000004">
      <c r="A1264" s="169" t="s">
        <v>10288</v>
      </c>
      <c r="B1264" s="170" t="s">
        <v>4765</v>
      </c>
      <c r="C1264" s="170"/>
      <c r="D1264" s="169" t="s">
        <v>10357</v>
      </c>
      <c r="E1264" s="171" t="s">
        <v>10316</v>
      </c>
      <c r="F1264" s="171" t="s">
        <v>10368</v>
      </c>
      <c r="G1264" s="169" t="s">
        <v>10302</v>
      </c>
      <c r="H1264" s="169"/>
      <c r="I1264" s="171" t="s">
        <v>10342</v>
      </c>
      <c r="J1264" s="101"/>
      <c r="K1264" s="101"/>
    </row>
    <row r="1265" spans="1:11" x14ac:dyDescent="0.55000000000000004">
      <c r="A1265" s="169" t="s">
        <v>10289</v>
      </c>
      <c r="B1265" s="170" t="s">
        <v>4765</v>
      </c>
      <c r="C1265" s="170"/>
      <c r="D1265" s="169" t="s">
        <v>10358</v>
      </c>
      <c r="E1265" s="171" t="s">
        <v>10317</v>
      </c>
      <c r="F1265" s="171" t="s">
        <v>10369</v>
      </c>
      <c r="G1265" s="169" t="s">
        <v>10303</v>
      </c>
      <c r="H1265" s="169"/>
      <c r="I1265" s="171" t="s">
        <v>10338</v>
      </c>
      <c r="J1265" s="101"/>
      <c r="K1265" s="101"/>
    </row>
    <row r="1266" spans="1:11" x14ac:dyDescent="0.55000000000000004">
      <c r="A1266" s="169" t="s">
        <v>1013</v>
      </c>
      <c r="B1266" s="170" t="s">
        <v>10295</v>
      </c>
      <c r="C1266" s="170"/>
      <c r="D1266" s="169" t="s">
        <v>3568</v>
      </c>
      <c r="E1266" s="171" t="s">
        <v>10318</v>
      </c>
      <c r="F1266" s="171" t="s">
        <v>10339</v>
      </c>
      <c r="G1266" s="169" t="s">
        <v>1955</v>
      </c>
      <c r="H1266" s="169"/>
      <c r="I1266" s="171" t="s">
        <v>10339</v>
      </c>
      <c r="J1266" s="101"/>
      <c r="K1266" s="101"/>
    </row>
    <row r="1267" spans="1:11" x14ac:dyDescent="0.55000000000000004">
      <c r="A1267" s="169" t="s">
        <v>827</v>
      </c>
      <c r="B1267" s="170" t="s">
        <v>10295</v>
      </c>
      <c r="C1267" s="170"/>
      <c r="D1267" s="169" t="s">
        <v>3449</v>
      </c>
      <c r="E1267" s="171" t="s">
        <v>10319</v>
      </c>
      <c r="F1267" s="171" t="s">
        <v>10370</v>
      </c>
      <c r="G1267" s="169" t="s">
        <v>10304</v>
      </c>
      <c r="H1267" s="169"/>
      <c r="I1267" s="171" t="s">
        <v>10341</v>
      </c>
      <c r="J1267" s="101"/>
      <c r="K1267" s="101"/>
    </row>
    <row r="1268" spans="1:11" x14ac:dyDescent="0.55000000000000004">
      <c r="A1268" s="169" t="s">
        <v>315</v>
      </c>
      <c r="B1268" s="170" t="s">
        <v>10295</v>
      </c>
      <c r="C1268" s="170"/>
      <c r="D1268" s="169" t="s">
        <v>3087</v>
      </c>
      <c r="E1268" s="171" t="s">
        <v>10320</v>
      </c>
      <c r="F1268" s="171" t="s">
        <v>10371</v>
      </c>
      <c r="G1268" s="169" t="s">
        <v>1238</v>
      </c>
      <c r="H1268" s="169"/>
      <c r="I1268" s="171" t="s">
        <v>10340</v>
      </c>
      <c r="J1268" s="101"/>
      <c r="K1268" s="101"/>
    </row>
    <row r="1269" spans="1:11" x14ac:dyDescent="0.55000000000000004">
      <c r="A1269" s="169" t="s">
        <v>10290</v>
      </c>
      <c r="B1269" s="170" t="s">
        <v>4765</v>
      </c>
      <c r="C1269" s="170"/>
      <c r="D1269" s="169" t="s">
        <v>10359</v>
      </c>
      <c r="E1269" s="171" t="s">
        <v>10321</v>
      </c>
      <c r="F1269" s="171" t="s">
        <v>10372</v>
      </c>
      <c r="G1269" s="169" t="s">
        <v>10305</v>
      </c>
      <c r="H1269" s="169"/>
      <c r="I1269" s="171" t="s">
        <v>10343</v>
      </c>
      <c r="J1269" s="101"/>
      <c r="K1269" s="101"/>
    </row>
    <row r="1270" spans="1:11" x14ac:dyDescent="0.55000000000000004">
      <c r="A1270" s="169" t="s">
        <v>434</v>
      </c>
      <c r="B1270" s="170" t="s">
        <v>10295</v>
      </c>
      <c r="C1270" s="170"/>
      <c r="D1270" s="169" t="s">
        <v>3192</v>
      </c>
      <c r="E1270" s="171" t="s">
        <v>10322</v>
      </c>
      <c r="F1270" s="171" t="s">
        <v>10344</v>
      </c>
      <c r="G1270" s="169" t="s">
        <v>1362</v>
      </c>
      <c r="H1270" s="169"/>
      <c r="I1270" s="171" t="s">
        <v>10345</v>
      </c>
      <c r="J1270" s="101"/>
      <c r="K1270" s="101"/>
    </row>
    <row r="1271" spans="1:11" x14ac:dyDescent="0.55000000000000004">
      <c r="A1271" s="169" t="s">
        <v>640</v>
      </c>
      <c r="B1271" s="170" t="s">
        <v>10295</v>
      </c>
      <c r="C1271" s="170"/>
      <c r="D1271" s="169" t="s">
        <v>3330</v>
      </c>
      <c r="E1271" s="171" t="s">
        <v>10323</v>
      </c>
      <c r="F1271" s="171" t="s">
        <v>10346</v>
      </c>
      <c r="G1271" s="169" t="s">
        <v>1570</v>
      </c>
      <c r="H1271" s="169"/>
      <c r="I1271" s="171" t="s">
        <v>10346</v>
      </c>
      <c r="J1271" s="101"/>
      <c r="K1271" s="101"/>
    </row>
    <row r="1272" spans="1:11" x14ac:dyDescent="0.55000000000000004">
      <c r="A1272" s="169" t="s">
        <v>306</v>
      </c>
      <c r="B1272" s="170" t="s">
        <v>10295</v>
      </c>
      <c r="C1272" s="170"/>
      <c r="D1272" s="169" t="s">
        <v>3094</v>
      </c>
      <c r="E1272" s="171" t="s">
        <v>10324</v>
      </c>
      <c r="F1272" s="171" t="s">
        <v>10347</v>
      </c>
      <c r="G1272" s="169" t="s">
        <v>1229</v>
      </c>
      <c r="H1272" s="169"/>
      <c r="I1272" s="171" t="s">
        <v>10348</v>
      </c>
      <c r="J1272" s="101"/>
      <c r="K1272" s="101"/>
    </row>
    <row r="1273" spans="1:11" x14ac:dyDescent="0.55000000000000004">
      <c r="A1273" s="169" t="s">
        <v>10291</v>
      </c>
      <c r="B1273" s="170" t="s">
        <v>4765</v>
      </c>
      <c r="C1273" s="170"/>
      <c r="D1273" s="169" t="s">
        <v>10360</v>
      </c>
      <c r="E1273" s="171" t="s">
        <v>10325</v>
      </c>
      <c r="F1273" s="171" t="s">
        <v>10373</v>
      </c>
      <c r="G1273" s="169" t="s">
        <v>10306</v>
      </c>
      <c r="H1273" s="169"/>
      <c r="I1273" s="171" t="s">
        <v>10349</v>
      </c>
      <c r="J1273" s="101"/>
      <c r="K1273" s="101"/>
    </row>
    <row r="1274" spans="1:11" x14ac:dyDescent="0.55000000000000004">
      <c r="A1274" s="169" t="s">
        <v>562</v>
      </c>
      <c r="B1274" s="170" t="s">
        <v>10295</v>
      </c>
      <c r="C1274" s="170"/>
      <c r="D1274" s="169" t="s">
        <v>3201</v>
      </c>
      <c r="E1274" s="171" t="s">
        <v>10326</v>
      </c>
      <c r="F1274" s="171" t="s">
        <v>10374</v>
      </c>
      <c r="G1274" s="169" t="s">
        <v>1493</v>
      </c>
      <c r="H1274" s="169"/>
      <c r="I1274" s="171" t="s">
        <v>10350</v>
      </c>
      <c r="J1274" s="101"/>
      <c r="K1274" s="101"/>
    </row>
    <row r="1275" spans="1:11" x14ac:dyDescent="0.55000000000000004">
      <c r="A1275" s="169" t="s">
        <v>10292</v>
      </c>
      <c r="B1275" s="170" t="s">
        <v>4765</v>
      </c>
      <c r="C1275" s="170"/>
      <c r="D1275" s="169" t="s">
        <v>3540</v>
      </c>
      <c r="E1275" s="171" t="s">
        <v>10327</v>
      </c>
      <c r="F1275" s="171" t="s">
        <v>10375</v>
      </c>
      <c r="G1275" s="169" t="s">
        <v>10307</v>
      </c>
      <c r="H1275" s="169"/>
      <c r="I1275" s="171" t="s">
        <v>10351</v>
      </c>
      <c r="J1275" s="101"/>
      <c r="K1275" s="101"/>
    </row>
    <row r="1276" spans="1:11" x14ac:dyDescent="0.55000000000000004">
      <c r="A1276" s="169" t="s">
        <v>10293</v>
      </c>
      <c r="B1276" s="170" t="s">
        <v>4765</v>
      </c>
      <c r="C1276" s="170"/>
      <c r="D1276" s="169" t="s">
        <v>10361</v>
      </c>
      <c r="E1276" s="171" t="s">
        <v>10328</v>
      </c>
      <c r="F1276" s="171" t="s">
        <v>10352</v>
      </c>
      <c r="G1276" s="169" t="s">
        <v>10308</v>
      </c>
      <c r="H1276" s="169"/>
      <c r="I1276" s="171" t="s">
        <v>10352</v>
      </c>
      <c r="J1276" s="101"/>
      <c r="K1276" s="101"/>
    </row>
    <row r="1277" spans="1:11" x14ac:dyDescent="0.55000000000000004">
      <c r="A1277" s="169" t="s">
        <v>10294</v>
      </c>
      <c r="B1277" s="170" t="s">
        <v>4765</v>
      </c>
      <c r="C1277" s="170"/>
      <c r="D1277" s="169" t="s">
        <v>10362</v>
      </c>
      <c r="E1277" s="171" t="s">
        <v>10329</v>
      </c>
      <c r="F1277" s="171" t="s">
        <v>10376</v>
      </c>
      <c r="G1277" s="169" t="s">
        <v>10309</v>
      </c>
      <c r="H1277" s="169"/>
      <c r="I1277" s="171" t="s">
        <v>10353</v>
      </c>
      <c r="J1277" s="101"/>
      <c r="K1277" s="101"/>
    </row>
    <row r="1278" spans="1:11" x14ac:dyDescent="0.55000000000000004">
      <c r="A1278" s="169" t="s">
        <v>229</v>
      </c>
      <c r="B1278" s="170" t="s">
        <v>10295</v>
      </c>
      <c r="C1278" s="170"/>
      <c r="D1278" s="169" t="s">
        <v>3020</v>
      </c>
      <c r="E1278" s="171" t="s">
        <v>10416</v>
      </c>
      <c r="F1278" s="171" t="s">
        <v>10393</v>
      </c>
      <c r="G1278" s="169" t="s">
        <v>1151</v>
      </c>
      <c r="H1278" s="169"/>
      <c r="I1278" s="171" t="s">
        <v>10393</v>
      </c>
      <c r="J1278" s="101"/>
      <c r="K1278" s="101"/>
    </row>
    <row r="1279" spans="1:11" x14ac:dyDescent="0.55000000000000004">
      <c r="A1279" s="169" t="s">
        <v>10290</v>
      </c>
      <c r="B1279" s="170" t="s">
        <v>4762</v>
      </c>
      <c r="C1279" s="170"/>
      <c r="D1279" s="169" t="s">
        <v>10403</v>
      </c>
      <c r="E1279" s="171" t="s">
        <v>10417</v>
      </c>
      <c r="F1279" s="171" t="s">
        <v>10407</v>
      </c>
      <c r="G1279" s="169" t="s">
        <v>10385</v>
      </c>
      <c r="H1279" s="169"/>
      <c r="I1279" s="171" t="s">
        <v>10394</v>
      </c>
      <c r="J1279" s="101"/>
      <c r="K1279" s="101"/>
    </row>
    <row r="1280" spans="1:11" x14ac:dyDescent="0.55000000000000004">
      <c r="A1280" s="169" t="s">
        <v>10377</v>
      </c>
      <c r="B1280" s="170" t="s">
        <v>4762</v>
      </c>
      <c r="C1280" s="170"/>
      <c r="D1280" s="169" t="s">
        <v>10404</v>
      </c>
      <c r="E1280" s="171" t="s">
        <v>10067</v>
      </c>
      <c r="F1280" s="171" t="s">
        <v>10408</v>
      </c>
      <c r="G1280" s="169" t="s">
        <v>10386</v>
      </c>
      <c r="H1280" s="169"/>
      <c r="I1280" s="171" t="s">
        <v>10395</v>
      </c>
      <c r="J1280" s="101"/>
      <c r="K1280" s="101"/>
    </row>
    <row r="1281" spans="1:11" x14ac:dyDescent="0.55000000000000004">
      <c r="A1281" s="169" t="s">
        <v>10377</v>
      </c>
      <c r="B1281" s="170" t="s">
        <v>4765</v>
      </c>
      <c r="C1281" s="170"/>
      <c r="D1281" s="169" t="s">
        <v>10404</v>
      </c>
      <c r="E1281" s="171" t="s">
        <v>10067</v>
      </c>
      <c r="F1281" s="171" t="s">
        <v>10408</v>
      </c>
      <c r="G1281" s="169" t="s">
        <v>10386</v>
      </c>
      <c r="H1281" s="169"/>
      <c r="I1281" s="171" t="s">
        <v>10395</v>
      </c>
      <c r="J1281" s="101"/>
      <c r="K1281" s="101"/>
    </row>
    <row r="1282" spans="1:11" x14ac:dyDescent="0.55000000000000004">
      <c r="A1282" s="169" t="s">
        <v>10378</v>
      </c>
      <c r="B1282" s="170" t="s">
        <v>4765</v>
      </c>
      <c r="C1282" s="170"/>
      <c r="D1282" s="169" t="s">
        <v>10359</v>
      </c>
      <c r="E1282" s="171" t="s">
        <v>10418</v>
      </c>
      <c r="F1282" s="171" t="s">
        <v>10409</v>
      </c>
      <c r="G1282" s="169" t="s">
        <v>10305</v>
      </c>
      <c r="H1282" s="169"/>
      <c r="I1282" s="171" t="s">
        <v>10396</v>
      </c>
      <c r="J1282" s="101"/>
      <c r="K1282" s="101"/>
    </row>
    <row r="1283" spans="1:11" x14ac:dyDescent="0.55000000000000004">
      <c r="A1283" s="169" t="s">
        <v>10379</v>
      </c>
      <c r="B1283" s="170" t="s">
        <v>4765</v>
      </c>
      <c r="C1283" s="170"/>
      <c r="D1283" s="169" t="s">
        <v>3554</v>
      </c>
      <c r="E1283" s="171" t="s">
        <v>10419</v>
      </c>
      <c r="F1283" s="171" t="s">
        <v>10410</v>
      </c>
      <c r="G1283" s="169" t="s">
        <v>10387</v>
      </c>
      <c r="H1283" s="169"/>
      <c r="I1283" s="171" t="s">
        <v>10397</v>
      </c>
      <c r="J1283" s="101"/>
      <c r="K1283" s="101"/>
    </row>
    <row r="1284" spans="1:11" x14ac:dyDescent="0.55000000000000004">
      <c r="A1284" s="169" t="s">
        <v>10380</v>
      </c>
      <c r="B1284" s="170" t="s">
        <v>4765</v>
      </c>
      <c r="C1284" s="170"/>
      <c r="D1284" s="169" t="s">
        <v>6136</v>
      </c>
      <c r="E1284" s="171" t="s">
        <v>10420</v>
      </c>
      <c r="F1284" s="171" t="s">
        <v>10411</v>
      </c>
      <c r="G1284" s="169" t="s">
        <v>10388</v>
      </c>
      <c r="H1284" s="169"/>
      <c r="I1284" s="171" t="s">
        <v>10398</v>
      </c>
      <c r="J1284" s="101"/>
      <c r="K1284" s="101"/>
    </row>
    <row r="1285" spans="1:11" x14ac:dyDescent="0.55000000000000004">
      <c r="A1285" s="169" t="s">
        <v>10381</v>
      </c>
      <c r="B1285" s="170" t="s">
        <v>4763</v>
      </c>
      <c r="C1285" s="170"/>
      <c r="D1285" s="169" t="s">
        <v>3179</v>
      </c>
      <c r="E1285" s="171" t="s">
        <v>10421</v>
      </c>
      <c r="F1285" s="171" t="s">
        <v>10412</v>
      </c>
      <c r="G1285" s="169" t="s">
        <v>10389</v>
      </c>
      <c r="H1285" s="169"/>
      <c r="I1285" s="171" t="s">
        <v>10399</v>
      </c>
      <c r="J1285" s="101"/>
      <c r="K1285" s="101"/>
    </row>
    <row r="1286" spans="1:11" x14ac:dyDescent="0.55000000000000004">
      <c r="A1286" s="169" t="s">
        <v>10382</v>
      </c>
      <c r="B1286" s="170" t="s">
        <v>4765</v>
      </c>
      <c r="C1286" s="170"/>
      <c r="D1286" s="169" t="s">
        <v>3617</v>
      </c>
      <c r="E1286" s="171" t="s">
        <v>10422</v>
      </c>
      <c r="F1286" s="171" t="s">
        <v>10413</v>
      </c>
      <c r="G1286" s="169" t="s">
        <v>10390</v>
      </c>
      <c r="H1286" s="169"/>
      <c r="I1286" s="171" t="s">
        <v>10400</v>
      </c>
      <c r="J1286" s="101"/>
      <c r="K1286" s="101"/>
    </row>
    <row r="1287" spans="1:11" x14ac:dyDescent="0.55000000000000004">
      <c r="A1287" s="169" t="s">
        <v>10383</v>
      </c>
      <c r="B1287" s="170" t="s">
        <v>4765</v>
      </c>
      <c r="C1287" s="170"/>
      <c r="D1287" s="169" t="s">
        <v>10405</v>
      </c>
      <c r="E1287" s="171" t="s">
        <v>10423</v>
      </c>
      <c r="F1287" s="171" t="s">
        <v>10414</v>
      </c>
      <c r="G1287" s="169" t="s">
        <v>10391</v>
      </c>
      <c r="H1287" s="169"/>
      <c r="I1287" s="171" t="s">
        <v>10401</v>
      </c>
      <c r="J1287" s="101"/>
      <c r="K1287" s="101"/>
    </row>
    <row r="1288" spans="1:11" x14ac:dyDescent="0.55000000000000004">
      <c r="A1288" s="169" t="s">
        <v>10384</v>
      </c>
      <c r="B1288" s="170" t="s">
        <v>4765</v>
      </c>
      <c r="C1288" s="170"/>
      <c r="D1288" s="169" t="s">
        <v>10406</v>
      </c>
      <c r="E1288" s="171" t="s">
        <v>10424</v>
      </c>
      <c r="F1288" s="171" t="s">
        <v>10415</v>
      </c>
      <c r="G1288" s="169" t="s">
        <v>10392</v>
      </c>
      <c r="H1288" s="169"/>
      <c r="I1288" s="171" t="s">
        <v>10402</v>
      </c>
      <c r="J1288" s="101"/>
      <c r="K1288" s="101"/>
    </row>
    <row r="1289" spans="1:11" x14ac:dyDescent="0.55000000000000004">
      <c r="A1289" s="169"/>
      <c r="B1289" s="170"/>
      <c r="C1289" s="170"/>
      <c r="D1289" s="169"/>
      <c r="E1289" s="171"/>
      <c r="F1289" s="171"/>
      <c r="G1289" s="169"/>
      <c r="H1289" s="169"/>
      <c r="I1289" s="171"/>
      <c r="J1289" s="101"/>
      <c r="K1289" s="101"/>
    </row>
    <row r="1290" spans="1:11" x14ac:dyDescent="0.55000000000000004">
      <c r="A1290" s="169"/>
      <c r="B1290" s="170"/>
      <c r="C1290" s="170"/>
      <c r="D1290" s="169"/>
      <c r="E1290" s="171"/>
      <c r="F1290" s="171"/>
      <c r="G1290" s="169"/>
      <c r="H1290" s="169"/>
      <c r="I1290" s="171"/>
      <c r="J1290" s="101"/>
      <c r="K1290" s="101"/>
    </row>
    <row r="1291" spans="1:11" x14ac:dyDescent="0.55000000000000004">
      <c r="A1291" s="169"/>
      <c r="B1291" s="170"/>
      <c r="C1291" s="170"/>
      <c r="D1291" s="169"/>
      <c r="E1291" s="171"/>
      <c r="F1291" s="171"/>
      <c r="G1291" s="169"/>
      <c r="H1291" s="169"/>
      <c r="I1291" s="171"/>
      <c r="J1291" s="101"/>
      <c r="K1291" s="101"/>
    </row>
  </sheetData>
  <autoFilter ref="A2:L1217" xr:uid="{0B494257-5412-4FFA-87B2-1FC782A97E5D}"/>
  <sortState xmlns:xlrd2="http://schemas.microsoft.com/office/spreadsheetml/2017/richdata2" ref="A3:K1077">
    <sortCondition ref="A3:A1077"/>
  </sortState>
  <phoneticPr fontId="2"/>
  <pageMargins left="0.7" right="0.7" top="0.75" bottom="0.75" header="0.3" footer="0.3"/>
  <pageSetup paperSize="9" scale="33" orientation="portrait" r:id="rId1"/>
  <colBreaks count="1" manualBreakCount="1">
    <brk id="9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90395-FD07-42E0-B163-3225FA8BC1DD}">
  <sheetPr>
    <tabColor theme="0" tint="-4.9989318521683403E-2"/>
  </sheetPr>
  <dimension ref="A1:J1548"/>
  <sheetViews>
    <sheetView view="pageBreakPreview" zoomScaleNormal="100" zoomScaleSheetLayoutView="100" workbookViewId="0">
      <pane ySplit="2" topLeftCell="A1522" activePane="bottomLeft" state="frozen"/>
      <selection activeCell="F1284" sqref="F1284"/>
      <selection pane="bottomLeft" activeCell="F1284" sqref="F1284"/>
    </sheetView>
  </sheetViews>
  <sheetFormatPr defaultColWidth="9" defaultRowHeight="11.5" x14ac:dyDescent="0.55000000000000004"/>
  <cols>
    <col min="1" max="1" width="11.58203125" style="102" bestFit="1" customWidth="1"/>
    <col min="2" max="2" width="16" style="104" customWidth="1"/>
    <col min="3" max="3" width="16" style="104" hidden="1" customWidth="1"/>
    <col min="4" max="4" width="33.58203125" style="102" customWidth="1"/>
    <col min="5" max="5" width="28.08203125" style="102" customWidth="1"/>
    <col min="6" max="6" width="57.58203125" style="103" customWidth="1"/>
    <col min="7" max="8" width="9" style="109"/>
    <col min="9" max="16384" width="9" style="102"/>
  </cols>
  <sheetData>
    <row r="1" spans="1:10" s="65" customFormat="1" ht="177.75" customHeight="1" x14ac:dyDescent="0.55000000000000004">
      <c r="B1" s="68"/>
      <c r="C1" s="68"/>
      <c r="E1" s="69"/>
      <c r="F1" s="69"/>
      <c r="H1" s="69"/>
      <c r="I1" s="109"/>
      <c r="J1" s="109"/>
    </row>
    <row r="2" spans="1:10" x14ac:dyDescent="0.55000000000000004">
      <c r="A2" s="63" t="s">
        <v>220</v>
      </c>
      <c r="B2" s="63" t="s">
        <v>141</v>
      </c>
      <c r="C2" s="161" t="s">
        <v>9223</v>
      </c>
      <c r="D2" s="63" t="s">
        <v>204</v>
      </c>
      <c r="E2" s="63" t="s">
        <v>79</v>
      </c>
      <c r="F2" s="64" t="s">
        <v>2083</v>
      </c>
      <c r="G2" s="107" t="s">
        <v>9196</v>
      </c>
      <c r="H2" s="107" t="s">
        <v>9197</v>
      </c>
    </row>
    <row r="3" spans="1:10" ht="13" x14ac:dyDescent="0.2">
      <c r="A3" s="105" t="s">
        <v>4942</v>
      </c>
      <c r="B3" s="105" t="s">
        <v>4765</v>
      </c>
      <c r="C3" s="105" t="str">
        <f>A3&amp;B3</f>
        <v>0111000113就労継続支援(Ｂ型)</v>
      </c>
      <c r="D3" s="105" t="s">
        <v>6105</v>
      </c>
      <c r="E3" s="105" t="s">
        <v>6852</v>
      </c>
      <c r="F3" s="106" t="s">
        <v>8053</v>
      </c>
      <c r="G3" s="108"/>
      <c r="H3" s="108"/>
    </row>
    <row r="4" spans="1:10" ht="13" x14ac:dyDescent="0.2">
      <c r="A4" s="105" t="s">
        <v>4943</v>
      </c>
      <c r="B4" s="105" t="s">
        <v>4763</v>
      </c>
      <c r="C4" s="105" t="str">
        <f t="shared" ref="C4:C67" si="0">A4&amp;B4</f>
        <v>0111000220生活介護</v>
      </c>
      <c r="D4" s="105" t="s">
        <v>3166</v>
      </c>
      <c r="E4" s="105" t="s">
        <v>6853</v>
      </c>
      <c r="F4" s="106" t="s">
        <v>8054</v>
      </c>
      <c r="G4" s="108">
        <v>5</v>
      </c>
      <c r="H4" s="108">
        <v>5</v>
      </c>
    </row>
    <row r="5" spans="1:10" ht="13" x14ac:dyDescent="0.2">
      <c r="A5" s="105" t="s">
        <v>4944</v>
      </c>
      <c r="B5" s="105" t="s">
        <v>4763</v>
      </c>
      <c r="C5" s="105" t="str">
        <f t="shared" si="0"/>
        <v>0111000238生活介護</v>
      </c>
      <c r="D5" s="105" t="s">
        <v>6106</v>
      </c>
      <c r="E5" s="105" t="s">
        <v>6854</v>
      </c>
      <c r="F5" s="106" t="s">
        <v>8055</v>
      </c>
      <c r="G5" s="108"/>
      <c r="H5" s="108"/>
    </row>
    <row r="6" spans="1:10" ht="13" x14ac:dyDescent="0.2">
      <c r="A6" s="105" t="s">
        <v>4945</v>
      </c>
      <c r="B6" s="105" t="s">
        <v>4763</v>
      </c>
      <c r="C6" s="105" t="str">
        <f t="shared" si="0"/>
        <v>0111000428生活介護</v>
      </c>
      <c r="D6" s="105" t="s">
        <v>6106</v>
      </c>
      <c r="E6" s="105" t="s">
        <v>6855</v>
      </c>
      <c r="F6" s="106" t="s">
        <v>8056</v>
      </c>
      <c r="G6" s="108"/>
      <c r="H6" s="108"/>
    </row>
    <row r="7" spans="1:10" ht="13" x14ac:dyDescent="0.2">
      <c r="A7" s="105" t="s">
        <v>4946</v>
      </c>
      <c r="B7" s="105" t="s">
        <v>4765</v>
      </c>
      <c r="C7" s="105" t="str">
        <f t="shared" si="0"/>
        <v>0111000436就労継続支援(Ｂ型)</v>
      </c>
      <c r="D7" s="105" t="s">
        <v>6106</v>
      </c>
      <c r="E7" s="105" t="s">
        <v>6856</v>
      </c>
      <c r="F7" s="106" t="s">
        <v>8056</v>
      </c>
      <c r="G7" s="108"/>
      <c r="H7" s="108"/>
    </row>
    <row r="8" spans="1:10" ht="13" x14ac:dyDescent="0.2">
      <c r="A8" s="105" t="s">
        <v>4947</v>
      </c>
      <c r="B8" s="105" t="s">
        <v>4763</v>
      </c>
      <c r="C8" s="105" t="str">
        <f t="shared" si="0"/>
        <v>0111000501生活介護</v>
      </c>
      <c r="D8" s="105" t="s">
        <v>6107</v>
      </c>
      <c r="E8" s="105" t="s">
        <v>6857</v>
      </c>
      <c r="F8" s="106" t="s">
        <v>8057</v>
      </c>
      <c r="G8" s="108"/>
      <c r="H8" s="108"/>
    </row>
    <row r="9" spans="1:10" ht="13" x14ac:dyDescent="0.2">
      <c r="A9" s="105" t="s">
        <v>4948</v>
      </c>
      <c r="B9" s="105" t="s">
        <v>4763</v>
      </c>
      <c r="C9" s="105" t="str">
        <f t="shared" si="0"/>
        <v>0111000519生活介護</v>
      </c>
      <c r="D9" s="105" t="s">
        <v>6107</v>
      </c>
      <c r="E9" s="105" t="s">
        <v>6858</v>
      </c>
      <c r="F9" s="106" t="s">
        <v>8057</v>
      </c>
      <c r="G9" s="108"/>
      <c r="H9" s="108"/>
    </row>
    <row r="10" spans="1:10" ht="13" x14ac:dyDescent="0.2">
      <c r="A10" s="105" t="s">
        <v>4949</v>
      </c>
      <c r="B10" s="105" t="s">
        <v>4763</v>
      </c>
      <c r="C10" s="105" t="str">
        <f t="shared" si="0"/>
        <v>0111000527生活介護</v>
      </c>
      <c r="D10" s="105" t="s">
        <v>6107</v>
      </c>
      <c r="E10" s="105" t="s">
        <v>6859</v>
      </c>
      <c r="F10" s="106" t="s">
        <v>8058</v>
      </c>
      <c r="G10" s="108"/>
      <c r="H10" s="108"/>
    </row>
    <row r="11" spans="1:10" ht="13" x14ac:dyDescent="0.2">
      <c r="A11" s="105" t="s">
        <v>4950</v>
      </c>
      <c r="B11" s="105" t="s">
        <v>4762</v>
      </c>
      <c r="C11" s="105" t="str">
        <f t="shared" si="0"/>
        <v>0111000535就労移行支援</v>
      </c>
      <c r="D11" s="105" t="s">
        <v>6107</v>
      </c>
      <c r="E11" s="105" t="s">
        <v>6860</v>
      </c>
      <c r="F11" s="106" t="s">
        <v>8059</v>
      </c>
      <c r="G11" s="108"/>
      <c r="H11" s="108"/>
    </row>
    <row r="12" spans="1:10" ht="13" x14ac:dyDescent="0.2">
      <c r="A12" s="105" t="s">
        <v>4950</v>
      </c>
      <c r="B12" s="105" t="s">
        <v>4765</v>
      </c>
      <c r="C12" s="105" t="str">
        <f t="shared" si="0"/>
        <v>0111000535就労継続支援(Ｂ型)</v>
      </c>
      <c r="D12" s="105" t="s">
        <v>6107</v>
      </c>
      <c r="E12" s="105" t="s">
        <v>6860</v>
      </c>
      <c r="F12" s="106" t="s">
        <v>8059</v>
      </c>
      <c r="G12" s="108"/>
      <c r="H12" s="108"/>
    </row>
    <row r="13" spans="1:10" ht="13" x14ac:dyDescent="0.2">
      <c r="A13" s="105" t="s">
        <v>4951</v>
      </c>
      <c r="B13" s="105" t="s">
        <v>4765</v>
      </c>
      <c r="C13" s="105" t="str">
        <f t="shared" si="0"/>
        <v>0111000634就労継続支援(Ｂ型)</v>
      </c>
      <c r="D13" s="105" t="s">
        <v>6108</v>
      </c>
      <c r="E13" s="105" t="s">
        <v>6861</v>
      </c>
      <c r="F13" s="106" t="s">
        <v>8060</v>
      </c>
      <c r="G13" s="108">
        <v>51</v>
      </c>
      <c r="H13" s="108">
        <v>3</v>
      </c>
    </row>
    <row r="14" spans="1:10" ht="13" x14ac:dyDescent="0.2">
      <c r="A14" s="105" t="s">
        <v>4952</v>
      </c>
      <c r="B14" s="105" t="s">
        <v>4763</v>
      </c>
      <c r="C14" s="105" t="str">
        <f t="shared" si="0"/>
        <v>0111000642生活介護</v>
      </c>
      <c r="D14" s="105" t="s">
        <v>6109</v>
      </c>
      <c r="E14" s="105" t="s">
        <v>6862</v>
      </c>
      <c r="F14" s="106" t="s">
        <v>8061</v>
      </c>
      <c r="G14" s="108"/>
      <c r="H14" s="108"/>
    </row>
    <row r="15" spans="1:10" ht="13" x14ac:dyDescent="0.2">
      <c r="A15" s="105" t="s">
        <v>4953</v>
      </c>
      <c r="B15" s="105" t="s">
        <v>4763</v>
      </c>
      <c r="C15" s="105" t="str">
        <f t="shared" si="0"/>
        <v>0111000659生活介護</v>
      </c>
      <c r="D15" s="105" t="s">
        <v>6109</v>
      </c>
      <c r="E15" s="105" t="s">
        <v>6863</v>
      </c>
      <c r="F15" s="106" t="s">
        <v>8062</v>
      </c>
      <c r="G15" s="108"/>
      <c r="H15" s="108"/>
    </row>
    <row r="16" spans="1:10" ht="13" x14ac:dyDescent="0.2">
      <c r="A16" s="105" t="s">
        <v>4954</v>
      </c>
      <c r="B16" s="105" t="s">
        <v>4763</v>
      </c>
      <c r="C16" s="105" t="str">
        <f t="shared" si="0"/>
        <v>0111000675生活介護</v>
      </c>
      <c r="D16" s="105" t="s">
        <v>6109</v>
      </c>
      <c r="E16" s="105" t="s">
        <v>6864</v>
      </c>
      <c r="F16" s="106" t="s">
        <v>8063</v>
      </c>
      <c r="G16" s="108"/>
      <c r="H16" s="108"/>
    </row>
    <row r="17" spans="1:8" ht="13" x14ac:dyDescent="0.2">
      <c r="A17" s="105" t="s">
        <v>4955</v>
      </c>
      <c r="B17" s="105" t="s">
        <v>4763</v>
      </c>
      <c r="C17" s="105" t="str">
        <f t="shared" si="0"/>
        <v>0111000691生活介護</v>
      </c>
      <c r="D17" s="105" t="s">
        <v>6110</v>
      </c>
      <c r="E17" s="105" t="s">
        <v>6865</v>
      </c>
      <c r="F17" s="106" t="s">
        <v>8064</v>
      </c>
      <c r="G17" s="108"/>
      <c r="H17" s="108"/>
    </row>
    <row r="18" spans="1:8" ht="13" x14ac:dyDescent="0.2">
      <c r="A18" s="105" t="s">
        <v>4956</v>
      </c>
      <c r="B18" s="105" t="s">
        <v>4762</v>
      </c>
      <c r="C18" s="105" t="str">
        <f t="shared" si="0"/>
        <v>0111000741就労移行支援</v>
      </c>
      <c r="D18" s="105" t="s">
        <v>6111</v>
      </c>
      <c r="E18" s="105" t="s">
        <v>6866</v>
      </c>
      <c r="F18" s="106" t="s">
        <v>8065</v>
      </c>
      <c r="G18" s="108"/>
      <c r="H18" s="108"/>
    </row>
    <row r="19" spans="1:8" ht="13" x14ac:dyDescent="0.2">
      <c r="A19" s="105" t="s">
        <v>4957</v>
      </c>
      <c r="B19" s="105" t="s">
        <v>4763</v>
      </c>
      <c r="C19" s="105" t="str">
        <f t="shared" si="0"/>
        <v>0111000774生活介護</v>
      </c>
      <c r="D19" s="105" t="s">
        <v>6106</v>
      </c>
      <c r="E19" s="105" t="s">
        <v>6867</v>
      </c>
      <c r="F19" s="106" t="s">
        <v>8066</v>
      </c>
      <c r="G19" s="108"/>
      <c r="H19" s="108"/>
    </row>
    <row r="20" spans="1:8" ht="13" x14ac:dyDescent="0.2">
      <c r="A20" s="105" t="s">
        <v>4958</v>
      </c>
      <c r="B20" s="105" t="s">
        <v>4763</v>
      </c>
      <c r="C20" s="105" t="str">
        <f t="shared" si="0"/>
        <v>0111000790生活介護</v>
      </c>
      <c r="D20" s="105" t="s">
        <v>6112</v>
      </c>
      <c r="E20" s="105" t="s">
        <v>6868</v>
      </c>
      <c r="F20" s="106" t="s">
        <v>8067</v>
      </c>
      <c r="G20" s="108"/>
      <c r="H20" s="108"/>
    </row>
    <row r="21" spans="1:8" ht="13" x14ac:dyDescent="0.2">
      <c r="A21" s="105" t="s">
        <v>4959</v>
      </c>
      <c r="B21" s="105" t="s">
        <v>4765</v>
      </c>
      <c r="C21" s="105" t="str">
        <f t="shared" si="0"/>
        <v>0111000832就労継続支援(Ｂ型)</v>
      </c>
      <c r="D21" s="105" t="s">
        <v>6111</v>
      </c>
      <c r="E21" s="105" t="s">
        <v>6869</v>
      </c>
      <c r="F21" s="106" t="s">
        <v>8068</v>
      </c>
      <c r="G21" s="108"/>
      <c r="H21" s="108"/>
    </row>
    <row r="22" spans="1:8" ht="13" x14ac:dyDescent="0.2">
      <c r="A22" s="105" t="s">
        <v>4960</v>
      </c>
      <c r="B22" s="105" t="s">
        <v>4762</v>
      </c>
      <c r="C22" s="105" t="str">
        <f t="shared" si="0"/>
        <v>0111000873就労移行支援</v>
      </c>
      <c r="D22" s="105" t="s">
        <v>6111</v>
      </c>
      <c r="E22" s="105" t="s">
        <v>6870</v>
      </c>
      <c r="F22" s="106" t="s">
        <v>8069</v>
      </c>
      <c r="G22" s="108"/>
      <c r="H22" s="108"/>
    </row>
    <row r="23" spans="1:8" ht="13" x14ac:dyDescent="0.2">
      <c r="A23" s="105" t="s">
        <v>4961</v>
      </c>
      <c r="B23" s="105" t="s">
        <v>4764</v>
      </c>
      <c r="C23" s="105" t="str">
        <f t="shared" si="0"/>
        <v>0111000949就労継続支援(Ａ型)</v>
      </c>
      <c r="D23" s="105" t="s">
        <v>6112</v>
      </c>
      <c r="E23" s="105" t="s">
        <v>6871</v>
      </c>
      <c r="F23" s="106" t="s">
        <v>8070</v>
      </c>
      <c r="G23" s="108"/>
      <c r="H23" s="108"/>
    </row>
    <row r="24" spans="1:8" ht="13" x14ac:dyDescent="0.2">
      <c r="A24" s="105" t="s">
        <v>4961</v>
      </c>
      <c r="B24" s="105" t="s">
        <v>4765</v>
      </c>
      <c r="C24" s="105" t="str">
        <f t="shared" si="0"/>
        <v>0111000949就労継続支援(Ｂ型)</v>
      </c>
      <c r="D24" s="105" t="s">
        <v>6112</v>
      </c>
      <c r="E24" s="105" t="s">
        <v>6872</v>
      </c>
      <c r="F24" s="106" t="s">
        <v>8071</v>
      </c>
      <c r="G24" s="108"/>
      <c r="H24" s="108"/>
    </row>
    <row r="25" spans="1:8" ht="13" x14ac:dyDescent="0.2">
      <c r="A25" s="105" t="s">
        <v>4962</v>
      </c>
      <c r="B25" s="105" t="s">
        <v>4765</v>
      </c>
      <c r="C25" s="105" t="str">
        <f t="shared" si="0"/>
        <v>0111000980就労継続支援(Ｂ型)</v>
      </c>
      <c r="D25" s="105" t="s">
        <v>6113</v>
      </c>
      <c r="E25" s="105" t="s">
        <v>6873</v>
      </c>
      <c r="F25" s="106" t="s">
        <v>8072</v>
      </c>
      <c r="G25" s="108"/>
      <c r="H25" s="108"/>
    </row>
    <row r="26" spans="1:8" ht="13" x14ac:dyDescent="0.2">
      <c r="A26" s="105" t="s">
        <v>4963</v>
      </c>
      <c r="B26" s="105" t="s">
        <v>4764</v>
      </c>
      <c r="C26" s="105" t="str">
        <f t="shared" si="0"/>
        <v>0111000998就労継続支援(Ａ型)</v>
      </c>
      <c r="D26" s="105" t="s">
        <v>6110</v>
      </c>
      <c r="E26" s="105" t="s">
        <v>6874</v>
      </c>
      <c r="F26" s="106" t="s">
        <v>8073</v>
      </c>
      <c r="G26" s="108"/>
      <c r="H26" s="108"/>
    </row>
    <row r="27" spans="1:8" ht="13" x14ac:dyDescent="0.2">
      <c r="A27" s="105" t="s">
        <v>4964</v>
      </c>
      <c r="B27" s="105" t="s">
        <v>4765</v>
      </c>
      <c r="C27" s="105" t="str">
        <f t="shared" si="0"/>
        <v>0111001079就労継続支援(Ｂ型)</v>
      </c>
      <c r="D27" s="105" t="s">
        <v>6114</v>
      </c>
      <c r="E27" s="105" t="s">
        <v>6875</v>
      </c>
      <c r="F27" s="106" t="s">
        <v>8074</v>
      </c>
      <c r="G27" s="108"/>
      <c r="H27" s="108"/>
    </row>
    <row r="28" spans="1:8" ht="13" x14ac:dyDescent="0.2">
      <c r="A28" s="105" t="s">
        <v>4965</v>
      </c>
      <c r="B28" s="105" t="s">
        <v>4763</v>
      </c>
      <c r="C28" s="105" t="str">
        <f t="shared" si="0"/>
        <v>0111001178生活介護</v>
      </c>
      <c r="D28" s="105" t="s">
        <v>6112</v>
      </c>
      <c r="E28" s="105" t="s">
        <v>6876</v>
      </c>
      <c r="F28" s="106" t="s">
        <v>8075</v>
      </c>
      <c r="G28" s="108"/>
      <c r="H28" s="108"/>
    </row>
    <row r="29" spans="1:8" ht="13" x14ac:dyDescent="0.2">
      <c r="A29" s="105" t="s">
        <v>4966</v>
      </c>
      <c r="B29" s="105" t="s">
        <v>4765</v>
      </c>
      <c r="C29" s="105" t="str">
        <f t="shared" si="0"/>
        <v>0111001194就労継続支援(Ｂ型)</v>
      </c>
      <c r="D29" s="105" t="s">
        <v>6115</v>
      </c>
      <c r="E29" s="105" t="s">
        <v>6877</v>
      </c>
      <c r="F29" s="106" t="s">
        <v>8076</v>
      </c>
      <c r="G29" s="108">
        <v>251</v>
      </c>
      <c r="H29" s="108">
        <v>2</v>
      </c>
    </row>
    <row r="30" spans="1:8" ht="13" x14ac:dyDescent="0.2">
      <c r="A30" s="105" t="s">
        <v>4967</v>
      </c>
      <c r="B30" s="105" t="s">
        <v>4762</v>
      </c>
      <c r="C30" s="105" t="str">
        <f t="shared" si="0"/>
        <v>0111001244就労移行支援</v>
      </c>
      <c r="D30" s="105" t="s">
        <v>6116</v>
      </c>
      <c r="E30" s="105" t="s">
        <v>6878</v>
      </c>
      <c r="F30" s="106" t="s">
        <v>8077</v>
      </c>
      <c r="G30" s="108"/>
      <c r="H30" s="108"/>
    </row>
    <row r="31" spans="1:8" ht="13" x14ac:dyDescent="0.2">
      <c r="A31" s="105" t="s">
        <v>4967</v>
      </c>
      <c r="B31" s="105" t="s">
        <v>4764</v>
      </c>
      <c r="C31" s="105" t="str">
        <f t="shared" si="0"/>
        <v>0111001244就労継続支援(Ａ型)</v>
      </c>
      <c r="D31" s="105" t="s">
        <v>6116</v>
      </c>
      <c r="E31" s="105" t="s">
        <v>6879</v>
      </c>
      <c r="F31" s="106" t="s">
        <v>8077</v>
      </c>
      <c r="G31" s="108"/>
      <c r="H31" s="108"/>
    </row>
    <row r="32" spans="1:8" ht="13" x14ac:dyDescent="0.2">
      <c r="A32" s="105" t="s">
        <v>4968</v>
      </c>
      <c r="B32" s="105" t="s">
        <v>4764</v>
      </c>
      <c r="C32" s="105" t="str">
        <f t="shared" si="0"/>
        <v>0111001269就労継続支援(Ａ型)</v>
      </c>
      <c r="D32" s="105" t="s">
        <v>6117</v>
      </c>
      <c r="E32" s="105" t="s">
        <v>6880</v>
      </c>
      <c r="F32" s="106" t="s">
        <v>8078</v>
      </c>
      <c r="G32" s="108">
        <v>272</v>
      </c>
      <c r="H32" s="108">
        <v>1</v>
      </c>
    </row>
    <row r="33" spans="1:8" ht="13" x14ac:dyDescent="0.2">
      <c r="A33" s="105" t="s">
        <v>4968</v>
      </c>
      <c r="B33" s="105" t="s">
        <v>4765</v>
      </c>
      <c r="C33" s="105" t="str">
        <f t="shared" si="0"/>
        <v>0111001269就労継続支援(Ｂ型)</v>
      </c>
      <c r="D33" s="105" t="s">
        <v>6117</v>
      </c>
      <c r="E33" s="105" t="s">
        <v>6881</v>
      </c>
      <c r="F33" s="106" t="s">
        <v>8079</v>
      </c>
      <c r="G33" s="108"/>
      <c r="H33" s="108"/>
    </row>
    <row r="34" spans="1:8" ht="13" x14ac:dyDescent="0.2">
      <c r="A34" s="105" t="s">
        <v>4969</v>
      </c>
      <c r="B34" s="105" t="s">
        <v>4765</v>
      </c>
      <c r="C34" s="105" t="str">
        <f t="shared" si="0"/>
        <v>0111001277就労継続支援(Ｂ型)</v>
      </c>
      <c r="D34" s="105" t="s">
        <v>6109</v>
      </c>
      <c r="E34" s="105" t="s">
        <v>6882</v>
      </c>
      <c r="F34" s="106" t="s">
        <v>8080</v>
      </c>
      <c r="G34" s="108">
        <v>435</v>
      </c>
      <c r="H34" s="108">
        <v>1</v>
      </c>
    </row>
    <row r="35" spans="1:8" ht="13" x14ac:dyDescent="0.2">
      <c r="A35" s="105" t="s">
        <v>4970</v>
      </c>
      <c r="B35" s="105" t="s">
        <v>4765</v>
      </c>
      <c r="C35" s="105" t="str">
        <f t="shared" si="0"/>
        <v>0111001285就労継続支援(Ｂ型)</v>
      </c>
      <c r="D35" s="105" t="s">
        <v>6118</v>
      </c>
      <c r="E35" s="105" t="s">
        <v>6883</v>
      </c>
      <c r="F35" s="106" t="s">
        <v>8081</v>
      </c>
      <c r="G35" s="108"/>
      <c r="H35" s="108"/>
    </row>
    <row r="36" spans="1:8" ht="13" x14ac:dyDescent="0.2">
      <c r="A36" s="105" t="s">
        <v>4971</v>
      </c>
      <c r="B36" s="105" t="s">
        <v>4765</v>
      </c>
      <c r="C36" s="105" t="str">
        <f t="shared" si="0"/>
        <v>0111001301就労継続支援(Ｂ型)</v>
      </c>
      <c r="D36" s="105" t="s">
        <v>6119</v>
      </c>
      <c r="E36" s="105" t="s">
        <v>6884</v>
      </c>
      <c r="F36" s="106" t="s">
        <v>8082</v>
      </c>
      <c r="G36" s="108"/>
      <c r="H36" s="108"/>
    </row>
    <row r="37" spans="1:8" ht="13" x14ac:dyDescent="0.2">
      <c r="A37" s="105" t="s">
        <v>4972</v>
      </c>
      <c r="B37" s="105" t="s">
        <v>4765</v>
      </c>
      <c r="C37" s="105" t="str">
        <f t="shared" si="0"/>
        <v>0111001384就労継続支援(Ｂ型)</v>
      </c>
      <c r="D37" s="105" t="s">
        <v>6105</v>
      </c>
      <c r="E37" s="105" t="s">
        <v>6885</v>
      </c>
      <c r="F37" s="106" t="s">
        <v>8083</v>
      </c>
      <c r="G37" s="108"/>
      <c r="H37" s="108"/>
    </row>
    <row r="38" spans="1:8" ht="13" x14ac:dyDescent="0.2">
      <c r="A38" s="105" t="s">
        <v>4973</v>
      </c>
      <c r="B38" s="105" t="s">
        <v>4765</v>
      </c>
      <c r="C38" s="105" t="str">
        <f t="shared" si="0"/>
        <v>0111001392就労継続支援(Ｂ型)</v>
      </c>
      <c r="D38" s="105" t="s">
        <v>6120</v>
      </c>
      <c r="E38" s="105" t="s">
        <v>6886</v>
      </c>
      <c r="F38" s="106" t="s">
        <v>8084</v>
      </c>
      <c r="G38" s="108"/>
      <c r="H38" s="108"/>
    </row>
    <row r="39" spans="1:8" ht="13" x14ac:dyDescent="0.2">
      <c r="A39" s="105" t="s">
        <v>4974</v>
      </c>
      <c r="B39" s="105" t="s">
        <v>4763</v>
      </c>
      <c r="C39" s="105" t="str">
        <f t="shared" si="0"/>
        <v>0111001418生活介護</v>
      </c>
      <c r="D39" s="105" t="s">
        <v>3493</v>
      </c>
      <c r="E39" s="105" t="s">
        <v>6887</v>
      </c>
      <c r="F39" s="106" t="s">
        <v>8085</v>
      </c>
      <c r="G39" s="108"/>
      <c r="H39" s="108"/>
    </row>
    <row r="40" spans="1:8" ht="13" x14ac:dyDescent="0.2">
      <c r="A40" s="105" t="s">
        <v>4975</v>
      </c>
      <c r="B40" s="105" t="s">
        <v>4765</v>
      </c>
      <c r="C40" s="105" t="str">
        <f t="shared" si="0"/>
        <v>0111001426就労継続支援(Ｂ型)</v>
      </c>
      <c r="D40" s="105" t="s">
        <v>6121</v>
      </c>
      <c r="E40" s="105" t="s">
        <v>6888</v>
      </c>
      <c r="F40" s="106" t="s">
        <v>8086</v>
      </c>
      <c r="G40" s="108"/>
      <c r="H40" s="108"/>
    </row>
    <row r="41" spans="1:8" ht="13" x14ac:dyDescent="0.2">
      <c r="A41" s="105" t="s">
        <v>4976</v>
      </c>
      <c r="B41" s="105" t="s">
        <v>4763</v>
      </c>
      <c r="C41" s="105" t="str">
        <f t="shared" si="0"/>
        <v>0111001442生活介護</v>
      </c>
      <c r="D41" s="105" t="s">
        <v>6122</v>
      </c>
      <c r="E41" s="105" t="s">
        <v>6889</v>
      </c>
      <c r="F41" s="106" t="s">
        <v>8087</v>
      </c>
      <c r="G41" s="108"/>
      <c r="H41" s="108"/>
    </row>
    <row r="42" spans="1:8" ht="13" x14ac:dyDescent="0.2">
      <c r="A42" s="105" t="s">
        <v>4976</v>
      </c>
      <c r="B42" s="105" t="s">
        <v>4765</v>
      </c>
      <c r="C42" s="105" t="str">
        <f t="shared" si="0"/>
        <v>0111001442就労継続支援(Ｂ型)</v>
      </c>
      <c r="D42" s="105" t="s">
        <v>6122</v>
      </c>
      <c r="E42" s="105" t="s">
        <v>6889</v>
      </c>
      <c r="F42" s="106" t="s">
        <v>8087</v>
      </c>
      <c r="G42" s="108"/>
      <c r="H42" s="108"/>
    </row>
    <row r="43" spans="1:8" ht="13" x14ac:dyDescent="0.2">
      <c r="A43" s="105" t="s">
        <v>4977</v>
      </c>
      <c r="B43" s="105" t="s">
        <v>4765</v>
      </c>
      <c r="C43" s="105" t="str">
        <f t="shared" si="0"/>
        <v>0111001459就労継続支援(Ｂ型)</v>
      </c>
      <c r="D43" s="105" t="s">
        <v>6123</v>
      </c>
      <c r="E43" s="105" t="s">
        <v>6890</v>
      </c>
      <c r="F43" s="106" t="s">
        <v>8088</v>
      </c>
      <c r="G43" s="108"/>
      <c r="H43" s="108"/>
    </row>
    <row r="44" spans="1:8" ht="13" x14ac:dyDescent="0.2">
      <c r="A44" s="105" t="s">
        <v>4978</v>
      </c>
      <c r="B44" s="105" t="s">
        <v>4765</v>
      </c>
      <c r="C44" s="105" t="str">
        <f t="shared" si="0"/>
        <v>0111001475就労継続支援(Ｂ型)</v>
      </c>
      <c r="D44" s="105" t="s">
        <v>6124</v>
      </c>
      <c r="E44" s="105" t="s">
        <v>6891</v>
      </c>
      <c r="F44" s="106" t="s">
        <v>8089</v>
      </c>
      <c r="G44" s="108"/>
      <c r="H44" s="108"/>
    </row>
    <row r="45" spans="1:8" ht="13" x14ac:dyDescent="0.2">
      <c r="A45" s="105" t="s">
        <v>4979</v>
      </c>
      <c r="B45" s="105" t="s">
        <v>4765</v>
      </c>
      <c r="C45" s="105" t="str">
        <f t="shared" si="0"/>
        <v>0111001509就労継続支援(Ｂ型)</v>
      </c>
      <c r="D45" s="105" t="s">
        <v>6125</v>
      </c>
      <c r="E45" s="105" t="s">
        <v>6892</v>
      </c>
      <c r="F45" s="106" t="s">
        <v>8090</v>
      </c>
      <c r="G45" s="108"/>
      <c r="H45" s="108"/>
    </row>
    <row r="46" spans="1:8" ht="13" x14ac:dyDescent="0.2">
      <c r="A46" s="105" t="s">
        <v>4980</v>
      </c>
      <c r="B46" s="105" t="s">
        <v>4765</v>
      </c>
      <c r="C46" s="105" t="str">
        <f t="shared" si="0"/>
        <v>0111001533就労継続支援(Ｂ型)</v>
      </c>
      <c r="D46" s="105" t="s">
        <v>6126</v>
      </c>
      <c r="E46" s="105" t="s">
        <v>6893</v>
      </c>
      <c r="F46" s="106" t="s">
        <v>8091</v>
      </c>
      <c r="G46" s="108"/>
      <c r="H46" s="108"/>
    </row>
    <row r="47" spans="1:8" ht="13" x14ac:dyDescent="0.2">
      <c r="A47" s="105" t="s">
        <v>4981</v>
      </c>
      <c r="B47" s="105" t="s">
        <v>4764</v>
      </c>
      <c r="C47" s="105" t="str">
        <f t="shared" si="0"/>
        <v>0111001541就労継続支援(Ａ型)</v>
      </c>
      <c r="D47" s="105" t="s">
        <v>6127</v>
      </c>
      <c r="E47" s="105" t="s">
        <v>6894</v>
      </c>
      <c r="F47" s="106" t="s">
        <v>8092</v>
      </c>
      <c r="G47" s="108"/>
      <c r="H47" s="108"/>
    </row>
    <row r="48" spans="1:8" ht="13" x14ac:dyDescent="0.2">
      <c r="A48" s="105" t="s">
        <v>4981</v>
      </c>
      <c r="B48" s="105" t="s">
        <v>4765</v>
      </c>
      <c r="C48" s="105" t="str">
        <f t="shared" si="0"/>
        <v>0111001541就労継続支援(Ｂ型)</v>
      </c>
      <c r="D48" s="105" t="s">
        <v>6127</v>
      </c>
      <c r="E48" s="105" t="s">
        <v>6894</v>
      </c>
      <c r="F48" s="106" t="s">
        <v>8092</v>
      </c>
      <c r="G48" s="108"/>
      <c r="H48" s="108"/>
    </row>
    <row r="49" spans="1:8" ht="13" x14ac:dyDescent="0.2">
      <c r="A49" s="105" t="s">
        <v>4982</v>
      </c>
      <c r="B49" s="105" t="s">
        <v>4763</v>
      </c>
      <c r="C49" s="105" t="str">
        <f t="shared" si="0"/>
        <v>0111001558生活介護</v>
      </c>
      <c r="D49" s="105" t="s">
        <v>6128</v>
      </c>
      <c r="E49" s="105" t="s">
        <v>6895</v>
      </c>
      <c r="F49" s="106" t="s">
        <v>8093</v>
      </c>
      <c r="G49" s="108"/>
      <c r="H49" s="108"/>
    </row>
    <row r="50" spans="1:8" ht="13" x14ac:dyDescent="0.2">
      <c r="A50" s="105" t="s">
        <v>4983</v>
      </c>
      <c r="B50" s="105" t="s">
        <v>4765</v>
      </c>
      <c r="C50" s="105" t="str">
        <f t="shared" si="0"/>
        <v>0111001566就労継続支援(Ｂ型)</v>
      </c>
      <c r="D50" s="105" t="s">
        <v>6129</v>
      </c>
      <c r="E50" s="105" t="s">
        <v>6896</v>
      </c>
      <c r="F50" s="106" t="s">
        <v>8094</v>
      </c>
      <c r="G50" s="108"/>
      <c r="H50" s="108"/>
    </row>
    <row r="51" spans="1:8" ht="13" x14ac:dyDescent="0.2">
      <c r="A51" s="105" t="s">
        <v>4984</v>
      </c>
      <c r="B51" s="105" t="s">
        <v>4765</v>
      </c>
      <c r="C51" s="105" t="str">
        <f t="shared" si="0"/>
        <v>0111001574就労継続支援(Ｂ型)</v>
      </c>
      <c r="D51" s="105" t="s">
        <v>3111</v>
      </c>
      <c r="E51" s="105" t="s">
        <v>6897</v>
      </c>
      <c r="F51" s="106" t="s">
        <v>8095</v>
      </c>
      <c r="G51" s="108"/>
      <c r="H51" s="108"/>
    </row>
    <row r="52" spans="1:8" ht="13" x14ac:dyDescent="0.2">
      <c r="A52" s="105" t="s">
        <v>4985</v>
      </c>
      <c r="B52" s="105" t="s">
        <v>4765</v>
      </c>
      <c r="C52" s="105" t="str">
        <f t="shared" si="0"/>
        <v>0111001582就労継続支援(Ｂ型)</v>
      </c>
      <c r="D52" s="105" t="s">
        <v>6130</v>
      </c>
      <c r="E52" s="105" t="s">
        <v>6898</v>
      </c>
      <c r="F52" s="106" t="s">
        <v>8096</v>
      </c>
      <c r="G52" s="108"/>
      <c r="H52" s="108"/>
    </row>
    <row r="53" spans="1:8" ht="13" x14ac:dyDescent="0.2">
      <c r="A53" s="105" t="s">
        <v>4986</v>
      </c>
      <c r="B53" s="105" t="s">
        <v>4764</v>
      </c>
      <c r="C53" s="105" t="str">
        <f t="shared" si="0"/>
        <v>0111001616就労継続支援(Ａ型)</v>
      </c>
      <c r="D53" s="105" t="s">
        <v>6131</v>
      </c>
      <c r="E53" s="105" t="s">
        <v>6899</v>
      </c>
      <c r="F53" s="106" t="s">
        <v>8097</v>
      </c>
      <c r="G53" s="108"/>
      <c r="H53" s="108"/>
    </row>
    <row r="54" spans="1:8" ht="13" x14ac:dyDescent="0.2">
      <c r="A54" s="105" t="s">
        <v>4987</v>
      </c>
      <c r="B54" s="105" t="s">
        <v>4766</v>
      </c>
      <c r="C54" s="105" t="str">
        <f t="shared" si="0"/>
        <v>0111001624自立訓練(生活訓練)</v>
      </c>
      <c r="D54" s="105" t="s">
        <v>6132</v>
      </c>
      <c r="E54" s="105" t="s">
        <v>6900</v>
      </c>
      <c r="F54" s="106" t="s">
        <v>8098</v>
      </c>
      <c r="G54" s="108"/>
      <c r="H54" s="108"/>
    </row>
    <row r="55" spans="1:8" ht="13" x14ac:dyDescent="0.2">
      <c r="A55" s="105" t="s">
        <v>4987</v>
      </c>
      <c r="B55" s="105" t="s">
        <v>4762</v>
      </c>
      <c r="C55" s="105" t="str">
        <f t="shared" si="0"/>
        <v>0111001624就労移行支援</v>
      </c>
      <c r="D55" s="105" t="s">
        <v>6132</v>
      </c>
      <c r="E55" s="105" t="s">
        <v>6900</v>
      </c>
      <c r="F55" s="106" t="s">
        <v>8098</v>
      </c>
      <c r="G55" s="108"/>
      <c r="H55" s="108"/>
    </row>
    <row r="56" spans="1:8" ht="13" x14ac:dyDescent="0.2">
      <c r="A56" s="105" t="s">
        <v>4987</v>
      </c>
      <c r="B56" s="105" t="s">
        <v>4765</v>
      </c>
      <c r="C56" s="105" t="str">
        <f t="shared" si="0"/>
        <v>0111001624就労継続支援(Ｂ型)</v>
      </c>
      <c r="D56" s="105" t="s">
        <v>6132</v>
      </c>
      <c r="E56" s="105" t="s">
        <v>6900</v>
      </c>
      <c r="F56" s="106" t="s">
        <v>8098</v>
      </c>
      <c r="G56" s="108"/>
      <c r="H56" s="108"/>
    </row>
    <row r="57" spans="1:8" ht="13" x14ac:dyDescent="0.2">
      <c r="A57" s="105" t="s">
        <v>4988</v>
      </c>
      <c r="B57" s="105" t="s">
        <v>4763</v>
      </c>
      <c r="C57" s="105" t="str">
        <f t="shared" si="0"/>
        <v>0111001731生活介護</v>
      </c>
      <c r="D57" s="105" t="s">
        <v>6133</v>
      </c>
      <c r="E57" s="105" t="s">
        <v>6901</v>
      </c>
      <c r="F57" s="106" t="s">
        <v>8099</v>
      </c>
      <c r="G57" s="108"/>
      <c r="H57" s="108"/>
    </row>
    <row r="58" spans="1:8" ht="13" x14ac:dyDescent="0.2">
      <c r="A58" s="105" t="s">
        <v>4989</v>
      </c>
      <c r="B58" s="105" t="s">
        <v>4763</v>
      </c>
      <c r="C58" s="105" t="str">
        <f t="shared" si="0"/>
        <v>0111001756生活介護</v>
      </c>
      <c r="D58" s="105" t="s">
        <v>6128</v>
      </c>
      <c r="E58" s="105" t="s">
        <v>6902</v>
      </c>
      <c r="F58" s="106" t="s">
        <v>8100</v>
      </c>
      <c r="G58" s="108"/>
      <c r="H58" s="108"/>
    </row>
    <row r="59" spans="1:8" ht="13" x14ac:dyDescent="0.2">
      <c r="A59" s="105" t="s">
        <v>4990</v>
      </c>
      <c r="B59" s="105" t="s">
        <v>4763</v>
      </c>
      <c r="C59" s="105" t="str">
        <f t="shared" si="0"/>
        <v>0111001764生活介護</v>
      </c>
      <c r="D59" s="105" t="s">
        <v>6131</v>
      </c>
      <c r="E59" s="105" t="s">
        <v>6903</v>
      </c>
      <c r="F59" s="106" t="s">
        <v>8101</v>
      </c>
      <c r="G59" s="108"/>
      <c r="H59" s="108"/>
    </row>
    <row r="60" spans="1:8" ht="13" x14ac:dyDescent="0.2">
      <c r="A60" s="105" t="s">
        <v>4991</v>
      </c>
      <c r="B60" s="105" t="s">
        <v>4764</v>
      </c>
      <c r="C60" s="105" t="str">
        <f t="shared" si="0"/>
        <v>0111001772就労継続支援(Ａ型)</v>
      </c>
      <c r="D60" s="105" t="s">
        <v>6134</v>
      </c>
      <c r="E60" s="105" t="s">
        <v>6904</v>
      </c>
      <c r="F60" s="106" t="s">
        <v>8102</v>
      </c>
      <c r="G60" s="108"/>
      <c r="H60" s="108"/>
    </row>
    <row r="61" spans="1:8" ht="13" x14ac:dyDescent="0.2">
      <c r="A61" s="105" t="s">
        <v>4992</v>
      </c>
      <c r="B61" s="105" t="s">
        <v>4765</v>
      </c>
      <c r="C61" s="105" t="str">
        <f t="shared" si="0"/>
        <v>0111001780就労継続支援(Ｂ型)</v>
      </c>
      <c r="D61" s="105" t="s">
        <v>6135</v>
      </c>
      <c r="E61" s="105" t="s">
        <v>6905</v>
      </c>
      <c r="F61" s="106" t="s">
        <v>8103</v>
      </c>
      <c r="G61" s="108"/>
      <c r="H61" s="108"/>
    </row>
    <row r="62" spans="1:8" ht="13" x14ac:dyDescent="0.2">
      <c r="A62" s="105" t="s">
        <v>4993</v>
      </c>
      <c r="B62" s="105" t="s">
        <v>4765</v>
      </c>
      <c r="C62" s="105" t="str">
        <f t="shared" si="0"/>
        <v>0111001798就労継続支援(Ｂ型)</v>
      </c>
      <c r="D62" s="105" t="s">
        <v>6136</v>
      </c>
      <c r="E62" s="105" t="s">
        <v>6906</v>
      </c>
      <c r="F62" s="106" t="s">
        <v>8104</v>
      </c>
      <c r="G62" s="108">
        <v>434</v>
      </c>
      <c r="H62" s="108">
        <v>1</v>
      </c>
    </row>
    <row r="63" spans="1:8" ht="13" x14ac:dyDescent="0.2">
      <c r="A63" s="105" t="s">
        <v>4994</v>
      </c>
      <c r="B63" s="105" t="s">
        <v>4765</v>
      </c>
      <c r="C63" s="105" t="str">
        <f t="shared" si="0"/>
        <v>0111001848就労継続支援(Ｂ型)</v>
      </c>
      <c r="D63" s="105" t="s">
        <v>6137</v>
      </c>
      <c r="E63" s="105" t="s">
        <v>6907</v>
      </c>
      <c r="F63" s="106" t="s">
        <v>8105</v>
      </c>
      <c r="G63" s="108"/>
      <c r="H63" s="108"/>
    </row>
    <row r="64" spans="1:8" ht="13" x14ac:dyDescent="0.2">
      <c r="A64" s="105" t="s">
        <v>4995</v>
      </c>
      <c r="B64" s="105" t="s">
        <v>4765</v>
      </c>
      <c r="C64" s="105" t="str">
        <f t="shared" si="0"/>
        <v>0111001855就労継続支援(Ｂ型)</v>
      </c>
      <c r="D64" s="105" t="s">
        <v>6138</v>
      </c>
      <c r="E64" s="105" t="s">
        <v>6908</v>
      </c>
      <c r="F64" s="106" t="s">
        <v>8106</v>
      </c>
      <c r="G64" s="108"/>
      <c r="H64" s="108"/>
    </row>
    <row r="65" spans="1:8" ht="13" x14ac:dyDescent="0.2">
      <c r="A65" s="105" t="s">
        <v>4996</v>
      </c>
      <c r="B65" s="105" t="s">
        <v>4765</v>
      </c>
      <c r="C65" s="105" t="str">
        <f t="shared" si="0"/>
        <v>0111001863就労継続支援(Ｂ型)</v>
      </c>
      <c r="D65" s="105" t="s">
        <v>3609</v>
      </c>
      <c r="E65" s="105" t="s">
        <v>6909</v>
      </c>
      <c r="F65" s="106" t="s">
        <v>8107</v>
      </c>
      <c r="G65" s="108"/>
      <c r="H65" s="108"/>
    </row>
    <row r="66" spans="1:8" ht="13" x14ac:dyDescent="0.2">
      <c r="A66" s="105" t="s">
        <v>4997</v>
      </c>
      <c r="B66" s="105" t="s">
        <v>4762</v>
      </c>
      <c r="C66" s="105" t="str">
        <f t="shared" si="0"/>
        <v>0111100012就労移行支援</v>
      </c>
      <c r="D66" s="105" t="s">
        <v>6139</v>
      </c>
      <c r="E66" s="105" t="s">
        <v>6910</v>
      </c>
      <c r="F66" s="106" t="s">
        <v>8108</v>
      </c>
      <c r="G66" s="108"/>
      <c r="H66" s="108"/>
    </row>
    <row r="67" spans="1:8" ht="13" x14ac:dyDescent="0.2">
      <c r="A67" s="105" t="s">
        <v>4997</v>
      </c>
      <c r="B67" s="105" t="s">
        <v>4765</v>
      </c>
      <c r="C67" s="105" t="str">
        <f t="shared" si="0"/>
        <v>0111100012就労継続支援(Ｂ型)</v>
      </c>
      <c r="D67" s="105" t="s">
        <v>6139</v>
      </c>
      <c r="E67" s="105" t="s">
        <v>6910</v>
      </c>
      <c r="F67" s="106" t="s">
        <v>8108</v>
      </c>
      <c r="G67" s="108"/>
      <c r="H67" s="108"/>
    </row>
    <row r="68" spans="1:8" ht="13" x14ac:dyDescent="0.2">
      <c r="A68" s="105" t="s">
        <v>4998</v>
      </c>
      <c r="B68" s="105" t="s">
        <v>4763</v>
      </c>
      <c r="C68" s="105" t="str">
        <f t="shared" ref="C68:C131" si="1">A68&amp;B68</f>
        <v>0111100103生活介護</v>
      </c>
      <c r="D68" s="105" t="s">
        <v>6139</v>
      </c>
      <c r="E68" s="105" t="s">
        <v>6911</v>
      </c>
      <c r="F68" s="106" t="s">
        <v>8109</v>
      </c>
      <c r="G68" s="108"/>
      <c r="H68" s="108"/>
    </row>
    <row r="69" spans="1:8" ht="13" x14ac:dyDescent="0.2">
      <c r="A69" s="105" t="s">
        <v>4999</v>
      </c>
      <c r="B69" s="105" t="s">
        <v>4766</v>
      </c>
      <c r="C69" s="105" t="str">
        <f t="shared" si="1"/>
        <v>0111100202自立訓練(生活訓練)</v>
      </c>
      <c r="D69" s="105" t="s">
        <v>6140</v>
      </c>
      <c r="E69" s="105" t="s">
        <v>6912</v>
      </c>
      <c r="F69" s="106" t="s">
        <v>8110</v>
      </c>
      <c r="G69" s="108"/>
      <c r="H69" s="108"/>
    </row>
    <row r="70" spans="1:8" ht="13" x14ac:dyDescent="0.2">
      <c r="A70" s="105" t="s">
        <v>5000</v>
      </c>
      <c r="B70" s="105" t="s">
        <v>4764</v>
      </c>
      <c r="C70" s="105" t="str">
        <f t="shared" si="1"/>
        <v>0111100236就労継続支援(Ａ型)</v>
      </c>
      <c r="D70" s="105" t="s">
        <v>6141</v>
      </c>
      <c r="E70" s="105" t="s">
        <v>6913</v>
      </c>
      <c r="F70" s="106" t="s">
        <v>8111</v>
      </c>
      <c r="G70" s="108"/>
      <c r="H70" s="108"/>
    </row>
    <row r="71" spans="1:8" ht="13" x14ac:dyDescent="0.2">
      <c r="A71" s="105" t="s">
        <v>5000</v>
      </c>
      <c r="B71" s="105" t="s">
        <v>4765</v>
      </c>
      <c r="C71" s="105" t="str">
        <f t="shared" si="1"/>
        <v>0111100236就労継続支援(Ｂ型)</v>
      </c>
      <c r="D71" s="105" t="s">
        <v>6141</v>
      </c>
      <c r="E71" s="105" t="s">
        <v>6913</v>
      </c>
      <c r="F71" s="106" t="s">
        <v>8111</v>
      </c>
      <c r="G71" s="108"/>
      <c r="H71" s="108"/>
    </row>
    <row r="72" spans="1:8" ht="13" x14ac:dyDescent="0.2">
      <c r="A72" s="105" t="s">
        <v>5001</v>
      </c>
      <c r="B72" s="105" t="s">
        <v>4765</v>
      </c>
      <c r="C72" s="105" t="str">
        <f t="shared" si="1"/>
        <v>0111100269就労継続支援(Ｂ型)</v>
      </c>
      <c r="D72" s="105" t="s">
        <v>3188</v>
      </c>
      <c r="E72" s="105" t="s">
        <v>6914</v>
      </c>
      <c r="F72" s="106" t="s">
        <v>8112</v>
      </c>
      <c r="G72" s="108"/>
      <c r="H72" s="108"/>
    </row>
    <row r="73" spans="1:8" ht="13" x14ac:dyDescent="0.2">
      <c r="A73" s="105" t="s">
        <v>5002</v>
      </c>
      <c r="B73" s="105" t="s">
        <v>4762</v>
      </c>
      <c r="C73" s="105" t="str">
        <f t="shared" si="1"/>
        <v>0111100277就労移行支援</v>
      </c>
      <c r="D73" s="105" t="s">
        <v>6142</v>
      </c>
      <c r="E73" s="105" t="s">
        <v>6915</v>
      </c>
      <c r="F73" s="106" t="s">
        <v>8113</v>
      </c>
      <c r="G73" s="108"/>
      <c r="H73" s="108"/>
    </row>
    <row r="74" spans="1:8" ht="13" x14ac:dyDescent="0.2">
      <c r="A74" s="105" t="s">
        <v>5002</v>
      </c>
      <c r="B74" s="105" t="s">
        <v>4765</v>
      </c>
      <c r="C74" s="105" t="str">
        <f t="shared" si="1"/>
        <v>0111100277就労継続支援(Ｂ型)</v>
      </c>
      <c r="D74" s="105" t="s">
        <v>6142</v>
      </c>
      <c r="E74" s="105" t="s">
        <v>6916</v>
      </c>
      <c r="F74" s="106" t="s">
        <v>8113</v>
      </c>
      <c r="G74" s="108"/>
      <c r="H74" s="108"/>
    </row>
    <row r="75" spans="1:8" ht="13" x14ac:dyDescent="0.2">
      <c r="A75" s="105" t="s">
        <v>5003</v>
      </c>
      <c r="B75" s="105" t="s">
        <v>4764</v>
      </c>
      <c r="C75" s="105" t="str">
        <f t="shared" si="1"/>
        <v>0111100301就労継続支援(Ａ型)</v>
      </c>
      <c r="D75" s="105" t="s">
        <v>6143</v>
      </c>
      <c r="E75" s="105" t="s">
        <v>6917</v>
      </c>
      <c r="F75" s="106" t="s">
        <v>8114</v>
      </c>
      <c r="G75" s="108"/>
      <c r="H75" s="108"/>
    </row>
    <row r="76" spans="1:8" ht="13" x14ac:dyDescent="0.2">
      <c r="A76" s="105" t="s">
        <v>5003</v>
      </c>
      <c r="B76" s="105" t="s">
        <v>4765</v>
      </c>
      <c r="C76" s="105" t="str">
        <f t="shared" si="1"/>
        <v>0111100301就労継続支援(Ｂ型)</v>
      </c>
      <c r="D76" s="105" t="s">
        <v>6143</v>
      </c>
      <c r="E76" s="105" t="s">
        <v>6917</v>
      </c>
      <c r="F76" s="106" t="s">
        <v>8114</v>
      </c>
      <c r="G76" s="108"/>
      <c r="H76" s="108"/>
    </row>
    <row r="77" spans="1:8" ht="13" x14ac:dyDescent="0.2">
      <c r="A77" s="105" t="s">
        <v>5004</v>
      </c>
      <c r="B77" s="105" t="s">
        <v>4763</v>
      </c>
      <c r="C77" s="105" t="str">
        <f t="shared" si="1"/>
        <v>0111100319生活介護</v>
      </c>
      <c r="D77" s="105" t="s">
        <v>6144</v>
      </c>
      <c r="E77" s="105" t="s">
        <v>6918</v>
      </c>
      <c r="F77" s="106" t="s">
        <v>8115</v>
      </c>
      <c r="G77" s="108"/>
      <c r="H77" s="108"/>
    </row>
    <row r="78" spans="1:8" ht="13" x14ac:dyDescent="0.2">
      <c r="A78" s="105" t="s">
        <v>5004</v>
      </c>
      <c r="B78" s="105" t="s">
        <v>4765</v>
      </c>
      <c r="C78" s="105" t="str">
        <f t="shared" si="1"/>
        <v>0111100319就労継続支援(Ｂ型)</v>
      </c>
      <c r="D78" s="105" t="s">
        <v>6144</v>
      </c>
      <c r="E78" s="105" t="s">
        <v>6919</v>
      </c>
      <c r="F78" s="106" t="s">
        <v>8115</v>
      </c>
      <c r="G78" s="108"/>
      <c r="H78" s="108"/>
    </row>
    <row r="79" spans="1:8" ht="13" x14ac:dyDescent="0.2">
      <c r="A79" s="105" t="s">
        <v>5005</v>
      </c>
      <c r="B79" s="105" t="s">
        <v>4763</v>
      </c>
      <c r="C79" s="105" t="str">
        <f t="shared" si="1"/>
        <v>0111100327生活介護</v>
      </c>
      <c r="D79" s="105" t="s">
        <v>6145</v>
      </c>
      <c r="E79" s="105" t="s">
        <v>6920</v>
      </c>
      <c r="F79" s="106" t="s">
        <v>8116</v>
      </c>
      <c r="G79" s="108"/>
      <c r="H79" s="108"/>
    </row>
    <row r="80" spans="1:8" ht="13" x14ac:dyDescent="0.2">
      <c r="A80" s="105" t="s">
        <v>5006</v>
      </c>
      <c r="B80" s="105" t="s">
        <v>4765</v>
      </c>
      <c r="C80" s="105" t="str">
        <f t="shared" si="1"/>
        <v>0111100343就労継続支援(Ｂ型)</v>
      </c>
      <c r="D80" s="105" t="s">
        <v>6146</v>
      </c>
      <c r="E80" s="105" t="s">
        <v>6921</v>
      </c>
      <c r="F80" s="106" t="s">
        <v>8117</v>
      </c>
      <c r="G80" s="108"/>
      <c r="H80" s="108"/>
    </row>
    <row r="81" spans="1:8" ht="13" x14ac:dyDescent="0.2">
      <c r="A81" s="105" t="s">
        <v>5007</v>
      </c>
      <c r="B81" s="105" t="s">
        <v>4765</v>
      </c>
      <c r="C81" s="105" t="str">
        <f t="shared" si="1"/>
        <v>0111100384就労継続支援(Ｂ型)</v>
      </c>
      <c r="D81" s="105" t="s">
        <v>6147</v>
      </c>
      <c r="E81" s="105" t="s">
        <v>6922</v>
      </c>
      <c r="F81" s="106" t="s">
        <v>8118</v>
      </c>
      <c r="G81" s="108"/>
      <c r="H81" s="108"/>
    </row>
    <row r="82" spans="1:8" ht="13" x14ac:dyDescent="0.2">
      <c r="A82" s="105" t="s">
        <v>5008</v>
      </c>
      <c r="B82" s="105" t="s">
        <v>4763</v>
      </c>
      <c r="C82" s="105" t="str">
        <f t="shared" si="1"/>
        <v>0111100418生活介護</v>
      </c>
      <c r="D82" s="105" t="s">
        <v>6139</v>
      </c>
      <c r="E82" s="105" t="s">
        <v>6923</v>
      </c>
      <c r="F82" s="106" t="s">
        <v>8119</v>
      </c>
      <c r="G82" s="108"/>
      <c r="H82" s="108"/>
    </row>
    <row r="83" spans="1:8" ht="13" x14ac:dyDescent="0.2">
      <c r="A83" s="105" t="s">
        <v>5009</v>
      </c>
      <c r="B83" s="105" t="s">
        <v>4764</v>
      </c>
      <c r="C83" s="105" t="str">
        <f t="shared" si="1"/>
        <v>0111100491就労継続支援(Ａ型)</v>
      </c>
      <c r="D83" s="105" t="s">
        <v>6148</v>
      </c>
      <c r="E83" s="105" t="s">
        <v>6924</v>
      </c>
      <c r="F83" s="106" t="s">
        <v>8120</v>
      </c>
      <c r="G83" s="108"/>
      <c r="H83" s="108"/>
    </row>
    <row r="84" spans="1:8" ht="13" x14ac:dyDescent="0.2">
      <c r="A84" s="105" t="s">
        <v>5010</v>
      </c>
      <c r="B84" s="105" t="s">
        <v>4764</v>
      </c>
      <c r="C84" s="105" t="str">
        <f t="shared" si="1"/>
        <v>0111100533就労継続支援(Ａ型)</v>
      </c>
      <c r="D84" s="105" t="s">
        <v>3484</v>
      </c>
      <c r="E84" s="105" t="s">
        <v>6925</v>
      </c>
      <c r="F84" s="106" t="s">
        <v>8121</v>
      </c>
      <c r="G84" s="108"/>
      <c r="H84" s="108"/>
    </row>
    <row r="85" spans="1:8" ht="13" x14ac:dyDescent="0.2">
      <c r="A85" s="105" t="s">
        <v>5010</v>
      </c>
      <c r="B85" s="105" t="s">
        <v>4765</v>
      </c>
      <c r="C85" s="105" t="str">
        <f t="shared" si="1"/>
        <v>0111100533就労継続支援(Ｂ型)</v>
      </c>
      <c r="D85" s="105" t="s">
        <v>3484</v>
      </c>
      <c r="E85" s="105" t="s">
        <v>6925</v>
      </c>
      <c r="F85" s="106" t="s">
        <v>8121</v>
      </c>
      <c r="G85" s="108"/>
      <c r="H85" s="108"/>
    </row>
    <row r="86" spans="1:8" ht="13" x14ac:dyDescent="0.2">
      <c r="A86" s="105" t="s">
        <v>5011</v>
      </c>
      <c r="B86" s="105" t="s">
        <v>4764</v>
      </c>
      <c r="C86" s="105" t="str">
        <f t="shared" si="1"/>
        <v>0111100541就労継続支援(Ａ型)</v>
      </c>
      <c r="D86" s="105" t="s">
        <v>6149</v>
      </c>
      <c r="E86" s="105" t="s">
        <v>6926</v>
      </c>
      <c r="F86" s="106" t="s">
        <v>8122</v>
      </c>
      <c r="G86" s="108"/>
      <c r="H86" s="108"/>
    </row>
    <row r="87" spans="1:8" ht="13" x14ac:dyDescent="0.2">
      <c r="A87" s="105" t="s">
        <v>5012</v>
      </c>
      <c r="B87" s="105" t="s">
        <v>4764</v>
      </c>
      <c r="C87" s="105" t="str">
        <f t="shared" si="1"/>
        <v>0111100574就労継続支援(Ａ型)</v>
      </c>
      <c r="D87" s="105" t="s">
        <v>6150</v>
      </c>
      <c r="E87" s="105" t="s">
        <v>6927</v>
      </c>
      <c r="F87" s="106" t="s">
        <v>8123</v>
      </c>
      <c r="G87" s="108"/>
      <c r="H87" s="108"/>
    </row>
    <row r="88" spans="1:8" ht="13" x14ac:dyDescent="0.2">
      <c r="A88" s="105" t="s">
        <v>5013</v>
      </c>
      <c r="B88" s="105" t="s">
        <v>4765</v>
      </c>
      <c r="C88" s="105" t="str">
        <f t="shared" si="1"/>
        <v>0111100590就労継続支援(Ｂ型)</v>
      </c>
      <c r="D88" s="105" t="s">
        <v>6151</v>
      </c>
      <c r="E88" s="105" t="s">
        <v>6928</v>
      </c>
      <c r="F88" s="106" t="s">
        <v>8124</v>
      </c>
      <c r="G88" s="108"/>
      <c r="H88" s="108"/>
    </row>
    <row r="89" spans="1:8" ht="13" x14ac:dyDescent="0.2">
      <c r="A89" s="105" t="s">
        <v>5014</v>
      </c>
      <c r="B89" s="105" t="s">
        <v>4765</v>
      </c>
      <c r="C89" s="105" t="str">
        <f t="shared" si="1"/>
        <v>0111100624就労継続支援(Ｂ型)</v>
      </c>
      <c r="D89" s="105" t="s">
        <v>6152</v>
      </c>
      <c r="E89" s="105" t="s">
        <v>6929</v>
      </c>
      <c r="F89" s="106" t="s">
        <v>8125</v>
      </c>
      <c r="G89" s="108"/>
      <c r="H89" s="108"/>
    </row>
    <row r="90" spans="1:8" ht="13" x14ac:dyDescent="0.2">
      <c r="A90" s="105" t="s">
        <v>5015</v>
      </c>
      <c r="B90" s="105" t="s">
        <v>4765</v>
      </c>
      <c r="C90" s="105" t="str">
        <f t="shared" si="1"/>
        <v>0111100657就労継続支援(Ｂ型)</v>
      </c>
      <c r="D90" s="105" t="s">
        <v>6153</v>
      </c>
      <c r="E90" s="105" t="s">
        <v>6930</v>
      </c>
      <c r="F90" s="106" t="s">
        <v>8126</v>
      </c>
      <c r="G90" s="108"/>
      <c r="H90" s="108"/>
    </row>
    <row r="91" spans="1:8" ht="13" x14ac:dyDescent="0.2">
      <c r="A91" s="105" t="s">
        <v>5016</v>
      </c>
      <c r="B91" s="105" t="s">
        <v>4765</v>
      </c>
      <c r="C91" s="105" t="str">
        <f t="shared" si="1"/>
        <v>0111100665就労継続支援(Ｂ型)</v>
      </c>
      <c r="D91" s="105" t="s">
        <v>6154</v>
      </c>
      <c r="E91" s="105" t="s">
        <v>6931</v>
      </c>
      <c r="F91" s="106" t="s">
        <v>8127</v>
      </c>
      <c r="G91" s="108"/>
      <c r="H91" s="108"/>
    </row>
    <row r="92" spans="1:8" ht="13" x14ac:dyDescent="0.2">
      <c r="A92" s="105" t="s">
        <v>5017</v>
      </c>
      <c r="B92" s="105" t="s">
        <v>4765</v>
      </c>
      <c r="C92" s="105" t="str">
        <f t="shared" si="1"/>
        <v>0111100715就労継続支援(Ｂ型)</v>
      </c>
      <c r="D92" s="105" t="s">
        <v>6155</v>
      </c>
      <c r="E92" s="105" t="s">
        <v>6932</v>
      </c>
      <c r="F92" s="106" t="s">
        <v>8128</v>
      </c>
      <c r="G92" s="108"/>
      <c r="H92" s="108"/>
    </row>
    <row r="93" spans="1:8" ht="13" x14ac:dyDescent="0.2">
      <c r="A93" s="105" t="s">
        <v>5018</v>
      </c>
      <c r="B93" s="105" t="s">
        <v>4765</v>
      </c>
      <c r="C93" s="105" t="str">
        <f t="shared" si="1"/>
        <v>0111100723就労継続支援(Ｂ型)</v>
      </c>
      <c r="D93" s="105" t="s">
        <v>6156</v>
      </c>
      <c r="E93" s="105" t="s">
        <v>6933</v>
      </c>
      <c r="F93" s="106" t="s">
        <v>8129</v>
      </c>
      <c r="G93" s="108"/>
      <c r="H93" s="108"/>
    </row>
    <row r="94" spans="1:8" ht="13" x14ac:dyDescent="0.2">
      <c r="A94" s="105" t="s">
        <v>5019</v>
      </c>
      <c r="B94" s="105" t="s">
        <v>4764</v>
      </c>
      <c r="C94" s="105" t="str">
        <f t="shared" si="1"/>
        <v>0111100756就労継続支援(Ａ型)</v>
      </c>
      <c r="D94" s="105" t="s">
        <v>6157</v>
      </c>
      <c r="E94" s="105" t="s">
        <v>6934</v>
      </c>
      <c r="F94" s="106" t="s">
        <v>8130</v>
      </c>
      <c r="G94" s="108"/>
      <c r="H94" s="108"/>
    </row>
    <row r="95" spans="1:8" ht="13" x14ac:dyDescent="0.2">
      <c r="A95" s="105" t="s">
        <v>5019</v>
      </c>
      <c r="B95" s="105" t="s">
        <v>4765</v>
      </c>
      <c r="C95" s="105" t="str">
        <f t="shared" si="1"/>
        <v>0111100756就労継続支援(Ｂ型)</v>
      </c>
      <c r="D95" s="105" t="s">
        <v>6157</v>
      </c>
      <c r="E95" s="105" t="s">
        <v>6934</v>
      </c>
      <c r="F95" s="106" t="s">
        <v>8130</v>
      </c>
      <c r="G95" s="108"/>
      <c r="H95" s="108"/>
    </row>
    <row r="96" spans="1:8" ht="13" x14ac:dyDescent="0.2">
      <c r="A96" s="105" t="s">
        <v>5020</v>
      </c>
      <c r="B96" s="105" t="s">
        <v>4765</v>
      </c>
      <c r="C96" s="105" t="str">
        <f t="shared" si="1"/>
        <v>0111100780就労継続支援(Ｂ型)</v>
      </c>
      <c r="D96" s="105" t="s">
        <v>6158</v>
      </c>
      <c r="E96" s="105" t="s">
        <v>6935</v>
      </c>
      <c r="F96" s="106" t="s">
        <v>8131</v>
      </c>
      <c r="G96" s="108"/>
      <c r="H96" s="108"/>
    </row>
    <row r="97" spans="1:8" ht="13" x14ac:dyDescent="0.2">
      <c r="A97" s="105" t="s">
        <v>5021</v>
      </c>
      <c r="B97" s="105" t="s">
        <v>4763</v>
      </c>
      <c r="C97" s="105" t="str">
        <f t="shared" si="1"/>
        <v>0111100806生活介護</v>
      </c>
      <c r="D97" s="105" t="s">
        <v>3224</v>
      </c>
      <c r="E97" s="105" t="s">
        <v>6936</v>
      </c>
      <c r="F97" s="106" t="s">
        <v>8132</v>
      </c>
      <c r="G97" s="108"/>
      <c r="H97" s="108"/>
    </row>
    <row r="98" spans="1:8" ht="13" x14ac:dyDescent="0.2">
      <c r="A98" s="105" t="s">
        <v>5021</v>
      </c>
      <c r="B98" s="105" t="s">
        <v>4767</v>
      </c>
      <c r="C98" s="105" t="str">
        <f t="shared" si="1"/>
        <v>0111100806自立訓練(機能訓練)</v>
      </c>
      <c r="D98" s="105" t="s">
        <v>3224</v>
      </c>
      <c r="E98" s="105" t="s">
        <v>6936</v>
      </c>
      <c r="F98" s="106" t="s">
        <v>8132</v>
      </c>
      <c r="G98" s="108"/>
      <c r="H98" s="108"/>
    </row>
    <row r="99" spans="1:8" ht="13" x14ac:dyDescent="0.2">
      <c r="A99" s="105" t="s">
        <v>5021</v>
      </c>
      <c r="B99" s="105" t="s">
        <v>4766</v>
      </c>
      <c r="C99" s="105" t="str">
        <f t="shared" si="1"/>
        <v>0111100806自立訓練(生活訓練)</v>
      </c>
      <c r="D99" s="105" t="s">
        <v>3224</v>
      </c>
      <c r="E99" s="105" t="s">
        <v>6936</v>
      </c>
      <c r="F99" s="106" t="s">
        <v>8132</v>
      </c>
      <c r="G99" s="108"/>
      <c r="H99" s="108"/>
    </row>
    <row r="100" spans="1:8" ht="13" x14ac:dyDescent="0.2">
      <c r="A100" s="105" t="s">
        <v>5022</v>
      </c>
      <c r="B100" s="105" t="s">
        <v>4765</v>
      </c>
      <c r="C100" s="105" t="str">
        <f t="shared" si="1"/>
        <v>0111100822就労継続支援(Ｂ型)</v>
      </c>
      <c r="D100" s="105" t="s">
        <v>6159</v>
      </c>
      <c r="E100" s="105" t="s">
        <v>6937</v>
      </c>
      <c r="F100" s="106" t="s">
        <v>8133</v>
      </c>
      <c r="G100" s="108"/>
      <c r="H100" s="108"/>
    </row>
    <row r="101" spans="1:8" ht="13" x14ac:dyDescent="0.2">
      <c r="A101" s="105" t="s">
        <v>5023</v>
      </c>
      <c r="B101" s="105" t="s">
        <v>4765</v>
      </c>
      <c r="C101" s="105" t="str">
        <f t="shared" si="1"/>
        <v>0111100889就労継続支援(Ｂ型)</v>
      </c>
      <c r="D101" s="105" t="s">
        <v>6160</v>
      </c>
      <c r="E101" s="105" t="s">
        <v>6938</v>
      </c>
      <c r="F101" s="106" t="s">
        <v>8134</v>
      </c>
      <c r="G101" s="108"/>
      <c r="H101" s="108"/>
    </row>
    <row r="102" spans="1:8" ht="13" x14ac:dyDescent="0.2">
      <c r="A102" s="105" t="s">
        <v>5024</v>
      </c>
      <c r="B102" s="105" t="s">
        <v>4765</v>
      </c>
      <c r="C102" s="105" t="str">
        <f t="shared" si="1"/>
        <v>0111100905就労継続支援(Ｂ型)</v>
      </c>
      <c r="D102" s="105" t="s">
        <v>6161</v>
      </c>
      <c r="E102" s="105" t="s">
        <v>6939</v>
      </c>
      <c r="F102" s="106" t="s">
        <v>8135</v>
      </c>
      <c r="G102" s="108"/>
      <c r="H102" s="108"/>
    </row>
    <row r="103" spans="1:8" ht="13" x14ac:dyDescent="0.2">
      <c r="A103" s="105" t="s">
        <v>5025</v>
      </c>
      <c r="B103" s="105" t="s">
        <v>4763</v>
      </c>
      <c r="C103" s="105" t="str">
        <f t="shared" si="1"/>
        <v>0111100913生活介護</v>
      </c>
      <c r="D103" s="105" t="s">
        <v>6162</v>
      </c>
      <c r="E103" s="105" t="s">
        <v>6940</v>
      </c>
      <c r="F103" s="106" t="s">
        <v>8136</v>
      </c>
      <c r="G103" s="108"/>
      <c r="H103" s="108"/>
    </row>
    <row r="104" spans="1:8" ht="13" x14ac:dyDescent="0.2">
      <c r="A104" s="105" t="s">
        <v>5026</v>
      </c>
      <c r="B104" s="105" t="s">
        <v>4765</v>
      </c>
      <c r="C104" s="105" t="str">
        <f t="shared" si="1"/>
        <v>0111100921就労継続支援(Ｂ型)</v>
      </c>
      <c r="D104" s="105" t="s">
        <v>6163</v>
      </c>
      <c r="E104" s="105" t="s">
        <v>6941</v>
      </c>
      <c r="F104" s="106" t="s">
        <v>8137</v>
      </c>
      <c r="G104" s="108"/>
      <c r="H104" s="108"/>
    </row>
    <row r="105" spans="1:8" ht="13" x14ac:dyDescent="0.2">
      <c r="A105" s="105" t="s">
        <v>5027</v>
      </c>
      <c r="B105" s="105" t="s">
        <v>4763</v>
      </c>
      <c r="C105" s="105" t="str">
        <f t="shared" si="1"/>
        <v>0111100962生活介護</v>
      </c>
      <c r="D105" s="105" t="s">
        <v>6164</v>
      </c>
      <c r="E105" s="105" t="s">
        <v>6942</v>
      </c>
      <c r="F105" s="106" t="s">
        <v>8138</v>
      </c>
      <c r="G105" s="108"/>
      <c r="H105" s="108"/>
    </row>
    <row r="106" spans="1:8" ht="13" x14ac:dyDescent="0.2">
      <c r="A106" s="105" t="s">
        <v>5028</v>
      </c>
      <c r="B106" s="105" t="s">
        <v>4763</v>
      </c>
      <c r="C106" s="105" t="str">
        <f t="shared" si="1"/>
        <v>0111100970生活介護</v>
      </c>
      <c r="D106" s="105" t="s">
        <v>6165</v>
      </c>
      <c r="E106" s="105" t="s">
        <v>6943</v>
      </c>
      <c r="F106" s="106" t="s">
        <v>8139</v>
      </c>
      <c r="G106" s="108"/>
      <c r="H106" s="108"/>
    </row>
    <row r="107" spans="1:8" ht="13" x14ac:dyDescent="0.2">
      <c r="A107" s="105" t="s">
        <v>5029</v>
      </c>
      <c r="B107" s="105" t="s">
        <v>4765</v>
      </c>
      <c r="C107" s="105" t="str">
        <f t="shared" si="1"/>
        <v>0111100988就労継続支援(Ｂ型)</v>
      </c>
      <c r="D107" s="105" t="s">
        <v>6166</v>
      </c>
      <c r="E107" s="105" t="s">
        <v>6944</v>
      </c>
      <c r="F107" s="106" t="s">
        <v>8140</v>
      </c>
      <c r="G107" s="108"/>
      <c r="H107" s="108"/>
    </row>
    <row r="108" spans="1:8" ht="13" x14ac:dyDescent="0.2">
      <c r="A108" s="105" t="s">
        <v>5030</v>
      </c>
      <c r="B108" s="105" t="s">
        <v>4764</v>
      </c>
      <c r="C108" s="105" t="str">
        <f t="shared" si="1"/>
        <v>0111100996就労継続支援(Ａ型)</v>
      </c>
      <c r="D108" s="105" t="s">
        <v>3235</v>
      </c>
      <c r="E108" s="105" t="s">
        <v>6945</v>
      </c>
      <c r="F108" s="106" t="s">
        <v>8141</v>
      </c>
      <c r="G108" s="108"/>
      <c r="H108" s="108"/>
    </row>
    <row r="109" spans="1:8" ht="13" x14ac:dyDescent="0.2">
      <c r="A109" s="105" t="s">
        <v>5031</v>
      </c>
      <c r="B109" s="105" t="s">
        <v>4765</v>
      </c>
      <c r="C109" s="105" t="str">
        <f t="shared" si="1"/>
        <v>0111101002就労継続支援(Ｂ型)</v>
      </c>
      <c r="D109" s="105" t="s">
        <v>6167</v>
      </c>
      <c r="E109" s="105" t="s">
        <v>6946</v>
      </c>
      <c r="F109" s="106" t="s">
        <v>8142</v>
      </c>
      <c r="G109" s="108"/>
      <c r="H109" s="108"/>
    </row>
    <row r="110" spans="1:8" ht="13" x14ac:dyDescent="0.2">
      <c r="A110" s="105" t="s">
        <v>5032</v>
      </c>
      <c r="B110" s="105" t="s">
        <v>4765</v>
      </c>
      <c r="C110" s="105" t="str">
        <f t="shared" si="1"/>
        <v>0111101010就労継続支援(Ｂ型)</v>
      </c>
      <c r="D110" s="105" t="s">
        <v>6168</v>
      </c>
      <c r="E110" s="105" t="s">
        <v>6947</v>
      </c>
      <c r="F110" s="106" t="s">
        <v>8143</v>
      </c>
      <c r="G110" s="108"/>
      <c r="H110" s="108"/>
    </row>
    <row r="111" spans="1:8" ht="13" x14ac:dyDescent="0.2">
      <c r="A111" s="105" t="s">
        <v>5033</v>
      </c>
      <c r="B111" s="105" t="s">
        <v>4763</v>
      </c>
      <c r="C111" s="105" t="str">
        <f t="shared" si="1"/>
        <v>0111200085生活介護</v>
      </c>
      <c r="D111" s="105" t="s">
        <v>6169</v>
      </c>
      <c r="E111" s="105" t="s">
        <v>6948</v>
      </c>
      <c r="F111" s="106" t="s">
        <v>8144</v>
      </c>
      <c r="G111" s="108"/>
      <c r="H111" s="108"/>
    </row>
    <row r="112" spans="1:8" ht="13" x14ac:dyDescent="0.2">
      <c r="A112" s="105" t="s">
        <v>5033</v>
      </c>
      <c r="B112" s="105" t="s">
        <v>4765</v>
      </c>
      <c r="C112" s="105" t="str">
        <f t="shared" si="1"/>
        <v>0111200085就労継続支援(Ｂ型)</v>
      </c>
      <c r="D112" s="105" t="s">
        <v>6169</v>
      </c>
      <c r="E112" s="105" t="s">
        <v>6948</v>
      </c>
      <c r="F112" s="106" t="s">
        <v>8145</v>
      </c>
      <c r="G112" s="108"/>
      <c r="H112" s="108"/>
    </row>
    <row r="113" spans="1:8" ht="13" x14ac:dyDescent="0.2">
      <c r="A113" s="105" t="s">
        <v>5034</v>
      </c>
      <c r="B113" s="105" t="s">
        <v>4763</v>
      </c>
      <c r="C113" s="105" t="str">
        <f t="shared" si="1"/>
        <v>0111200143生活介護</v>
      </c>
      <c r="D113" s="105" t="s">
        <v>6169</v>
      </c>
      <c r="E113" s="105" t="s">
        <v>6949</v>
      </c>
      <c r="F113" s="106" t="s">
        <v>8144</v>
      </c>
      <c r="G113" s="108"/>
      <c r="H113" s="108"/>
    </row>
    <row r="114" spans="1:8" ht="13" x14ac:dyDescent="0.2">
      <c r="A114" s="105" t="s">
        <v>5035</v>
      </c>
      <c r="B114" s="105" t="s">
        <v>4765</v>
      </c>
      <c r="C114" s="105" t="str">
        <f t="shared" si="1"/>
        <v>0111200168就労継続支援(Ｂ型)</v>
      </c>
      <c r="D114" s="105" t="s">
        <v>6170</v>
      </c>
      <c r="E114" s="105" t="s">
        <v>6950</v>
      </c>
      <c r="F114" s="106" t="s">
        <v>8146</v>
      </c>
      <c r="G114" s="108"/>
      <c r="H114" s="108"/>
    </row>
    <row r="115" spans="1:8" ht="13" x14ac:dyDescent="0.2">
      <c r="A115" s="105" t="s">
        <v>5036</v>
      </c>
      <c r="B115" s="105" t="s">
        <v>4765</v>
      </c>
      <c r="C115" s="105" t="str">
        <f t="shared" si="1"/>
        <v>0111200259就労継続支援(Ｂ型)</v>
      </c>
      <c r="D115" s="105" t="s">
        <v>6171</v>
      </c>
      <c r="E115" s="105" t="s">
        <v>6951</v>
      </c>
      <c r="F115" s="106" t="s">
        <v>8147</v>
      </c>
      <c r="G115" s="108"/>
      <c r="H115" s="108"/>
    </row>
    <row r="116" spans="1:8" ht="13" x14ac:dyDescent="0.2">
      <c r="A116" s="105" t="s">
        <v>5037</v>
      </c>
      <c r="B116" s="105" t="s">
        <v>4762</v>
      </c>
      <c r="C116" s="105" t="str">
        <f t="shared" si="1"/>
        <v>0111200291就労移行支援</v>
      </c>
      <c r="D116" s="105" t="s">
        <v>6172</v>
      </c>
      <c r="E116" s="105" t="s">
        <v>6952</v>
      </c>
      <c r="F116" s="106" t="s">
        <v>8148</v>
      </c>
      <c r="G116" s="108"/>
      <c r="H116" s="108"/>
    </row>
    <row r="117" spans="1:8" ht="13" x14ac:dyDescent="0.2">
      <c r="A117" s="105" t="s">
        <v>5037</v>
      </c>
      <c r="B117" s="105" t="s">
        <v>4765</v>
      </c>
      <c r="C117" s="105" t="str">
        <f t="shared" si="1"/>
        <v>0111200291就労継続支援(Ｂ型)</v>
      </c>
      <c r="D117" s="105" t="s">
        <v>6172</v>
      </c>
      <c r="E117" s="105" t="s">
        <v>6952</v>
      </c>
      <c r="F117" s="106" t="s">
        <v>8148</v>
      </c>
      <c r="G117" s="108"/>
      <c r="H117" s="108"/>
    </row>
    <row r="118" spans="1:8" ht="13" x14ac:dyDescent="0.2">
      <c r="A118" s="105" t="s">
        <v>5038</v>
      </c>
      <c r="B118" s="105" t="s">
        <v>4765</v>
      </c>
      <c r="C118" s="105" t="str">
        <f t="shared" si="1"/>
        <v>0111200325就労継続支援(Ｂ型)</v>
      </c>
      <c r="D118" s="105" t="s">
        <v>6172</v>
      </c>
      <c r="E118" s="105" t="s">
        <v>6953</v>
      </c>
      <c r="F118" s="106" t="s">
        <v>8149</v>
      </c>
      <c r="G118" s="108"/>
      <c r="H118" s="108"/>
    </row>
    <row r="119" spans="1:8" ht="13" x14ac:dyDescent="0.2">
      <c r="A119" s="105" t="s">
        <v>5039</v>
      </c>
      <c r="B119" s="105" t="s">
        <v>4765</v>
      </c>
      <c r="C119" s="105" t="str">
        <f t="shared" si="1"/>
        <v>0111200366就労継続支援(Ｂ型)</v>
      </c>
      <c r="D119" s="105" t="s">
        <v>6173</v>
      </c>
      <c r="E119" s="105" t="s">
        <v>6954</v>
      </c>
      <c r="F119" s="106" t="s">
        <v>8150</v>
      </c>
      <c r="G119" s="108"/>
      <c r="H119" s="108"/>
    </row>
    <row r="120" spans="1:8" ht="13" x14ac:dyDescent="0.2">
      <c r="A120" s="105" t="s">
        <v>5040</v>
      </c>
      <c r="B120" s="105" t="s">
        <v>4763</v>
      </c>
      <c r="C120" s="105" t="str">
        <f t="shared" si="1"/>
        <v>0111200374生活介護</v>
      </c>
      <c r="D120" s="105" t="s">
        <v>6169</v>
      </c>
      <c r="E120" s="105" t="s">
        <v>6955</v>
      </c>
      <c r="F120" s="106" t="s">
        <v>8151</v>
      </c>
      <c r="G120" s="108"/>
      <c r="H120" s="108"/>
    </row>
    <row r="121" spans="1:8" ht="13" x14ac:dyDescent="0.2">
      <c r="A121" s="105" t="s">
        <v>5040</v>
      </c>
      <c r="B121" s="105" t="s">
        <v>4765</v>
      </c>
      <c r="C121" s="105" t="str">
        <f t="shared" si="1"/>
        <v>0111200374就労継続支援(Ｂ型)</v>
      </c>
      <c r="D121" s="105" t="s">
        <v>6169</v>
      </c>
      <c r="E121" s="105" t="s">
        <v>6956</v>
      </c>
      <c r="F121" s="106" t="s">
        <v>8151</v>
      </c>
      <c r="G121" s="108"/>
      <c r="H121" s="108"/>
    </row>
    <row r="122" spans="1:8" ht="13" x14ac:dyDescent="0.2">
      <c r="A122" s="105" t="s">
        <v>5041</v>
      </c>
      <c r="B122" s="105" t="s">
        <v>4765</v>
      </c>
      <c r="C122" s="105" t="str">
        <f t="shared" si="1"/>
        <v>0111200457就労継続支援(Ｂ型)</v>
      </c>
      <c r="D122" s="105" t="s">
        <v>6174</v>
      </c>
      <c r="E122" s="105" t="s">
        <v>6957</v>
      </c>
      <c r="F122" s="106" t="s">
        <v>8152</v>
      </c>
      <c r="G122" s="108">
        <v>353</v>
      </c>
      <c r="H122" s="108">
        <v>1</v>
      </c>
    </row>
    <row r="123" spans="1:8" ht="13" x14ac:dyDescent="0.2">
      <c r="A123" s="105" t="s">
        <v>5042</v>
      </c>
      <c r="B123" s="105" t="s">
        <v>4765</v>
      </c>
      <c r="C123" s="105" t="str">
        <f t="shared" si="1"/>
        <v>0111200465就労継続支援(Ｂ型)</v>
      </c>
      <c r="D123" s="105" t="s">
        <v>6175</v>
      </c>
      <c r="E123" s="105" t="s">
        <v>6958</v>
      </c>
      <c r="F123" s="106" t="s">
        <v>8153</v>
      </c>
      <c r="G123" s="108"/>
      <c r="H123" s="108"/>
    </row>
    <row r="124" spans="1:8" ht="13" x14ac:dyDescent="0.2">
      <c r="A124" s="105" t="s">
        <v>5043</v>
      </c>
      <c r="B124" s="105" t="s">
        <v>4765</v>
      </c>
      <c r="C124" s="105" t="str">
        <f t="shared" si="1"/>
        <v>0111200481就労継続支援(Ｂ型)</v>
      </c>
      <c r="D124" s="105" t="s">
        <v>6176</v>
      </c>
      <c r="E124" s="105" t="s">
        <v>6959</v>
      </c>
      <c r="F124" s="106" t="s">
        <v>8154</v>
      </c>
      <c r="G124" s="108"/>
      <c r="H124" s="108"/>
    </row>
    <row r="125" spans="1:8" ht="13" x14ac:dyDescent="0.2">
      <c r="A125" s="105" t="s">
        <v>5044</v>
      </c>
      <c r="B125" s="105" t="s">
        <v>4765</v>
      </c>
      <c r="C125" s="105" t="str">
        <f t="shared" si="1"/>
        <v>0111200531就労継続支援(Ｂ型)</v>
      </c>
      <c r="D125" s="105" t="s">
        <v>6177</v>
      </c>
      <c r="E125" s="105" t="s">
        <v>6960</v>
      </c>
      <c r="F125" s="106" t="s">
        <v>8155</v>
      </c>
      <c r="G125" s="108"/>
      <c r="H125" s="108"/>
    </row>
    <row r="126" spans="1:8" ht="13" x14ac:dyDescent="0.2">
      <c r="A126" s="105" t="s">
        <v>5045</v>
      </c>
      <c r="B126" s="105" t="s">
        <v>4767</v>
      </c>
      <c r="C126" s="105" t="str">
        <f t="shared" si="1"/>
        <v>0111200549自立訓練(機能訓練)</v>
      </c>
      <c r="D126" s="105" t="s">
        <v>6178</v>
      </c>
      <c r="E126" s="105" t="s">
        <v>6961</v>
      </c>
      <c r="F126" s="106" t="s">
        <v>8156</v>
      </c>
      <c r="G126" s="108"/>
      <c r="H126" s="108"/>
    </row>
    <row r="127" spans="1:8" ht="13" x14ac:dyDescent="0.2">
      <c r="A127" s="105" t="s">
        <v>5046</v>
      </c>
      <c r="B127" s="105" t="s">
        <v>4765</v>
      </c>
      <c r="C127" s="105" t="str">
        <f t="shared" si="1"/>
        <v>0111200564就労継続支援(Ｂ型)</v>
      </c>
      <c r="D127" s="105" t="s">
        <v>6179</v>
      </c>
      <c r="E127" s="105" t="s">
        <v>6962</v>
      </c>
      <c r="F127" s="106" t="s">
        <v>8157</v>
      </c>
      <c r="G127" s="108"/>
      <c r="H127" s="108"/>
    </row>
    <row r="128" spans="1:8" ht="13" x14ac:dyDescent="0.2">
      <c r="A128" s="105" t="s">
        <v>5047</v>
      </c>
      <c r="B128" s="105" t="s">
        <v>4765</v>
      </c>
      <c r="C128" s="105" t="str">
        <f t="shared" si="1"/>
        <v>0111200598就労継続支援(Ｂ型)</v>
      </c>
      <c r="D128" s="105" t="s">
        <v>6180</v>
      </c>
      <c r="E128" s="105" t="s">
        <v>6963</v>
      </c>
      <c r="F128" s="106" t="s">
        <v>8158</v>
      </c>
      <c r="G128" s="108"/>
      <c r="H128" s="108"/>
    </row>
    <row r="129" spans="1:8" ht="13" x14ac:dyDescent="0.2">
      <c r="A129" s="105" t="s">
        <v>5048</v>
      </c>
      <c r="B129" s="105" t="s">
        <v>4765</v>
      </c>
      <c r="C129" s="105" t="str">
        <f t="shared" si="1"/>
        <v>0111200614就労継続支援(Ｂ型)</v>
      </c>
      <c r="D129" s="105" t="s">
        <v>6181</v>
      </c>
      <c r="E129" s="105" t="s">
        <v>6964</v>
      </c>
      <c r="F129" s="106" t="s">
        <v>8159</v>
      </c>
      <c r="G129" s="108"/>
      <c r="H129" s="108"/>
    </row>
    <row r="130" spans="1:8" ht="13" x14ac:dyDescent="0.2">
      <c r="A130" s="105" t="s">
        <v>5049</v>
      </c>
      <c r="B130" s="105" t="s">
        <v>4763</v>
      </c>
      <c r="C130" s="105" t="str">
        <f t="shared" si="1"/>
        <v>0111200622生活介護</v>
      </c>
      <c r="D130" s="105" t="s">
        <v>6167</v>
      </c>
      <c r="E130" s="105" t="s">
        <v>6965</v>
      </c>
      <c r="F130" s="106" t="s">
        <v>8160</v>
      </c>
      <c r="G130" s="108"/>
      <c r="H130" s="108"/>
    </row>
    <row r="131" spans="1:8" ht="13" x14ac:dyDescent="0.2">
      <c r="A131" s="105" t="s">
        <v>5050</v>
      </c>
      <c r="B131" s="105" t="s">
        <v>4765</v>
      </c>
      <c r="C131" s="105" t="str">
        <f t="shared" si="1"/>
        <v>0111200630就労継続支援(Ｂ型)</v>
      </c>
      <c r="D131" s="105" t="s">
        <v>6182</v>
      </c>
      <c r="E131" s="105" t="s">
        <v>6966</v>
      </c>
      <c r="F131" s="106" t="s">
        <v>8161</v>
      </c>
      <c r="G131" s="108"/>
      <c r="H131" s="108"/>
    </row>
    <row r="132" spans="1:8" ht="13" x14ac:dyDescent="0.2">
      <c r="A132" s="105" t="s">
        <v>5051</v>
      </c>
      <c r="B132" s="105" t="s">
        <v>4766</v>
      </c>
      <c r="C132" s="105" t="str">
        <f t="shared" ref="C132:C195" si="2">A132&amp;B132</f>
        <v>0111200648自立訓練(生活訓練)</v>
      </c>
      <c r="D132" s="105" t="s">
        <v>6183</v>
      </c>
      <c r="E132" s="105" t="s">
        <v>6967</v>
      </c>
      <c r="F132" s="106" t="s">
        <v>8162</v>
      </c>
      <c r="G132" s="108"/>
      <c r="H132" s="108"/>
    </row>
    <row r="133" spans="1:8" ht="13" x14ac:dyDescent="0.2">
      <c r="A133" s="105" t="s">
        <v>5051</v>
      </c>
      <c r="B133" s="105" t="s">
        <v>4762</v>
      </c>
      <c r="C133" s="105" t="str">
        <f t="shared" si="2"/>
        <v>0111200648就労移行支援</v>
      </c>
      <c r="D133" s="105" t="s">
        <v>6183</v>
      </c>
      <c r="E133" s="105" t="s">
        <v>6967</v>
      </c>
      <c r="F133" s="106" t="s">
        <v>8162</v>
      </c>
      <c r="G133" s="108"/>
      <c r="H133" s="108"/>
    </row>
    <row r="134" spans="1:8" ht="13" x14ac:dyDescent="0.2">
      <c r="A134" s="105" t="s">
        <v>5052</v>
      </c>
      <c r="B134" s="105" t="s">
        <v>4763</v>
      </c>
      <c r="C134" s="105" t="str">
        <f t="shared" si="2"/>
        <v>0111300059生活介護</v>
      </c>
      <c r="D134" s="105" t="s">
        <v>6184</v>
      </c>
      <c r="E134" s="105" t="s">
        <v>6968</v>
      </c>
      <c r="F134" s="106" t="s">
        <v>8163</v>
      </c>
      <c r="G134" s="108"/>
      <c r="H134" s="108"/>
    </row>
    <row r="135" spans="1:8" ht="13" x14ac:dyDescent="0.2">
      <c r="A135" s="105" t="s">
        <v>5053</v>
      </c>
      <c r="B135" s="105" t="s">
        <v>4763</v>
      </c>
      <c r="C135" s="105" t="str">
        <f t="shared" si="2"/>
        <v>0111300067生活介護</v>
      </c>
      <c r="D135" s="105" t="s">
        <v>6184</v>
      </c>
      <c r="E135" s="105" t="s">
        <v>6969</v>
      </c>
      <c r="F135" s="106" t="s">
        <v>8164</v>
      </c>
      <c r="G135" s="108"/>
      <c r="H135" s="108"/>
    </row>
    <row r="136" spans="1:8" ht="13" x14ac:dyDescent="0.2">
      <c r="A136" s="105" t="s">
        <v>5054</v>
      </c>
      <c r="B136" s="105" t="s">
        <v>4762</v>
      </c>
      <c r="C136" s="105" t="str">
        <f t="shared" si="2"/>
        <v>0111300141就労移行支援</v>
      </c>
      <c r="D136" s="105" t="s">
        <v>3438</v>
      </c>
      <c r="E136" s="105" t="s">
        <v>6970</v>
      </c>
      <c r="F136" s="106" t="s">
        <v>8165</v>
      </c>
      <c r="G136" s="108">
        <v>9</v>
      </c>
      <c r="H136" s="108">
        <v>2</v>
      </c>
    </row>
    <row r="137" spans="1:8" ht="13" x14ac:dyDescent="0.2">
      <c r="A137" s="105" t="s">
        <v>5054</v>
      </c>
      <c r="B137" s="105" t="s">
        <v>4764</v>
      </c>
      <c r="C137" s="105" t="str">
        <f t="shared" si="2"/>
        <v>0111300141就労継続支援(Ａ型)</v>
      </c>
      <c r="D137" s="105" t="s">
        <v>3438</v>
      </c>
      <c r="E137" s="105" t="s">
        <v>6970</v>
      </c>
      <c r="F137" s="106" t="s">
        <v>8165</v>
      </c>
      <c r="G137" s="108">
        <v>9</v>
      </c>
      <c r="H137" s="108">
        <v>2</v>
      </c>
    </row>
    <row r="138" spans="1:8" ht="13" x14ac:dyDescent="0.2">
      <c r="A138" s="105" t="s">
        <v>5054</v>
      </c>
      <c r="B138" s="105" t="s">
        <v>4765</v>
      </c>
      <c r="C138" s="105" t="str">
        <f t="shared" si="2"/>
        <v>0111300141就労継続支援(Ｂ型)</v>
      </c>
      <c r="D138" s="105" t="s">
        <v>3438</v>
      </c>
      <c r="E138" s="105" t="s">
        <v>6970</v>
      </c>
      <c r="F138" s="106" t="s">
        <v>8165</v>
      </c>
      <c r="G138" s="108">
        <v>9</v>
      </c>
      <c r="H138" s="108">
        <v>2</v>
      </c>
    </row>
    <row r="139" spans="1:8" ht="13" x14ac:dyDescent="0.2">
      <c r="A139" s="105" t="s">
        <v>5055</v>
      </c>
      <c r="B139" s="105" t="s">
        <v>4763</v>
      </c>
      <c r="C139" s="105" t="str">
        <f t="shared" si="2"/>
        <v>0111300166生活介護</v>
      </c>
      <c r="D139" s="105" t="s">
        <v>6185</v>
      </c>
      <c r="E139" s="105" t="s">
        <v>6971</v>
      </c>
      <c r="F139" s="106" t="s">
        <v>8166</v>
      </c>
      <c r="G139" s="108"/>
      <c r="H139" s="108"/>
    </row>
    <row r="140" spans="1:8" ht="13" x14ac:dyDescent="0.2">
      <c r="A140" s="105" t="s">
        <v>5056</v>
      </c>
      <c r="B140" s="105" t="s">
        <v>4764</v>
      </c>
      <c r="C140" s="105" t="str">
        <f t="shared" si="2"/>
        <v>0111300208就労継続支援(Ａ型)</v>
      </c>
      <c r="D140" s="105" t="s">
        <v>3438</v>
      </c>
      <c r="E140" s="105" t="s">
        <v>6972</v>
      </c>
      <c r="F140" s="106" t="s">
        <v>8167</v>
      </c>
      <c r="G140" s="108">
        <v>9</v>
      </c>
      <c r="H140" s="108">
        <v>3</v>
      </c>
    </row>
    <row r="141" spans="1:8" ht="13" x14ac:dyDescent="0.2">
      <c r="A141" s="105" t="s">
        <v>5056</v>
      </c>
      <c r="B141" s="105" t="s">
        <v>4765</v>
      </c>
      <c r="C141" s="105" t="str">
        <f t="shared" si="2"/>
        <v>0111300208就労継続支援(Ｂ型)</v>
      </c>
      <c r="D141" s="105" t="s">
        <v>3438</v>
      </c>
      <c r="E141" s="105" t="s">
        <v>6972</v>
      </c>
      <c r="F141" s="106" t="s">
        <v>8167</v>
      </c>
      <c r="G141" s="108">
        <v>9</v>
      </c>
      <c r="H141" s="108">
        <v>3</v>
      </c>
    </row>
    <row r="142" spans="1:8" ht="13" x14ac:dyDescent="0.2">
      <c r="A142" s="105" t="s">
        <v>5057</v>
      </c>
      <c r="B142" s="105" t="s">
        <v>4763</v>
      </c>
      <c r="C142" s="105" t="str">
        <f t="shared" si="2"/>
        <v>0111300224生活介護</v>
      </c>
      <c r="D142" s="105" t="s">
        <v>3438</v>
      </c>
      <c r="E142" s="105" t="s">
        <v>6973</v>
      </c>
      <c r="F142" s="106" t="s">
        <v>3966</v>
      </c>
      <c r="G142" s="108"/>
      <c r="H142" s="108"/>
    </row>
    <row r="143" spans="1:8" ht="13" x14ac:dyDescent="0.2">
      <c r="A143" s="105" t="s">
        <v>5058</v>
      </c>
      <c r="B143" s="105" t="s">
        <v>4763</v>
      </c>
      <c r="C143" s="105" t="str">
        <f t="shared" si="2"/>
        <v>0111300315生活介護</v>
      </c>
      <c r="D143" s="105" t="s">
        <v>6184</v>
      </c>
      <c r="E143" s="105" t="s">
        <v>6974</v>
      </c>
      <c r="F143" s="106" t="s">
        <v>8168</v>
      </c>
      <c r="G143" s="108">
        <v>19</v>
      </c>
      <c r="H143" s="108">
        <v>1</v>
      </c>
    </row>
    <row r="144" spans="1:8" ht="13" x14ac:dyDescent="0.2">
      <c r="A144" s="105" t="s">
        <v>5058</v>
      </c>
      <c r="B144" s="105" t="s">
        <v>4762</v>
      </c>
      <c r="C144" s="105" t="str">
        <f t="shared" si="2"/>
        <v>0111300315就労移行支援</v>
      </c>
      <c r="D144" s="105" t="s">
        <v>6184</v>
      </c>
      <c r="E144" s="105" t="s">
        <v>6975</v>
      </c>
      <c r="F144" s="106" t="s">
        <v>8168</v>
      </c>
      <c r="G144" s="108"/>
      <c r="H144" s="108"/>
    </row>
    <row r="145" spans="1:8" ht="13" x14ac:dyDescent="0.2">
      <c r="A145" s="105" t="s">
        <v>5058</v>
      </c>
      <c r="B145" s="105" t="s">
        <v>4765</v>
      </c>
      <c r="C145" s="105" t="str">
        <f t="shared" si="2"/>
        <v>0111300315就労継続支援(Ｂ型)</v>
      </c>
      <c r="D145" s="105" t="s">
        <v>6184</v>
      </c>
      <c r="E145" s="105" t="s">
        <v>6976</v>
      </c>
      <c r="F145" s="106" t="s">
        <v>8168</v>
      </c>
      <c r="G145" s="108"/>
      <c r="H145" s="108"/>
    </row>
    <row r="146" spans="1:8" ht="13" x14ac:dyDescent="0.2">
      <c r="A146" s="105" t="s">
        <v>5059</v>
      </c>
      <c r="B146" s="105" t="s">
        <v>4763</v>
      </c>
      <c r="C146" s="105" t="str">
        <f t="shared" si="2"/>
        <v>0111300323生活介護</v>
      </c>
      <c r="D146" s="105" t="s">
        <v>6186</v>
      </c>
      <c r="E146" s="105" t="s">
        <v>6977</v>
      </c>
      <c r="F146" s="106" t="s">
        <v>8169</v>
      </c>
      <c r="G146" s="108"/>
      <c r="H146" s="108"/>
    </row>
    <row r="147" spans="1:8" ht="13" x14ac:dyDescent="0.2">
      <c r="A147" s="105" t="s">
        <v>5060</v>
      </c>
      <c r="B147" s="105" t="s">
        <v>4766</v>
      </c>
      <c r="C147" s="105" t="str">
        <f t="shared" si="2"/>
        <v>0111300349自立訓練(生活訓練)</v>
      </c>
      <c r="D147" s="105" t="s">
        <v>6184</v>
      </c>
      <c r="E147" s="105" t="s">
        <v>6978</v>
      </c>
      <c r="F147" s="106" t="s">
        <v>8170</v>
      </c>
      <c r="G147" s="108"/>
      <c r="H147" s="108"/>
    </row>
    <row r="148" spans="1:8" ht="13" x14ac:dyDescent="0.2">
      <c r="A148" s="105" t="s">
        <v>5060</v>
      </c>
      <c r="B148" s="105" t="s">
        <v>4765</v>
      </c>
      <c r="C148" s="105" t="str">
        <f t="shared" si="2"/>
        <v>0111300349就労継続支援(Ｂ型)</v>
      </c>
      <c r="D148" s="105" t="s">
        <v>6184</v>
      </c>
      <c r="E148" s="105" t="s">
        <v>6979</v>
      </c>
      <c r="F148" s="106" t="s">
        <v>8170</v>
      </c>
      <c r="G148" s="108"/>
      <c r="H148" s="108"/>
    </row>
    <row r="149" spans="1:8" ht="13" x14ac:dyDescent="0.2">
      <c r="A149" s="105" t="s">
        <v>5061</v>
      </c>
      <c r="B149" s="105" t="s">
        <v>4764</v>
      </c>
      <c r="C149" s="105" t="str">
        <f t="shared" si="2"/>
        <v>0111300356就労継続支援(Ａ型)</v>
      </c>
      <c r="D149" s="105" t="s">
        <v>9209</v>
      </c>
      <c r="E149" s="105" t="s">
        <v>9210</v>
      </c>
      <c r="F149" s="106" t="s">
        <v>8171</v>
      </c>
      <c r="G149" s="108">
        <v>67</v>
      </c>
      <c r="H149" s="108">
        <v>1</v>
      </c>
    </row>
    <row r="150" spans="1:8" ht="13" x14ac:dyDescent="0.2">
      <c r="A150" s="105" t="s">
        <v>5062</v>
      </c>
      <c r="B150" s="105" t="s">
        <v>4763</v>
      </c>
      <c r="C150" s="105" t="str">
        <f t="shared" si="2"/>
        <v>0111300380生活介護</v>
      </c>
      <c r="D150" s="105" t="s">
        <v>6187</v>
      </c>
      <c r="E150" s="105" t="s">
        <v>6980</v>
      </c>
      <c r="F150" s="106" t="s">
        <v>8172</v>
      </c>
      <c r="G150" s="108"/>
      <c r="H150" s="108"/>
    </row>
    <row r="151" spans="1:8" ht="13" x14ac:dyDescent="0.2">
      <c r="A151" s="105" t="s">
        <v>5062</v>
      </c>
      <c r="B151" s="105" t="s">
        <v>4765</v>
      </c>
      <c r="C151" s="105" t="str">
        <f t="shared" si="2"/>
        <v>0111300380就労継続支援(Ｂ型)</v>
      </c>
      <c r="D151" s="105" t="s">
        <v>6187</v>
      </c>
      <c r="E151" s="105" t="s">
        <v>6980</v>
      </c>
      <c r="F151" s="106" t="s">
        <v>8172</v>
      </c>
      <c r="G151" s="108"/>
      <c r="H151" s="108"/>
    </row>
    <row r="152" spans="1:8" ht="13" x14ac:dyDescent="0.2">
      <c r="A152" s="105" t="s">
        <v>5063</v>
      </c>
      <c r="B152" s="105" t="s">
        <v>4763</v>
      </c>
      <c r="C152" s="105" t="str">
        <f t="shared" si="2"/>
        <v>0111300471生活介護</v>
      </c>
      <c r="D152" s="105" t="s">
        <v>6188</v>
      </c>
      <c r="E152" s="105" t="s">
        <v>6981</v>
      </c>
      <c r="F152" s="106" t="s">
        <v>8173</v>
      </c>
      <c r="G152" s="108"/>
      <c r="H152" s="108"/>
    </row>
    <row r="153" spans="1:8" ht="13" x14ac:dyDescent="0.2">
      <c r="A153" s="105" t="s">
        <v>5063</v>
      </c>
      <c r="B153" s="105" t="s">
        <v>4765</v>
      </c>
      <c r="C153" s="105" t="str">
        <f t="shared" si="2"/>
        <v>0111300471就労継続支援(Ｂ型)</v>
      </c>
      <c r="D153" s="105" t="s">
        <v>6188</v>
      </c>
      <c r="E153" s="105" t="s">
        <v>6981</v>
      </c>
      <c r="F153" s="106" t="s">
        <v>8173</v>
      </c>
      <c r="G153" s="108"/>
      <c r="H153" s="108"/>
    </row>
    <row r="154" spans="1:8" ht="13" x14ac:dyDescent="0.2">
      <c r="A154" s="105" t="s">
        <v>5064</v>
      </c>
      <c r="B154" s="105" t="s">
        <v>4763</v>
      </c>
      <c r="C154" s="105" t="str">
        <f t="shared" si="2"/>
        <v>0111300547生活介護</v>
      </c>
      <c r="D154" s="105" t="s">
        <v>6185</v>
      </c>
      <c r="E154" s="105" t="s">
        <v>6982</v>
      </c>
      <c r="F154" s="106" t="s">
        <v>8174</v>
      </c>
      <c r="G154" s="108"/>
      <c r="H154" s="108"/>
    </row>
    <row r="155" spans="1:8" ht="13" x14ac:dyDescent="0.2">
      <c r="A155" s="105" t="s">
        <v>5065</v>
      </c>
      <c r="B155" s="105" t="s">
        <v>4765</v>
      </c>
      <c r="C155" s="105" t="str">
        <f t="shared" si="2"/>
        <v>0111300588就労継続支援(Ｂ型)</v>
      </c>
      <c r="D155" s="105" t="s">
        <v>6189</v>
      </c>
      <c r="E155" s="105" t="s">
        <v>6983</v>
      </c>
      <c r="F155" s="106" t="s">
        <v>8175</v>
      </c>
      <c r="G155" s="108"/>
      <c r="H155" s="108"/>
    </row>
    <row r="156" spans="1:8" ht="13" x14ac:dyDescent="0.2">
      <c r="A156" s="105" t="s">
        <v>5066</v>
      </c>
      <c r="B156" s="105" t="s">
        <v>4765</v>
      </c>
      <c r="C156" s="105" t="str">
        <f t="shared" si="2"/>
        <v>0111300612就労継続支援(Ｂ型)</v>
      </c>
      <c r="D156" s="105" t="s">
        <v>6190</v>
      </c>
      <c r="E156" s="105" t="s">
        <v>6984</v>
      </c>
      <c r="F156" s="106" t="s">
        <v>8176</v>
      </c>
      <c r="G156" s="108"/>
      <c r="H156" s="108"/>
    </row>
    <row r="157" spans="1:8" ht="13" x14ac:dyDescent="0.2">
      <c r="A157" s="105" t="s">
        <v>5067</v>
      </c>
      <c r="B157" s="105" t="s">
        <v>4766</v>
      </c>
      <c r="C157" s="105" t="str">
        <f t="shared" si="2"/>
        <v>0111300638自立訓練(生活訓練)</v>
      </c>
      <c r="D157" s="105" t="s">
        <v>6191</v>
      </c>
      <c r="E157" s="105" t="s">
        <v>6985</v>
      </c>
      <c r="F157" s="106" t="s">
        <v>8177</v>
      </c>
      <c r="G157" s="108"/>
      <c r="H157" s="108"/>
    </row>
    <row r="158" spans="1:8" ht="13" x14ac:dyDescent="0.2">
      <c r="A158" s="105" t="s">
        <v>5067</v>
      </c>
      <c r="B158" s="105" t="s">
        <v>4762</v>
      </c>
      <c r="C158" s="105" t="str">
        <f t="shared" si="2"/>
        <v>0111300638就労移行支援</v>
      </c>
      <c r="D158" s="105" t="s">
        <v>6191</v>
      </c>
      <c r="E158" s="105" t="s">
        <v>6985</v>
      </c>
      <c r="F158" s="106" t="s">
        <v>8177</v>
      </c>
      <c r="G158" s="108"/>
      <c r="H158" s="108"/>
    </row>
    <row r="159" spans="1:8" ht="13" x14ac:dyDescent="0.2">
      <c r="A159" s="105" t="s">
        <v>5067</v>
      </c>
      <c r="B159" s="105" t="s">
        <v>4765</v>
      </c>
      <c r="C159" s="105" t="str">
        <f t="shared" si="2"/>
        <v>0111300638就労継続支援(Ｂ型)</v>
      </c>
      <c r="D159" s="105" t="s">
        <v>6191</v>
      </c>
      <c r="E159" s="105" t="s">
        <v>6985</v>
      </c>
      <c r="F159" s="106" t="s">
        <v>8177</v>
      </c>
      <c r="G159" s="108"/>
      <c r="H159" s="108"/>
    </row>
    <row r="160" spans="1:8" ht="13" x14ac:dyDescent="0.2">
      <c r="A160" s="105" t="s">
        <v>5068</v>
      </c>
      <c r="B160" s="105" t="s">
        <v>4763</v>
      </c>
      <c r="C160" s="105" t="str">
        <f t="shared" si="2"/>
        <v>0111300687生活介護</v>
      </c>
      <c r="D160" s="105" t="s">
        <v>3224</v>
      </c>
      <c r="E160" s="105" t="s">
        <v>6986</v>
      </c>
      <c r="F160" s="106" t="s">
        <v>8178</v>
      </c>
      <c r="G160" s="108"/>
      <c r="H160" s="108"/>
    </row>
    <row r="161" spans="1:8" ht="13" x14ac:dyDescent="0.2">
      <c r="A161" s="105" t="s">
        <v>5068</v>
      </c>
      <c r="B161" s="105" t="s">
        <v>4767</v>
      </c>
      <c r="C161" s="105" t="str">
        <f t="shared" si="2"/>
        <v>0111300687自立訓練(機能訓練)</v>
      </c>
      <c r="D161" s="105" t="s">
        <v>3224</v>
      </c>
      <c r="E161" s="105" t="s">
        <v>6986</v>
      </c>
      <c r="F161" s="106" t="s">
        <v>8178</v>
      </c>
      <c r="G161" s="108"/>
      <c r="H161" s="108"/>
    </row>
    <row r="162" spans="1:8" ht="13" x14ac:dyDescent="0.2">
      <c r="A162" s="105" t="s">
        <v>5068</v>
      </c>
      <c r="B162" s="105" t="s">
        <v>4766</v>
      </c>
      <c r="C162" s="105" t="str">
        <f t="shared" si="2"/>
        <v>0111300687自立訓練(生活訓練)</v>
      </c>
      <c r="D162" s="105" t="s">
        <v>3224</v>
      </c>
      <c r="E162" s="105" t="s">
        <v>6986</v>
      </c>
      <c r="F162" s="106" t="s">
        <v>8178</v>
      </c>
      <c r="G162" s="108"/>
      <c r="H162" s="108"/>
    </row>
    <row r="163" spans="1:8" ht="13" x14ac:dyDescent="0.2">
      <c r="A163" s="105" t="s">
        <v>5069</v>
      </c>
      <c r="B163" s="105" t="s">
        <v>4764</v>
      </c>
      <c r="C163" s="105" t="str">
        <f t="shared" si="2"/>
        <v>0111300703就労継続支援(Ａ型)</v>
      </c>
      <c r="D163" s="105" t="s">
        <v>6192</v>
      </c>
      <c r="E163" s="105" t="s">
        <v>6987</v>
      </c>
      <c r="F163" s="106" t="s">
        <v>8179</v>
      </c>
      <c r="G163" s="108"/>
      <c r="H163" s="108"/>
    </row>
    <row r="164" spans="1:8" ht="13" x14ac:dyDescent="0.2">
      <c r="A164" s="105" t="s">
        <v>5070</v>
      </c>
      <c r="B164" s="105" t="s">
        <v>4765</v>
      </c>
      <c r="C164" s="105" t="str">
        <f t="shared" si="2"/>
        <v>0111300711就労継続支援(Ｂ型)</v>
      </c>
      <c r="D164" s="105" t="s">
        <v>6193</v>
      </c>
      <c r="E164" s="105" t="s">
        <v>6988</v>
      </c>
      <c r="F164" s="106" t="s">
        <v>3870</v>
      </c>
      <c r="G164" s="108"/>
      <c r="H164" s="108"/>
    </row>
    <row r="165" spans="1:8" ht="13" x14ac:dyDescent="0.2">
      <c r="A165" s="105" t="s">
        <v>5071</v>
      </c>
      <c r="B165" s="105" t="s">
        <v>4763</v>
      </c>
      <c r="C165" s="105" t="str">
        <f t="shared" si="2"/>
        <v>0111300778生活介護</v>
      </c>
      <c r="D165" s="105" t="s">
        <v>6184</v>
      </c>
      <c r="E165" s="105" t="s">
        <v>6989</v>
      </c>
      <c r="F165" s="106" t="s">
        <v>8180</v>
      </c>
      <c r="G165" s="108"/>
      <c r="H165" s="108"/>
    </row>
    <row r="166" spans="1:8" ht="13" x14ac:dyDescent="0.2">
      <c r="A166" s="105" t="s">
        <v>5072</v>
      </c>
      <c r="B166" s="105" t="s">
        <v>4763</v>
      </c>
      <c r="C166" s="105" t="str">
        <f t="shared" si="2"/>
        <v>0111300802生活介護</v>
      </c>
      <c r="D166" s="105" t="s">
        <v>6194</v>
      </c>
      <c r="E166" s="105" t="s">
        <v>6990</v>
      </c>
      <c r="F166" s="106" t="s">
        <v>8181</v>
      </c>
      <c r="G166" s="108"/>
      <c r="H166" s="108"/>
    </row>
    <row r="167" spans="1:8" ht="13" x14ac:dyDescent="0.2">
      <c r="A167" s="105" t="s">
        <v>5073</v>
      </c>
      <c r="B167" s="105" t="s">
        <v>4765</v>
      </c>
      <c r="C167" s="105" t="str">
        <f t="shared" si="2"/>
        <v>0111300836就労継続支援(Ｂ型)</v>
      </c>
      <c r="D167" s="105" t="s">
        <v>6195</v>
      </c>
      <c r="E167" s="105" t="s">
        <v>6991</v>
      </c>
      <c r="F167" s="106" t="s">
        <v>8182</v>
      </c>
      <c r="G167" s="108"/>
      <c r="H167" s="108"/>
    </row>
    <row r="168" spans="1:8" ht="13" x14ac:dyDescent="0.2">
      <c r="A168" s="105" t="s">
        <v>5074</v>
      </c>
      <c r="B168" s="105" t="s">
        <v>4764</v>
      </c>
      <c r="C168" s="105" t="str">
        <f t="shared" si="2"/>
        <v>0111300844就労継続支援(Ａ型)</v>
      </c>
      <c r="D168" s="105" t="s">
        <v>6196</v>
      </c>
      <c r="E168" s="105" t="s">
        <v>6992</v>
      </c>
      <c r="F168" s="106" t="s">
        <v>8183</v>
      </c>
      <c r="G168" s="108"/>
      <c r="H168" s="108"/>
    </row>
    <row r="169" spans="1:8" ht="13" x14ac:dyDescent="0.2">
      <c r="A169" s="105" t="s">
        <v>5075</v>
      </c>
      <c r="B169" s="105" t="s">
        <v>4765</v>
      </c>
      <c r="C169" s="105" t="str">
        <f t="shared" si="2"/>
        <v>0111300851就労継続支援(Ｂ型)</v>
      </c>
      <c r="D169" s="105" t="s">
        <v>6197</v>
      </c>
      <c r="E169" s="105" t="s">
        <v>6993</v>
      </c>
      <c r="F169" s="106" t="s">
        <v>8184</v>
      </c>
      <c r="G169" s="108"/>
      <c r="H169" s="108"/>
    </row>
    <row r="170" spans="1:8" ht="13" x14ac:dyDescent="0.2">
      <c r="A170" s="105" t="s">
        <v>5076</v>
      </c>
      <c r="B170" s="105" t="s">
        <v>4763</v>
      </c>
      <c r="C170" s="105" t="str">
        <f t="shared" si="2"/>
        <v>0111400321生活介護</v>
      </c>
      <c r="D170" s="105" t="s">
        <v>6198</v>
      </c>
      <c r="E170" s="105" t="s">
        <v>6994</v>
      </c>
      <c r="F170" s="106" t="s">
        <v>8185</v>
      </c>
      <c r="G170" s="108"/>
      <c r="H170" s="108"/>
    </row>
    <row r="171" spans="1:8" ht="13" x14ac:dyDescent="0.2">
      <c r="A171" s="105" t="s">
        <v>5077</v>
      </c>
      <c r="B171" s="105" t="s">
        <v>4767</v>
      </c>
      <c r="C171" s="105" t="str">
        <f t="shared" si="2"/>
        <v>0111400347自立訓練(機能訓練)</v>
      </c>
      <c r="D171" s="105" t="s">
        <v>6199</v>
      </c>
      <c r="E171" s="105" t="s">
        <v>6995</v>
      </c>
      <c r="F171" s="106" t="s">
        <v>8186</v>
      </c>
      <c r="G171" s="108"/>
      <c r="H171" s="108"/>
    </row>
    <row r="172" spans="1:8" ht="13" x14ac:dyDescent="0.2">
      <c r="A172" s="105" t="s">
        <v>5078</v>
      </c>
      <c r="B172" s="105" t="s">
        <v>4763</v>
      </c>
      <c r="C172" s="105" t="str">
        <f t="shared" si="2"/>
        <v>0111400354生活介護</v>
      </c>
      <c r="D172" s="105" t="s">
        <v>6200</v>
      </c>
      <c r="E172" s="105" t="s">
        <v>6996</v>
      </c>
      <c r="F172" s="106" t="s">
        <v>8187</v>
      </c>
      <c r="G172" s="108"/>
      <c r="H172" s="108"/>
    </row>
    <row r="173" spans="1:8" ht="13" x14ac:dyDescent="0.2">
      <c r="A173" s="105" t="s">
        <v>5079</v>
      </c>
      <c r="B173" s="105" t="s">
        <v>4766</v>
      </c>
      <c r="C173" s="105" t="str">
        <f t="shared" si="2"/>
        <v>0111400388自立訓練(生活訓練)</v>
      </c>
      <c r="D173" s="105" t="s">
        <v>6201</v>
      </c>
      <c r="E173" s="105" t="s">
        <v>6997</v>
      </c>
      <c r="F173" s="106" t="s">
        <v>8188</v>
      </c>
      <c r="G173" s="108"/>
      <c r="H173" s="108"/>
    </row>
    <row r="174" spans="1:8" ht="13" x14ac:dyDescent="0.2">
      <c r="A174" s="105" t="s">
        <v>5080</v>
      </c>
      <c r="B174" s="105" t="s">
        <v>4763</v>
      </c>
      <c r="C174" s="105" t="str">
        <f t="shared" si="2"/>
        <v>0111400511生活介護</v>
      </c>
      <c r="D174" s="105" t="s">
        <v>6202</v>
      </c>
      <c r="E174" s="105" t="s">
        <v>6998</v>
      </c>
      <c r="F174" s="106" t="s">
        <v>8189</v>
      </c>
      <c r="G174" s="108"/>
      <c r="H174" s="108"/>
    </row>
    <row r="175" spans="1:8" ht="13" x14ac:dyDescent="0.2">
      <c r="A175" s="105" t="s">
        <v>5081</v>
      </c>
      <c r="B175" s="105" t="s">
        <v>4763</v>
      </c>
      <c r="C175" s="105" t="str">
        <f t="shared" si="2"/>
        <v>0111400529生活介護</v>
      </c>
      <c r="D175" s="105" t="s">
        <v>6202</v>
      </c>
      <c r="E175" s="105" t="s">
        <v>6999</v>
      </c>
      <c r="F175" s="106" t="s">
        <v>8190</v>
      </c>
      <c r="G175" s="108"/>
      <c r="H175" s="108"/>
    </row>
    <row r="176" spans="1:8" ht="13" x14ac:dyDescent="0.2">
      <c r="A176" s="105" t="s">
        <v>5082</v>
      </c>
      <c r="B176" s="105" t="s">
        <v>4763</v>
      </c>
      <c r="C176" s="105" t="str">
        <f t="shared" si="2"/>
        <v>0111400552生活介護</v>
      </c>
      <c r="D176" s="105" t="s">
        <v>6203</v>
      </c>
      <c r="E176" s="105" t="s">
        <v>7000</v>
      </c>
      <c r="F176" s="106" t="s">
        <v>8191</v>
      </c>
      <c r="G176" s="108"/>
      <c r="H176" s="108"/>
    </row>
    <row r="177" spans="1:8" ht="13" x14ac:dyDescent="0.2">
      <c r="A177" s="105" t="s">
        <v>5083</v>
      </c>
      <c r="B177" s="105" t="s">
        <v>4763</v>
      </c>
      <c r="C177" s="105" t="str">
        <f t="shared" si="2"/>
        <v>0111400560生活介護</v>
      </c>
      <c r="D177" s="105" t="s">
        <v>6203</v>
      </c>
      <c r="E177" s="105" t="s">
        <v>7001</v>
      </c>
      <c r="F177" s="106" t="s">
        <v>8191</v>
      </c>
      <c r="G177" s="108"/>
      <c r="H177" s="108"/>
    </row>
    <row r="178" spans="1:8" ht="13" x14ac:dyDescent="0.2">
      <c r="A178" s="105" t="s">
        <v>5084</v>
      </c>
      <c r="B178" s="105" t="s">
        <v>4763</v>
      </c>
      <c r="C178" s="105" t="str">
        <f t="shared" si="2"/>
        <v>0111400578生活介護</v>
      </c>
      <c r="D178" s="105" t="s">
        <v>6202</v>
      </c>
      <c r="E178" s="105" t="s">
        <v>7002</v>
      </c>
      <c r="F178" s="106" t="s">
        <v>8192</v>
      </c>
      <c r="G178" s="108"/>
      <c r="H178" s="108"/>
    </row>
    <row r="179" spans="1:8" ht="13" x14ac:dyDescent="0.2">
      <c r="A179" s="105" t="s">
        <v>5084</v>
      </c>
      <c r="B179" s="105" t="s">
        <v>4765</v>
      </c>
      <c r="C179" s="105" t="str">
        <f t="shared" si="2"/>
        <v>0111400578就労継続支援(Ｂ型)</v>
      </c>
      <c r="D179" s="105" t="s">
        <v>6202</v>
      </c>
      <c r="E179" s="105" t="s">
        <v>7002</v>
      </c>
      <c r="F179" s="106" t="s">
        <v>8192</v>
      </c>
      <c r="G179" s="108"/>
      <c r="H179" s="108"/>
    </row>
    <row r="180" spans="1:8" ht="13" x14ac:dyDescent="0.2">
      <c r="A180" s="105" t="s">
        <v>5085</v>
      </c>
      <c r="B180" s="105" t="s">
        <v>4766</v>
      </c>
      <c r="C180" s="105" t="str">
        <f t="shared" si="2"/>
        <v>0111400594自立訓練(生活訓練)</v>
      </c>
      <c r="D180" s="105" t="s">
        <v>6203</v>
      </c>
      <c r="E180" s="105" t="s">
        <v>7003</v>
      </c>
      <c r="F180" s="106" t="s">
        <v>8191</v>
      </c>
      <c r="G180" s="108"/>
      <c r="H180" s="108"/>
    </row>
    <row r="181" spans="1:8" ht="13" x14ac:dyDescent="0.2">
      <c r="A181" s="105" t="s">
        <v>5085</v>
      </c>
      <c r="B181" s="105" t="s">
        <v>4765</v>
      </c>
      <c r="C181" s="105" t="str">
        <f t="shared" si="2"/>
        <v>0111400594就労継続支援(Ｂ型)</v>
      </c>
      <c r="D181" s="105" t="s">
        <v>6203</v>
      </c>
      <c r="E181" s="105" t="s">
        <v>7004</v>
      </c>
      <c r="F181" s="106" t="s">
        <v>8191</v>
      </c>
      <c r="G181" s="108"/>
      <c r="H181" s="108"/>
    </row>
    <row r="182" spans="1:8" ht="13" x14ac:dyDescent="0.2">
      <c r="A182" s="105" t="s">
        <v>5086</v>
      </c>
      <c r="B182" s="105" t="s">
        <v>4765</v>
      </c>
      <c r="C182" s="105" t="str">
        <f t="shared" si="2"/>
        <v>0111400693就労継続支援(Ｂ型)</v>
      </c>
      <c r="D182" s="105" t="s">
        <v>6204</v>
      </c>
      <c r="E182" s="105" t="s">
        <v>7005</v>
      </c>
      <c r="F182" s="106" t="s">
        <v>8193</v>
      </c>
      <c r="G182" s="108"/>
      <c r="H182" s="108"/>
    </row>
    <row r="183" spans="1:8" ht="13" x14ac:dyDescent="0.2">
      <c r="A183" s="105" t="s">
        <v>5087</v>
      </c>
      <c r="B183" s="105" t="s">
        <v>4764</v>
      </c>
      <c r="C183" s="105" t="str">
        <f t="shared" si="2"/>
        <v>0111400701就労継続支援(Ａ型)</v>
      </c>
      <c r="D183" s="105" t="s">
        <v>6205</v>
      </c>
      <c r="E183" s="105" t="s">
        <v>7006</v>
      </c>
      <c r="F183" s="106" t="s">
        <v>8194</v>
      </c>
      <c r="G183" s="108"/>
      <c r="H183" s="108"/>
    </row>
    <row r="184" spans="1:8" ht="13" x14ac:dyDescent="0.2">
      <c r="A184" s="105" t="s">
        <v>5088</v>
      </c>
      <c r="B184" s="105" t="s">
        <v>4765</v>
      </c>
      <c r="C184" s="105" t="str">
        <f t="shared" si="2"/>
        <v>0111400727就労継続支援(Ｂ型)</v>
      </c>
      <c r="D184" s="105" t="s">
        <v>6206</v>
      </c>
      <c r="E184" s="105" t="s">
        <v>7007</v>
      </c>
      <c r="F184" s="106" t="s">
        <v>8195</v>
      </c>
      <c r="G184" s="108"/>
      <c r="H184" s="108"/>
    </row>
    <row r="185" spans="1:8" ht="13" x14ac:dyDescent="0.2">
      <c r="A185" s="105" t="s">
        <v>5089</v>
      </c>
      <c r="B185" s="105" t="s">
        <v>4763</v>
      </c>
      <c r="C185" s="105" t="str">
        <f t="shared" si="2"/>
        <v>0111400735生活介護</v>
      </c>
      <c r="D185" s="105" t="s">
        <v>6207</v>
      </c>
      <c r="E185" s="105" t="s">
        <v>7008</v>
      </c>
      <c r="F185" s="106" t="s">
        <v>8196</v>
      </c>
      <c r="G185" s="108"/>
      <c r="H185" s="108"/>
    </row>
    <row r="186" spans="1:8" ht="13" x14ac:dyDescent="0.2">
      <c r="A186" s="105" t="s">
        <v>5089</v>
      </c>
      <c r="B186" s="105" t="s">
        <v>4766</v>
      </c>
      <c r="C186" s="105" t="str">
        <f t="shared" si="2"/>
        <v>0111400735自立訓練(生活訓練)</v>
      </c>
      <c r="D186" s="105" t="s">
        <v>6207</v>
      </c>
      <c r="E186" s="105" t="s">
        <v>7008</v>
      </c>
      <c r="F186" s="106" t="s">
        <v>8197</v>
      </c>
      <c r="G186" s="108"/>
      <c r="H186" s="108"/>
    </row>
    <row r="187" spans="1:8" ht="13" x14ac:dyDescent="0.2">
      <c r="A187" s="105" t="s">
        <v>5089</v>
      </c>
      <c r="B187" s="105" t="s">
        <v>4765</v>
      </c>
      <c r="C187" s="105" t="str">
        <f t="shared" si="2"/>
        <v>0111400735就労継続支援(Ｂ型)</v>
      </c>
      <c r="D187" s="105" t="s">
        <v>6207</v>
      </c>
      <c r="E187" s="105" t="s">
        <v>7008</v>
      </c>
      <c r="F187" s="106" t="s">
        <v>8196</v>
      </c>
      <c r="G187" s="108"/>
      <c r="H187" s="108"/>
    </row>
    <row r="188" spans="1:8" ht="13" x14ac:dyDescent="0.2">
      <c r="A188" s="105" t="s">
        <v>5090</v>
      </c>
      <c r="B188" s="105" t="s">
        <v>4762</v>
      </c>
      <c r="C188" s="105" t="str">
        <f t="shared" si="2"/>
        <v>0111400743就労移行支援</v>
      </c>
      <c r="D188" s="105" t="s">
        <v>6207</v>
      </c>
      <c r="E188" s="105" t="s">
        <v>7009</v>
      </c>
      <c r="F188" s="106" t="s">
        <v>8198</v>
      </c>
      <c r="G188" s="108"/>
      <c r="H188" s="108"/>
    </row>
    <row r="189" spans="1:8" ht="13" x14ac:dyDescent="0.2">
      <c r="A189" s="105" t="s">
        <v>5090</v>
      </c>
      <c r="B189" s="105" t="s">
        <v>4765</v>
      </c>
      <c r="C189" s="105" t="str">
        <f t="shared" si="2"/>
        <v>0111400743就労継続支援(Ｂ型)</v>
      </c>
      <c r="D189" s="105" t="s">
        <v>6207</v>
      </c>
      <c r="E189" s="105" t="s">
        <v>7009</v>
      </c>
      <c r="F189" s="106" t="s">
        <v>8198</v>
      </c>
      <c r="G189" s="108"/>
      <c r="H189" s="108"/>
    </row>
    <row r="190" spans="1:8" ht="13" x14ac:dyDescent="0.2">
      <c r="A190" s="105" t="s">
        <v>5091</v>
      </c>
      <c r="B190" s="105" t="s">
        <v>4765</v>
      </c>
      <c r="C190" s="105" t="str">
        <f t="shared" si="2"/>
        <v>0111400958就労継続支援(Ｂ型)</v>
      </c>
      <c r="D190" s="105" t="s">
        <v>6208</v>
      </c>
      <c r="E190" s="105" t="s">
        <v>7010</v>
      </c>
      <c r="F190" s="106" t="s">
        <v>8199</v>
      </c>
      <c r="G190" s="108"/>
      <c r="H190" s="108"/>
    </row>
    <row r="191" spans="1:8" ht="13" x14ac:dyDescent="0.2">
      <c r="A191" s="105" t="s">
        <v>5092</v>
      </c>
      <c r="B191" s="105" t="s">
        <v>4763</v>
      </c>
      <c r="C191" s="105" t="str">
        <f t="shared" si="2"/>
        <v>0111400990生活介護</v>
      </c>
      <c r="D191" s="105" t="s">
        <v>3353</v>
      </c>
      <c r="E191" s="105" t="s">
        <v>7011</v>
      </c>
      <c r="F191" s="106" t="s">
        <v>8200</v>
      </c>
      <c r="G191" s="108"/>
      <c r="H191" s="108"/>
    </row>
    <row r="192" spans="1:8" ht="13" x14ac:dyDescent="0.2">
      <c r="A192" s="105" t="s">
        <v>5092</v>
      </c>
      <c r="B192" s="105" t="s">
        <v>4765</v>
      </c>
      <c r="C192" s="105" t="str">
        <f t="shared" si="2"/>
        <v>0111400990就労継続支援(Ｂ型)</v>
      </c>
      <c r="D192" s="105" t="s">
        <v>3353</v>
      </c>
      <c r="E192" s="105" t="s">
        <v>7011</v>
      </c>
      <c r="F192" s="106" t="s">
        <v>8200</v>
      </c>
      <c r="G192" s="108"/>
      <c r="H192" s="108"/>
    </row>
    <row r="193" spans="1:8" ht="13" x14ac:dyDescent="0.2">
      <c r="A193" s="105" t="s">
        <v>5093</v>
      </c>
      <c r="B193" s="105" t="s">
        <v>4765</v>
      </c>
      <c r="C193" s="105" t="str">
        <f t="shared" si="2"/>
        <v>0111401014就労継続支援(Ｂ型)</v>
      </c>
      <c r="D193" s="105" t="s">
        <v>6209</v>
      </c>
      <c r="E193" s="105" t="s">
        <v>7012</v>
      </c>
      <c r="F193" s="106" t="s">
        <v>8201</v>
      </c>
      <c r="G193" s="108"/>
      <c r="H193" s="108"/>
    </row>
    <row r="194" spans="1:8" ht="13" x14ac:dyDescent="0.2">
      <c r="A194" s="105" t="s">
        <v>5094</v>
      </c>
      <c r="B194" s="105" t="s">
        <v>4765</v>
      </c>
      <c r="C194" s="105" t="str">
        <f t="shared" si="2"/>
        <v>0111401147就労継続支援(Ｂ型)</v>
      </c>
      <c r="D194" s="105" t="s">
        <v>6210</v>
      </c>
      <c r="E194" s="105" t="s">
        <v>7013</v>
      </c>
      <c r="F194" s="106" t="s">
        <v>8202</v>
      </c>
      <c r="G194" s="108"/>
      <c r="H194" s="108"/>
    </row>
    <row r="195" spans="1:8" ht="13" x14ac:dyDescent="0.2">
      <c r="A195" s="105" t="s">
        <v>5095</v>
      </c>
      <c r="B195" s="105" t="s">
        <v>4765</v>
      </c>
      <c r="C195" s="105" t="str">
        <f t="shared" si="2"/>
        <v>0111401170就労継続支援(Ｂ型)</v>
      </c>
      <c r="D195" s="105" t="s">
        <v>3021</v>
      </c>
      <c r="E195" s="105" t="s">
        <v>7014</v>
      </c>
      <c r="F195" s="106" t="s">
        <v>8203</v>
      </c>
      <c r="G195" s="108"/>
      <c r="H195" s="108"/>
    </row>
    <row r="196" spans="1:8" ht="13" x14ac:dyDescent="0.2">
      <c r="A196" s="105" t="s">
        <v>5096</v>
      </c>
      <c r="B196" s="105" t="s">
        <v>4763</v>
      </c>
      <c r="C196" s="105" t="str">
        <f t="shared" ref="C196:C259" si="3">A196&amp;B196</f>
        <v>0111401238生活介護</v>
      </c>
      <c r="D196" s="105" t="s">
        <v>6211</v>
      </c>
      <c r="E196" s="105" t="s">
        <v>7015</v>
      </c>
      <c r="F196" s="106" t="s">
        <v>8204</v>
      </c>
      <c r="G196" s="108"/>
      <c r="H196" s="108"/>
    </row>
    <row r="197" spans="1:8" ht="13" x14ac:dyDescent="0.2">
      <c r="A197" s="105" t="s">
        <v>5097</v>
      </c>
      <c r="B197" s="105" t="s">
        <v>4763</v>
      </c>
      <c r="C197" s="105" t="str">
        <f t="shared" si="3"/>
        <v>0111401246生活介護</v>
      </c>
      <c r="D197" s="105" t="s">
        <v>6202</v>
      </c>
      <c r="E197" s="105" t="s">
        <v>7016</v>
      </c>
      <c r="F197" s="106" t="s">
        <v>8205</v>
      </c>
      <c r="G197" s="108"/>
      <c r="H197" s="108"/>
    </row>
    <row r="198" spans="1:8" ht="13" x14ac:dyDescent="0.2">
      <c r="A198" s="105" t="s">
        <v>5098</v>
      </c>
      <c r="B198" s="105" t="s">
        <v>4765</v>
      </c>
      <c r="C198" s="105" t="str">
        <f t="shared" si="3"/>
        <v>0111401253就労継続支援(Ｂ型)</v>
      </c>
      <c r="D198" s="105" t="s">
        <v>6201</v>
      </c>
      <c r="E198" s="105" t="s">
        <v>7017</v>
      </c>
      <c r="F198" s="106" t="s">
        <v>8188</v>
      </c>
      <c r="G198" s="108"/>
      <c r="H198" s="108"/>
    </row>
    <row r="199" spans="1:8" ht="13" x14ac:dyDescent="0.2">
      <c r="A199" s="105" t="s">
        <v>5099</v>
      </c>
      <c r="B199" s="105" t="s">
        <v>4765</v>
      </c>
      <c r="C199" s="105" t="str">
        <f t="shared" si="3"/>
        <v>0111401279就労継続支援(Ｂ型)</v>
      </c>
      <c r="D199" s="105" t="s">
        <v>6198</v>
      </c>
      <c r="E199" s="105" t="s">
        <v>7018</v>
      </c>
      <c r="F199" s="106" t="s">
        <v>8206</v>
      </c>
      <c r="G199" s="108"/>
      <c r="H199" s="108"/>
    </row>
    <row r="200" spans="1:8" ht="13" x14ac:dyDescent="0.2">
      <c r="A200" s="105" t="s">
        <v>5100</v>
      </c>
      <c r="B200" s="105" t="s">
        <v>4765</v>
      </c>
      <c r="C200" s="105" t="str">
        <f t="shared" si="3"/>
        <v>0111401295就労継続支援(Ｂ型)</v>
      </c>
      <c r="D200" s="105" t="s">
        <v>6212</v>
      </c>
      <c r="E200" s="105" t="s">
        <v>7019</v>
      </c>
      <c r="F200" s="106" t="s">
        <v>8207</v>
      </c>
      <c r="G200" s="108"/>
      <c r="H200" s="108"/>
    </row>
    <row r="201" spans="1:8" ht="13" x14ac:dyDescent="0.2">
      <c r="A201" s="105" t="s">
        <v>5101</v>
      </c>
      <c r="B201" s="105" t="s">
        <v>4765</v>
      </c>
      <c r="C201" s="105" t="str">
        <f t="shared" si="3"/>
        <v>0111401352就労継続支援(Ｂ型)</v>
      </c>
      <c r="D201" s="105" t="s">
        <v>6213</v>
      </c>
      <c r="E201" s="105" t="s">
        <v>7020</v>
      </c>
      <c r="F201" s="106" t="s">
        <v>8208</v>
      </c>
      <c r="G201" s="108"/>
      <c r="H201" s="108"/>
    </row>
    <row r="202" spans="1:8" ht="13" x14ac:dyDescent="0.2">
      <c r="A202" s="105" t="s">
        <v>5102</v>
      </c>
      <c r="B202" s="105" t="s">
        <v>4763</v>
      </c>
      <c r="C202" s="105" t="str">
        <f t="shared" si="3"/>
        <v>0111401360生活介護</v>
      </c>
      <c r="D202" s="105" t="s">
        <v>6214</v>
      </c>
      <c r="E202" s="105" t="s">
        <v>7021</v>
      </c>
      <c r="F202" s="106" t="s">
        <v>8209</v>
      </c>
      <c r="G202" s="108"/>
      <c r="H202" s="108"/>
    </row>
    <row r="203" spans="1:8" ht="13" x14ac:dyDescent="0.2">
      <c r="A203" s="105" t="s">
        <v>5103</v>
      </c>
      <c r="B203" s="105" t="s">
        <v>4765</v>
      </c>
      <c r="C203" s="105" t="str">
        <f t="shared" si="3"/>
        <v>0111401493就労継続支援(Ｂ型)</v>
      </c>
      <c r="D203" s="105" t="s">
        <v>6215</v>
      </c>
      <c r="E203" s="105" t="s">
        <v>7022</v>
      </c>
      <c r="F203" s="106" t="s">
        <v>8210</v>
      </c>
      <c r="G203" s="108"/>
      <c r="H203" s="108"/>
    </row>
    <row r="204" spans="1:8" ht="13" x14ac:dyDescent="0.2">
      <c r="A204" s="105" t="s">
        <v>5104</v>
      </c>
      <c r="B204" s="105" t="s">
        <v>4764</v>
      </c>
      <c r="C204" s="105" t="str">
        <f t="shared" si="3"/>
        <v>0111401642就労継続支援(Ａ型)</v>
      </c>
      <c r="D204" s="105" t="s">
        <v>6216</v>
      </c>
      <c r="E204" s="105" t="s">
        <v>7023</v>
      </c>
      <c r="F204" s="106" t="s">
        <v>8211</v>
      </c>
      <c r="G204" s="108"/>
      <c r="H204" s="108"/>
    </row>
    <row r="205" spans="1:8" ht="13" x14ac:dyDescent="0.2">
      <c r="A205" s="105" t="s">
        <v>5105</v>
      </c>
      <c r="B205" s="105" t="s">
        <v>4763</v>
      </c>
      <c r="C205" s="105" t="str">
        <f t="shared" si="3"/>
        <v>0111401683生活介護</v>
      </c>
      <c r="D205" s="105" t="s">
        <v>6217</v>
      </c>
      <c r="E205" s="105" t="s">
        <v>7024</v>
      </c>
      <c r="F205" s="106" t="s">
        <v>8212</v>
      </c>
      <c r="G205" s="108"/>
      <c r="H205" s="108"/>
    </row>
    <row r="206" spans="1:8" ht="13" x14ac:dyDescent="0.2">
      <c r="A206" s="105" t="s">
        <v>5106</v>
      </c>
      <c r="B206" s="105" t="s">
        <v>4762</v>
      </c>
      <c r="C206" s="105" t="str">
        <f t="shared" si="3"/>
        <v>0111401709就労移行支援</v>
      </c>
      <c r="D206" s="105" t="s">
        <v>6218</v>
      </c>
      <c r="E206" s="105" t="s">
        <v>7025</v>
      </c>
      <c r="F206" s="106" t="s">
        <v>8213</v>
      </c>
      <c r="G206" s="108"/>
      <c r="H206" s="108"/>
    </row>
    <row r="207" spans="1:8" ht="13" x14ac:dyDescent="0.2">
      <c r="A207" s="105" t="s">
        <v>5107</v>
      </c>
      <c r="B207" s="105" t="s">
        <v>4765</v>
      </c>
      <c r="C207" s="105" t="str">
        <f t="shared" si="3"/>
        <v>0111401741就労継続支援(Ｂ型)</v>
      </c>
      <c r="D207" s="105" t="s">
        <v>3021</v>
      </c>
      <c r="E207" s="105" t="s">
        <v>7026</v>
      </c>
      <c r="F207" s="106" t="s">
        <v>8214</v>
      </c>
      <c r="G207" s="108"/>
      <c r="H207" s="108"/>
    </row>
    <row r="208" spans="1:8" ht="13" x14ac:dyDescent="0.2">
      <c r="A208" s="105" t="s">
        <v>5108</v>
      </c>
      <c r="B208" s="105" t="s">
        <v>4765</v>
      </c>
      <c r="C208" s="105" t="str">
        <f t="shared" si="3"/>
        <v>0111401758就労継続支援(Ｂ型)</v>
      </c>
      <c r="D208" s="105" t="s">
        <v>3538</v>
      </c>
      <c r="E208" s="105" t="s">
        <v>7027</v>
      </c>
      <c r="F208" s="106" t="s">
        <v>8215</v>
      </c>
      <c r="G208" s="108"/>
      <c r="H208" s="108"/>
    </row>
    <row r="209" spans="1:8" ht="13" x14ac:dyDescent="0.2">
      <c r="A209" s="105" t="s">
        <v>5109</v>
      </c>
      <c r="B209" s="105" t="s">
        <v>4765</v>
      </c>
      <c r="C209" s="105" t="str">
        <f t="shared" si="3"/>
        <v>0111401766就労継続支援(Ｂ型)</v>
      </c>
      <c r="D209" s="105" t="s">
        <v>6219</v>
      </c>
      <c r="E209" s="105" t="s">
        <v>7028</v>
      </c>
      <c r="F209" s="106" t="s">
        <v>8216</v>
      </c>
      <c r="G209" s="108"/>
      <c r="H209" s="108"/>
    </row>
    <row r="210" spans="1:8" ht="13" x14ac:dyDescent="0.2">
      <c r="A210" s="105" t="s">
        <v>5110</v>
      </c>
      <c r="B210" s="105" t="s">
        <v>4765</v>
      </c>
      <c r="C210" s="105" t="str">
        <f t="shared" si="3"/>
        <v>0111401816就労継続支援(Ｂ型)</v>
      </c>
      <c r="D210" s="105" t="s">
        <v>6220</v>
      </c>
      <c r="E210" s="105" t="s">
        <v>7029</v>
      </c>
      <c r="F210" s="106" t="s">
        <v>8217</v>
      </c>
      <c r="G210" s="108"/>
      <c r="H210" s="108"/>
    </row>
    <row r="211" spans="1:8" ht="13" x14ac:dyDescent="0.2">
      <c r="A211" s="105" t="s">
        <v>5111</v>
      </c>
      <c r="B211" s="105" t="s">
        <v>4765</v>
      </c>
      <c r="C211" s="105" t="str">
        <f t="shared" si="3"/>
        <v>0111401824就労継続支援(Ｂ型)</v>
      </c>
      <c r="D211" s="105" t="s">
        <v>6221</v>
      </c>
      <c r="E211" s="105" t="s">
        <v>7030</v>
      </c>
      <c r="F211" s="106" t="s">
        <v>8218</v>
      </c>
      <c r="G211" s="108"/>
      <c r="H211" s="108"/>
    </row>
    <row r="212" spans="1:8" ht="13" x14ac:dyDescent="0.2">
      <c r="A212" s="105" t="s">
        <v>5112</v>
      </c>
      <c r="B212" s="105" t="s">
        <v>4763</v>
      </c>
      <c r="C212" s="105" t="str">
        <f t="shared" si="3"/>
        <v>0111401832生活介護</v>
      </c>
      <c r="D212" s="105" t="s">
        <v>6222</v>
      </c>
      <c r="E212" s="105" t="s">
        <v>7031</v>
      </c>
      <c r="F212" s="106" t="s">
        <v>8219</v>
      </c>
      <c r="G212" s="108"/>
      <c r="H212" s="108"/>
    </row>
    <row r="213" spans="1:8" ht="13" x14ac:dyDescent="0.2">
      <c r="A213" s="105" t="s">
        <v>5113</v>
      </c>
      <c r="B213" s="105" t="s">
        <v>4764</v>
      </c>
      <c r="C213" s="105" t="str">
        <f t="shared" si="3"/>
        <v>0111401873就労継続支援(Ａ型)</v>
      </c>
      <c r="D213" s="105" t="s">
        <v>6223</v>
      </c>
      <c r="E213" s="105" t="s">
        <v>7032</v>
      </c>
      <c r="F213" s="106" t="s">
        <v>8220</v>
      </c>
      <c r="G213" s="108"/>
      <c r="H213" s="108"/>
    </row>
    <row r="214" spans="1:8" ht="13" x14ac:dyDescent="0.2">
      <c r="A214" s="105" t="s">
        <v>5114</v>
      </c>
      <c r="B214" s="105" t="s">
        <v>4762</v>
      </c>
      <c r="C214" s="105" t="str">
        <f t="shared" si="3"/>
        <v>0111401881就労移行支援</v>
      </c>
      <c r="D214" s="105" t="s">
        <v>6224</v>
      </c>
      <c r="E214" s="105" t="s">
        <v>7033</v>
      </c>
      <c r="F214" s="106" t="s">
        <v>8221</v>
      </c>
      <c r="G214" s="108"/>
      <c r="H214" s="108"/>
    </row>
    <row r="215" spans="1:8" ht="13" x14ac:dyDescent="0.2">
      <c r="A215" s="105" t="s">
        <v>5114</v>
      </c>
      <c r="B215" s="105" t="s">
        <v>4765</v>
      </c>
      <c r="C215" s="105" t="str">
        <f t="shared" si="3"/>
        <v>0111401881就労継続支援(Ｂ型)</v>
      </c>
      <c r="D215" s="105" t="s">
        <v>6224</v>
      </c>
      <c r="E215" s="105" t="s">
        <v>7033</v>
      </c>
      <c r="F215" s="106" t="s">
        <v>8221</v>
      </c>
      <c r="G215" s="108"/>
      <c r="H215" s="108"/>
    </row>
    <row r="216" spans="1:8" ht="13" x14ac:dyDescent="0.2">
      <c r="A216" s="105" t="s">
        <v>5115</v>
      </c>
      <c r="B216" s="105" t="s">
        <v>4762</v>
      </c>
      <c r="C216" s="105" t="str">
        <f t="shared" si="3"/>
        <v>0111401907就労移行支援</v>
      </c>
      <c r="D216" s="105" t="s">
        <v>6225</v>
      </c>
      <c r="E216" s="105" t="s">
        <v>7034</v>
      </c>
      <c r="F216" s="106" t="s">
        <v>8222</v>
      </c>
      <c r="G216" s="108"/>
      <c r="H216" s="108"/>
    </row>
    <row r="217" spans="1:8" ht="13" x14ac:dyDescent="0.2">
      <c r="A217" s="105" t="s">
        <v>5116</v>
      </c>
      <c r="B217" s="105" t="s">
        <v>4763</v>
      </c>
      <c r="C217" s="105" t="str">
        <f t="shared" si="3"/>
        <v>0111401980生活介護</v>
      </c>
      <c r="D217" s="105" t="s">
        <v>6208</v>
      </c>
      <c r="E217" s="105" t="s">
        <v>7035</v>
      </c>
      <c r="F217" s="106" t="s">
        <v>8223</v>
      </c>
      <c r="G217" s="108"/>
      <c r="H217" s="108"/>
    </row>
    <row r="218" spans="1:8" ht="13" x14ac:dyDescent="0.2">
      <c r="A218" s="105" t="s">
        <v>5117</v>
      </c>
      <c r="B218" s="105" t="s">
        <v>4763</v>
      </c>
      <c r="C218" s="105" t="str">
        <f t="shared" si="3"/>
        <v>0111401998生活介護</v>
      </c>
      <c r="D218" s="105" t="s">
        <v>6208</v>
      </c>
      <c r="E218" s="105" t="s">
        <v>7036</v>
      </c>
      <c r="F218" s="106" t="s">
        <v>8199</v>
      </c>
      <c r="G218" s="108"/>
      <c r="H218" s="108"/>
    </row>
    <row r="219" spans="1:8" ht="13" x14ac:dyDescent="0.2">
      <c r="A219" s="105" t="s">
        <v>5118</v>
      </c>
      <c r="B219" s="105" t="s">
        <v>4764</v>
      </c>
      <c r="C219" s="105" t="str">
        <f t="shared" si="3"/>
        <v>0111402004就労継続支援(Ａ型)</v>
      </c>
      <c r="D219" s="105" t="s">
        <v>6216</v>
      </c>
      <c r="E219" s="105" t="s">
        <v>7037</v>
      </c>
      <c r="F219" s="106" t="s">
        <v>8224</v>
      </c>
      <c r="G219" s="108"/>
      <c r="H219" s="108"/>
    </row>
    <row r="220" spans="1:8" ht="13" x14ac:dyDescent="0.2">
      <c r="A220" s="105" t="s">
        <v>5119</v>
      </c>
      <c r="B220" s="105" t="s">
        <v>4765</v>
      </c>
      <c r="C220" s="105" t="str">
        <f t="shared" si="3"/>
        <v>0111402046就労継続支援(Ｂ型)</v>
      </c>
      <c r="D220" s="105" t="s">
        <v>3538</v>
      </c>
      <c r="E220" s="105" t="s">
        <v>7038</v>
      </c>
      <c r="F220" s="106" t="s">
        <v>8225</v>
      </c>
      <c r="G220" s="108"/>
      <c r="H220" s="108"/>
    </row>
    <row r="221" spans="1:8" ht="13" x14ac:dyDescent="0.2">
      <c r="A221" s="105" t="s">
        <v>5120</v>
      </c>
      <c r="B221" s="105" t="s">
        <v>4765</v>
      </c>
      <c r="C221" s="105" t="str">
        <f t="shared" si="3"/>
        <v>0111402053就労継続支援(Ｂ型)</v>
      </c>
      <c r="D221" s="105" t="s">
        <v>6226</v>
      </c>
      <c r="E221" s="105" t="s">
        <v>7039</v>
      </c>
      <c r="F221" s="106" t="s">
        <v>8226</v>
      </c>
      <c r="G221" s="108"/>
      <c r="H221" s="108"/>
    </row>
    <row r="222" spans="1:8" ht="13" x14ac:dyDescent="0.2">
      <c r="A222" s="105" t="s">
        <v>5121</v>
      </c>
      <c r="B222" s="105" t="s">
        <v>4765</v>
      </c>
      <c r="C222" s="105" t="str">
        <f t="shared" si="3"/>
        <v>0111402103就労継続支援(Ｂ型)</v>
      </c>
      <c r="D222" s="105" t="s">
        <v>6227</v>
      </c>
      <c r="E222" s="105" t="s">
        <v>7040</v>
      </c>
      <c r="F222" s="106" t="s">
        <v>8227</v>
      </c>
      <c r="G222" s="108"/>
      <c r="H222" s="108"/>
    </row>
    <row r="223" spans="1:8" ht="13" x14ac:dyDescent="0.2">
      <c r="A223" s="105" t="s">
        <v>5122</v>
      </c>
      <c r="B223" s="105" t="s">
        <v>4765</v>
      </c>
      <c r="C223" s="105" t="str">
        <f t="shared" si="3"/>
        <v>0111402111就労継続支援(Ｂ型)</v>
      </c>
      <c r="D223" s="105" t="s">
        <v>3137</v>
      </c>
      <c r="E223" s="105" t="s">
        <v>7041</v>
      </c>
      <c r="F223" s="106" t="s">
        <v>8228</v>
      </c>
      <c r="G223" s="108"/>
      <c r="H223" s="108"/>
    </row>
    <row r="224" spans="1:8" ht="13" x14ac:dyDescent="0.2">
      <c r="A224" s="105" t="s">
        <v>5123</v>
      </c>
      <c r="B224" s="105" t="s">
        <v>4765</v>
      </c>
      <c r="C224" s="105" t="str">
        <f t="shared" si="3"/>
        <v>0111402129就労継続支援(Ｂ型)</v>
      </c>
      <c r="D224" s="105" t="s">
        <v>6228</v>
      </c>
      <c r="E224" s="105" t="s">
        <v>7042</v>
      </c>
      <c r="F224" s="106" t="s">
        <v>8229</v>
      </c>
      <c r="G224" s="108"/>
      <c r="H224" s="108"/>
    </row>
    <row r="225" spans="1:8" ht="13" x14ac:dyDescent="0.2">
      <c r="A225" s="105" t="s">
        <v>5124</v>
      </c>
      <c r="B225" s="105" t="s">
        <v>4765</v>
      </c>
      <c r="C225" s="105" t="str">
        <f t="shared" si="3"/>
        <v>0111402277就労継続支援(Ｂ型)</v>
      </c>
      <c r="D225" s="105" t="s">
        <v>6219</v>
      </c>
      <c r="E225" s="105" t="s">
        <v>7043</v>
      </c>
      <c r="F225" s="106" t="s">
        <v>8230</v>
      </c>
      <c r="G225" s="108"/>
      <c r="H225" s="108"/>
    </row>
    <row r="226" spans="1:8" ht="13" x14ac:dyDescent="0.2">
      <c r="A226" s="105" t="s">
        <v>5125</v>
      </c>
      <c r="B226" s="105" t="s">
        <v>4765</v>
      </c>
      <c r="C226" s="105" t="str">
        <f t="shared" si="3"/>
        <v>0111402285就労継続支援(Ｂ型)</v>
      </c>
      <c r="D226" s="105" t="s">
        <v>6229</v>
      </c>
      <c r="E226" s="105" t="s">
        <v>7044</v>
      </c>
      <c r="F226" s="106" t="s">
        <v>8231</v>
      </c>
      <c r="G226" s="108"/>
      <c r="H226" s="108"/>
    </row>
    <row r="227" spans="1:8" ht="13" x14ac:dyDescent="0.2">
      <c r="A227" s="105" t="s">
        <v>5126</v>
      </c>
      <c r="B227" s="105" t="s">
        <v>4765</v>
      </c>
      <c r="C227" s="105" t="str">
        <f t="shared" si="3"/>
        <v>0111402293就労継続支援(Ｂ型)</v>
      </c>
      <c r="D227" s="105" t="s">
        <v>6230</v>
      </c>
      <c r="E227" s="105" t="s">
        <v>7045</v>
      </c>
      <c r="F227" s="106" t="s">
        <v>8232</v>
      </c>
      <c r="G227" s="108"/>
      <c r="H227" s="108"/>
    </row>
    <row r="228" spans="1:8" ht="13" x14ac:dyDescent="0.2">
      <c r="A228" s="105" t="s">
        <v>5127</v>
      </c>
      <c r="B228" s="105" t="s">
        <v>4765</v>
      </c>
      <c r="C228" s="105" t="str">
        <f t="shared" si="3"/>
        <v>0111402301就労継続支援(Ｂ型)</v>
      </c>
      <c r="D228" s="105" t="s">
        <v>6231</v>
      </c>
      <c r="E228" s="105" t="s">
        <v>7046</v>
      </c>
      <c r="F228" s="106" t="s">
        <v>8233</v>
      </c>
      <c r="G228" s="108"/>
      <c r="H228" s="108"/>
    </row>
    <row r="229" spans="1:8" ht="13" x14ac:dyDescent="0.2">
      <c r="A229" s="105" t="s">
        <v>5128</v>
      </c>
      <c r="B229" s="105" t="s">
        <v>4765</v>
      </c>
      <c r="C229" s="105" t="str">
        <f t="shared" si="3"/>
        <v>0111402319就労継続支援(Ｂ型)</v>
      </c>
      <c r="D229" s="105" t="s">
        <v>6232</v>
      </c>
      <c r="E229" s="105" t="s">
        <v>7047</v>
      </c>
      <c r="F229" s="106" t="s">
        <v>8234</v>
      </c>
      <c r="G229" s="108"/>
      <c r="H229" s="108"/>
    </row>
    <row r="230" spans="1:8" ht="13" x14ac:dyDescent="0.2">
      <c r="A230" s="105" t="s">
        <v>5129</v>
      </c>
      <c r="B230" s="105" t="s">
        <v>4765</v>
      </c>
      <c r="C230" s="105" t="str">
        <f t="shared" si="3"/>
        <v>0111402327就労継続支援(Ｂ型)</v>
      </c>
      <c r="D230" s="105" t="s">
        <v>6233</v>
      </c>
      <c r="E230" s="105" t="s">
        <v>7048</v>
      </c>
      <c r="F230" s="106" t="s">
        <v>8235</v>
      </c>
      <c r="G230" s="108"/>
      <c r="H230" s="108"/>
    </row>
    <row r="231" spans="1:8" ht="13" x14ac:dyDescent="0.2">
      <c r="A231" s="105" t="s">
        <v>5130</v>
      </c>
      <c r="B231" s="105" t="s">
        <v>4765</v>
      </c>
      <c r="C231" s="105" t="str">
        <f t="shared" si="3"/>
        <v>0111402384就労継続支援(Ｂ型)</v>
      </c>
      <c r="D231" s="105" t="s">
        <v>6234</v>
      </c>
      <c r="E231" s="105" t="s">
        <v>7049</v>
      </c>
      <c r="F231" s="106" t="s">
        <v>8236</v>
      </c>
      <c r="G231" s="108"/>
      <c r="H231" s="108"/>
    </row>
    <row r="232" spans="1:8" ht="13" x14ac:dyDescent="0.2">
      <c r="A232" s="105" t="s">
        <v>5131</v>
      </c>
      <c r="B232" s="105" t="s">
        <v>4765</v>
      </c>
      <c r="C232" s="105" t="str">
        <f t="shared" si="3"/>
        <v>0111402392就労継続支援(Ｂ型)</v>
      </c>
      <c r="D232" s="105" t="s">
        <v>6235</v>
      </c>
      <c r="E232" s="105" t="s">
        <v>7050</v>
      </c>
      <c r="F232" s="106" t="s">
        <v>8237</v>
      </c>
      <c r="G232" s="108"/>
      <c r="H232" s="108"/>
    </row>
    <row r="233" spans="1:8" ht="13" x14ac:dyDescent="0.2">
      <c r="A233" s="105" t="s">
        <v>5132</v>
      </c>
      <c r="B233" s="105" t="s">
        <v>4765</v>
      </c>
      <c r="C233" s="105" t="str">
        <f t="shared" si="3"/>
        <v>0111402400就労継続支援(Ｂ型)</v>
      </c>
      <c r="D233" s="105" t="s">
        <v>3538</v>
      </c>
      <c r="E233" s="105" t="s">
        <v>7051</v>
      </c>
      <c r="F233" s="106" t="s">
        <v>8238</v>
      </c>
      <c r="G233" s="108"/>
      <c r="H233" s="108"/>
    </row>
    <row r="234" spans="1:8" ht="13" x14ac:dyDescent="0.2">
      <c r="A234" s="105" t="s">
        <v>5133</v>
      </c>
      <c r="B234" s="105" t="s">
        <v>4762</v>
      </c>
      <c r="C234" s="105" t="str">
        <f t="shared" si="3"/>
        <v>0111402418就労移行支援</v>
      </c>
      <c r="D234" s="105" t="s">
        <v>3137</v>
      </c>
      <c r="E234" s="105" t="s">
        <v>7052</v>
      </c>
      <c r="F234" s="106" t="s">
        <v>8239</v>
      </c>
      <c r="G234" s="108"/>
      <c r="H234" s="108"/>
    </row>
    <row r="235" spans="1:8" ht="13" x14ac:dyDescent="0.2">
      <c r="A235" s="105" t="s">
        <v>5133</v>
      </c>
      <c r="B235" s="105" t="s">
        <v>4765</v>
      </c>
      <c r="C235" s="105" t="str">
        <f t="shared" si="3"/>
        <v>0111402418就労継続支援(Ｂ型)</v>
      </c>
      <c r="D235" s="105" t="s">
        <v>3137</v>
      </c>
      <c r="E235" s="105" t="s">
        <v>7053</v>
      </c>
      <c r="F235" s="106" t="s">
        <v>8239</v>
      </c>
      <c r="G235" s="108"/>
      <c r="H235" s="108"/>
    </row>
    <row r="236" spans="1:8" ht="13" x14ac:dyDescent="0.2">
      <c r="A236" s="105" t="s">
        <v>5134</v>
      </c>
      <c r="B236" s="105" t="s">
        <v>4762</v>
      </c>
      <c r="C236" s="105" t="str">
        <f t="shared" si="3"/>
        <v>0111402467就労移行支援</v>
      </c>
      <c r="D236" s="105" t="s">
        <v>6236</v>
      </c>
      <c r="E236" s="105" t="s">
        <v>7054</v>
      </c>
      <c r="F236" s="106" t="s">
        <v>8240</v>
      </c>
      <c r="G236" s="108"/>
      <c r="H236" s="108"/>
    </row>
    <row r="237" spans="1:8" ht="13" x14ac:dyDescent="0.2">
      <c r="A237" s="105" t="s">
        <v>5134</v>
      </c>
      <c r="B237" s="105" t="s">
        <v>4765</v>
      </c>
      <c r="C237" s="105" t="str">
        <f t="shared" si="3"/>
        <v>0111402467就労継続支援(Ｂ型)</v>
      </c>
      <c r="D237" s="105" t="s">
        <v>6236</v>
      </c>
      <c r="E237" s="105" t="s">
        <v>7054</v>
      </c>
      <c r="F237" s="106" t="s">
        <v>8240</v>
      </c>
      <c r="G237" s="108"/>
      <c r="H237" s="108"/>
    </row>
    <row r="238" spans="1:8" ht="13" x14ac:dyDescent="0.2">
      <c r="A238" s="105" t="s">
        <v>5135</v>
      </c>
      <c r="B238" s="105" t="s">
        <v>4765</v>
      </c>
      <c r="C238" s="105" t="str">
        <f t="shared" si="3"/>
        <v>0111402491就労継続支援(Ｂ型)</v>
      </c>
      <c r="D238" s="105" t="s">
        <v>6219</v>
      </c>
      <c r="E238" s="105" t="s">
        <v>7055</v>
      </c>
      <c r="F238" s="106" t="s">
        <v>8241</v>
      </c>
      <c r="G238" s="108"/>
      <c r="H238" s="108"/>
    </row>
    <row r="239" spans="1:8" ht="13" x14ac:dyDescent="0.2">
      <c r="A239" s="105" t="s">
        <v>5136</v>
      </c>
      <c r="B239" s="105" t="s">
        <v>4765</v>
      </c>
      <c r="C239" s="105" t="str">
        <f t="shared" si="3"/>
        <v>0111402517就労継続支援(Ｂ型)</v>
      </c>
      <c r="D239" s="105" t="s">
        <v>6216</v>
      </c>
      <c r="E239" s="105" t="s">
        <v>7056</v>
      </c>
      <c r="F239" s="106" t="s">
        <v>8242</v>
      </c>
      <c r="G239" s="108"/>
      <c r="H239" s="108"/>
    </row>
    <row r="240" spans="1:8" ht="13" x14ac:dyDescent="0.2">
      <c r="A240" s="105" t="s">
        <v>5137</v>
      </c>
      <c r="B240" s="105" t="s">
        <v>4765</v>
      </c>
      <c r="C240" s="105" t="str">
        <f t="shared" si="3"/>
        <v>0111402533就労継続支援(Ｂ型)</v>
      </c>
      <c r="D240" s="105" t="s">
        <v>6237</v>
      </c>
      <c r="E240" s="105" t="s">
        <v>7057</v>
      </c>
      <c r="F240" s="106" t="s">
        <v>8243</v>
      </c>
      <c r="G240" s="108"/>
      <c r="H240" s="108"/>
    </row>
    <row r="241" spans="1:8" ht="13" x14ac:dyDescent="0.2">
      <c r="A241" s="105" t="s">
        <v>5138</v>
      </c>
      <c r="B241" s="105" t="s">
        <v>4763</v>
      </c>
      <c r="C241" s="105" t="str">
        <f t="shared" si="3"/>
        <v>0111402582生活介護</v>
      </c>
      <c r="D241" s="105" t="s">
        <v>6238</v>
      </c>
      <c r="E241" s="105" t="s">
        <v>7058</v>
      </c>
      <c r="F241" s="106" t="s">
        <v>8244</v>
      </c>
      <c r="G241" s="108"/>
      <c r="H241" s="108"/>
    </row>
    <row r="242" spans="1:8" ht="13" x14ac:dyDescent="0.2">
      <c r="A242" s="105" t="s">
        <v>5139</v>
      </c>
      <c r="B242" s="105" t="s">
        <v>4765</v>
      </c>
      <c r="C242" s="105" t="str">
        <f t="shared" si="3"/>
        <v>0111402632就労継続支援(Ｂ型)</v>
      </c>
      <c r="D242" s="105" t="s">
        <v>6239</v>
      </c>
      <c r="E242" s="105" t="s">
        <v>7059</v>
      </c>
      <c r="F242" s="106" t="s">
        <v>8245</v>
      </c>
      <c r="G242" s="108"/>
      <c r="H242" s="108"/>
    </row>
    <row r="243" spans="1:8" ht="13" x14ac:dyDescent="0.2">
      <c r="A243" s="105" t="s">
        <v>5140</v>
      </c>
      <c r="B243" s="105" t="s">
        <v>4763</v>
      </c>
      <c r="C243" s="105" t="str">
        <f t="shared" si="3"/>
        <v>0111402673生活介護</v>
      </c>
      <c r="D243" s="105" t="s">
        <v>6240</v>
      </c>
      <c r="E243" s="105" t="s">
        <v>7060</v>
      </c>
      <c r="F243" s="106" t="s">
        <v>8246</v>
      </c>
      <c r="G243" s="108"/>
      <c r="H243" s="108"/>
    </row>
    <row r="244" spans="1:8" ht="13" x14ac:dyDescent="0.2">
      <c r="A244" s="105" t="s">
        <v>5141</v>
      </c>
      <c r="B244" s="105" t="s">
        <v>4765</v>
      </c>
      <c r="C244" s="105" t="str">
        <f t="shared" si="3"/>
        <v>0111402681就労継続支援(Ｂ型)</v>
      </c>
      <c r="D244" s="105" t="s">
        <v>6241</v>
      </c>
      <c r="E244" s="105" t="s">
        <v>7061</v>
      </c>
      <c r="F244" s="106" t="s">
        <v>8247</v>
      </c>
      <c r="G244" s="108"/>
      <c r="H244" s="108"/>
    </row>
    <row r="245" spans="1:8" ht="13" x14ac:dyDescent="0.2">
      <c r="A245" s="105" t="s">
        <v>5142</v>
      </c>
      <c r="B245" s="105" t="s">
        <v>4765</v>
      </c>
      <c r="C245" s="105" t="str">
        <f t="shared" si="3"/>
        <v>0111402699就労継続支援(Ｂ型)</v>
      </c>
      <c r="D245" s="105" t="s">
        <v>6219</v>
      </c>
      <c r="E245" s="105" t="s">
        <v>7062</v>
      </c>
      <c r="F245" s="106" t="s">
        <v>8248</v>
      </c>
      <c r="G245" s="108"/>
      <c r="H245" s="108"/>
    </row>
    <row r="246" spans="1:8" ht="13" x14ac:dyDescent="0.2">
      <c r="A246" s="105" t="s">
        <v>5143</v>
      </c>
      <c r="B246" s="105" t="s">
        <v>4765</v>
      </c>
      <c r="C246" s="105" t="str">
        <f t="shared" si="3"/>
        <v>0111402723就労継続支援(Ｂ型)</v>
      </c>
      <c r="D246" s="105" t="s">
        <v>6242</v>
      </c>
      <c r="E246" s="105" t="s">
        <v>7063</v>
      </c>
      <c r="F246" s="106" t="s">
        <v>8249</v>
      </c>
      <c r="G246" s="108"/>
      <c r="H246" s="108"/>
    </row>
    <row r="247" spans="1:8" ht="13" x14ac:dyDescent="0.2">
      <c r="A247" s="105" t="s">
        <v>5144</v>
      </c>
      <c r="B247" s="105" t="s">
        <v>4763</v>
      </c>
      <c r="C247" s="105" t="str">
        <f t="shared" si="3"/>
        <v>0111402756生活介護</v>
      </c>
      <c r="D247" s="105" t="s">
        <v>6243</v>
      </c>
      <c r="E247" s="105" t="s">
        <v>7064</v>
      </c>
      <c r="F247" s="106" t="s">
        <v>8250</v>
      </c>
      <c r="G247" s="108"/>
      <c r="H247" s="108"/>
    </row>
    <row r="248" spans="1:8" ht="13" x14ac:dyDescent="0.2">
      <c r="A248" s="105" t="s">
        <v>5145</v>
      </c>
      <c r="B248" s="105" t="s">
        <v>4765</v>
      </c>
      <c r="C248" s="105" t="str">
        <f t="shared" si="3"/>
        <v>0111402764就労継続支援(Ｂ型)</v>
      </c>
      <c r="D248" s="105" t="s">
        <v>6244</v>
      </c>
      <c r="E248" s="105" t="s">
        <v>7065</v>
      </c>
      <c r="F248" s="106" t="s">
        <v>8251</v>
      </c>
      <c r="G248" s="108"/>
      <c r="H248" s="108"/>
    </row>
    <row r="249" spans="1:8" ht="13" x14ac:dyDescent="0.2">
      <c r="A249" s="105" t="s">
        <v>5146</v>
      </c>
      <c r="B249" s="105" t="s">
        <v>4763</v>
      </c>
      <c r="C249" s="105" t="str">
        <f t="shared" si="3"/>
        <v>0111500161生活介護</v>
      </c>
      <c r="D249" s="105" t="s">
        <v>6245</v>
      </c>
      <c r="E249" s="105" t="s">
        <v>7066</v>
      </c>
      <c r="F249" s="106" t="s">
        <v>8252</v>
      </c>
      <c r="G249" s="108"/>
      <c r="H249" s="108"/>
    </row>
    <row r="250" spans="1:8" ht="13" x14ac:dyDescent="0.2">
      <c r="A250" s="105" t="s">
        <v>5147</v>
      </c>
      <c r="B250" s="105" t="s">
        <v>4763</v>
      </c>
      <c r="C250" s="105" t="str">
        <f t="shared" si="3"/>
        <v>0111500393生活介護</v>
      </c>
      <c r="D250" s="105" t="s">
        <v>6202</v>
      </c>
      <c r="E250" s="105" t="s">
        <v>7067</v>
      </c>
      <c r="F250" s="106" t="s">
        <v>8253</v>
      </c>
      <c r="G250" s="108"/>
      <c r="H250" s="108"/>
    </row>
    <row r="251" spans="1:8" ht="13" x14ac:dyDescent="0.2">
      <c r="A251" s="105" t="s">
        <v>5148</v>
      </c>
      <c r="B251" s="105" t="s">
        <v>4763</v>
      </c>
      <c r="C251" s="105" t="str">
        <f t="shared" si="3"/>
        <v>0111500401生活介護</v>
      </c>
      <c r="D251" s="105" t="s">
        <v>6202</v>
      </c>
      <c r="E251" s="105" t="s">
        <v>7068</v>
      </c>
      <c r="F251" s="106" t="s">
        <v>8253</v>
      </c>
      <c r="G251" s="108"/>
      <c r="H251" s="108"/>
    </row>
    <row r="252" spans="1:8" ht="13" x14ac:dyDescent="0.2">
      <c r="A252" s="105" t="s">
        <v>5148</v>
      </c>
      <c r="B252" s="105" t="s">
        <v>4765</v>
      </c>
      <c r="C252" s="105" t="str">
        <f t="shared" si="3"/>
        <v>0111500401就労継続支援(Ｂ型)</v>
      </c>
      <c r="D252" s="105" t="s">
        <v>6202</v>
      </c>
      <c r="E252" s="105" t="s">
        <v>7068</v>
      </c>
      <c r="F252" s="106" t="s">
        <v>8253</v>
      </c>
      <c r="G252" s="108"/>
      <c r="H252" s="108"/>
    </row>
    <row r="253" spans="1:8" ht="13" x14ac:dyDescent="0.2">
      <c r="A253" s="105" t="s">
        <v>5149</v>
      </c>
      <c r="B253" s="105" t="s">
        <v>4763</v>
      </c>
      <c r="C253" s="105" t="str">
        <f t="shared" si="3"/>
        <v>0111500419生活介護</v>
      </c>
      <c r="D253" s="105" t="s">
        <v>6202</v>
      </c>
      <c r="E253" s="105" t="s">
        <v>7069</v>
      </c>
      <c r="F253" s="106" t="s">
        <v>8253</v>
      </c>
      <c r="G253" s="108"/>
      <c r="H253" s="108"/>
    </row>
    <row r="254" spans="1:8" ht="13" x14ac:dyDescent="0.2">
      <c r="A254" s="105" t="s">
        <v>5150</v>
      </c>
      <c r="B254" s="105" t="s">
        <v>4763</v>
      </c>
      <c r="C254" s="105" t="str">
        <f t="shared" si="3"/>
        <v>0111500427生活介護</v>
      </c>
      <c r="D254" s="105" t="s">
        <v>6202</v>
      </c>
      <c r="E254" s="105" t="s">
        <v>7070</v>
      </c>
      <c r="F254" s="106" t="s">
        <v>8253</v>
      </c>
      <c r="G254" s="108"/>
      <c r="H254" s="108"/>
    </row>
    <row r="255" spans="1:8" ht="13" x14ac:dyDescent="0.2">
      <c r="A255" s="105" t="s">
        <v>5151</v>
      </c>
      <c r="B255" s="105" t="s">
        <v>4763</v>
      </c>
      <c r="C255" s="105" t="str">
        <f t="shared" si="3"/>
        <v>0111500435生活介護</v>
      </c>
      <c r="D255" s="105" t="s">
        <v>6202</v>
      </c>
      <c r="E255" s="105" t="s">
        <v>7071</v>
      </c>
      <c r="F255" s="106" t="s">
        <v>8253</v>
      </c>
      <c r="G255" s="108"/>
      <c r="H255" s="108"/>
    </row>
    <row r="256" spans="1:8" ht="13" x14ac:dyDescent="0.2">
      <c r="A256" s="105" t="s">
        <v>5152</v>
      </c>
      <c r="B256" s="105" t="s">
        <v>4763</v>
      </c>
      <c r="C256" s="105" t="str">
        <f t="shared" si="3"/>
        <v>0111500484生活介護</v>
      </c>
      <c r="D256" s="105" t="s">
        <v>6202</v>
      </c>
      <c r="E256" s="105" t="s">
        <v>7072</v>
      </c>
      <c r="F256" s="106" t="s">
        <v>8254</v>
      </c>
      <c r="G256" s="108"/>
      <c r="H256" s="108"/>
    </row>
    <row r="257" spans="1:8" ht="13" x14ac:dyDescent="0.2">
      <c r="A257" s="105" t="s">
        <v>5152</v>
      </c>
      <c r="B257" s="105" t="s">
        <v>4765</v>
      </c>
      <c r="C257" s="105" t="str">
        <f t="shared" si="3"/>
        <v>0111500484就労継続支援(Ｂ型)</v>
      </c>
      <c r="D257" s="105" t="s">
        <v>6202</v>
      </c>
      <c r="E257" s="105" t="s">
        <v>7072</v>
      </c>
      <c r="F257" s="106" t="s">
        <v>8254</v>
      </c>
      <c r="G257" s="108"/>
      <c r="H257" s="108"/>
    </row>
    <row r="258" spans="1:8" ht="13" x14ac:dyDescent="0.2">
      <c r="A258" s="105" t="s">
        <v>5153</v>
      </c>
      <c r="B258" s="105" t="s">
        <v>4763</v>
      </c>
      <c r="C258" s="105" t="str">
        <f t="shared" si="3"/>
        <v>0111500492生活介護</v>
      </c>
      <c r="D258" s="105" t="s">
        <v>6202</v>
      </c>
      <c r="E258" s="105" t="s">
        <v>7073</v>
      </c>
      <c r="F258" s="106" t="s">
        <v>8255</v>
      </c>
      <c r="G258" s="108"/>
      <c r="H258" s="108"/>
    </row>
    <row r="259" spans="1:8" ht="13" x14ac:dyDescent="0.2">
      <c r="A259" s="105" t="s">
        <v>5153</v>
      </c>
      <c r="B259" s="105" t="s">
        <v>4765</v>
      </c>
      <c r="C259" s="105" t="str">
        <f t="shared" si="3"/>
        <v>0111500492就労継続支援(Ｂ型)</v>
      </c>
      <c r="D259" s="105" t="s">
        <v>6202</v>
      </c>
      <c r="E259" s="105" t="s">
        <v>7073</v>
      </c>
      <c r="F259" s="106" t="s">
        <v>8255</v>
      </c>
      <c r="G259" s="108"/>
      <c r="H259" s="108"/>
    </row>
    <row r="260" spans="1:8" ht="13" x14ac:dyDescent="0.2">
      <c r="A260" s="105" t="s">
        <v>5154</v>
      </c>
      <c r="B260" s="105" t="s">
        <v>4763</v>
      </c>
      <c r="C260" s="105" t="str">
        <f t="shared" ref="C260:C323" si="4">A260&amp;B260</f>
        <v>0111500518生活介護</v>
      </c>
      <c r="D260" s="105" t="s">
        <v>6246</v>
      </c>
      <c r="E260" s="105" t="s">
        <v>7074</v>
      </c>
      <c r="F260" s="106" t="s">
        <v>8256</v>
      </c>
      <c r="G260" s="108"/>
      <c r="H260" s="108"/>
    </row>
    <row r="261" spans="1:8" ht="13" x14ac:dyDescent="0.2">
      <c r="A261" s="105" t="s">
        <v>5155</v>
      </c>
      <c r="B261" s="105" t="s">
        <v>4763</v>
      </c>
      <c r="C261" s="105" t="str">
        <f t="shared" si="4"/>
        <v>0111500559生活介護</v>
      </c>
      <c r="D261" s="105" t="s">
        <v>6246</v>
      </c>
      <c r="E261" s="105" t="s">
        <v>7075</v>
      </c>
      <c r="F261" s="106" t="s">
        <v>8257</v>
      </c>
      <c r="G261" s="108"/>
      <c r="H261" s="108"/>
    </row>
    <row r="262" spans="1:8" ht="13" x14ac:dyDescent="0.2">
      <c r="A262" s="105" t="s">
        <v>5156</v>
      </c>
      <c r="B262" s="105" t="s">
        <v>4763</v>
      </c>
      <c r="C262" s="105" t="str">
        <f t="shared" si="4"/>
        <v>0111500567生活介護</v>
      </c>
      <c r="D262" s="105" t="s">
        <v>6202</v>
      </c>
      <c r="E262" s="105" t="s">
        <v>7076</v>
      </c>
      <c r="F262" s="106" t="s">
        <v>8258</v>
      </c>
      <c r="G262" s="108"/>
      <c r="H262" s="108"/>
    </row>
    <row r="263" spans="1:8" ht="13" x14ac:dyDescent="0.2">
      <c r="A263" s="105" t="s">
        <v>5157</v>
      </c>
      <c r="B263" s="105" t="s">
        <v>4765</v>
      </c>
      <c r="C263" s="105" t="str">
        <f t="shared" si="4"/>
        <v>0111500591就労継続支援(Ｂ型)</v>
      </c>
      <c r="D263" s="105" t="s">
        <v>6247</v>
      </c>
      <c r="E263" s="105" t="s">
        <v>7077</v>
      </c>
      <c r="F263" s="106" t="s">
        <v>8259</v>
      </c>
      <c r="G263" s="108"/>
      <c r="H263" s="108"/>
    </row>
    <row r="264" spans="1:8" ht="13" x14ac:dyDescent="0.2">
      <c r="A264" s="105" t="s">
        <v>5158</v>
      </c>
      <c r="B264" s="105" t="s">
        <v>4765</v>
      </c>
      <c r="C264" s="105" t="str">
        <f t="shared" si="4"/>
        <v>0111500690就労継続支援(Ｂ型)</v>
      </c>
      <c r="D264" s="105" t="s">
        <v>6248</v>
      </c>
      <c r="E264" s="105" t="s">
        <v>7078</v>
      </c>
      <c r="F264" s="106" t="s">
        <v>8260</v>
      </c>
      <c r="G264" s="108"/>
      <c r="H264" s="108"/>
    </row>
    <row r="265" spans="1:8" ht="13" x14ac:dyDescent="0.2">
      <c r="A265" s="105" t="s">
        <v>5159</v>
      </c>
      <c r="B265" s="105" t="s">
        <v>4765</v>
      </c>
      <c r="C265" s="105" t="str">
        <f t="shared" si="4"/>
        <v>0111500757就労継続支援(Ｂ型)</v>
      </c>
      <c r="D265" s="105" t="s">
        <v>6247</v>
      </c>
      <c r="E265" s="105" t="s">
        <v>7079</v>
      </c>
      <c r="F265" s="106" t="s">
        <v>8261</v>
      </c>
      <c r="G265" s="108"/>
      <c r="H265" s="108"/>
    </row>
    <row r="266" spans="1:8" ht="13" x14ac:dyDescent="0.2">
      <c r="A266" s="105" t="s">
        <v>5160</v>
      </c>
      <c r="B266" s="105" t="s">
        <v>4765</v>
      </c>
      <c r="C266" s="105" t="str">
        <f t="shared" si="4"/>
        <v>0111500807就労継続支援(Ｂ型)</v>
      </c>
      <c r="D266" s="105" t="s">
        <v>6249</v>
      </c>
      <c r="E266" s="105" t="s">
        <v>7080</v>
      </c>
      <c r="F266" s="106" t="s">
        <v>8262</v>
      </c>
      <c r="G266" s="108"/>
      <c r="H266" s="108"/>
    </row>
    <row r="267" spans="1:8" ht="13" x14ac:dyDescent="0.2">
      <c r="A267" s="105" t="s">
        <v>5161</v>
      </c>
      <c r="B267" s="105" t="s">
        <v>4763</v>
      </c>
      <c r="C267" s="105" t="str">
        <f t="shared" si="4"/>
        <v>0111500856生活介護</v>
      </c>
      <c r="D267" s="105" t="s">
        <v>6202</v>
      </c>
      <c r="E267" s="105" t="s">
        <v>7081</v>
      </c>
      <c r="F267" s="106" t="s">
        <v>8263</v>
      </c>
      <c r="G267" s="108"/>
      <c r="H267" s="108"/>
    </row>
    <row r="268" spans="1:8" ht="13" x14ac:dyDescent="0.2">
      <c r="A268" s="105" t="s">
        <v>5162</v>
      </c>
      <c r="B268" s="105" t="s">
        <v>4765</v>
      </c>
      <c r="C268" s="105" t="str">
        <f t="shared" si="4"/>
        <v>0111500864就労継続支援(Ｂ型)</v>
      </c>
      <c r="D268" s="105" t="s">
        <v>6240</v>
      </c>
      <c r="E268" s="105" t="s">
        <v>7082</v>
      </c>
      <c r="F268" s="106" t="s">
        <v>8264</v>
      </c>
      <c r="G268" s="108"/>
      <c r="H268" s="108"/>
    </row>
    <row r="269" spans="1:8" ht="13" x14ac:dyDescent="0.2">
      <c r="A269" s="105" t="s">
        <v>5163</v>
      </c>
      <c r="B269" s="105" t="s">
        <v>4766</v>
      </c>
      <c r="C269" s="105" t="str">
        <f t="shared" si="4"/>
        <v>0111500880自立訓練(生活訓練)</v>
      </c>
      <c r="D269" s="105" t="s">
        <v>6250</v>
      </c>
      <c r="E269" s="105" t="s">
        <v>7083</v>
      </c>
      <c r="F269" s="106" t="s">
        <v>8265</v>
      </c>
      <c r="G269" s="108"/>
      <c r="H269" s="108"/>
    </row>
    <row r="270" spans="1:8" ht="13" x14ac:dyDescent="0.2">
      <c r="A270" s="105" t="s">
        <v>5163</v>
      </c>
      <c r="B270" s="105" t="s">
        <v>4765</v>
      </c>
      <c r="C270" s="105" t="str">
        <f t="shared" si="4"/>
        <v>0111500880就労継続支援(Ｂ型)</v>
      </c>
      <c r="D270" s="105" t="s">
        <v>6250</v>
      </c>
      <c r="E270" s="105" t="s">
        <v>7083</v>
      </c>
      <c r="F270" s="106" t="s">
        <v>8265</v>
      </c>
      <c r="G270" s="108"/>
      <c r="H270" s="108"/>
    </row>
    <row r="271" spans="1:8" ht="13" x14ac:dyDescent="0.2">
      <c r="A271" s="105" t="s">
        <v>5164</v>
      </c>
      <c r="B271" s="105" t="s">
        <v>4763</v>
      </c>
      <c r="C271" s="105" t="str">
        <f t="shared" si="4"/>
        <v>0111500914生活介護</v>
      </c>
      <c r="D271" s="105" t="s">
        <v>6202</v>
      </c>
      <c r="E271" s="105" t="s">
        <v>7084</v>
      </c>
      <c r="F271" s="106" t="s">
        <v>8253</v>
      </c>
      <c r="G271" s="108"/>
      <c r="H271" s="108"/>
    </row>
    <row r="272" spans="1:8" ht="13" x14ac:dyDescent="0.2">
      <c r="A272" s="105" t="s">
        <v>5165</v>
      </c>
      <c r="B272" s="105" t="s">
        <v>4763</v>
      </c>
      <c r="C272" s="105" t="str">
        <f t="shared" si="4"/>
        <v>0111500997生活介護</v>
      </c>
      <c r="D272" s="105" t="s">
        <v>6247</v>
      </c>
      <c r="E272" s="105" t="s">
        <v>7085</v>
      </c>
      <c r="F272" s="106" t="s">
        <v>8266</v>
      </c>
      <c r="G272" s="108"/>
      <c r="H272" s="108"/>
    </row>
    <row r="273" spans="1:8" ht="13" x14ac:dyDescent="0.2">
      <c r="A273" s="105" t="s">
        <v>5166</v>
      </c>
      <c r="B273" s="105" t="s">
        <v>4765</v>
      </c>
      <c r="C273" s="105" t="str">
        <f t="shared" si="4"/>
        <v>0111501003就労継続支援(Ｂ型)</v>
      </c>
      <c r="D273" s="105" t="s">
        <v>6247</v>
      </c>
      <c r="E273" s="105" t="s">
        <v>7086</v>
      </c>
      <c r="F273" s="106" t="s">
        <v>8267</v>
      </c>
      <c r="G273" s="108"/>
      <c r="H273" s="108"/>
    </row>
    <row r="274" spans="1:8" ht="13" x14ac:dyDescent="0.2">
      <c r="A274" s="105" t="s">
        <v>5167</v>
      </c>
      <c r="B274" s="105" t="s">
        <v>4764</v>
      </c>
      <c r="C274" s="105" t="str">
        <f t="shared" si="4"/>
        <v>0111501102就労継続支援(Ａ型)</v>
      </c>
      <c r="D274" s="105" t="s">
        <v>6251</v>
      </c>
      <c r="E274" s="105" t="s">
        <v>7087</v>
      </c>
      <c r="F274" s="106" t="s">
        <v>8268</v>
      </c>
      <c r="G274" s="108"/>
      <c r="H274" s="108"/>
    </row>
    <row r="275" spans="1:8" ht="13" x14ac:dyDescent="0.2">
      <c r="A275" s="105" t="s">
        <v>5168</v>
      </c>
      <c r="B275" s="105" t="s">
        <v>4765</v>
      </c>
      <c r="C275" s="105" t="str">
        <f t="shared" si="4"/>
        <v>0111501128就労継続支援(Ｂ型)</v>
      </c>
      <c r="D275" s="105" t="s">
        <v>6252</v>
      </c>
      <c r="E275" s="105" t="s">
        <v>7088</v>
      </c>
      <c r="F275" s="106" t="s">
        <v>8269</v>
      </c>
      <c r="G275" s="108"/>
      <c r="H275" s="108"/>
    </row>
    <row r="276" spans="1:8" ht="13" x14ac:dyDescent="0.2">
      <c r="A276" s="105" t="s">
        <v>5169</v>
      </c>
      <c r="B276" s="105" t="s">
        <v>4765</v>
      </c>
      <c r="C276" s="105" t="str">
        <f t="shared" si="4"/>
        <v>0111501169就労継続支援(Ｂ型)</v>
      </c>
      <c r="D276" s="105" t="s">
        <v>6253</v>
      </c>
      <c r="E276" s="105" t="s">
        <v>7089</v>
      </c>
      <c r="F276" s="106" t="s">
        <v>8270</v>
      </c>
      <c r="G276" s="108"/>
      <c r="H276" s="108"/>
    </row>
    <row r="277" spans="1:8" ht="13" x14ac:dyDescent="0.2">
      <c r="A277" s="105" t="s">
        <v>5170</v>
      </c>
      <c r="B277" s="105" t="s">
        <v>4765</v>
      </c>
      <c r="C277" s="105" t="str">
        <f t="shared" si="4"/>
        <v>0111501383就労継続支援(Ｂ型)</v>
      </c>
      <c r="D277" s="105" t="s">
        <v>6247</v>
      </c>
      <c r="E277" s="105" t="s">
        <v>7090</v>
      </c>
      <c r="F277" s="106" t="s">
        <v>8271</v>
      </c>
      <c r="G277" s="108"/>
      <c r="H277" s="108"/>
    </row>
    <row r="278" spans="1:8" ht="13" x14ac:dyDescent="0.2">
      <c r="A278" s="105" t="s">
        <v>5171</v>
      </c>
      <c r="B278" s="105" t="s">
        <v>4765</v>
      </c>
      <c r="C278" s="105" t="str">
        <f t="shared" si="4"/>
        <v>0111501425就労継続支援(Ｂ型)</v>
      </c>
      <c r="D278" s="105" t="s">
        <v>6254</v>
      </c>
      <c r="E278" s="105" t="s">
        <v>7091</v>
      </c>
      <c r="F278" s="106" t="s">
        <v>8272</v>
      </c>
      <c r="G278" s="108"/>
      <c r="H278" s="108"/>
    </row>
    <row r="279" spans="1:8" ht="13" x14ac:dyDescent="0.2">
      <c r="A279" s="105" t="s">
        <v>5172</v>
      </c>
      <c r="B279" s="105" t="s">
        <v>4765</v>
      </c>
      <c r="C279" s="105" t="str">
        <f t="shared" si="4"/>
        <v>0111501433就労継続支援(Ｂ型)</v>
      </c>
      <c r="D279" s="105" t="s">
        <v>6255</v>
      </c>
      <c r="E279" s="105" t="s">
        <v>7092</v>
      </c>
      <c r="F279" s="106" t="s">
        <v>8273</v>
      </c>
      <c r="G279" s="108"/>
      <c r="H279" s="108"/>
    </row>
    <row r="280" spans="1:8" ht="13" x14ac:dyDescent="0.2">
      <c r="A280" s="105" t="s">
        <v>5173</v>
      </c>
      <c r="B280" s="105" t="s">
        <v>4763</v>
      </c>
      <c r="C280" s="105" t="str">
        <f t="shared" si="4"/>
        <v>0111501441生活介護</v>
      </c>
      <c r="D280" s="105" t="s">
        <v>6256</v>
      </c>
      <c r="E280" s="105" t="s">
        <v>7093</v>
      </c>
      <c r="F280" s="106" t="s">
        <v>8274</v>
      </c>
      <c r="G280" s="108"/>
      <c r="H280" s="108"/>
    </row>
    <row r="281" spans="1:8" ht="13" x14ac:dyDescent="0.2">
      <c r="A281" s="105" t="s">
        <v>5173</v>
      </c>
      <c r="B281" s="105" t="s">
        <v>4765</v>
      </c>
      <c r="C281" s="105" t="str">
        <f t="shared" si="4"/>
        <v>0111501441就労継続支援(Ｂ型)</v>
      </c>
      <c r="D281" s="105" t="s">
        <v>6256</v>
      </c>
      <c r="E281" s="105" t="s">
        <v>7093</v>
      </c>
      <c r="F281" s="106" t="s">
        <v>8274</v>
      </c>
      <c r="G281" s="108"/>
      <c r="H281" s="108"/>
    </row>
    <row r="282" spans="1:8" ht="13" x14ac:dyDescent="0.2">
      <c r="A282" s="105" t="s">
        <v>5174</v>
      </c>
      <c r="B282" s="105" t="s">
        <v>4767</v>
      </c>
      <c r="C282" s="105" t="str">
        <f t="shared" si="4"/>
        <v>0111501466自立訓練(機能訓練)</v>
      </c>
      <c r="D282" s="105" t="s">
        <v>6257</v>
      </c>
      <c r="E282" s="105" t="s">
        <v>7094</v>
      </c>
      <c r="F282" s="106" t="s">
        <v>8275</v>
      </c>
      <c r="G282" s="108"/>
      <c r="H282" s="108"/>
    </row>
    <row r="283" spans="1:8" ht="13" x14ac:dyDescent="0.2">
      <c r="A283" s="105" t="s">
        <v>5175</v>
      </c>
      <c r="B283" s="105" t="s">
        <v>4765</v>
      </c>
      <c r="C283" s="105" t="str">
        <f t="shared" si="4"/>
        <v>0111501482就労継続支援(Ｂ型)</v>
      </c>
      <c r="D283" s="105" t="s">
        <v>6258</v>
      </c>
      <c r="E283" s="105" t="s">
        <v>7095</v>
      </c>
      <c r="F283" s="106" t="s">
        <v>8276</v>
      </c>
      <c r="G283" s="108"/>
      <c r="H283" s="108"/>
    </row>
    <row r="284" spans="1:8" ht="13" x14ac:dyDescent="0.2">
      <c r="A284" s="105" t="s">
        <v>5176</v>
      </c>
      <c r="B284" s="105" t="s">
        <v>4765</v>
      </c>
      <c r="C284" s="105" t="str">
        <f t="shared" si="4"/>
        <v>0111501516就労継続支援(Ｂ型)</v>
      </c>
      <c r="D284" s="105" t="s">
        <v>6259</v>
      </c>
      <c r="E284" s="105" t="s">
        <v>7096</v>
      </c>
      <c r="F284" s="106" t="s">
        <v>8277</v>
      </c>
      <c r="G284" s="108"/>
      <c r="H284" s="108"/>
    </row>
    <row r="285" spans="1:8" ht="13" x14ac:dyDescent="0.2">
      <c r="A285" s="105" t="s">
        <v>5177</v>
      </c>
      <c r="B285" s="105" t="s">
        <v>4765</v>
      </c>
      <c r="C285" s="105" t="str">
        <f t="shared" si="4"/>
        <v>0111501524就労継続支援(Ｂ型)</v>
      </c>
      <c r="D285" s="105" t="s">
        <v>6260</v>
      </c>
      <c r="E285" s="105" t="s">
        <v>7097</v>
      </c>
      <c r="F285" s="106" t="s">
        <v>8278</v>
      </c>
      <c r="G285" s="108"/>
      <c r="H285" s="108"/>
    </row>
    <row r="286" spans="1:8" ht="13" x14ac:dyDescent="0.2">
      <c r="A286" s="105" t="s">
        <v>5178</v>
      </c>
      <c r="B286" s="105" t="s">
        <v>4765</v>
      </c>
      <c r="C286" s="105" t="str">
        <f t="shared" si="4"/>
        <v>0111501532就労継続支援(Ｂ型)</v>
      </c>
      <c r="D286" s="105" t="s">
        <v>6261</v>
      </c>
      <c r="E286" s="105" t="s">
        <v>7098</v>
      </c>
      <c r="F286" s="106" t="s">
        <v>8279</v>
      </c>
      <c r="G286" s="108"/>
      <c r="H286" s="108"/>
    </row>
    <row r="287" spans="1:8" ht="13" x14ac:dyDescent="0.2">
      <c r="A287" s="105" t="s">
        <v>5179</v>
      </c>
      <c r="B287" s="105" t="s">
        <v>4763</v>
      </c>
      <c r="C287" s="105" t="str">
        <f t="shared" si="4"/>
        <v>0111501540生活介護</v>
      </c>
      <c r="D287" s="105" t="s">
        <v>6262</v>
      </c>
      <c r="E287" s="105" t="s">
        <v>7099</v>
      </c>
      <c r="F287" s="106" t="s">
        <v>8280</v>
      </c>
      <c r="G287" s="108"/>
      <c r="H287" s="108"/>
    </row>
    <row r="288" spans="1:8" ht="13" x14ac:dyDescent="0.2">
      <c r="A288" s="105" t="s">
        <v>5179</v>
      </c>
      <c r="B288" s="105" t="s">
        <v>4765</v>
      </c>
      <c r="C288" s="105" t="str">
        <f t="shared" si="4"/>
        <v>0111501540就労継続支援(Ｂ型)</v>
      </c>
      <c r="D288" s="105" t="s">
        <v>6262</v>
      </c>
      <c r="E288" s="105" t="s">
        <v>7099</v>
      </c>
      <c r="F288" s="106" t="s">
        <v>8280</v>
      </c>
      <c r="G288" s="108"/>
      <c r="H288" s="108"/>
    </row>
    <row r="289" spans="1:8" ht="13" x14ac:dyDescent="0.2">
      <c r="A289" s="105" t="s">
        <v>5180</v>
      </c>
      <c r="B289" s="105" t="s">
        <v>4765</v>
      </c>
      <c r="C289" s="105" t="str">
        <f t="shared" si="4"/>
        <v>0111501573就労継続支援(Ｂ型)</v>
      </c>
      <c r="D289" s="105" t="s">
        <v>6263</v>
      </c>
      <c r="E289" s="105" t="s">
        <v>7100</v>
      </c>
      <c r="F289" s="106" t="s">
        <v>8281</v>
      </c>
      <c r="G289" s="108"/>
      <c r="H289" s="108"/>
    </row>
    <row r="290" spans="1:8" ht="13" x14ac:dyDescent="0.2">
      <c r="A290" s="105" t="s">
        <v>5181</v>
      </c>
      <c r="B290" s="105" t="s">
        <v>4765</v>
      </c>
      <c r="C290" s="105" t="str">
        <f t="shared" si="4"/>
        <v>0111501581就労継続支援(Ｂ型)</v>
      </c>
      <c r="D290" s="105" t="s">
        <v>6240</v>
      </c>
      <c r="E290" s="105" t="s">
        <v>7101</v>
      </c>
      <c r="F290" s="106" t="s">
        <v>8282</v>
      </c>
      <c r="G290" s="108"/>
      <c r="H290" s="108"/>
    </row>
    <row r="291" spans="1:8" ht="13" x14ac:dyDescent="0.2">
      <c r="A291" s="105" t="s">
        <v>5182</v>
      </c>
      <c r="B291" s="105" t="s">
        <v>4766</v>
      </c>
      <c r="C291" s="105" t="str">
        <f t="shared" si="4"/>
        <v>0111501607自立訓練(生活訓練)</v>
      </c>
      <c r="D291" s="105" t="s">
        <v>6264</v>
      </c>
      <c r="E291" s="105" t="s">
        <v>7102</v>
      </c>
      <c r="F291" s="106" t="s">
        <v>8283</v>
      </c>
      <c r="G291" s="108"/>
      <c r="H291" s="108"/>
    </row>
    <row r="292" spans="1:8" ht="13" x14ac:dyDescent="0.2">
      <c r="A292" s="105" t="s">
        <v>5182</v>
      </c>
      <c r="B292" s="105" t="s">
        <v>4765</v>
      </c>
      <c r="C292" s="105" t="str">
        <f t="shared" si="4"/>
        <v>0111501607就労継続支援(Ｂ型)</v>
      </c>
      <c r="D292" s="105" t="s">
        <v>6264</v>
      </c>
      <c r="E292" s="105" t="s">
        <v>7102</v>
      </c>
      <c r="F292" s="106" t="s">
        <v>8283</v>
      </c>
      <c r="G292" s="108"/>
      <c r="H292" s="108"/>
    </row>
    <row r="293" spans="1:8" ht="13" x14ac:dyDescent="0.2">
      <c r="A293" s="105" t="s">
        <v>5183</v>
      </c>
      <c r="B293" s="105" t="s">
        <v>4765</v>
      </c>
      <c r="C293" s="105" t="str">
        <f t="shared" si="4"/>
        <v>0111501615就労継続支援(Ｂ型)</v>
      </c>
      <c r="D293" s="105" t="s">
        <v>6265</v>
      </c>
      <c r="E293" s="105" t="s">
        <v>7103</v>
      </c>
      <c r="F293" s="106" t="s">
        <v>8284</v>
      </c>
      <c r="G293" s="108"/>
      <c r="H293" s="108"/>
    </row>
    <row r="294" spans="1:8" ht="13" x14ac:dyDescent="0.2">
      <c r="A294" s="105" t="s">
        <v>5184</v>
      </c>
      <c r="B294" s="105" t="s">
        <v>4765</v>
      </c>
      <c r="C294" s="105" t="str">
        <f t="shared" si="4"/>
        <v>0111501623就労継続支援(Ｂ型)</v>
      </c>
      <c r="D294" s="105" t="s">
        <v>6266</v>
      </c>
      <c r="E294" s="105" t="s">
        <v>7104</v>
      </c>
      <c r="F294" s="106" t="s">
        <v>8285</v>
      </c>
      <c r="G294" s="108"/>
      <c r="H294" s="108"/>
    </row>
    <row r="295" spans="1:8" ht="13" x14ac:dyDescent="0.2">
      <c r="A295" s="105" t="s">
        <v>5185</v>
      </c>
      <c r="B295" s="105" t="s">
        <v>4765</v>
      </c>
      <c r="C295" s="105" t="str">
        <f t="shared" si="4"/>
        <v>0111501631就労継続支援(Ｂ型)</v>
      </c>
      <c r="D295" s="105" t="s">
        <v>6267</v>
      </c>
      <c r="E295" s="105" t="s">
        <v>7105</v>
      </c>
      <c r="F295" s="106" t="s">
        <v>8286</v>
      </c>
      <c r="G295" s="108"/>
      <c r="H295" s="108"/>
    </row>
    <row r="296" spans="1:8" ht="13" x14ac:dyDescent="0.2">
      <c r="A296" s="105" t="s">
        <v>5186</v>
      </c>
      <c r="B296" s="105" t="s">
        <v>4765</v>
      </c>
      <c r="C296" s="105" t="str">
        <f t="shared" si="4"/>
        <v>0111501649就労継続支援(Ｂ型)</v>
      </c>
      <c r="D296" s="105" t="s">
        <v>6268</v>
      </c>
      <c r="E296" s="105" t="s">
        <v>7106</v>
      </c>
      <c r="F296" s="106" t="s">
        <v>8287</v>
      </c>
      <c r="G296" s="108"/>
      <c r="H296" s="108"/>
    </row>
    <row r="297" spans="1:8" ht="13" x14ac:dyDescent="0.2">
      <c r="A297" s="105" t="s">
        <v>5187</v>
      </c>
      <c r="B297" s="105" t="s">
        <v>4763</v>
      </c>
      <c r="C297" s="105" t="str">
        <f t="shared" si="4"/>
        <v>0111600193生活介護</v>
      </c>
      <c r="D297" s="105" t="s">
        <v>6256</v>
      </c>
      <c r="E297" s="105" t="s">
        <v>7107</v>
      </c>
      <c r="F297" s="106" t="s">
        <v>8288</v>
      </c>
      <c r="G297" s="108"/>
      <c r="H297" s="108"/>
    </row>
    <row r="298" spans="1:8" ht="13" x14ac:dyDescent="0.2">
      <c r="A298" s="105" t="s">
        <v>5187</v>
      </c>
      <c r="B298" s="105" t="s">
        <v>4765</v>
      </c>
      <c r="C298" s="105" t="str">
        <f t="shared" si="4"/>
        <v>0111600193就労継続支援(Ｂ型)</v>
      </c>
      <c r="D298" s="105" t="s">
        <v>6256</v>
      </c>
      <c r="E298" s="105" t="s">
        <v>7107</v>
      </c>
      <c r="F298" s="106" t="s">
        <v>8288</v>
      </c>
      <c r="G298" s="108"/>
      <c r="H298" s="108"/>
    </row>
    <row r="299" spans="1:8" ht="13" x14ac:dyDescent="0.2">
      <c r="A299" s="105" t="s">
        <v>5188</v>
      </c>
      <c r="B299" s="105" t="s">
        <v>4765</v>
      </c>
      <c r="C299" s="105" t="str">
        <f t="shared" si="4"/>
        <v>0111600201就労継続支援(Ｂ型)</v>
      </c>
      <c r="D299" s="105" t="s">
        <v>6256</v>
      </c>
      <c r="E299" s="105" t="s">
        <v>7108</v>
      </c>
      <c r="F299" s="106" t="s">
        <v>8289</v>
      </c>
      <c r="G299" s="108"/>
      <c r="H299" s="108"/>
    </row>
    <row r="300" spans="1:8" ht="13" x14ac:dyDescent="0.2">
      <c r="A300" s="105" t="s">
        <v>5189</v>
      </c>
      <c r="B300" s="105" t="s">
        <v>4763</v>
      </c>
      <c r="C300" s="105" t="str">
        <f t="shared" si="4"/>
        <v>0111600219生活介護</v>
      </c>
      <c r="D300" s="105" t="s">
        <v>6256</v>
      </c>
      <c r="E300" s="105" t="s">
        <v>7109</v>
      </c>
      <c r="F300" s="106" t="s">
        <v>8290</v>
      </c>
      <c r="G300" s="108"/>
      <c r="H300" s="108"/>
    </row>
    <row r="301" spans="1:8" ht="13" x14ac:dyDescent="0.2">
      <c r="A301" s="105" t="s">
        <v>5189</v>
      </c>
      <c r="B301" s="105" t="s">
        <v>4765</v>
      </c>
      <c r="C301" s="105" t="str">
        <f t="shared" si="4"/>
        <v>0111600219就労継続支援(Ｂ型)</v>
      </c>
      <c r="D301" s="105" t="s">
        <v>6256</v>
      </c>
      <c r="E301" s="105" t="s">
        <v>7109</v>
      </c>
      <c r="F301" s="106" t="s">
        <v>8290</v>
      </c>
      <c r="G301" s="108"/>
      <c r="H301" s="108"/>
    </row>
    <row r="302" spans="1:8" ht="13" x14ac:dyDescent="0.2">
      <c r="A302" s="105" t="s">
        <v>5190</v>
      </c>
      <c r="B302" s="105" t="s">
        <v>4763</v>
      </c>
      <c r="C302" s="105" t="str">
        <f t="shared" si="4"/>
        <v>0111600292生活介護</v>
      </c>
      <c r="D302" s="105" t="s">
        <v>6256</v>
      </c>
      <c r="E302" s="105" t="s">
        <v>7110</v>
      </c>
      <c r="F302" s="106" t="s">
        <v>8291</v>
      </c>
      <c r="G302" s="108"/>
      <c r="H302" s="108"/>
    </row>
    <row r="303" spans="1:8" ht="13" x14ac:dyDescent="0.2">
      <c r="A303" s="105" t="s">
        <v>5190</v>
      </c>
      <c r="B303" s="105" t="s">
        <v>4765</v>
      </c>
      <c r="C303" s="105" t="str">
        <f t="shared" si="4"/>
        <v>0111600292就労継続支援(Ｂ型)</v>
      </c>
      <c r="D303" s="105" t="s">
        <v>6256</v>
      </c>
      <c r="E303" s="105" t="s">
        <v>7110</v>
      </c>
      <c r="F303" s="106" t="s">
        <v>8291</v>
      </c>
      <c r="G303" s="108"/>
      <c r="H303" s="108"/>
    </row>
    <row r="304" spans="1:8" ht="13" x14ac:dyDescent="0.2">
      <c r="A304" s="105" t="s">
        <v>5191</v>
      </c>
      <c r="B304" s="105" t="s">
        <v>4763</v>
      </c>
      <c r="C304" s="105" t="str">
        <f t="shared" si="4"/>
        <v>0111600300生活介護</v>
      </c>
      <c r="D304" s="105" t="s">
        <v>6256</v>
      </c>
      <c r="E304" s="105" t="s">
        <v>7111</v>
      </c>
      <c r="F304" s="106" t="s">
        <v>8292</v>
      </c>
      <c r="G304" s="108"/>
      <c r="H304" s="108"/>
    </row>
    <row r="305" spans="1:8" ht="13" x14ac:dyDescent="0.2">
      <c r="A305" s="105" t="s">
        <v>5192</v>
      </c>
      <c r="B305" s="105" t="s">
        <v>4765</v>
      </c>
      <c r="C305" s="105" t="str">
        <f t="shared" si="4"/>
        <v>0111600318就労継続支援(Ｂ型)</v>
      </c>
      <c r="D305" s="105" t="s">
        <v>6269</v>
      </c>
      <c r="E305" s="105" t="s">
        <v>7112</v>
      </c>
      <c r="F305" s="106" t="s">
        <v>8293</v>
      </c>
      <c r="G305" s="108"/>
      <c r="H305" s="108"/>
    </row>
    <row r="306" spans="1:8" ht="13" x14ac:dyDescent="0.2">
      <c r="A306" s="105" t="s">
        <v>5193</v>
      </c>
      <c r="B306" s="105" t="s">
        <v>4763</v>
      </c>
      <c r="C306" s="105" t="str">
        <f t="shared" si="4"/>
        <v>0111600342生活介護</v>
      </c>
      <c r="D306" s="105" t="s">
        <v>6256</v>
      </c>
      <c r="E306" s="105" t="s">
        <v>7113</v>
      </c>
      <c r="F306" s="106" t="s">
        <v>8294</v>
      </c>
      <c r="G306" s="108"/>
      <c r="H306" s="108"/>
    </row>
    <row r="307" spans="1:8" ht="13" x14ac:dyDescent="0.2">
      <c r="A307" s="105" t="s">
        <v>5194</v>
      </c>
      <c r="B307" s="105" t="s">
        <v>4763</v>
      </c>
      <c r="C307" s="105" t="str">
        <f t="shared" si="4"/>
        <v>0111600359生活介護</v>
      </c>
      <c r="D307" s="105" t="s">
        <v>6256</v>
      </c>
      <c r="E307" s="105" t="s">
        <v>7114</v>
      </c>
      <c r="F307" s="106" t="s">
        <v>8295</v>
      </c>
      <c r="G307" s="108"/>
      <c r="H307" s="108"/>
    </row>
    <row r="308" spans="1:8" ht="13" x14ac:dyDescent="0.2">
      <c r="A308" s="105" t="s">
        <v>5194</v>
      </c>
      <c r="B308" s="105" t="s">
        <v>4765</v>
      </c>
      <c r="C308" s="105" t="str">
        <f t="shared" si="4"/>
        <v>0111600359就労継続支援(Ｂ型)</v>
      </c>
      <c r="D308" s="105" t="s">
        <v>6256</v>
      </c>
      <c r="E308" s="105" t="s">
        <v>7114</v>
      </c>
      <c r="F308" s="106" t="s">
        <v>8295</v>
      </c>
      <c r="G308" s="108"/>
      <c r="H308" s="108"/>
    </row>
    <row r="309" spans="1:8" ht="13" x14ac:dyDescent="0.2">
      <c r="A309" s="105" t="s">
        <v>5195</v>
      </c>
      <c r="B309" s="105" t="s">
        <v>4764</v>
      </c>
      <c r="C309" s="105" t="str">
        <f t="shared" si="4"/>
        <v>0111600441就労継続支援(Ａ型)</v>
      </c>
      <c r="D309" s="105" t="s">
        <v>6256</v>
      </c>
      <c r="E309" s="105" t="s">
        <v>7115</v>
      </c>
      <c r="F309" s="106" t="s">
        <v>8296</v>
      </c>
      <c r="G309" s="108"/>
      <c r="H309" s="108"/>
    </row>
    <row r="310" spans="1:8" ht="13" x14ac:dyDescent="0.2">
      <c r="A310" s="105" t="s">
        <v>5196</v>
      </c>
      <c r="B310" s="105" t="s">
        <v>4764</v>
      </c>
      <c r="C310" s="105" t="str">
        <f t="shared" si="4"/>
        <v>0111600458就労継続支援(Ａ型)</v>
      </c>
      <c r="D310" s="105" t="s">
        <v>6262</v>
      </c>
      <c r="E310" s="105" t="s">
        <v>7116</v>
      </c>
      <c r="F310" s="106" t="s">
        <v>8297</v>
      </c>
      <c r="G310" s="108"/>
      <c r="H310" s="108"/>
    </row>
    <row r="311" spans="1:8" ht="13" x14ac:dyDescent="0.2">
      <c r="A311" s="105" t="s">
        <v>5197</v>
      </c>
      <c r="B311" s="105" t="s">
        <v>4765</v>
      </c>
      <c r="C311" s="105" t="str">
        <f t="shared" si="4"/>
        <v>0111600482就労継続支援(Ｂ型)</v>
      </c>
      <c r="D311" s="105" t="s">
        <v>6270</v>
      </c>
      <c r="E311" s="105" t="s">
        <v>7117</v>
      </c>
      <c r="F311" s="106" t="s">
        <v>8298</v>
      </c>
      <c r="G311" s="108"/>
      <c r="H311" s="108"/>
    </row>
    <row r="312" spans="1:8" ht="13" x14ac:dyDescent="0.2">
      <c r="A312" s="105" t="s">
        <v>5198</v>
      </c>
      <c r="B312" s="105" t="s">
        <v>4765</v>
      </c>
      <c r="C312" s="105" t="str">
        <f t="shared" si="4"/>
        <v>0111600490就労継続支援(Ｂ型)</v>
      </c>
      <c r="D312" s="105" t="s">
        <v>6271</v>
      </c>
      <c r="E312" s="105" t="s">
        <v>7118</v>
      </c>
      <c r="F312" s="106" t="s">
        <v>8299</v>
      </c>
      <c r="G312" s="108"/>
      <c r="H312" s="108"/>
    </row>
    <row r="313" spans="1:8" ht="13" x14ac:dyDescent="0.2">
      <c r="A313" s="105" t="s">
        <v>5199</v>
      </c>
      <c r="B313" s="105" t="s">
        <v>4765</v>
      </c>
      <c r="C313" s="105" t="str">
        <f t="shared" si="4"/>
        <v>0111700233就労継続支援(Ｂ型)</v>
      </c>
      <c r="D313" s="105" t="s">
        <v>6272</v>
      </c>
      <c r="E313" s="105" t="s">
        <v>6272</v>
      </c>
      <c r="F313" s="106" t="s">
        <v>8300</v>
      </c>
      <c r="G313" s="108"/>
      <c r="H313" s="108"/>
    </row>
    <row r="314" spans="1:8" ht="13" x14ac:dyDescent="0.2">
      <c r="A314" s="105" t="s">
        <v>5200</v>
      </c>
      <c r="B314" s="105" t="s">
        <v>4763</v>
      </c>
      <c r="C314" s="105" t="str">
        <f t="shared" si="4"/>
        <v>0111700241生活介護</v>
      </c>
      <c r="D314" s="105" t="s">
        <v>6273</v>
      </c>
      <c r="E314" s="105" t="s">
        <v>7119</v>
      </c>
      <c r="F314" s="106" t="s">
        <v>8301</v>
      </c>
      <c r="G314" s="108"/>
      <c r="H314" s="108"/>
    </row>
    <row r="315" spans="1:8" ht="13" x14ac:dyDescent="0.2">
      <c r="A315" s="105" t="s">
        <v>5201</v>
      </c>
      <c r="B315" s="105" t="s">
        <v>4763</v>
      </c>
      <c r="C315" s="105" t="str">
        <f t="shared" si="4"/>
        <v>0111700258生活介護</v>
      </c>
      <c r="D315" s="105" t="s">
        <v>6273</v>
      </c>
      <c r="E315" s="105" t="s">
        <v>7120</v>
      </c>
      <c r="F315" s="106" t="s">
        <v>8302</v>
      </c>
      <c r="G315" s="108"/>
      <c r="H315" s="108"/>
    </row>
    <row r="316" spans="1:8" ht="13" x14ac:dyDescent="0.2">
      <c r="A316" s="105" t="s">
        <v>5201</v>
      </c>
      <c r="B316" s="105" t="s">
        <v>4765</v>
      </c>
      <c r="C316" s="105" t="str">
        <f t="shared" si="4"/>
        <v>0111700258就労継続支援(Ｂ型)</v>
      </c>
      <c r="D316" s="105" t="s">
        <v>6273</v>
      </c>
      <c r="E316" s="105" t="s">
        <v>7120</v>
      </c>
      <c r="F316" s="106" t="s">
        <v>8302</v>
      </c>
      <c r="G316" s="108"/>
      <c r="H316" s="108"/>
    </row>
    <row r="317" spans="1:8" ht="13" x14ac:dyDescent="0.2">
      <c r="A317" s="105" t="s">
        <v>5202</v>
      </c>
      <c r="B317" s="105" t="s">
        <v>4765</v>
      </c>
      <c r="C317" s="105" t="str">
        <f t="shared" si="4"/>
        <v>0111700381就労継続支援(Ｂ型)</v>
      </c>
      <c r="D317" s="105" t="s">
        <v>6274</v>
      </c>
      <c r="E317" s="105" t="s">
        <v>7121</v>
      </c>
      <c r="F317" s="106" t="s">
        <v>8303</v>
      </c>
      <c r="G317" s="108"/>
      <c r="H317" s="108"/>
    </row>
    <row r="318" spans="1:8" ht="13" x14ac:dyDescent="0.2">
      <c r="A318" s="105" t="s">
        <v>5203</v>
      </c>
      <c r="B318" s="105" t="s">
        <v>4762</v>
      </c>
      <c r="C318" s="105" t="str">
        <f t="shared" si="4"/>
        <v>0112000013就労移行支援</v>
      </c>
      <c r="D318" s="105" t="s">
        <v>6275</v>
      </c>
      <c r="E318" s="105" t="s">
        <v>7122</v>
      </c>
      <c r="F318" s="106" t="s">
        <v>8304</v>
      </c>
      <c r="G318" s="108"/>
      <c r="H318" s="108"/>
    </row>
    <row r="319" spans="1:8" ht="13" x14ac:dyDescent="0.2">
      <c r="A319" s="105" t="s">
        <v>5203</v>
      </c>
      <c r="B319" s="105" t="s">
        <v>4765</v>
      </c>
      <c r="C319" s="105" t="str">
        <f t="shared" si="4"/>
        <v>0112000013就労継続支援(Ｂ型)</v>
      </c>
      <c r="D319" s="105" t="s">
        <v>6275</v>
      </c>
      <c r="E319" s="105" t="s">
        <v>7122</v>
      </c>
      <c r="F319" s="106" t="s">
        <v>8304</v>
      </c>
      <c r="G319" s="108"/>
      <c r="H319" s="108"/>
    </row>
    <row r="320" spans="1:8" ht="13" x14ac:dyDescent="0.2">
      <c r="A320" s="105" t="s">
        <v>5204</v>
      </c>
      <c r="B320" s="105" t="s">
        <v>4763</v>
      </c>
      <c r="C320" s="105" t="str">
        <f t="shared" si="4"/>
        <v>0112000021生活介護</v>
      </c>
      <c r="D320" s="105" t="s">
        <v>6275</v>
      </c>
      <c r="E320" s="105" t="s">
        <v>7123</v>
      </c>
      <c r="F320" s="106" t="s">
        <v>8305</v>
      </c>
      <c r="G320" s="108"/>
      <c r="H320" s="108"/>
    </row>
    <row r="321" spans="1:8" ht="13" x14ac:dyDescent="0.2">
      <c r="A321" s="105" t="s">
        <v>5205</v>
      </c>
      <c r="B321" s="105" t="s">
        <v>4763</v>
      </c>
      <c r="C321" s="105" t="str">
        <f t="shared" si="4"/>
        <v>0112000062生活介護</v>
      </c>
      <c r="D321" s="105" t="s">
        <v>3333</v>
      </c>
      <c r="E321" s="105" t="s">
        <v>7124</v>
      </c>
      <c r="F321" s="106" t="s">
        <v>8306</v>
      </c>
      <c r="G321" s="108"/>
      <c r="H321" s="108"/>
    </row>
    <row r="322" spans="1:8" ht="13" x14ac:dyDescent="0.2">
      <c r="A322" s="105" t="s">
        <v>5206</v>
      </c>
      <c r="B322" s="105" t="s">
        <v>4763</v>
      </c>
      <c r="C322" s="105" t="str">
        <f t="shared" si="4"/>
        <v>0112000070生活介護</v>
      </c>
      <c r="D322" s="105" t="s">
        <v>3333</v>
      </c>
      <c r="E322" s="105" t="s">
        <v>7125</v>
      </c>
      <c r="F322" s="106" t="s">
        <v>8307</v>
      </c>
      <c r="G322" s="108"/>
      <c r="H322" s="108"/>
    </row>
    <row r="323" spans="1:8" ht="13" x14ac:dyDescent="0.2">
      <c r="A323" s="105" t="s">
        <v>5206</v>
      </c>
      <c r="B323" s="105" t="s">
        <v>4765</v>
      </c>
      <c r="C323" s="105" t="str">
        <f t="shared" si="4"/>
        <v>0112000070就労継続支援(Ｂ型)</v>
      </c>
      <c r="D323" s="105" t="s">
        <v>3333</v>
      </c>
      <c r="E323" s="105" t="s">
        <v>7125</v>
      </c>
      <c r="F323" s="106" t="s">
        <v>8307</v>
      </c>
      <c r="G323" s="108"/>
      <c r="H323" s="108"/>
    </row>
    <row r="324" spans="1:8" ht="13" x14ac:dyDescent="0.2">
      <c r="A324" s="105" t="s">
        <v>5207</v>
      </c>
      <c r="B324" s="105" t="s">
        <v>4763</v>
      </c>
      <c r="C324" s="105" t="str">
        <f t="shared" ref="C324:C387" si="5">A324&amp;B324</f>
        <v>0112000237生活介護</v>
      </c>
      <c r="D324" s="105" t="s">
        <v>6276</v>
      </c>
      <c r="E324" s="105" t="s">
        <v>7126</v>
      </c>
      <c r="F324" s="106" t="s">
        <v>8308</v>
      </c>
      <c r="G324" s="108"/>
      <c r="H324" s="108"/>
    </row>
    <row r="325" spans="1:8" ht="13" x14ac:dyDescent="0.2">
      <c r="A325" s="105" t="s">
        <v>5208</v>
      </c>
      <c r="B325" s="105" t="s">
        <v>4763</v>
      </c>
      <c r="C325" s="105" t="str">
        <f t="shared" si="5"/>
        <v>0112000252生活介護</v>
      </c>
      <c r="D325" s="105" t="s">
        <v>3342</v>
      </c>
      <c r="E325" s="105" t="s">
        <v>7127</v>
      </c>
      <c r="F325" s="106" t="s">
        <v>8309</v>
      </c>
      <c r="G325" s="108"/>
      <c r="H325" s="108"/>
    </row>
    <row r="326" spans="1:8" ht="13" x14ac:dyDescent="0.2">
      <c r="A326" s="105" t="s">
        <v>5208</v>
      </c>
      <c r="B326" s="105" t="s">
        <v>4765</v>
      </c>
      <c r="C326" s="105" t="str">
        <f t="shared" si="5"/>
        <v>0112000252就労継続支援(Ｂ型)</v>
      </c>
      <c r="D326" s="105" t="s">
        <v>3342</v>
      </c>
      <c r="E326" s="105" t="s">
        <v>7127</v>
      </c>
      <c r="F326" s="106" t="s">
        <v>8310</v>
      </c>
      <c r="G326" s="108"/>
      <c r="H326" s="108"/>
    </row>
    <row r="327" spans="1:8" ht="13" x14ac:dyDescent="0.2">
      <c r="A327" s="105" t="s">
        <v>5209</v>
      </c>
      <c r="B327" s="105" t="s">
        <v>4765</v>
      </c>
      <c r="C327" s="105" t="str">
        <f t="shared" si="5"/>
        <v>0112000260就労継続支援(Ｂ型)</v>
      </c>
      <c r="D327" s="105" t="s">
        <v>3342</v>
      </c>
      <c r="E327" s="105" t="s">
        <v>7128</v>
      </c>
      <c r="F327" s="106" t="s">
        <v>8311</v>
      </c>
      <c r="G327" s="108"/>
      <c r="H327" s="108"/>
    </row>
    <row r="328" spans="1:8" ht="13" x14ac:dyDescent="0.2">
      <c r="A328" s="105" t="s">
        <v>5210</v>
      </c>
      <c r="B328" s="105" t="s">
        <v>4763</v>
      </c>
      <c r="C328" s="105" t="str">
        <f t="shared" si="5"/>
        <v>0112000278生活介護</v>
      </c>
      <c r="D328" s="105" t="s">
        <v>6277</v>
      </c>
      <c r="E328" s="105" t="s">
        <v>7129</v>
      </c>
      <c r="F328" s="106" t="s">
        <v>8312</v>
      </c>
      <c r="G328" s="108"/>
      <c r="H328" s="108"/>
    </row>
    <row r="329" spans="1:8" ht="13" x14ac:dyDescent="0.2">
      <c r="A329" s="105" t="s">
        <v>5211</v>
      </c>
      <c r="B329" s="105" t="s">
        <v>4763</v>
      </c>
      <c r="C329" s="105" t="str">
        <f t="shared" si="5"/>
        <v>0112000294生活介護</v>
      </c>
      <c r="D329" s="105" t="s">
        <v>6277</v>
      </c>
      <c r="E329" s="105" t="s">
        <v>7130</v>
      </c>
      <c r="F329" s="106" t="s">
        <v>8313</v>
      </c>
      <c r="G329" s="108"/>
      <c r="H329" s="108"/>
    </row>
    <row r="330" spans="1:8" ht="13" x14ac:dyDescent="0.2">
      <c r="A330" s="105" t="s">
        <v>5212</v>
      </c>
      <c r="B330" s="105" t="s">
        <v>4765</v>
      </c>
      <c r="C330" s="105" t="str">
        <f t="shared" si="5"/>
        <v>0112000302就労継続支援(Ｂ型)</v>
      </c>
      <c r="D330" s="105" t="s">
        <v>6278</v>
      </c>
      <c r="E330" s="105" t="s">
        <v>7131</v>
      </c>
      <c r="F330" s="106" t="s">
        <v>8314</v>
      </c>
      <c r="G330" s="108"/>
      <c r="H330" s="108"/>
    </row>
    <row r="331" spans="1:8" ht="13" x14ac:dyDescent="0.2">
      <c r="A331" s="105" t="s">
        <v>5213</v>
      </c>
      <c r="B331" s="105" t="s">
        <v>4766</v>
      </c>
      <c r="C331" s="105" t="str">
        <f t="shared" si="5"/>
        <v>0112000336自立訓練(生活訓練)</v>
      </c>
      <c r="D331" s="105" t="s">
        <v>6279</v>
      </c>
      <c r="E331" s="105" t="s">
        <v>7132</v>
      </c>
      <c r="F331" s="106" t="s">
        <v>8315</v>
      </c>
      <c r="G331" s="108"/>
      <c r="H331" s="108"/>
    </row>
    <row r="332" spans="1:8" ht="13" x14ac:dyDescent="0.2">
      <c r="A332" s="105" t="s">
        <v>5213</v>
      </c>
      <c r="B332" s="105" t="s">
        <v>4765</v>
      </c>
      <c r="C332" s="105" t="str">
        <f t="shared" si="5"/>
        <v>0112000336就労継続支援(Ｂ型)</v>
      </c>
      <c r="D332" s="105" t="s">
        <v>6279</v>
      </c>
      <c r="E332" s="105" t="s">
        <v>7133</v>
      </c>
      <c r="F332" s="106" t="s">
        <v>8315</v>
      </c>
      <c r="G332" s="108"/>
      <c r="H332" s="108"/>
    </row>
    <row r="333" spans="1:8" ht="13" x14ac:dyDescent="0.2">
      <c r="A333" s="105" t="s">
        <v>5214</v>
      </c>
      <c r="B333" s="105" t="s">
        <v>4765</v>
      </c>
      <c r="C333" s="105" t="str">
        <f t="shared" si="5"/>
        <v>0112000344就労継続支援(Ｂ型)</v>
      </c>
      <c r="D333" s="105" t="s">
        <v>6275</v>
      </c>
      <c r="E333" s="105" t="s">
        <v>7134</v>
      </c>
      <c r="F333" s="106" t="s">
        <v>8316</v>
      </c>
      <c r="G333" s="108"/>
      <c r="H333" s="108"/>
    </row>
    <row r="334" spans="1:8" ht="13" x14ac:dyDescent="0.2">
      <c r="A334" s="105" t="s">
        <v>5215</v>
      </c>
      <c r="B334" s="105" t="s">
        <v>4763</v>
      </c>
      <c r="C334" s="105" t="str">
        <f t="shared" si="5"/>
        <v>0112000351生活介護</v>
      </c>
      <c r="D334" s="105" t="s">
        <v>6275</v>
      </c>
      <c r="E334" s="105" t="s">
        <v>7135</v>
      </c>
      <c r="F334" s="106" t="s">
        <v>8305</v>
      </c>
      <c r="G334" s="108"/>
      <c r="H334" s="108"/>
    </row>
    <row r="335" spans="1:8" ht="13" x14ac:dyDescent="0.2">
      <c r="A335" s="105" t="s">
        <v>5216</v>
      </c>
      <c r="B335" s="105" t="s">
        <v>4763</v>
      </c>
      <c r="C335" s="105" t="str">
        <f t="shared" si="5"/>
        <v>0112000393生活介護</v>
      </c>
      <c r="D335" s="105" t="s">
        <v>6280</v>
      </c>
      <c r="E335" s="105" t="s">
        <v>7136</v>
      </c>
      <c r="F335" s="106" t="s">
        <v>8317</v>
      </c>
      <c r="G335" s="108"/>
      <c r="H335" s="108"/>
    </row>
    <row r="336" spans="1:8" ht="13" x14ac:dyDescent="0.2">
      <c r="A336" s="105" t="s">
        <v>5217</v>
      </c>
      <c r="B336" s="105" t="s">
        <v>4763</v>
      </c>
      <c r="C336" s="105" t="str">
        <f t="shared" si="5"/>
        <v>0112000435生活介護</v>
      </c>
      <c r="D336" s="105" t="s">
        <v>3333</v>
      </c>
      <c r="E336" s="105" t="s">
        <v>7137</v>
      </c>
      <c r="F336" s="106" t="s">
        <v>8318</v>
      </c>
      <c r="G336" s="108"/>
      <c r="H336" s="108"/>
    </row>
    <row r="337" spans="1:8" ht="13" x14ac:dyDescent="0.2">
      <c r="A337" s="105" t="s">
        <v>5218</v>
      </c>
      <c r="B337" s="105" t="s">
        <v>4762</v>
      </c>
      <c r="C337" s="105" t="str">
        <f t="shared" si="5"/>
        <v>0112000450就労移行支援</v>
      </c>
      <c r="D337" s="105" t="s">
        <v>6276</v>
      </c>
      <c r="E337" s="105" t="s">
        <v>7138</v>
      </c>
      <c r="F337" s="106" t="s">
        <v>8308</v>
      </c>
      <c r="G337" s="108"/>
      <c r="H337" s="108"/>
    </row>
    <row r="338" spans="1:8" ht="13" x14ac:dyDescent="0.2">
      <c r="A338" s="105" t="s">
        <v>5218</v>
      </c>
      <c r="B338" s="105" t="s">
        <v>4764</v>
      </c>
      <c r="C338" s="105" t="str">
        <f t="shared" si="5"/>
        <v>0112000450就労継続支援(Ａ型)</v>
      </c>
      <c r="D338" s="105" t="s">
        <v>6276</v>
      </c>
      <c r="E338" s="105" t="s">
        <v>7138</v>
      </c>
      <c r="F338" s="106" t="s">
        <v>8308</v>
      </c>
      <c r="G338" s="108"/>
      <c r="H338" s="108"/>
    </row>
    <row r="339" spans="1:8" ht="13" x14ac:dyDescent="0.2">
      <c r="A339" s="105" t="s">
        <v>5218</v>
      </c>
      <c r="B339" s="105" t="s">
        <v>4765</v>
      </c>
      <c r="C339" s="105" t="str">
        <f t="shared" si="5"/>
        <v>0112000450就労継続支援(Ｂ型)</v>
      </c>
      <c r="D339" s="105" t="s">
        <v>6276</v>
      </c>
      <c r="E339" s="105" t="s">
        <v>7138</v>
      </c>
      <c r="F339" s="106" t="s">
        <v>8308</v>
      </c>
      <c r="G339" s="108"/>
      <c r="H339" s="108"/>
    </row>
    <row r="340" spans="1:8" ht="13" x14ac:dyDescent="0.2">
      <c r="A340" s="105" t="s">
        <v>5219</v>
      </c>
      <c r="B340" s="105" t="s">
        <v>4762</v>
      </c>
      <c r="C340" s="105" t="str">
        <f t="shared" si="5"/>
        <v>0112000526就労移行支援</v>
      </c>
      <c r="D340" s="105" t="s">
        <v>6279</v>
      </c>
      <c r="E340" s="105" t="s">
        <v>7139</v>
      </c>
      <c r="F340" s="106" t="s">
        <v>8319</v>
      </c>
      <c r="G340" s="108"/>
      <c r="H340" s="108"/>
    </row>
    <row r="341" spans="1:8" ht="13" x14ac:dyDescent="0.2">
      <c r="A341" s="105" t="s">
        <v>5219</v>
      </c>
      <c r="B341" s="105" t="s">
        <v>4765</v>
      </c>
      <c r="C341" s="105" t="str">
        <f t="shared" si="5"/>
        <v>0112000526就労継続支援(Ｂ型)</v>
      </c>
      <c r="D341" s="105" t="s">
        <v>6279</v>
      </c>
      <c r="E341" s="105" t="s">
        <v>7140</v>
      </c>
      <c r="F341" s="106" t="s">
        <v>8319</v>
      </c>
      <c r="G341" s="108"/>
      <c r="H341" s="108"/>
    </row>
    <row r="342" spans="1:8" ht="13" x14ac:dyDescent="0.2">
      <c r="A342" s="105" t="s">
        <v>5220</v>
      </c>
      <c r="B342" s="105" t="s">
        <v>4765</v>
      </c>
      <c r="C342" s="105" t="str">
        <f t="shared" si="5"/>
        <v>0112000617就労継続支援(Ｂ型)</v>
      </c>
      <c r="D342" s="105" t="s">
        <v>6281</v>
      </c>
      <c r="E342" s="105" t="s">
        <v>7141</v>
      </c>
      <c r="F342" s="106" t="s">
        <v>8320</v>
      </c>
      <c r="G342" s="108"/>
      <c r="H342" s="108"/>
    </row>
    <row r="343" spans="1:8" ht="13" x14ac:dyDescent="0.2">
      <c r="A343" s="105" t="s">
        <v>5221</v>
      </c>
      <c r="B343" s="105" t="s">
        <v>4763</v>
      </c>
      <c r="C343" s="105" t="str">
        <f t="shared" si="5"/>
        <v>0112000641生活介護</v>
      </c>
      <c r="D343" s="105" t="s">
        <v>6282</v>
      </c>
      <c r="E343" s="105" t="s">
        <v>7142</v>
      </c>
      <c r="F343" s="106" t="s">
        <v>8321</v>
      </c>
      <c r="G343" s="108"/>
      <c r="H343" s="108"/>
    </row>
    <row r="344" spans="1:8" ht="13" x14ac:dyDescent="0.2">
      <c r="A344" s="105" t="s">
        <v>5221</v>
      </c>
      <c r="B344" s="105" t="s">
        <v>4765</v>
      </c>
      <c r="C344" s="105" t="str">
        <f t="shared" si="5"/>
        <v>0112000641就労継続支援(Ｂ型)</v>
      </c>
      <c r="D344" s="105" t="s">
        <v>6282</v>
      </c>
      <c r="E344" s="105" t="s">
        <v>7143</v>
      </c>
      <c r="F344" s="106" t="s">
        <v>8321</v>
      </c>
      <c r="G344" s="108"/>
      <c r="H344" s="108"/>
    </row>
    <row r="345" spans="1:8" ht="13" x14ac:dyDescent="0.2">
      <c r="A345" s="105" t="s">
        <v>5222</v>
      </c>
      <c r="B345" s="105" t="s">
        <v>4763</v>
      </c>
      <c r="C345" s="105" t="str">
        <f t="shared" si="5"/>
        <v>0112000666生活介護</v>
      </c>
      <c r="D345" s="105" t="s">
        <v>6283</v>
      </c>
      <c r="E345" s="105" t="s">
        <v>7144</v>
      </c>
      <c r="F345" s="106" t="s">
        <v>8322</v>
      </c>
      <c r="G345" s="108"/>
      <c r="H345" s="108"/>
    </row>
    <row r="346" spans="1:8" ht="13" x14ac:dyDescent="0.2">
      <c r="A346" s="105" t="s">
        <v>5222</v>
      </c>
      <c r="B346" s="105" t="s">
        <v>4765</v>
      </c>
      <c r="C346" s="105" t="str">
        <f t="shared" si="5"/>
        <v>0112000666就労継続支援(Ｂ型)</v>
      </c>
      <c r="D346" s="105" t="s">
        <v>6283</v>
      </c>
      <c r="E346" s="105" t="s">
        <v>7144</v>
      </c>
      <c r="F346" s="106" t="s">
        <v>8322</v>
      </c>
      <c r="G346" s="108"/>
      <c r="H346" s="108"/>
    </row>
    <row r="347" spans="1:8" ht="13" x14ac:dyDescent="0.2">
      <c r="A347" s="105" t="s">
        <v>5223</v>
      </c>
      <c r="B347" s="105" t="s">
        <v>4763</v>
      </c>
      <c r="C347" s="105" t="str">
        <f t="shared" si="5"/>
        <v>0112000682生活介護</v>
      </c>
      <c r="D347" s="105" t="s">
        <v>6277</v>
      </c>
      <c r="E347" s="105" t="s">
        <v>7145</v>
      </c>
      <c r="F347" s="106" t="s">
        <v>8323</v>
      </c>
      <c r="G347" s="108"/>
      <c r="H347" s="108"/>
    </row>
    <row r="348" spans="1:8" ht="13" x14ac:dyDescent="0.2">
      <c r="A348" s="105" t="s">
        <v>5224</v>
      </c>
      <c r="B348" s="105" t="s">
        <v>4763</v>
      </c>
      <c r="C348" s="105" t="str">
        <f t="shared" si="5"/>
        <v>0112000716生活介護</v>
      </c>
      <c r="D348" s="105" t="s">
        <v>3333</v>
      </c>
      <c r="E348" s="105" t="s">
        <v>7146</v>
      </c>
      <c r="F348" s="106" t="s">
        <v>8306</v>
      </c>
      <c r="G348" s="108"/>
      <c r="H348" s="108"/>
    </row>
    <row r="349" spans="1:8" ht="13" x14ac:dyDescent="0.2">
      <c r="A349" s="105" t="s">
        <v>5225</v>
      </c>
      <c r="B349" s="105" t="s">
        <v>4763</v>
      </c>
      <c r="C349" s="105" t="str">
        <f t="shared" si="5"/>
        <v>0112000732生活介護</v>
      </c>
      <c r="D349" s="105" t="s">
        <v>3333</v>
      </c>
      <c r="E349" s="105" t="s">
        <v>7147</v>
      </c>
      <c r="F349" s="106" t="s">
        <v>8306</v>
      </c>
      <c r="G349" s="108"/>
      <c r="H349" s="108"/>
    </row>
    <row r="350" spans="1:8" ht="13" x14ac:dyDescent="0.2">
      <c r="A350" s="105" t="s">
        <v>5226</v>
      </c>
      <c r="B350" s="105" t="s">
        <v>4765</v>
      </c>
      <c r="C350" s="105" t="str">
        <f t="shared" si="5"/>
        <v>0112000914就労継続支援(Ｂ型)</v>
      </c>
      <c r="D350" s="105" t="s">
        <v>6279</v>
      </c>
      <c r="E350" s="105" t="s">
        <v>7148</v>
      </c>
      <c r="F350" s="106" t="s">
        <v>8324</v>
      </c>
      <c r="G350" s="108"/>
      <c r="H350" s="108"/>
    </row>
    <row r="351" spans="1:8" ht="13" x14ac:dyDescent="0.2">
      <c r="A351" s="105" t="s">
        <v>5227</v>
      </c>
      <c r="B351" s="105" t="s">
        <v>4765</v>
      </c>
      <c r="C351" s="105" t="str">
        <f t="shared" si="5"/>
        <v>0112001052就労継続支援(Ｂ型)</v>
      </c>
      <c r="D351" s="105" t="s">
        <v>6284</v>
      </c>
      <c r="E351" s="105" t="s">
        <v>7149</v>
      </c>
      <c r="F351" s="106" t="s">
        <v>8325</v>
      </c>
      <c r="G351" s="108">
        <v>153</v>
      </c>
      <c r="H351" s="108">
        <v>1</v>
      </c>
    </row>
    <row r="352" spans="1:8" ht="13" x14ac:dyDescent="0.2">
      <c r="A352" s="105" t="s">
        <v>5228</v>
      </c>
      <c r="B352" s="105" t="s">
        <v>4765</v>
      </c>
      <c r="C352" s="105" t="str">
        <f t="shared" si="5"/>
        <v>0112001086就労継続支援(Ｂ型)</v>
      </c>
      <c r="D352" s="105" t="s">
        <v>3342</v>
      </c>
      <c r="E352" s="105" t="s">
        <v>7150</v>
      </c>
      <c r="F352" s="106" t="s">
        <v>8326</v>
      </c>
      <c r="G352" s="108"/>
      <c r="H352" s="108"/>
    </row>
    <row r="353" spans="1:8" ht="13" x14ac:dyDescent="0.2">
      <c r="A353" s="105" t="s">
        <v>5229</v>
      </c>
      <c r="B353" s="105" t="s">
        <v>4765</v>
      </c>
      <c r="C353" s="105" t="str">
        <f t="shared" si="5"/>
        <v>0112001136就労継続支援(Ｂ型)</v>
      </c>
      <c r="D353" s="105" t="s">
        <v>6285</v>
      </c>
      <c r="E353" s="105" t="s">
        <v>7151</v>
      </c>
      <c r="F353" s="106" t="s">
        <v>8327</v>
      </c>
      <c r="G353" s="108"/>
      <c r="H353" s="108"/>
    </row>
    <row r="354" spans="1:8" ht="13" x14ac:dyDescent="0.2">
      <c r="A354" s="105" t="s">
        <v>5230</v>
      </c>
      <c r="B354" s="105" t="s">
        <v>4765</v>
      </c>
      <c r="C354" s="105" t="str">
        <f t="shared" si="5"/>
        <v>0112001177就労継続支援(Ｂ型)</v>
      </c>
      <c r="D354" s="105" t="s">
        <v>6286</v>
      </c>
      <c r="E354" s="105" t="s">
        <v>7152</v>
      </c>
      <c r="F354" s="106" t="s">
        <v>8328</v>
      </c>
      <c r="G354" s="108"/>
      <c r="H354" s="108"/>
    </row>
    <row r="355" spans="1:8" ht="13" x14ac:dyDescent="0.2">
      <c r="A355" s="105" t="s">
        <v>5231</v>
      </c>
      <c r="B355" s="105" t="s">
        <v>4765</v>
      </c>
      <c r="C355" s="105" t="str">
        <f t="shared" si="5"/>
        <v>0112001276就労継続支援(Ｂ型)</v>
      </c>
      <c r="D355" s="105" t="s">
        <v>6287</v>
      </c>
      <c r="E355" s="105" t="s">
        <v>7153</v>
      </c>
      <c r="F355" s="106" t="s">
        <v>8329</v>
      </c>
      <c r="G355" s="108"/>
      <c r="H355" s="108"/>
    </row>
    <row r="356" spans="1:8" ht="13" x14ac:dyDescent="0.2">
      <c r="A356" s="105" t="s">
        <v>5232</v>
      </c>
      <c r="B356" s="105" t="s">
        <v>4765</v>
      </c>
      <c r="C356" s="105" t="str">
        <f t="shared" si="5"/>
        <v>0112001284就労継続支援(Ｂ型)</v>
      </c>
      <c r="D356" s="105" t="s">
        <v>3137</v>
      </c>
      <c r="E356" s="105" t="s">
        <v>7154</v>
      </c>
      <c r="F356" s="106" t="s">
        <v>8330</v>
      </c>
      <c r="G356" s="108">
        <v>293</v>
      </c>
      <c r="H356" s="108">
        <v>5</v>
      </c>
    </row>
    <row r="357" spans="1:8" ht="13" x14ac:dyDescent="0.2">
      <c r="A357" s="105" t="s">
        <v>5233</v>
      </c>
      <c r="B357" s="105" t="s">
        <v>4766</v>
      </c>
      <c r="C357" s="105" t="str">
        <f t="shared" si="5"/>
        <v>0112001292自立訓練(生活訓練)</v>
      </c>
      <c r="D357" s="105" t="s">
        <v>6288</v>
      </c>
      <c r="E357" s="105" t="s">
        <v>7155</v>
      </c>
      <c r="F357" s="106" t="s">
        <v>8331</v>
      </c>
      <c r="G357" s="108"/>
      <c r="H357" s="108"/>
    </row>
    <row r="358" spans="1:8" ht="13" x14ac:dyDescent="0.2">
      <c r="A358" s="105" t="s">
        <v>5234</v>
      </c>
      <c r="B358" s="105" t="s">
        <v>4765</v>
      </c>
      <c r="C358" s="105" t="str">
        <f t="shared" si="5"/>
        <v>0112001334就労継続支援(Ｂ型)</v>
      </c>
      <c r="D358" s="105" t="s">
        <v>6289</v>
      </c>
      <c r="E358" s="105" t="s">
        <v>7156</v>
      </c>
      <c r="F358" s="106" t="s">
        <v>8332</v>
      </c>
      <c r="G358" s="108"/>
      <c r="H358" s="108"/>
    </row>
    <row r="359" spans="1:8" ht="13" x14ac:dyDescent="0.2">
      <c r="A359" s="105" t="s">
        <v>5235</v>
      </c>
      <c r="B359" s="105" t="s">
        <v>4763</v>
      </c>
      <c r="C359" s="105" t="str">
        <f t="shared" si="5"/>
        <v>0112001359生活介護</v>
      </c>
      <c r="D359" s="105" t="s">
        <v>6290</v>
      </c>
      <c r="E359" s="105" t="s">
        <v>7157</v>
      </c>
      <c r="F359" s="106" t="s">
        <v>8333</v>
      </c>
      <c r="G359" s="108"/>
      <c r="H359" s="108"/>
    </row>
    <row r="360" spans="1:8" ht="13" x14ac:dyDescent="0.2">
      <c r="A360" s="105" t="s">
        <v>5236</v>
      </c>
      <c r="B360" s="105" t="s">
        <v>4764</v>
      </c>
      <c r="C360" s="105" t="str">
        <f t="shared" si="5"/>
        <v>0112001367就労継続支援(Ａ型)</v>
      </c>
      <c r="D360" s="105" t="s">
        <v>6291</v>
      </c>
      <c r="E360" s="105" t="s">
        <v>7158</v>
      </c>
      <c r="F360" s="106" t="s">
        <v>8334</v>
      </c>
      <c r="G360" s="108">
        <v>424</v>
      </c>
      <c r="H360" s="108">
        <v>1</v>
      </c>
    </row>
    <row r="361" spans="1:8" ht="13" x14ac:dyDescent="0.2">
      <c r="A361" s="105" t="s">
        <v>5237</v>
      </c>
      <c r="B361" s="105" t="s">
        <v>4765</v>
      </c>
      <c r="C361" s="105" t="str">
        <f t="shared" si="5"/>
        <v>0112001375就労継続支援(Ｂ型)</v>
      </c>
      <c r="D361" s="105" t="s">
        <v>6292</v>
      </c>
      <c r="E361" s="105" t="s">
        <v>7159</v>
      </c>
      <c r="F361" s="106" t="s">
        <v>8335</v>
      </c>
      <c r="G361" s="108"/>
      <c r="H361" s="108"/>
    </row>
    <row r="362" spans="1:8" ht="13" x14ac:dyDescent="0.2">
      <c r="A362" s="105" t="s">
        <v>5238</v>
      </c>
      <c r="B362" s="105" t="s">
        <v>4765</v>
      </c>
      <c r="C362" s="105" t="str">
        <f t="shared" si="5"/>
        <v>0112001417就労継続支援(Ｂ型)</v>
      </c>
      <c r="D362" s="105" t="s">
        <v>6293</v>
      </c>
      <c r="E362" s="105" t="s">
        <v>7160</v>
      </c>
      <c r="F362" s="106" t="s">
        <v>8336</v>
      </c>
      <c r="G362" s="108"/>
      <c r="H362" s="108"/>
    </row>
    <row r="363" spans="1:8" ht="13" x14ac:dyDescent="0.2">
      <c r="A363" s="105" t="s">
        <v>5239</v>
      </c>
      <c r="B363" s="105" t="s">
        <v>4764</v>
      </c>
      <c r="C363" s="105" t="str">
        <f t="shared" si="5"/>
        <v>0112001425就労継続支援(Ａ型)</v>
      </c>
      <c r="D363" s="105" t="s">
        <v>3158</v>
      </c>
      <c r="E363" s="105" t="s">
        <v>7161</v>
      </c>
      <c r="F363" s="106" t="s">
        <v>8337</v>
      </c>
      <c r="G363" s="108"/>
      <c r="H363" s="108"/>
    </row>
    <row r="364" spans="1:8" ht="13" x14ac:dyDescent="0.2">
      <c r="A364" s="105" t="s">
        <v>5239</v>
      </c>
      <c r="B364" s="105" t="s">
        <v>4765</v>
      </c>
      <c r="C364" s="105" t="str">
        <f t="shared" si="5"/>
        <v>0112001425就労継続支援(Ｂ型)</v>
      </c>
      <c r="D364" s="105" t="s">
        <v>3158</v>
      </c>
      <c r="E364" s="105" t="s">
        <v>7161</v>
      </c>
      <c r="F364" s="106" t="s">
        <v>8337</v>
      </c>
      <c r="G364" s="108"/>
      <c r="H364" s="108"/>
    </row>
    <row r="365" spans="1:8" ht="13" x14ac:dyDescent="0.2">
      <c r="A365" s="105" t="s">
        <v>5240</v>
      </c>
      <c r="B365" s="105" t="s">
        <v>4765</v>
      </c>
      <c r="C365" s="105" t="str">
        <f t="shared" si="5"/>
        <v>0112001441就労継続支援(Ｂ型)</v>
      </c>
      <c r="D365" s="105" t="s">
        <v>6294</v>
      </c>
      <c r="E365" s="105" t="s">
        <v>1579</v>
      </c>
      <c r="F365" s="106" t="s">
        <v>8338</v>
      </c>
      <c r="G365" s="108"/>
      <c r="H365" s="108"/>
    </row>
    <row r="366" spans="1:8" ht="13" x14ac:dyDescent="0.2">
      <c r="A366" s="105" t="s">
        <v>5241</v>
      </c>
      <c r="B366" s="105" t="s">
        <v>4764</v>
      </c>
      <c r="C366" s="105" t="str">
        <f t="shared" si="5"/>
        <v>0112001458就労継続支援(Ａ型)</v>
      </c>
      <c r="D366" s="105" t="s">
        <v>6295</v>
      </c>
      <c r="E366" s="105" t="s">
        <v>7162</v>
      </c>
      <c r="F366" s="106" t="s">
        <v>8339</v>
      </c>
      <c r="G366" s="108"/>
      <c r="H366" s="108"/>
    </row>
    <row r="367" spans="1:8" ht="13" x14ac:dyDescent="0.2">
      <c r="A367" s="105" t="s">
        <v>5242</v>
      </c>
      <c r="B367" s="105" t="s">
        <v>4764</v>
      </c>
      <c r="C367" s="105" t="str">
        <f t="shared" si="5"/>
        <v>0112001466就労継続支援(Ａ型)</v>
      </c>
      <c r="D367" s="105" t="s">
        <v>6296</v>
      </c>
      <c r="E367" s="105" t="s">
        <v>7163</v>
      </c>
      <c r="F367" s="106" t="s">
        <v>8340</v>
      </c>
      <c r="G367" s="108"/>
      <c r="H367" s="108"/>
    </row>
    <row r="368" spans="1:8" ht="13" x14ac:dyDescent="0.2">
      <c r="A368" s="105" t="s">
        <v>5242</v>
      </c>
      <c r="B368" s="105" t="s">
        <v>4765</v>
      </c>
      <c r="C368" s="105" t="str">
        <f t="shared" si="5"/>
        <v>0112001466就労継続支援(Ｂ型)</v>
      </c>
      <c r="D368" s="105" t="s">
        <v>6296</v>
      </c>
      <c r="E368" s="105" t="s">
        <v>7163</v>
      </c>
      <c r="F368" s="106" t="s">
        <v>8340</v>
      </c>
      <c r="G368" s="108"/>
      <c r="H368" s="108"/>
    </row>
    <row r="369" spans="1:8" ht="13" x14ac:dyDescent="0.2">
      <c r="A369" s="105" t="s">
        <v>5243</v>
      </c>
      <c r="B369" s="105" t="s">
        <v>4765</v>
      </c>
      <c r="C369" s="105" t="str">
        <f t="shared" si="5"/>
        <v>0112001474就労継続支援(Ｂ型)</v>
      </c>
      <c r="D369" s="105" t="s">
        <v>6297</v>
      </c>
      <c r="E369" s="105" t="s">
        <v>7164</v>
      </c>
      <c r="F369" s="106" t="s">
        <v>8341</v>
      </c>
      <c r="G369" s="108"/>
      <c r="H369" s="108"/>
    </row>
    <row r="370" spans="1:8" ht="13" x14ac:dyDescent="0.2">
      <c r="A370" s="105" t="s">
        <v>5244</v>
      </c>
      <c r="B370" s="105" t="s">
        <v>4764</v>
      </c>
      <c r="C370" s="105" t="str">
        <f t="shared" si="5"/>
        <v>0112001482就労継続支援(Ａ型)</v>
      </c>
      <c r="D370" s="105" t="s">
        <v>6298</v>
      </c>
      <c r="E370" s="105" t="s">
        <v>7165</v>
      </c>
      <c r="F370" s="106" t="s">
        <v>8342</v>
      </c>
      <c r="G370" s="108"/>
      <c r="H370" s="108"/>
    </row>
    <row r="371" spans="1:8" ht="13" x14ac:dyDescent="0.2">
      <c r="A371" s="105" t="s">
        <v>5245</v>
      </c>
      <c r="B371" s="105" t="s">
        <v>4763</v>
      </c>
      <c r="C371" s="105" t="str">
        <f t="shared" si="5"/>
        <v>0112100011生活介護</v>
      </c>
      <c r="D371" s="105" t="s">
        <v>6299</v>
      </c>
      <c r="E371" s="105" t="s">
        <v>7166</v>
      </c>
      <c r="F371" s="106" t="s">
        <v>8343</v>
      </c>
      <c r="G371" s="108"/>
      <c r="H371" s="108"/>
    </row>
    <row r="372" spans="1:8" ht="13" x14ac:dyDescent="0.2">
      <c r="A372" s="105" t="s">
        <v>5246</v>
      </c>
      <c r="B372" s="105" t="s">
        <v>4763</v>
      </c>
      <c r="C372" s="105" t="str">
        <f t="shared" si="5"/>
        <v>0112100037生活介護</v>
      </c>
      <c r="D372" s="105" t="s">
        <v>6299</v>
      </c>
      <c r="E372" s="105" t="s">
        <v>7167</v>
      </c>
      <c r="F372" s="106" t="s">
        <v>8344</v>
      </c>
      <c r="G372" s="108"/>
      <c r="H372" s="108"/>
    </row>
    <row r="373" spans="1:8" ht="13" x14ac:dyDescent="0.2">
      <c r="A373" s="105" t="s">
        <v>5247</v>
      </c>
      <c r="B373" s="105" t="s">
        <v>4763</v>
      </c>
      <c r="C373" s="105" t="str">
        <f t="shared" si="5"/>
        <v>0112100052生活介護</v>
      </c>
      <c r="D373" s="105" t="s">
        <v>6300</v>
      </c>
      <c r="E373" s="105" t="s">
        <v>7168</v>
      </c>
      <c r="F373" s="106" t="s">
        <v>8345</v>
      </c>
      <c r="G373" s="108"/>
      <c r="H373" s="108"/>
    </row>
    <row r="374" spans="1:8" ht="13" x14ac:dyDescent="0.2">
      <c r="A374" s="105" t="s">
        <v>5248</v>
      </c>
      <c r="B374" s="105" t="s">
        <v>4763</v>
      </c>
      <c r="C374" s="105" t="str">
        <f t="shared" si="5"/>
        <v>0112100078生活介護</v>
      </c>
      <c r="D374" s="105" t="s">
        <v>3332</v>
      </c>
      <c r="E374" s="105" t="s">
        <v>7169</v>
      </c>
      <c r="F374" s="106" t="s">
        <v>8346</v>
      </c>
      <c r="G374" s="108"/>
      <c r="H374" s="108"/>
    </row>
    <row r="375" spans="1:8" ht="13" x14ac:dyDescent="0.2">
      <c r="A375" s="105" t="s">
        <v>5249</v>
      </c>
      <c r="B375" s="105" t="s">
        <v>4763</v>
      </c>
      <c r="C375" s="105" t="str">
        <f t="shared" si="5"/>
        <v>0112100086生活介護</v>
      </c>
      <c r="D375" s="105" t="s">
        <v>6300</v>
      </c>
      <c r="E375" s="105" t="s">
        <v>7170</v>
      </c>
      <c r="F375" s="106" t="s">
        <v>8347</v>
      </c>
      <c r="G375" s="108"/>
      <c r="H375" s="108"/>
    </row>
    <row r="376" spans="1:8" ht="13" x14ac:dyDescent="0.2">
      <c r="A376" s="105" t="s">
        <v>5250</v>
      </c>
      <c r="B376" s="105" t="s">
        <v>4763</v>
      </c>
      <c r="C376" s="105" t="str">
        <f t="shared" si="5"/>
        <v>0112100128生活介護</v>
      </c>
      <c r="D376" s="105" t="s">
        <v>6300</v>
      </c>
      <c r="E376" s="105" t="s">
        <v>7171</v>
      </c>
      <c r="F376" s="106" t="s">
        <v>8348</v>
      </c>
      <c r="G376" s="108"/>
      <c r="H376" s="108"/>
    </row>
    <row r="377" spans="1:8" ht="13" x14ac:dyDescent="0.2">
      <c r="A377" s="105" t="s">
        <v>5251</v>
      </c>
      <c r="B377" s="105" t="s">
        <v>4765</v>
      </c>
      <c r="C377" s="105" t="str">
        <f t="shared" si="5"/>
        <v>0112100136就労継続支援(Ｂ型)</v>
      </c>
      <c r="D377" s="105" t="s">
        <v>6300</v>
      </c>
      <c r="E377" s="105" t="s">
        <v>7172</v>
      </c>
      <c r="F377" s="106" t="s">
        <v>8349</v>
      </c>
      <c r="G377" s="108"/>
      <c r="H377" s="108"/>
    </row>
    <row r="378" spans="1:8" ht="13" x14ac:dyDescent="0.2">
      <c r="A378" s="105" t="s">
        <v>5252</v>
      </c>
      <c r="B378" s="105" t="s">
        <v>4765</v>
      </c>
      <c r="C378" s="105" t="str">
        <f t="shared" si="5"/>
        <v>0112100177就労継続支援(Ｂ型)</v>
      </c>
      <c r="D378" s="105" t="s">
        <v>6209</v>
      </c>
      <c r="E378" s="105" t="s">
        <v>7173</v>
      </c>
      <c r="F378" s="106" t="s">
        <v>8350</v>
      </c>
      <c r="G378" s="108"/>
      <c r="H378" s="108"/>
    </row>
    <row r="379" spans="1:8" ht="13" x14ac:dyDescent="0.2">
      <c r="A379" s="105" t="s">
        <v>5253</v>
      </c>
      <c r="B379" s="105" t="s">
        <v>4765</v>
      </c>
      <c r="C379" s="105" t="str">
        <f t="shared" si="5"/>
        <v>0112100185就労継続支援(Ｂ型)</v>
      </c>
      <c r="D379" s="105" t="s">
        <v>6299</v>
      </c>
      <c r="E379" s="105" t="s">
        <v>7174</v>
      </c>
      <c r="F379" s="106" t="s">
        <v>8351</v>
      </c>
      <c r="G379" s="108"/>
      <c r="H379" s="108"/>
    </row>
    <row r="380" spans="1:8" ht="13" x14ac:dyDescent="0.2">
      <c r="A380" s="105" t="s">
        <v>5254</v>
      </c>
      <c r="B380" s="105" t="s">
        <v>4763</v>
      </c>
      <c r="C380" s="105" t="str">
        <f t="shared" si="5"/>
        <v>0112100235生活介護</v>
      </c>
      <c r="D380" s="105" t="s">
        <v>6300</v>
      </c>
      <c r="E380" s="105" t="s">
        <v>7175</v>
      </c>
      <c r="F380" s="106" t="s">
        <v>8352</v>
      </c>
      <c r="G380" s="108"/>
      <c r="H380" s="108"/>
    </row>
    <row r="381" spans="1:8" ht="13" x14ac:dyDescent="0.2">
      <c r="A381" s="105" t="s">
        <v>5255</v>
      </c>
      <c r="B381" s="105" t="s">
        <v>4763</v>
      </c>
      <c r="C381" s="105" t="str">
        <f t="shared" si="5"/>
        <v>0112200019生活介護</v>
      </c>
      <c r="D381" s="105" t="s">
        <v>3173</v>
      </c>
      <c r="E381" s="105" t="s">
        <v>7176</v>
      </c>
      <c r="F381" s="106" t="s">
        <v>8353</v>
      </c>
      <c r="G381" s="108"/>
      <c r="H381" s="108"/>
    </row>
    <row r="382" spans="1:8" ht="13" x14ac:dyDescent="0.2">
      <c r="A382" s="105" t="s">
        <v>5255</v>
      </c>
      <c r="B382" s="105" t="s">
        <v>4765</v>
      </c>
      <c r="C382" s="105" t="str">
        <f t="shared" si="5"/>
        <v>0112200019就労継続支援(Ｂ型)</v>
      </c>
      <c r="D382" s="105" t="s">
        <v>3173</v>
      </c>
      <c r="E382" s="105" t="s">
        <v>7176</v>
      </c>
      <c r="F382" s="106" t="s">
        <v>8353</v>
      </c>
      <c r="G382" s="108"/>
      <c r="H382" s="108"/>
    </row>
    <row r="383" spans="1:8" ht="13" x14ac:dyDescent="0.2">
      <c r="A383" s="105" t="s">
        <v>5256</v>
      </c>
      <c r="B383" s="105" t="s">
        <v>4765</v>
      </c>
      <c r="C383" s="105" t="str">
        <f t="shared" si="5"/>
        <v>0112200118就労継続支援(Ｂ型)</v>
      </c>
      <c r="D383" s="105" t="s">
        <v>6299</v>
      </c>
      <c r="E383" s="105" t="s">
        <v>7177</v>
      </c>
      <c r="F383" s="106" t="s">
        <v>8354</v>
      </c>
      <c r="G383" s="108"/>
      <c r="H383" s="108"/>
    </row>
    <row r="384" spans="1:8" ht="13" x14ac:dyDescent="0.2">
      <c r="A384" s="105" t="s">
        <v>5257</v>
      </c>
      <c r="B384" s="105" t="s">
        <v>4765</v>
      </c>
      <c r="C384" s="105" t="str">
        <f t="shared" si="5"/>
        <v>0112200167就労継続支援(Ｂ型)</v>
      </c>
      <c r="D384" s="105" t="s">
        <v>6299</v>
      </c>
      <c r="E384" s="105" t="s">
        <v>7178</v>
      </c>
      <c r="F384" s="106" t="s">
        <v>8355</v>
      </c>
      <c r="G384" s="108"/>
      <c r="H384" s="108"/>
    </row>
    <row r="385" spans="1:8" ht="13" x14ac:dyDescent="0.2">
      <c r="A385" s="105" t="s">
        <v>5258</v>
      </c>
      <c r="B385" s="105" t="s">
        <v>4765</v>
      </c>
      <c r="C385" s="105" t="str">
        <f t="shared" si="5"/>
        <v>0112200183就労継続支援(Ｂ型)</v>
      </c>
      <c r="D385" s="105" t="s">
        <v>6301</v>
      </c>
      <c r="E385" s="105" t="s">
        <v>7179</v>
      </c>
      <c r="F385" s="106" t="s">
        <v>8356</v>
      </c>
      <c r="G385" s="108"/>
      <c r="H385" s="108"/>
    </row>
    <row r="386" spans="1:8" ht="13" x14ac:dyDescent="0.2">
      <c r="A386" s="105" t="s">
        <v>5259</v>
      </c>
      <c r="B386" s="105" t="s">
        <v>4766</v>
      </c>
      <c r="C386" s="105" t="str">
        <f t="shared" si="5"/>
        <v>0112200225自立訓練(生活訓練)</v>
      </c>
      <c r="D386" s="105" t="s">
        <v>6302</v>
      </c>
      <c r="E386" s="105" t="s">
        <v>7180</v>
      </c>
      <c r="F386" s="106" t="s">
        <v>8357</v>
      </c>
      <c r="G386" s="108"/>
      <c r="H386" s="108"/>
    </row>
    <row r="387" spans="1:8" ht="13" x14ac:dyDescent="0.2">
      <c r="A387" s="105" t="s">
        <v>5259</v>
      </c>
      <c r="B387" s="105" t="s">
        <v>4765</v>
      </c>
      <c r="C387" s="105" t="str">
        <f t="shared" si="5"/>
        <v>0112200225就労継続支援(Ｂ型)</v>
      </c>
      <c r="D387" s="105" t="s">
        <v>6302</v>
      </c>
      <c r="E387" s="105" t="s">
        <v>7180</v>
      </c>
      <c r="F387" s="106" t="s">
        <v>8357</v>
      </c>
      <c r="G387" s="108"/>
      <c r="H387" s="108"/>
    </row>
    <row r="388" spans="1:8" ht="13" x14ac:dyDescent="0.2">
      <c r="A388" s="105" t="s">
        <v>5260</v>
      </c>
      <c r="B388" s="105" t="s">
        <v>4763</v>
      </c>
      <c r="C388" s="105" t="str">
        <f t="shared" ref="C388:C451" si="6">A388&amp;B388</f>
        <v>0112300033生活介護</v>
      </c>
      <c r="D388" s="105" t="s">
        <v>6303</v>
      </c>
      <c r="E388" s="105" t="s">
        <v>7181</v>
      </c>
      <c r="F388" s="106" t="s">
        <v>8358</v>
      </c>
      <c r="G388" s="108"/>
      <c r="H388" s="108"/>
    </row>
    <row r="389" spans="1:8" ht="13" x14ac:dyDescent="0.2">
      <c r="A389" s="105" t="s">
        <v>5261</v>
      </c>
      <c r="B389" s="105" t="s">
        <v>4763</v>
      </c>
      <c r="C389" s="105" t="str">
        <f t="shared" si="6"/>
        <v>0112300041生活介護</v>
      </c>
      <c r="D389" s="105" t="s">
        <v>6303</v>
      </c>
      <c r="E389" s="105" t="s">
        <v>7182</v>
      </c>
      <c r="F389" s="106" t="s">
        <v>8359</v>
      </c>
      <c r="G389" s="108"/>
      <c r="H389" s="108"/>
    </row>
    <row r="390" spans="1:8" ht="13" x14ac:dyDescent="0.2">
      <c r="A390" s="105" t="s">
        <v>5261</v>
      </c>
      <c r="B390" s="105" t="s">
        <v>4765</v>
      </c>
      <c r="C390" s="105" t="str">
        <f t="shared" si="6"/>
        <v>0112300041就労継続支援(Ｂ型)</v>
      </c>
      <c r="D390" s="105" t="s">
        <v>6303</v>
      </c>
      <c r="E390" s="105" t="s">
        <v>7182</v>
      </c>
      <c r="F390" s="106" t="s">
        <v>8359</v>
      </c>
      <c r="G390" s="108"/>
      <c r="H390" s="108"/>
    </row>
    <row r="391" spans="1:8" ht="13" x14ac:dyDescent="0.2">
      <c r="A391" s="105" t="s">
        <v>5262</v>
      </c>
      <c r="B391" s="105" t="s">
        <v>4765</v>
      </c>
      <c r="C391" s="105" t="str">
        <f t="shared" si="6"/>
        <v>0112300074就労継続支援(Ｂ型)</v>
      </c>
      <c r="D391" s="105" t="s">
        <v>6304</v>
      </c>
      <c r="E391" s="105" t="s">
        <v>7183</v>
      </c>
      <c r="F391" s="106" t="s">
        <v>8360</v>
      </c>
      <c r="G391" s="108"/>
      <c r="H391" s="108"/>
    </row>
    <row r="392" spans="1:8" ht="13" x14ac:dyDescent="0.2">
      <c r="A392" s="105" t="s">
        <v>5263</v>
      </c>
      <c r="B392" s="105" t="s">
        <v>4765</v>
      </c>
      <c r="C392" s="105" t="str">
        <f t="shared" si="6"/>
        <v>0112300124就労継続支援(Ｂ型)</v>
      </c>
      <c r="D392" s="105" t="s">
        <v>6305</v>
      </c>
      <c r="E392" s="105" t="s">
        <v>7184</v>
      </c>
      <c r="F392" s="106" t="s">
        <v>8361</v>
      </c>
      <c r="G392" s="108"/>
      <c r="H392" s="108"/>
    </row>
    <row r="393" spans="1:8" ht="13" x14ac:dyDescent="0.2">
      <c r="A393" s="105" t="s">
        <v>5264</v>
      </c>
      <c r="B393" s="105" t="s">
        <v>4763</v>
      </c>
      <c r="C393" s="105" t="str">
        <f t="shared" si="6"/>
        <v>0112500012生活介護</v>
      </c>
      <c r="D393" s="105" t="s">
        <v>6275</v>
      </c>
      <c r="E393" s="105" t="s">
        <v>7185</v>
      </c>
      <c r="F393" s="106" t="s">
        <v>8362</v>
      </c>
      <c r="G393" s="108"/>
      <c r="H393" s="108"/>
    </row>
    <row r="394" spans="1:8" ht="13" x14ac:dyDescent="0.2">
      <c r="A394" s="105" t="s">
        <v>5265</v>
      </c>
      <c r="B394" s="105" t="s">
        <v>4763</v>
      </c>
      <c r="C394" s="105" t="str">
        <f t="shared" si="6"/>
        <v>0112500020生活介護</v>
      </c>
      <c r="D394" s="105" t="s">
        <v>6275</v>
      </c>
      <c r="E394" s="105" t="s">
        <v>7186</v>
      </c>
      <c r="F394" s="106" t="s">
        <v>8363</v>
      </c>
      <c r="G394" s="108"/>
      <c r="H394" s="108"/>
    </row>
    <row r="395" spans="1:8" ht="13" x14ac:dyDescent="0.2">
      <c r="A395" s="105" t="s">
        <v>5266</v>
      </c>
      <c r="B395" s="105" t="s">
        <v>4765</v>
      </c>
      <c r="C395" s="105" t="str">
        <f t="shared" si="6"/>
        <v>0112500137就労継続支援(Ｂ型)</v>
      </c>
      <c r="D395" s="105" t="s">
        <v>6275</v>
      </c>
      <c r="E395" s="105" t="s">
        <v>7187</v>
      </c>
      <c r="F395" s="106" t="s">
        <v>8364</v>
      </c>
      <c r="G395" s="108"/>
      <c r="H395" s="108"/>
    </row>
    <row r="396" spans="1:8" ht="13" x14ac:dyDescent="0.2">
      <c r="A396" s="105" t="s">
        <v>5267</v>
      </c>
      <c r="B396" s="105" t="s">
        <v>4763</v>
      </c>
      <c r="C396" s="105" t="str">
        <f t="shared" si="6"/>
        <v>0112500145生活介護</v>
      </c>
      <c r="D396" s="105" t="s">
        <v>6306</v>
      </c>
      <c r="E396" s="105" t="s">
        <v>7188</v>
      </c>
      <c r="F396" s="106" t="s">
        <v>8365</v>
      </c>
      <c r="G396" s="108"/>
      <c r="H396" s="108"/>
    </row>
    <row r="397" spans="1:8" ht="13" x14ac:dyDescent="0.2">
      <c r="A397" s="105" t="s">
        <v>5268</v>
      </c>
      <c r="B397" s="105" t="s">
        <v>4763</v>
      </c>
      <c r="C397" s="105" t="str">
        <f t="shared" si="6"/>
        <v>0112500152生活介護</v>
      </c>
      <c r="D397" s="105" t="s">
        <v>6306</v>
      </c>
      <c r="E397" s="105" t="s">
        <v>7189</v>
      </c>
      <c r="F397" s="106" t="s">
        <v>8366</v>
      </c>
      <c r="G397" s="108"/>
      <c r="H397" s="108"/>
    </row>
    <row r="398" spans="1:8" ht="13" x14ac:dyDescent="0.2">
      <c r="A398" s="105" t="s">
        <v>5268</v>
      </c>
      <c r="B398" s="105" t="s">
        <v>4765</v>
      </c>
      <c r="C398" s="105" t="str">
        <f t="shared" si="6"/>
        <v>0112500152就労継続支援(Ｂ型)</v>
      </c>
      <c r="D398" s="105" t="s">
        <v>6306</v>
      </c>
      <c r="E398" s="105" t="s">
        <v>7189</v>
      </c>
      <c r="F398" s="106" t="s">
        <v>8366</v>
      </c>
      <c r="G398" s="108"/>
      <c r="H398" s="108"/>
    </row>
    <row r="399" spans="1:8" ht="13" x14ac:dyDescent="0.2">
      <c r="A399" s="105" t="s">
        <v>5269</v>
      </c>
      <c r="B399" s="105" t="s">
        <v>4763</v>
      </c>
      <c r="C399" s="105" t="str">
        <f t="shared" si="6"/>
        <v>0112500160生活介護</v>
      </c>
      <c r="D399" s="105" t="s">
        <v>6306</v>
      </c>
      <c r="E399" s="105" t="s">
        <v>7190</v>
      </c>
      <c r="F399" s="106" t="s">
        <v>8367</v>
      </c>
      <c r="G399" s="108"/>
      <c r="H399" s="108"/>
    </row>
    <row r="400" spans="1:8" ht="13" x14ac:dyDescent="0.2">
      <c r="A400" s="105" t="s">
        <v>5269</v>
      </c>
      <c r="B400" s="105" t="s">
        <v>4765</v>
      </c>
      <c r="C400" s="105" t="str">
        <f t="shared" si="6"/>
        <v>0112500160就労継続支援(Ｂ型)</v>
      </c>
      <c r="D400" s="105" t="s">
        <v>6306</v>
      </c>
      <c r="E400" s="105" t="s">
        <v>7190</v>
      </c>
      <c r="F400" s="106" t="s">
        <v>8368</v>
      </c>
      <c r="G400" s="108"/>
      <c r="H400" s="108"/>
    </row>
    <row r="401" spans="1:8" ht="13" x14ac:dyDescent="0.2">
      <c r="A401" s="105" t="s">
        <v>5270</v>
      </c>
      <c r="B401" s="105" t="s">
        <v>4763</v>
      </c>
      <c r="C401" s="105" t="str">
        <f t="shared" si="6"/>
        <v>0112500350生活介護</v>
      </c>
      <c r="D401" s="105" t="s">
        <v>6307</v>
      </c>
      <c r="E401" s="105" t="s">
        <v>7191</v>
      </c>
      <c r="F401" s="106" t="s">
        <v>8369</v>
      </c>
      <c r="G401" s="108"/>
      <c r="H401" s="108"/>
    </row>
    <row r="402" spans="1:8" ht="13" x14ac:dyDescent="0.2">
      <c r="A402" s="105" t="s">
        <v>5270</v>
      </c>
      <c r="B402" s="105" t="s">
        <v>4762</v>
      </c>
      <c r="C402" s="105" t="str">
        <f t="shared" si="6"/>
        <v>0112500350就労移行支援</v>
      </c>
      <c r="D402" s="105" t="s">
        <v>6307</v>
      </c>
      <c r="E402" s="105" t="s">
        <v>7191</v>
      </c>
      <c r="F402" s="106" t="s">
        <v>8369</v>
      </c>
      <c r="G402" s="108"/>
      <c r="H402" s="108"/>
    </row>
    <row r="403" spans="1:8" ht="13" x14ac:dyDescent="0.2">
      <c r="A403" s="105" t="s">
        <v>5270</v>
      </c>
      <c r="B403" s="105" t="s">
        <v>4765</v>
      </c>
      <c r="C403" s="105" t="str">
        <f t="shared" si="6"/>
        <v>0112500350就労継続支援(Ｂ型)</v>
      </c>
      <c r="D403" s="105" t="s">
        <v>6307</v>
      </c>
      <c r="E403" s="105" t="s">
        <v>7191</v>
      </c>
      <c r="F403" s="106" t="s">
        <v>8369</v>
      </c>
      <c r="G403" s="108"/>
      <c r="H403" s="108"/>
    </row>
    <row r="404" spans="1:8" ht="13" x14ac:dyDescent="0.2">
      <c r="A404" s="105" t="s">
        <v>5271</v>
      </c>
      <c r="B404" s="105" t="s">
        <v>4765</v>
      </c>
      <c r="C404" s="105" t="str">
        <f t="shared" si="6"/>
        <v>0112500368就労継続支援(Ｂ型)</v>
      </c>
      <c r="D404" s="105" t="s">
        <v>6308</v>
      </c>
      <c r="E404" s="105" t="s">
        <v>6308</v>
      </c>
      <c r="F404" s="106" t="s">
        <v>8370</v>
      </c>
      <c r="G404" s="108"/>
      <c r="H404" s="108"/>
    </row>
    <row r="405" spans="1:8" ht="13" x14ac:dyDescent="0.2">
      <c r="A405" s="105" t="s">
        <v>5272</v>
      </c>
      <c r="B405" s="105" t="s">
        <v>4765</v>
      </c>
      <c r="C405" s="105" t="str">
        <f t="shared" si="6"/>
        <v>0112500384就労継続支援(Ｂ型)</v>
      </c>
      <c r="D405" s="105" t="s">
        <v>6309</v>
      </c>
      <c r="E405" s="105" t="s">
        <v>7192</v>
      </c>
      <c r="F405" s="106" t="s">
        <v>8371</v>
      </c>
      <c r="G405" s="108"/>
      <c r="H405" s="108"/>
    </row>
    <row r="406" spans="1:8" ht="13" x14ac:dyDescent="0.2">
      <c r="A406" s="105" t="s">
        <v>5273</v>
      </c>
      <c r="B406" s="105" t="s">
        <v>4765</v>
      </c>
      <c r="C406" s="105" t="str">
        <f t="shared" si="6"/>
        <v>0112500392就労継続支援(Ｂ型)</v>
      </c>
      <c r="D406" s="105" t="s">
        <v>6277</v>
      </c>
      <c r="E406" s="105" t="s">
        <v>7193</v>
      </c>
      <c r="F406" s="106" t="s">
        <v>8372</v>
      </c>
      <c r="G406" s="108"/>
      <c r="H406" s="108"/>
    </row>
    <row r="407" spans="1:8" ht="13" x14ac:dyDescent="0.2">
      <c r="A407" s="105" t="s">
        <v>5274</v>
      </c>
      <c r="B407" s="105" t="s">
        <v>4763</v>
      </c>
      <c r="C407" s="105" t="str">
        <f t="shared" si="6"/>
        <v>0112500400生活介護</v>
      </c>
      <c r="D407" s="105" t="s">
        <v>6277</v>
      </c>
      <c r="E407" s="105" t="s">
        <v>7194</v>
      </c>
      <c r="F407" s="106" t="s">
        <v>8373</v>
      </c>
      <c r="G407" s="108"/>
      <c r="H407" s="108"/>
    </row>
    <row r="408" spans="1:8" ht="13" x14ac:dyDescent="0.2">
      <c r="A408" s="105" t="s">
        <v>5275</v>
      </c>
      <c r="B408" s="105" t="s">
        <v>4763</v>
      </c>
      <c r="C408" s="105" t="str">
        <f t="shared" si="6"/>
        <v>0112500418生活介護</v>
      </c>
      <c r="D408" s="105" t="s">
        <v>6277</v>
      </c>
      <c r="E408" s="105" t="s">
        <v>7195</v>
      </c>
      <c r="F408" s="106" t="s">
        <v>8374</v>
      </c>
      <c r="G408" s="108"/>
      <c r="H408" s="108"/>
    </row>
    <row r="409" spans="1:8" ht="13" x14ac:dyDescent="0.2">
      <c r="A409" s="105" t="s">
        <v>5276</v>
      </c>
      <c r="B409" s="105" t="s">
        <v>4763</v>
      </c>
      <c r="C409" s="105" t="str">
        <f t="shared" si="6"/>
        <v>0112500426生活介護</v>
      </c>
      <c r="D409" s="105" t="s">
        <v>6277</v>
      </c>
      <c r="E409" s="105" t="s">
        <v>7196</v>
      </c>
      <c r="F409" s="106" t="s">
        <v>8375</v>
      </c>
      <c r="G409" s="108"/>
      <c r="H409" s="108"/>
    </row>
    <row r="410" spans="1:8" ht="13" x14ac:dyDescent="0.2">
      <c r="A410" s="105" t="s">
        <v>5277</v>
      </c>
      <c r="B410" s="105" t="s">
        <v>4765</v>
      </c>
      <c r="C410" s="105" t="str">
        <f t="shared" si="6"/>
        <v>0112500525就労継続支援(Ｂ型)</v>
      </c>
      <c r="D410" s="105" t="s">
        <v>6310</v>
      </c>
      <c r="E410" s="105" t="s">
        <v>7197</v>
      </c>
      <c r="F410" s="106" t="s">
        <v>8376</v>
      </c>
      <c r="G410" s="108"/>
      <c r="H410" s="108"/>
    </row>
    <row r="411" spans="1:8" ht="13" x14ac:dyDescent="0.2">
      <c r="A411" s="105" t="s">
        <v>5278</v>
      </c>
      <c r="B411" s="105" t="s">
        <v>4767</v>
      </c>
      <c r="C411" s="105" t="str">
        <f t="shared" si="6"/>
        <v>0112500558自立訓練(機能訓練)</v>
      </c>
      <c r="D411" s="105" t="s">
        <v>6306</v>
      </c>
      <c r="E411" s="105" t="s">
        <v>7198</v>
      </c>
      <c r="F411" s="106" t="s">
        <v>8377</v>
      </c>
      <c r="G411" s="108"/>
      <c r="H411" s="108"/>
    </row>
    <row r="412" spans="1:8" ht="13" x14ac:dyDescent="0.2">
      <c r="A412" s="105" t="s">
        <v>5279</v>
      </c>
      <c r="B412" s="105" t="s">
        <v>4763</v>
      </c>
      <c r="C412" s="105" t="str">
        <f t="shared" si="6"/>
        <v>0112500590生活介護</v>
      </c>
      <c r="D412" s="105" t="s">
        <v>6311</v>
      </c>
      <c r="E412" s="105" t="s">
        <v>7199</v>
      </c>
      <c r="F412" s="106" t="s">
        <v>8378</v>
      </c>
      <c r="G412" s="108"/>
      <c r="H412" s="108"/>
    </row>
    <row r="413" spans="1:8" ht="13" x14ac:dyDescent="0.2">
      <c r="A413" s="105" t="s">
        <v>5280</v>
      </c>
      <c r="B413" s="105" t="s">
        <v>4765</v>
      </c>
      <c r="C413" s="105" t="str">
        <f t="shared" si="6"/>
        <v>0112500624就労継続支援(Ｂ型)</v>
      </c>
      <c r="D413" s="105" t="s">
        <v>6312</v>
      </c>
      <c r="E413" s="105" t="s">
        <v>7200</v>
      </c>
      <c r="F413" s="106" t="s">
        <v>8379</v>
      </c>
      <c r="G413" s="108"/>
      <c r="H413" s="108"/>
    </row>
    <row r="414" spans="1:8" ht="13" x14ac:dyDescent="0.2">
      <c r="A414" s="105" t="s">
        <v>5281</v>
      </c>
      <c r="B414" s="105" t="s">
        <v>4764</v>
      </c>
      <c r="C414" s="105" t="str">
        <f t="shared" si="6"/>
        <v>0112500632就労継続支援(Ａ型)</v>
      </c>
      <c r="D414" s="105" t="s">
        <v>6313</v>
      </c>
      <c r="E414" s="105" t="s">
        <v>7201</v>
      </c>
      <c r="F414" s="106" t="s">
        <v>8380</v>
      </c>
      <c r="G414" s="108"/>
      <c r="H414" s="108"/>
    </row>
    <row r="415" spans="1:8" ht="13" x14ac:dyDescent="0.2">
      <c r="A415" s="105" t="s">
        <v>5282</v>
      </c>
      <c r="B415" s="105" t="s">
        <v>4763</v>
      </c>
      <c r="C415" s="105" t="str">
        <f t="shared" si="6"/>
        <v>0112900055生活介護</v>
      </c>
      <c r="D415" s="105" t="s">
        <v>6314</v>
      </c>
      <c r="E415" s="105" t="s">
        <v>7202</v>
      </c>
      <c r="F415" s="106" t="s">
        <v>8381</v>
      </c>
      <c r="G415" s="108"/>
      <c r="H415" s="108"/>
    </row>
    <row r="416" spans="1:8" ht="13" x14ac:dyDescent="0.2">
      <c r="A416" s="105" t="s">
        <v>5282</v>
      </c>
      <c r="B416" s="105" t="s">
        <v>4765</v>
      </c>
      <c r="C416" s="105" t="str">
        <f t="shared" si="6"/>
        <v>0112900055就労継続支援(Ｂ型)</v>
      </c>
      <c r="D416" s="105" t="s">
        <v>6314</v>
      </c>
      <c r="E416" s="105" t="s">
        <v>7203</v>
      </c>
      <c r="F416" s="106" t="s">
        <v>8382</v>
      </c>
      <c r="G416" s="108"/>
      <c r="H416" s="108"/>
    </row>
    <row r="417" spans="1:8" ht="13" x14ac:dyDescent="0.2">
      <c r="A417" s="105" t="s">
        <v>5283</v>
      </c>
      <c r="B417" s="105" t="s">
        <v>4763</v>
      </c>
      <c r="C417" s="105" t="str">
        <f t="shared" si="6"/>
        <v>0112900097生活介護</v>
      </c>
      <c r="D417" s="105" t="s">
        <v>6315</v>
      </c>
      <c r="E417" s="105" t="s">
        <v>7204</v>
      </c>
      <c r="F417" s="106" t="s">
        <v>8383</v>
      </c>
      <c r="G417" s="108"/>
      <c r="H417" s="108"/>
    </row>
    <row r="418" spans="1:8" ht="13" x14ac:dyDescent="0.2">
      <c r="A418" s="105" t="s">
        <v>5284</v>
      </c>
      <c r="B418" s="105" t="s">
        <v>4763</v>
      </c>
      <c r="C418" s="105" t="str">
        <f t="shared" si="6"/>
        <v>0112900139生活介護</v>
      </c>
      <c r="D418" s="105" t="s">
        <v>6316</v>
      </c>
      <c r="E418" s="105" t="s">
        <v>6316</v>
      </c>
      <c r="F418" s="106" t="s">
        <v>8384</v>
      </c>
      <c r="G418" s="108"/>
      <c r="H418" s="108"/>
    </row>
    <row r="419" spans="1:8" ht="13" x14ac:dyDescent="0.2">
      <c r="A419" s="105" t="s">
        <v>5284</v>
      </c>
      <c r="B419" s="105" t="s">
        <v>4765</v>
      </c>
      <c r="C419" s="105" t="str">
        <f t="shared" si="6"/>
        <v>0112900139就労継続支援(Ｂ型)</v>
      </c>
      <c r="D419" s="105" t="s">
        <v>6316</v>
      </c>
      <c r="E419" s="105" t="s">
        <v>7205</v>
      </c>
      <c r="F419" s="106" t="s">
        <v>8385</v>
      </c>
      <c r="G419" s="108"/>
      <c r="H419" s="108"/>
    </row>
    <row r="420" spans="1:8" ht="13" x14ac:dyDescent="0.2">
      <c r="A420" s="105" t="s">
        <v>5285</v>
      </c>
      <c r="B420" s="105" t="s">
        <v>4763</v>
      </c>
      <c r="C420" s="105" t="str">
        <f t="shared" si="6"/>
        <v>0112900147生活介護</v>
      </c>
      <c r="D420" s="105" t="s">
        <v>6317</v>
      </c>
      <c r="E420" s="105" t="s">
        <v>7206</v>
      </c>
      <c r="F420" s="106" t="s">
        <v>8386</v>
      </c>
      <c r="G420" s="108"/>
      <c r="H420" s="108"/>
    </row>
    <row r="421" spans="1:8" ht="13" x14ac:dyDescent="0.2">
      <c r="A421" s="105" t="s">
        <v>5286</v>
      </c>
      <c r="B421" s="105" t="s">
        <v>4763</v>
      </c>
      <c r="C421" s="105" t="str">
        <f t="shared" si="6"/>
        <v>0112900154生活介護</v>
      </c>
      <c r="D421" s="105" t="s">
        <v>6318</v>
      </c>
      <c r="E421" s="105" t="s">
        <v>7207</v>
      </c>
      <c r="F421" s="106" t="s">
        <v>8387</v>
      </c>
      <c r="G421" s="108"/>
      <c r="H421" s="108"/>
    </row>
    <row r="422" spans="1:8" ht="13" x14ac:dyDescent="0.2">
      <c r="A422" s="105" t="s">
        <v>5287</v>
      </c>
      <c r="B422" s="105" t="s">
        <v>4763</v>
      </c>
      <c r="C422" s="105" t="str">
        <f t="shared" si="6"/>
        <v>0112900535生活介護</v>
      </c>
      <c r="D422" s="105" t="s">
        <v>6318</v>
      </c>
      <c r="E422" s="105" t="s">
        <v>7208</v>
      </c>
      <c r="F422" s="106" t="s">
        <v>8388</v>
      </c>
      <c r="G422" s="108"/>
      <c r="H422" s="108"/>
    </row>
    <row r="423" spans="1:8" ht="13" x14ac:dyDescent="0.2">
      <c r="A423" s="105" t="s">
        <v>5288</v>
      </c>
      <c r="B423" s="105" t="s">
        <v>4762</v>
      </c>
      <c r="C423" s="105" t="str">
        <f t="shared" si="6"/>
        <v>0112901087就労移行支援</v>
      </c>
      <c r="D423" s="105" t="s">
        <v>6318</v>
      </c>
      <c r="E423" s="105" t="s">
        <v>7209</v>
      </c>
      <c r="F423" s="106" t="s">
        <v>8389</v>
      </c>
      <c r="G423" s="108"/>
      <c r="H423" s="108"/>
    </row>
    <row r="424" spans="1:8" ht="13" x14ac:dyDescent="0.2">
      <c r="A424" s="105" t="s">
        <v>5288</v>
      </c>
      <c r="B424" s="105" t="s">
        <v>4765</v>
      </c>
      <c r="C424" s="105" t="str">
        <f t="shared" si="6"/>
        <v>0112901087就労継続支援(Ｂ型)</v>
      </c>
      <c r="D424" s="105" t="s">
        <v>6318</v>
      </c>
      <c r="E424" s="105" t="s">
        <v>7209</v>
      </c>
      <c r="F424" s="106" t="s">
        <v>8389</v>
      </c>
      <c r="G424" s="108"/>
      <c r="H424" s="108"/>
    </row>
    <row r="425" spans="1:8" ht="13" x14ac:dyDescent="0.2">
      <c r="A425" s="105" t="s">
        <v>5289</v>
      </c>
      <c r="B425" s="105" t="s">
        <v>4765</v>
      </c>
      <c r="C425" s="105" t="str">
        <f t="shared" si="6"/>
        <v>0112901319就労継続支援(Ｂ型)</v>
      </c>
      <c r="D425" s="105" t="s">
        <v>6319</v>
      </c>
      <c r="E425" s="105" t="s">
        <v>7210</v>
      </c>
      <c r="F425" s="106" t="s">
        <v>8390</v>
      </c>
      <c r="G425" s="108"/>
      <c r="H425" s="108"/>
    </row>
    <row r="426" spans="1:8" ht="13" x14ac:dyDescent="0.2">
      <c r="A426" s="105" t="s">
        <v>5290</v>
      </c>
      <c r="B426" s="105" t="s">
        <v>4763</v>
      </c>
      <c r="C426" s="105" t="str">
        <f t="shared" si="6"/>
        <v>0112901327生活介護</v>
      </c>
      <c r="D426" s="105" t="s">
        <v>6320</v>
      </c>
      <c r="E426" s="105" t="s">
        <v>7211</v>
      </c>
      <c r="F426" s="106" t="s">
        <v>8391</v>
      </c>
      <c r="G426" s="108"/>
      <c r="H426" s="108"/>
    </row>
    <row r="427" spans="1:8" ht="13" x14ac:dyDescent="0.2">
      <c r="A427" s="105" t="s">
        <v>5290</v>
      </c>
      <c r="B427" s="105" t="s">
        <v>4765</v>
      </c>
      <c r="C427" s="105" t="str">
        <f t="shared" si="6"/>
        <v>0112901327就労継続支援(Ｂ型)</v>
      </c>
      <c r="D427" s="105" t="s">
        <v>6320</v>
      </c>
      <c r="E427" s="105" t="s">
        <v>6320</v>
      </c>
      <c r="F427" s="106" t="s">
        <v>8392</v>
      </c>
      <c r="G427" s="108"/>
      <c r="H427" s="108"/>
    </row>
    <row r="428" spans="1:8" ht="13" x14ac:dyDescent="0.2">
      <c r="A428" s="105" t="s">
        <v>5291</v>
      </c>
      <c r="B428" s="105" t="s">
        <v>4765</v>
      </c>
      <c r="C428" s="105" t="str">
        <f t="shared" si="6"/>
        <v>0112901335就労継続支援(Ｂ型)</v>
      </c>
      <c r="D428" s="105" t="s">
        <v>6319</v>
      </c>
      <c r="E428" s="105" t="s">
        <v>7212</v>
      </c>
      <c r="F428" s="106" t="s">
        <v>8393</v>
      </c>
      <c r="G428" s="108"/>
      <c r="H428" s="108"/>
    </row>
    <row r="429" spans="1:8" ht="13" x14ac:dyDescent="0.2">
      <c r="A429" s="105" t="s">
        <v>5292</v>
      </c>
      <c r="B429" s="105" t="s">
        <v>4765</v>
      </c>
      <c r="C429" s="105" t="str">
        <f t="shared" si="6"/>
        <v>0112901343就労継続支援(Ｂ型)</v>
      </c>
      <c r="D429" s="105" t="s">
        <v>6321</v>
      </c>
      <c r="E429" s="105" t="s">
        <v>7213</v>
      </c>
      <c r="F429" s="106" t="s">
        <v>8394</v>
      </c>
      <c r="G429" s="108"/>
      <c r="H429" s="108"/>
    </row>
    <row r="430" spans="1:8" ht="13" x14ac:dyDescent="0.2">
      <c r="A430" s="105" t="s">
        <v>5293</v>
      </c>
      <c r="B430" s="105" t="s">
        <v>4765</v>
      </c>
      <c r="C430" s="105" t="str">
        <f t="shared" si="6"/>
        <v>0112901376就労継続支援(Ｂ型)</v>
      </c>
      <c r="D430" s="105" t="s">
        <v>6322</v>
      </c>
      <c r="E430" s="105" t="s">
        <v>7214</v>
      </c>
      <c r="F430" s="106" t="s">
        <v>8395</v>
      </c>
      <c r="G430" s="108"/>
      <c r="H430" s="108"/>
    </row>
    <row r="431" spans="1:8" ht="13" x14ac:dyDescent="0.2">
      <c r="A431" s="105" t="s">
        <v>5294</v>
      </c>
      <c r="B431" s="105" t="s">
        <v>4763</v>
      </c>
      <c r="C431" s="105" t="str">
        <f t="shared" si="6"/>
        <v>0112901384生活介護</v>
      </c>
      <c r="D431" s="105" t="s">
        <v>6323</v>
      </c>
      <c r="E431" s="105" t="s">
        <v>7215</v>
      </c>
      <c r="F431" s="106" t="s">
        <v>8396</v>
      </c>
      <c r="G431" s="108"/>
      <c r="H431" s="108"/>
    </row>
    <row r="432" spans="1:8" ht="13" x14ac:dyDescent="0.2">
      <c r="A432" s="105" t="s">
        <v>5294</v>
      </c>
      <c r="B432" s="105" t="s">
        <v>4764</v>
      </c>
      <c r="C432" s="105" t="str">
        <f t="shared" si="6"/>
        <v>0112901384就労継続支援(Ａ型)</v>
      </c>
      <c r="D432" s="105" t="s">
        <v>6323</v>
      </c>
      <c r="E432" s="105" t="s">
        <v>7215</v>
      </c>
      <c r="F432" s="106" t="s">
        <v>8397</v>
      </c>
      <c r="G432" s="108"/>
      <c r="H432" s="108"/>
    </row>
    <row r="433" spans="1:8" ht="13" x14ac:dyDescent="0.2">
      <c r="A433" s="105" t="s">
        <v>5294</v>
      </c>
      <c r="B433" s="105" t="s">
        <v>4765</v>
      </c>
      <c r="C433" s="105" t="str">
        <f t="shared" si="6"/>
        <v>0112901384就労継続支援(Ｂ型)</v>
      </c>
      <c r="D433" s="105" t="s">
        <v>6323</v>
      </c>
      <c r="E433" s="105" t="s">
        <v>7215</v>
      </c>
      <c r="F433" s="106" t="s">
        <v>8396</v>
      </c>
      <c r="G433" s="108"/>
      <c r="H433" s="108"/>
    </row>
    <row r="434" spans="1:8" ht="13" x14ac:dyDescent="0.2">
      <c r="A434" s="105" t="s">
        <v>5295</v>
      </c>
      <c r="B434" s="105" t="s">
        <v>4763</v>
      </c>
      <c r="C434" s="105" t="str">
        <f t="shared" si="6"/>
        <v>0112901392生活介護</v>
      </c>
      <c r="D434" s="105" t="s">
        <v>6323</v>
      </c>
      <c r="E434" s="105" t="s">
        <v>7216</v>
      </c>
      <c r="F434" s="106" t="s">
        <v>8398</v>
      </c>
      <c r="G434" s="108"/>
      <c r="H434" s="108"/>
    </row>
    <row r="435" spans="1:8" ht="13" x14ac:dyDescent="0.2">
      <c r="A435" s="105" t="s">
        <v>5295</v>
      </c>
      <c r="B435" s="105" t="s">
        <v>4765</v>
      </c>
      <c r="C435" s="105" t="str">
        <f t="shared" si="6"/>
        <v>0112901392就労継続支援(Ｂ型)</v>
      </c>
      <c r="D435" s="105" t="s">
        <v>6323</v>
      </c>
      <c r="E435" s="105" t="s">
        <v>7216</v>
      </c>
      <c r="F435" s="106" t="s">
        <v>8398</v>
      </c>
      <c r="G435" s="108"/>
      <c r="H435" s="108"/>
    </row>
    <row r="436" spans="1:8" ht="13" x14ac:dyDescent="0.2">
      <c r="A436" s="105" t="s">
        <v>5296</v>
      </c>
      <c r="B436" s="105" t="s">
        <v>4763</v>
      </c>
      <c r="C436" s="105" t="str">
        <f t="shared" si="6"/>
        <v>0112901517生活介護</v>
      </c>
      <c r="D436" s="105" t="s">
        <v>6324</v>
      </c>
      <c r="E436" s="105" t="s">
        <v>7217</v>
      </c>
      <c r="F436" s="106" t="s">
        <v>8399</v>
      </c>
      <c r="G436" s="108"/>
      <c r="H436" s="108"/>
    </row>
    <row r="437" spans="1:8" ht="13" x14ac:dyDescent="0.2">
      <c r="A437" s="105" t="s">
        <v>5297</v>
      </c>
      <c r="B437" s="105" t="s">
        <v>4765</v>
      </c>
      <c r="C437" s="105" t="str">
        <f t="shared" si="6"/>
        <v>0112905880就労継続支援(Ｂ型)</v>
      </c>
      <c r="D437" s="105" t="s">
        <v>6325</v>
      </c>
      <c r="E437" s="105" t="s">
        <v>7218</v>
      </c>
      <c r="F437" s="106" t="s">
        <v>8400</v>
      </c>
      <c r="G437" s="108"/>
      <c r="H437" s="108"/>
    </row>
    <row r="438" spans="1:8" ht="13" x14ac:dyDescent="0.2">
      <c r="A438" s="105" t="s">
        <v>5298</v>
      </c>
      <c r="B438" s="105" t="s">
        <v>4763</v>
      </c>
      <c r="C438" s="105" t="str">
        <f t="shared" si="6"/>
        <v>0112905922生活介護</v>
      </c>
      <c r="D438" s="105" t="s">
        <v>6323</v>
      </c>
      <c r="E438" s="105" t="s">
        <v>7219</v>
      </c>
      <c r="F438" s="106" t="s">
        <v>8401</v>
      </c>
      <c r="G438" s="108"/>
      <c r="H438" s="108"/>
    </row>
    <row r="439" spans="1:8" ht="13" x14ac:dyDescent="0.2">
      <c r="A439" s="105" t="s">
        <v>5299</v>
      </c>
      <c r="B439" s="105" t="s">
        <v>4765</v>
      </c>
      <c r="C439" s="105" t="str">
        <f t="shared" si="6"/>
        <v>0112905963就労継続支援(Ｂ型)</v>
      </c>
      <c r="D439" s="105" t="s">
        <v>6326</v>
      </c>
      <c r="E439" s="105" t="s">
        <v>7146</v>
      </c>
      <c r="F439" s="106" t="s">
        <v>8402</v>
      </c>
      <c r="G439" s="108"/>
      <c r="H439" s="108"/>
    </row>
    <row r="440" spans="1:8" ht="13" x14ac:dyDescent="0.2">
      <c r="A440" s="105" t="s">
        <v>5300</v>
      </c>
      <c r="B440" s="105" t="s">
        <v>4762</v>
      </c>
      <c r="C440" s="105" t="str">
        <f t="shared" si="6"/>
        <v>0112905997就労移行支援</v>
      </c>
      <c r="D440" s="105" t="s">
        <v>6327</v>
      </c>
      <c r="E440" s="105" t="s">
        <v>7220</v>
      </c>
      <c r="F440" s="106" t="s">
        <v>8403</v>
      </c>
      <c r="G440" s="108"/>
      <c r="H440" s="108"/>
    </row>
    <row r="441" spans="1:8" ht="13" x14ac:dyDescent="0.2">
      <c r="A441" s="105" t="s">
        <v>5300</v>
      </c>
      <c r="B441" s="105" t="s">
        <v>4764</v>
      </c>
      <c r="C441" s="105" t="str">
        <f t="shared" si="6"/>
        <v>0112905997就労継続支援(Ａ型)</v>
      </c>
      <c r="D441" s="105" t="s">
        <v>6327</v>
      </c>
      <c r="E441" s="105" t="s">
        <v>7221</v>
      </c>
      <c r="F441" s="106" t="s">
        <v>8404</v>
      </c>
      <c r="G441" s="108"/>
      <c r="H441" s="108"/>
    </row>
    <row r="442" spans="1:8" ht="13" x14ac:dyDescent="0.2">
      <c r="A442" s="105" t="s">
        <v>5301</v>
      </c>
      <c r="B442" s="105" t="s">
        <v>4765</v>
      </c>
      <c r="C442" s="105" t="str">
        <f t="shared" si="6"/>
        <v>0112906078就労継続支援(Ｂ型)</v>
      </c>
      <c r="D442" s="105" t="s">
        <v>6328</v>
      </c>
      <c r="E442" s="105" t="s">
        <v>7222</v>
      </c>
      <c r="F442" s="106" t="s">
        <v>8405</v>
      </c>
      <c r="G442" s="108"/>
      <c r="H442" s="108"/>
    </row>
    <row r="443" spans="1:8" ht="13" x14ac:dyDescent="0.2">
      <c r="A443" s="105" t="s">
        <v>5302</v>
      </c>
      <c r="B443" s="105" t="s">
        <v>4765</v>
      </c>
      <c r="C443" s="105" t="str">
        <f t="shared" si="6"/>
        <v>0112906128就労継続支援(Ｂ型)</v>
      </c>
      <c r="D443" s="105" t="s">
        <v>6329</v>
      </c>
      <c r="E443" s="105" t="s">
        <v>7223</v>
      </c>
      <c r="F443" s="106" t="s">
        <v>8406</v>
      </c>
      <c r="G443" s="108"/>
      <c r="H443" s="108"/>
    </row>
    <row r="444" spans="1:8" ht="13" x14ac:dyDescent="0.2">
      <c r="A444" s="105" t="s">
        <v>5303</v>
      </c>
      <c r="B444" s="105" t="s">
        <v>4765</v>
      </c>
      <c r="C444" s="105" t="str">
        <f t="shared" si="6"/>
        <v>0112906136就労継続支援(Ｂ型)</v>
      </c>
      <c r="D444" s="105" t="s">
        <v>6330</v>
      </c>
      <c r="E444" s="105" t="s">
        <v>7224</v>
      </c>
      <c r="F444" s="106" t="s">
        <v>8407</v>
      </c>
      <c r="G444" s="108"/>
      <c r="H444" s="108"/>
    </row>
    <row r="445" spans="1:8" ht="13" x14ac:dyDescent="0.2">
      <c r="A445" s="105" t="s">
        <v>5304</v>
      </c>
      <c r="B445" s="105" t="s">
        <v>4763</v>
      </c>
      <c r="C445" s="105" t="str">
        <f t="shared" si="6"/>
        <v>0112906144生活介護</v>
      </c>
      <c r="D445" s="105" t="s">
        <v>6331</v>
      </c>
      <c r="E445" s="105" t="s">
        <v>7225</v>
      </c>
      <c r="F445" s="106" t="s">
        <v>8408</v>
      </c>
      <c r="G445" s="108"/>
      <c r="H445" s="108"/>
    </row>
    <row r="446" spans="1:8" ht="13" x14ac:dyDescent="0.2">
      <c r="A446" s="105" t="s">
        <v>5304</v>
      </c>
      <c r="B446" s="105" t="s">
        <v>4765</v>
      </c>
      <c r="C446" s="105" t="str">
        <f t="shared" si="6"/>
        <v>0112906144就労継続支援(Ｂ型)</v>
      </c>
      <c r="D446" s="105" t="s">
        <v>6331</v>
      </c>
      <c r="E446" s="105" t="s">
        <v>7225</v>
      </c>
      <c r="F446" s="106" t="s">
        <v>8408</v>
      </c>
      <c r="G446" s="108"/>
      <c r="H446" s="108"/>
    </row>
    <row r="447" spans="1:8" ht="13" x14ac:dyDescent="0.2">
      <c r="A447" s="105" t="s">
        <v>5305</v>
      </c>
      <c r="B447" s="105" t="s">
        <v>4763</v>
      </c>
      <c r="C447" s="105" t="str">
        <f t="shared" si="6"/>
        <v>0112906151生活介護</v>
      </c>
      <c r="D447" s="105" t="s">
        <v>6332</v>
      </c>
      <c r="E447" s="105" t="s">
        <v>7226</v>
      </c>
      <c r="F447" s="106" t="s">
        <v>8409</v>
      </c>
      <c r="G447" s="108"/>
      <c r="H447" s="108"/>
    </row>
    <row r="448" spans="1:8" ht="13" x14ac:dyDescent="0.2">
      <c r="A448" s="105" t="s">
        <v>5306</v>
      </c>
      <c r="B448" s="105" t="s">
        <v>4763</v>
      </c>
      <c r="C448" s="105" t="str">
        <f t="shared" si="6"/>
        <v>0112906169生活介護</v>
      </c>
      <c r="D448" s="105" t="s">
        <v>6333</v>
      </c>
      <c r="E448" s="105" t="s">
        <v>7227</v>
      </c>
      <c r="F448" s="106" t="s">
        <v>8410</v>
      </c>
      <c r="G448" s="108"/>
      <c r="H448" s="108"/>
    </row>
    <row r="449" spans="1:8" ht="13" x14ac:dyDescent="0.2">
      <c r="A449" s="105" t="s">
        <v>5307</v>
      </c>
      <c r="B449" s="105" t="s">
        <v>4765</v>
      </c>
      <c r="C449" s="105" t="str">
        <f t="shared" si="6"/>
        <v>0112906185就労継続支援(Ｂ型)</v>
      </c>
      <c r="D449" s="105" t="s">
        <v>6334</v>
      </c>
      <c r="E449" s="105" t="s">
        <v>7228</v>
      </c>
      <c r="F449" s="106" t="s">
        <v>8411</v>
      </c>
      <c r="G449" s="108"/>
      <c r="H449" s="108"/>
    </row>
    <row r="450" spans="1:8" ht="13" x14ac:dyDescent="0.2">
      <c r="A450" s="105" t="s">
        <v>5308</v>
      </c>
      <c r="B450" s="105" t="s">
        <v>4763</v>
      </c>
      <c r="C450" s="105" t="str">
        <f t="shared" si="6"/>
        <v>0112906243生活介護</v>
      </c>
      <c r="D450" s="105" t="s">
        <v>6335</v>
      </c>
      <c r="E450" s="105" t="s">
        <v>7229</v>
      </c>
      <c r="F450" s="106" t="s">
        <v>8412</v>
      </c>
      <c r="G450" s="108"/>
      <c r="H450" s="108"/>
    </row>
    <row r="451" spans="1:8" ht="13" x14ac:dyDescent="0.2">
      <c r="A451" s="105" t="s">
        <v>5308</v>
      </c>
      <c r="B451" s="105" t="s">
        <v>4765</v>
      </c>
      <c r="C451" s="105" t="str">
        <f t="shared" si="6"/>
        <v>0112906243就労継続支援(Ｂ型)</v>
      </c>
      <c r="D451" s="105" t="s">
        <v>6335</v>
      </c>
      <c r="E451" s="105" t="s">
        <v>7229</v>
      </c>
      <c r="F451" s="106" t="s">
        <v>8412</v>
      </c>
      <c r="G451" s="108"/>
      <c r="H451" s="108"/>
    </row>
    <row r="452" spans="1:8" ht="13" x14ac:dyDescent="0.2">
      <c r="A452" s="105" t="s">
        <v>5309</v>
      </c>
      <c r="B452" s="105" t="s">
        <v>4765</v>
      </c>
      <c r="C452" s="105" t="str">
        <f t="shared" ref="C452:C515" si="7">A452&amp;B452</f>
        <v>0112906268就労継続支援(Ｂ型)</v>
      </c>
      <c r="D452" s="105" t="s">
        <v>6336</v>
      </c>
      <c r="E452" s="105" t="s">
        <v>7230</v>
      </c>
      <c r="F452" s="106" t="s">
        <v>8413</v>
      </c>
      <c r="G452" s="108"/>
      <c r="H452" s="108"/>
    </row>
    <row r="453" spans="1:8" ht="13" x14ac:dyDescent="0.2">
      <c r="A453" s="105" t="s">
        <v>5310</v>
      </c>
      <c r="B453" s="105" t="s">
        <v>4765</v>
      </c>
      <c r="C453" s="105" t="str">
        <f t="shared" si="7"/>
        <v>0112906409就労継続支援(Ｂ型)</v>
      </c>
      <c r="D453" s="105" t="s">
        <v>6337</v>
      </c>
      <c r="E453" s="105" t="s">
        <v>7231</v>
      </c>
      <c r="F453" s="106" t="s">
        <v>8414</v>
      </c>
      <c r="G453" s="108"/>
      <c r="H453" s="108"/>
    </row>
    <row r="454" spans="1:8" ht="13" x14ac:dyDescent="0.2">
      <c r="A454" s="105" t="s">
        <v>5311</v>
      </c>
      <c r="B454" s="105" t="s">
        <v>4765</v>
      </c>
      <c r="C454" s="105" t="str">
        <f t="shared" si="7"/>
        <v>0112906441就労継続支援(Ｂ型)</v>
      </c>
      <c r="D454" s="105" t="s">
        <v>6338</v>
      </c>
      <c r="E454" s="105" t="s">
        <v>7232</v>
      </c>
      <c r="F454" s="106" t="s">
        <v>8415</v>
      </c>
      <c r="G454" s="108"/>
      <c r="H454" s="108"/>
    </row>
    <row r="455" spans="1:8" ht="13" x14ac:dyDescent="0.2">
      <c r="A455" s="105" t="s">
        <v>5312</v>
      </c>
      <c r="B455" s="105" t="s">
        <v>4765</v>
      </c>
      <c r="C455" s="105" t="str">
        <f t="shared" si="7"/>
        <v>0112906466就労継続支援(Ｂ型)</v>
      </c>
      <c r="D455" s="105" t="s">
        <v>6339</v>
      </c>
      <c r="E455" s="105" t="s">
        <v>7233</v>
      </c>
      <c r="F455" s="106" t="s">
        <v>8416</v>
      </c>
      <c r="G455" s="108"/>
      <c r="H455" s="108"/>
    </row>
    <row r="456" spans="1:8" ht="13" x14ac:dyDescent="0.2">
      <c r="A456" s="105" t="s">
        <v>5313</v>
      </c>
      <c r="B456" s="105" t="s">
        <v>4765</v>
      </c>
      <c r="C456" s="105" t="str">
        <f t="shared" si="7"/>
        <v>0112906516就労継続支援(Ｂ型)</v>
      </c>
      <c r="D456" s="105" t="s">
        <v>6340</v>
      </c>
      <c r="E456" s="105" t="s">
        <v>7234</v>
      </c>
      <c r="F456" s="106" t="s">
        <v>8417</v>
      </c>
      <c r="G456" s="108"/>
      <c r="H456" s="108"/>
    </row>
    <row r="457" spans="1:8" ht="13" x14ac:dyDescent="0.2">
      <c r="A457" s="105" t="s">
        <v>5314</v>
      </c>
      <c r="B457" s="105" t="s">
        <v>4765</v>
      </c>
      <c r="C457" s="105" t="str">
        <f t="shared" si="7"/>
        <v>0112906631就労継続支援(Ｂ型)</v>
      </c>
      <c r="D457" s="105" t="s">
        <v>6341</v>
      </c>
      <c r="E457" s="105" t="s">
        <v>7235</v>
      </c>
      <c r="F457" s="106" t="s">
        <v>8418</v>
      </c>
      <c r="G457" s="108"/>
      <c r="H457" s="108"/>
    </row>
    <row r="458" spans="1:8" ht="13" x14ac:dyDescent="0.2">
      <c r="A458" s="105" t="s">
        <v>5315</v>
      </c>
      <c r="B458" s="105" t="s">
        <v>4763</v>
      </c>
      <c r="C458" s="105" t="str">
        <f t="shared" si="7"/>
        <v>0112906953生活介護</v>
      </c>
      <c r="D458" s="105" t="s">
        <v>6322</v>
      </c>
      <c r="E458" s="105" t="s">
        <v>7236</v>
      </c>
      <c r="F458" s="106" t="s">
        <v>8419</v>
      </c>
      <c r="G458" s="108"/>
      <c r="H458" s="108"/>
    </row>
    <row r="459" spans="1:8" ht="13" x14ac:dyDescent="0.2">
      <c r="A459" s="105" t="s">
        <v>5315</v>
      </c>
      <c r="B459" s="105" t="s">
        <v>4765</v>
      </c>
      <c r="C459" s="105" t="str">
        <f t="shared" si="7"/>
        <v>0112906953就労継続支援(Ｂ型)</v>
      </c>
      <c r="D459" s="105" t="s">
        <v>6322</v>
      </c>
      <c r="E459" s="105" t="s">
        <v>7237</v>
      </c>
      <c r="F459" s="106" t="s">
        <v>8420</v>
      </c>
      <c r="G459" s="108"/>
      <c r="H459" s="108"/>
    </row>
    <row r="460" spans="1:8" ht="13" x14ac:dyDescent="0.2">
      <c r="A460" s="105" t="s">
        <v>5316</v>
      </c>
      <c r="B460" s="105" t="s">
        <v>4765</v>
      </c>
      <c r="C460" s="105" t="str">
        <f t="shared" si="7"/>
        <v>0112907019就労継続支援(Ｂ型)</v>
      </c>
      <c r="D460" s="105" t="s">
        <v>6342</v>
      </c>
      <c r="E460" s="105" t="s">
        <v>7238</v>
      </c>
      <c r="F460" s="106" t="s">
        <v>8421</v>
      </c>
      <c r="G460" s="108"/>
      <c r="H460" s="108"/>
    </row>
    <row r="461" spans="1:8" ht="13" x14ac:dyDescent="0.2">
      <c r="A461" s="105" t="s">
        <v>5317</v>
      </c>
      <c r="B461" s="105" t="s">
        <v>4765</v>
      </c>
      <c r="C461" s="105" t="str">
        <f t="shared" si="7"/>
        <v>0112907035就労継続支援(Ｂ型)</v>
      </c>
      <c r="D461" s="105" t="s">
        <v>6343</v>
      </c>
      <c r="E461" s="105" t="s">
        <v>7239</v>
      </c>
      <c r="F461" s="106" t="s">
        <v>8422</v>
      </c>
      <c r="G461" s="108"/>
      <c r="H461" s="108"/>
    </row>
    <row r="462" spans="1:8" ht="13" x14ac:dyDescent="0.2">
      <c r="A462" s="105" t="s">
        <v>5318</v>
      </c>
      <c r="B462" s="105" t="s">
        <v>4764</v>
      </c>
      <c r="C462" s="105" t="str">
        <f t="shared" si="7"/>
        <v>0112907118就労継続支援(Ａ型)</v>
      </c>
      <c r="D462" s="105" t="s">
        <v>6344</v>
      </c>
      <c r="E462" s="105" t="s">
        <v>7240</v>
      </c>
      <c r="F462" s="106" t="s">
        <v>8423</v>
      </c>
      <c r="G462" s="108"/>
      <c r="H462" s="108"/>
    </row>
    <row r="463" spans="1:8" ht="13" x14ac:dyDescent="0.2">
      <c r="A463" s="105" t="s">
        <v>5318</v>
      </c>
      <c r="B463" s="105" t="s">
        <v>4765</v>
      </c>
      <c r="C463" s="105" t="str">
        <f t="shared" si="7"/>
        <v>0112907118就労継続支援(Ｂ型)</v>
      </c>
      <c r="D463" s="105" t="s">
        <v>6344</v>
      </c>
      <c r="E463" s="105" t="s">
        <v>7240</v>
      </c>
      <c r="F463" s="106" t="s">
        <v>8423</v>
      </c>
      <c r="G463" s="108"/>
      <c r="H463" s="108"/>
    </row>
    <row r="464" spans="1:8" ht="13" x14ac:dyDescent="0.2">
      <c r="A464" s="105" t="s">
        <v>5319</v>
      </c>
      <c r="B464" s="105" t="s">
        <v>4763</v>
      </c>
      <c r="C464" s="105" t="str">
        <f t="shared" si="7"/>
        <v>0112907126生活介護</v>
      </c>
      <c r="D464" s="105" t="s">
        <v>6345</v>
      </c>
      <c r="E464" s="105" t="s">
        <v>7241</v>
      </c>
      <c r="F464" s="106" t="s">
        <v>8424</v>
      </c>
      <c r="G464" s="108"/>
      <c r="H464" s="108"/>
    </row>
    <row r="465" spans="1:8" ht="13" x14ac:dyDescent="0.2">
      <c r="A465" s="105" t="s">
        <v>5320</v>
      </c>
      <c r="B465" s="105" t="s">
        <v>4765</v>
      </c>
      <c r="C465" s="105" t="str">
        <f t="shared" si="7"/>
        <v>0112907159就労継続支援(Ｂ型)</v>
      </c>
      <c r="D465" s="105" t="s">
        <v>6336</v>
      </c>
      <c r="E465" s="105" t="s">
        <v>7242</v>
      </c>
      <c r="F465" s="106" t="s">
        <v>8425</v>
      </c>
      <c r="G465" s="108"/>
      <c r="H465" s="108"/>
    </row>
    <row r="466" spans="1:8" ht="13" x14ac:dyDescent="0.2">
      <c r="A466" s="105" t="s">
        <v>5321</v>
      </c>
      <c r="B466" s="105" t="s">
        <v>4765</v>
      </c>
      <c r="C466" s="105" t="str">
        <f t="shared" si="7"/>
        <v>0112907167就労継続支援(Ｂ型)</v>
      </c>
      <c r="D466" s="105" t="s">
        <v>6336</v>
      </c>
      <c r="E466" s="105" t="s">
        <v>7243</v>
      </c>
      <c r="F466" s="106" t="s">
        <v>8426</v>
      </c>
      <c r="G466" s="108"/>
      <c r="H466" s="108"/>
    </row>
    <row r="467" spans="1:8" ht="13" x14ac:dyDescent="0.2">
      <c r="A467" s="105" t="s">
        <v>5322</v>
      </c>
      <c r="B467" s="105" t="s">
        <v>4765</v>
      </c>
      <c r="C467" s="105" t="str">
        <f t="shared" si="7"/>
        <v>0112907175就労継続支援(Ｂ型)</v>
      </c>
      <c r="D467" s="105" t="s">
        <v>6346</v>
      </c>
      <c r="E467" s="105" t="s">
        <v>7244</v>
      </c>
      <c r="F467" s="106" t="s">
        <v>8427</v>
      </c>
      <c r="G467" s="108"/>
      <c r="H467" s="108"/>
    </row>
    <row r="468" spans="1:8" ht="13" x14ac:dyDescent="0.2">
      <c r="A468" s="105" t="s">
        <v>5323</v>
      </c>
      <c r="B468" s="105" t="s">
        <v>4763</v>
      </c>
      <c r="C468" s="105" t="str">
        <f t="shared" si="7"/>
        <v>0112907183生活介護</v>
      </c>
      <c r="D468" s="105" t="s">
        <v>6346</v>
      </c>
      <c r="E468" s="105" t="s">
        <v>7245</v>
      </c>
      <c r="F468" s="106" t="s">
        <v>8427</v>
      </c>
      <c r="G468" s="108"/>
      <c r="H468" s="108"/>
    </row>
    <row r="469" spans="1:8" ht="13" x14ac:dyDescent="0.2">
      <c r="A469" s="105" t="s">
        <v>5324</v>
      </c>
      <c r="B469" s="105" t="s">
        <v>4763</v>
      </c>
      <c r="C469" s="105" t="str">
        <f t="shared" si="7"/>
        <v>0112907217生活介護</v>
      </c>
      <c r="D469" s="105" t="s">
        <v>6319</v>
      </c>
      <c r="E469" s="105" t="s">
        <v>7246</v>
      </c>
      <c r="F469" s="106" t="s">
        <v>8428</v>
      </c>
      <c r="G469" s="108"/>
      <c r="H469" s="108"/>
    </row>
    <row r="470" spans="1:8" ht="13" x14ac:dyDescent="0.2">
      <c r="A470" s="105" t="s">
        <v>5325</v>
      </c>
      <c r="B470" s="105" t="s">
        <v>4763</v>
      </c>
      <c r="C470" s="105" t="str">
        <f t="shared" si="7"/>
        <v>0112907225生活介護</v>
      </c>
      <c r="D470" s="105" t="s">
        <v>6319</v>
      </c>
      <c r="E470" s="105" t="s">
        <v>7247</v>
      </c>
      <c r="F470" s="106" t="s">
        <v>8428</v>
      </c>
      <c r="G470" s="108"/>
      <c r="H470" s="108"/>
    </row>
    <row r="471" spans="1:8" ht="13" x14ac:dyDescent="0.2">
      <c r="A471" s="105" t="s">
        <v>5326</v>
      </c>
      <c r="B471" s="105" t="s">
        <v>4763</v>
      </c>
      <c r="C471" s="105" t="str">
        <f t="shared" si="7"/>
        <v>0112907233生活介護</v>
      </c>
      <c r="D471" s="105" t="s">
        <v>6319</v>
      </c>
      <c r="E471" s="105" t="s">
        <v>7248</v>
      </c>
      <c r="F471" s="106" t="s">
        <v>8428</v>
      </c>
      <c r="G471" s="108"/>
      <c r="H471" s="108"/>
    </row>
    <row r="472" spans="1:8" ht="13" x14ac:dyDescent="0.2">
      <c r="A472" s="105" t="s">
        <v>5326</v>
      </c>
      <c r="B472" s="105" t="s">
        <v>4765</v>
      </c>
      <c r="C472" s="105" t="str">
        <f t="shared" si="7"/>
        <v>0112907233就労継続支援(Ｂ型)</v>
      </c>
      <c r="D472" s="105" t="s">
        <v>6319</v>
      </c>
      <c r="E472" s="105" t="s">
        <v>7248</v>
      </c>
      <c r="F472" s="106" t="s">
        <v>8428</v>
      </c>
      <c r="G472" s="108"/>
      <c r="H472" s="108"/>
    </row>
    <row r="473" spans="1:8" ht="13" x14ac:dyDescent="0.2">
      <c r="A473" s="105" t="s">
        <v>5327</v>
      </c>
      <c r="B473" s="105" t="s">
        <v>4763</v>
      </c>
      <c r="C473" s="105" t="str">
        <f t="shared" si="7"/>
        <v>0112907241生活介護</v>
      </c>
      <c r="D473" s="105" t="s">
        <v>6315</v>
      </c>
      <c r="E473" s="105" t="s">
        <v>7249</v>
      </c>
      <c r="F473" s="106" t="s">
        <v>8383</v>
      </c>
      <c r="G473" s="108"/>
      <c r="H473" s="108"/>
    </row>
    <row r="474" spans="1:8" ht="13" x14ac:dyDescent="0.2">
      <c r="A474" s="105" t="s">
        <v>5328</v>
      </c>
      <c r="B474" s="105" t="s">
        <v>4763</v>
      </c>
      <c r="C474" s="105" t="str">
        <f t="shared" si="7"/>
        <v>0112907258生活介護</v>
      </c>
      <c r="D474" s="105" t="s">
        <v>6315</v>
      </c>
      <c r="E474" s="105" t="s">
        <v>7250</v>
      </c>
      <c r="F474" s="106" t="s">
        <v>8383</v>
      </c>
      <c r="G474" s="108"/>
      <c r="H474" s="108"/>
    </row>
    <row r="475" spans="1:8" ht="13" x14ac:dyDescent="0.2">
      <c r="A475" s="105" t="s">
        <v>5329</v>
      </c>
      <c r="B475" s="105" t="s">
        <v>4765</v>
      </c>
      <c r="C475" s="105" t="str">
        <f t="shared" si="7"/>
        <v>0112907266就労継続支援(Ｂ型)</v>
      </c>
      <c r="D475" s="105" t="s">
        <v>6347</v>
      </c>
      <c r="E475" s="105" t="s">
        <v>7251</v>
      </c>
      <c r="F475" s="106" t="s">
        <v>8429</v>
      </c>
      <c r="G475" s="108"/>
      <c r="H475" s="108"/>
    </row>
    <row r="476" spans="1:8" ht="13" x14ac:dyDescent="0.2">
      <c r="A476" s="105" t="s">
        <v>5330</v>
      </c>
      <c r="B476" s="105" t="s">
        <v>4763</v>
      </c>
      <c r="C476" s="105" t="str">
        <f t="shared" si="7"/>
        <v>0112907282生活介護</v>
      </c>
      <c r="D476" s="105" t="s">
        <v>6348</v>
      </c>
      <c r="E476" s="105" t="s">
        <v>7252</v>
      </c>
      <c r="F476" s="106" t="s">
        <v>8430</v>
      </c>
      <c r="G476" s="108"/>
      <c r="H476" s="108"/>
    </row>
    <row r="477" spans="1:8" ht="13" x14ac:dyDescent="0.2">
      <c r="A477" s="105" t="s">
        <v>5331</v>
      </c>
      <c r="B477" s="105" t="s">
        <v>4763</v>
      </c>
      <c r="C477" s="105" t="str">
        <f t="shared" si="7"/>
        <v>0112907290生活介護</v>
      </c>
      <c r="D477" s="105" t="s">
        <v>6318</v>
      </c>
      <c r="E477" s="105" t="s">
        <v>7253</v>
      </c>
      <c r="F477" s="106" t="s">
        <v>8431</v>
      </c>
      <c r="G477" s="108"/>
      <c r="H477" s="108"/>
    </row>
    <row r="478" spans="1:8" ht="13" x14ac:dyDescent="0.2">
      <c r="A478" s="105" t="s">
        <v>5331</v>
      </c>
      <c r="B478" s="105" t="s">
        <v>4765</v>
      </c>
      <c r="C478" s="105" t="str">
        <f t="shared" si="7"/>
        <v>0112907290就労継続支援(Ｂ型)</v>
      </c>
      <c r="D478" s="105" t="s">
        <v>6318</v>
      </c>
      <c r="E478" s="105" t="s">
        <v>7253</v>
      </c>
      <c r="F478" s="106" t="s">
        <v>8431</v>
      </c>
      <c r="G478" s="108"/>
      <c r="H478" s="108"/>
    </row>
    <row r="479" spans="1:8" ht="13" x14ac:dyDescent="0.2">
      <c r="A479" s="105" t="s">
        <v>5332</v>
      </c>
      <c r="B479" s="105" t="s">
        <v>4763</v>
      </c>
      <c r="C479" s="105" t="str">
        <f t="shared" si="7"/>
        <v>0112907340生活介護</v>
      </c>
      <c r="D479" s="105" t="s">
        <v>6348</v>
      </c>
      <c r="E479" s="105" t="s">
        <v>7254</v>
      </c>
      <c r="F479" s="106" t="s">
        <v>8430</v>
      </c>
      <c r="G479" s="108"/>
      <c r="H479" s="108"/>
    </row>
    <row r="480" spans="1:8" ht="13" x14ac:dyDescent="0.2">
      <c r="A480" s="105" t="s">
        <v>5333</v>
      </c>
      <c r="B480" s="105" t="s">
        <v>4763</v>
      </c>
      <c r="C480" s="105" t="str">
        <f t="shared" si="7"/>
        <v>0112907365生活介護</v>
      </c>
      <c r="D480" s="105" t="s">
        <v>6349</v>
      </c>
      <c r="E480" s="105" t="s">
        <v>7255</v>
      </c>
      <c r="F480" s="106" t="s">
        <v>8432</v>
      </c>
      <c r="G480" s="108"/>
      <c r="H480" s="108"/>
    </row>
    <row r="481" spans="1:8" ht="13" x14ac:dyDescent="0.2">
      <c r="A481" s="105" t="s">
        <v>5334</v>
      </c>
      <c r="B481" s="105" t="s">
        <v>4765</v>
      </c>
      <c r="C481" s="105" t="str">
        <f t="shared" si="7"/>
        <v>0112907373就労継続支援(Ｂ型)</v>
      </c>
      <c r="D481" s="105" t="s">
        <v>6327</v>
      </c>
      <c r="E481" s="105" t="s">
        <v>1579</v>
      </c>
      <c r="F481" s="106" t="s">
        <v>8433</v>
      </c>
      <c r="G481" s="108"/>
      <c r="H481" s="108"/>
    </row>
    <row r="482" spans="1:8" ht="13" x14ac:dyDescent="0.2">
      <c r="A482" s="105" t="s">
        <v>5335</v>
      </c>
      <c r="B482" s="105" t="s">
        <v>4765</v>
      </c>
      <c r="C482" s="105" t="str">
        <f t="shared" si="7"/>
        <v>0112907381就労継続支援(Ｂ型)</v>
      </c>
      <c r="D482" s="105" t="s">
        <v>6350</v>
      </c>
      <c r="E482" s="105" t="s">
        <v>7256</v>
      </c>
      <c r="F482" s="106" t="s">
        <v>8434</v>
      </c>
      <c r="G482" s="108"/>
      <c r="H482" s="108"/>
    </row>
    <row r="483" spans="1:8" ht="13" x14ac:dyDescent="0.2">
      <c r="A483" s="105" t="s">
        <v>5336</v>
      </c>
      <c r="B483" s="105" t="s">
        <v>4763</v>
      </c>
      <c r="C483" s="105" t="str">
        <f t="shared" si="7"/>
        <v>0112907399生活介護</v>
      </c>
      <c r="D483" s="105" t="s">
        <v>6351</v>
      </c>
      <c r="E483" s="105" t="s">
        <v>7257</v>
      </c>
      <c r="F483" s="106" t="s">
        <v>8435</v>
      </c>
      <c r="G483" s="108"/>
      <c r="H483" s="108"/>
    </row>
    <row r="484" spans="1:8" ht="13" x14ac:dyDescent="0.2">
      <c r="A484" s="105" t="s">
        <v>5337</v>
      </c>
      <c r="B484" s="105" t="s">
        <v>4765</v>
      </c>
      <c r="C484" s="105" t="str">
        <f t="shared" si="7"/>
        <v>0112907431就労継続支援(Ｂ型)</v>
      </c>
      <c r="D484" s="105" t="s">
        <v>6352</v>
      </c>
      <c r="E484" s="105" t="s">
        <v>7258</v>
      </c>
      <c r="F484" s="106" t="s">
        <v>8436</v>
      </c>
      <c r="G484" s="108"/>
      <c r="H484" s="108"/>
    </row>
    <row r="485" spans="1:8" ht="13" x14ac:dyDescent="0.2">
      <c r="A485" s="105" t="s">
        <v>5338</v>
      </c>
      <c r="B485" s="105" t="s">
        <v>4762</v>
      </c>
      <c r="C485" s="105" t="str">
        <f t="shared" si="7"/>
        <v>0112907449就労移行支援</v>
      </c>
      <c r="D485" s="105" t="s">
        <v>6353</v>
      </c>
      <c r="E485" s="105" t="s">
        <v>7259</v>
      </c>
      <c r="F485" s="106" t="s">
        <v>8437</v>
      </c>
      <c r="G485" s="108"/>
      <c r="H485" s="108"/>
    </row>
    <row r="486" spans="1:8" ht="13" x14ac:dyDescent="0.2">
      <c r="A486" s="105" t="s">
        <v>5338</v>
      </c>
      <c r="B486" s="105" t="s">
        <v>4765</v>
      </c>
      <c r="C486" s="105" t="str">
        <f t="shared" si="7"/>
        <v>0112907449就労継続支援(Ｂ型)</v>
      </c>
      <c r="D486" s="105" t="s">
        <v>6353</v>
      </c>
      <c r="E486" s="105" t="s">
        <v>7260</v>
      </c>
      <c r="F486" s="106" t="s">
        <v>8438</v>
      </c>
      <c r="G486" s="108"/>
      <c r="H486" s="108"/>
    </row>
    <row r="487" spans="1:8" ht="13" x14ac:dyDescent="0.2">
      <c r="A487" s="105" t="s">
        <v>5339</v>
      </c>
      <c r="B487" s="105" t="s">
        <v>4763</v>
      </c>
      <c r="C487" s="105" t="str">
        <f t="shared" si="7"/>
        <v>0112907464生活介護</v>
      </c>
      <c r="D487" s="105" t="s">
        <v>6354</v>
      </c>
      <c r="E487" s="105" t="s">
        <v>7261</v>
      </c>
      <c r="F487" s="106" t="s">
        <v>8439</v>
      </c>
      <c r="G487" s="108"/>
      <c r="H487" s="108"/>
    </row>
    <row r="488" spans="1:8" ht="13" x14ac:dyDescent="0.2">
      <c r="A488" s="105" t="s">
        <v>5340</v>
      </c>
      <c r="B488" s="105" t="s">
        <v>4764</v>
      </c>
      <c r="C488" s="105" t="str">
        <f t="shared" si="7"/>
        <v>0112907480就労継続支援(Ａ型)</v>
      </c>
      <c r="D488" s="105" t="s">
        <v>6355</v>
      </c>
      <c r="E488" s="105" t="s">
        <v>7262</v>
      </c>
      <c r="F488" s="106" t="s">
        <v>8440</v>
      </c>
      <c r="G488" s="108"/>
      <c r="H488" s="108"/>
    </row>
    <row r="489" spans="1:8" ht="13" x14ac:dyDescent="0.2">
      <c r="A489" s="105" t="s">
        <v>5340</v>
      </c>
      <c r="B489" s="105" t="s">
        <v>4765</v>
      </c>
      <c r="C489" s="105" t="str">
        <f t="shared" si="7"/>
        <v>0112907480就労継続支援(Ｂ型)</v>
      </c>
      <c r="D489" s="105" t="s">
        <v>6355</v>
      </c>
      <c r="E489" s="105" t="s">
        <v>7263</v>
      </c>
      <c r="F489" s="106" t="s">
        <v>8440</v>
      </c>
      <c r="G489" s="108"/>
      <c r="H489" s="108"/>
    </row>
    <row r="490" spans="1:8" ht="13" x14ac:dyDescent="0.2">
      <c r="A490" s="105" t="s">
        <v>5341</v>
      </c>
      <c r="B490" s="105" t="s">
        <v>4763</v>
      </c>
      <c r="C490" s="105" t="str">
        <f t="shared" si="7"/>
        <v>0112907613生活介護</v>
      </c>
      <c r="D490" s="105" t="s">
        <v>6356</v>
      </c>
      <c r="E490" s="105" t="s">
        <v>1863</v>
      </c>
      <c r="F490" s="106" t="s">
        <v>8441</v>
      </c>
      <c r="G490" s="108"/>
      <c r="H490" s="108"/>
    </row>
    <row r="491" spans="1:8" ht="13" x14ac:dyDescent="0.2">
      <c r="A491" s="105" t="s">
        <v>5342</v>
      </c>
      <c r="B491" s="105" t="s">
        <v>4764</v>
      </c>
      <c r="C491" s="105" t="str">
        <f t="shared" si="7"/>
        <v>0112907621就労継続支援(Ａ型)</v>
      </c>
      <c r="D491" s="105" t="s">
        <v>6357</v>
      </c>
      <c r="E491" s="105" t="s">
        <v>7264</v>
      </c>
      <c r="F491" s="106" t="s">
        <v>8442</v>
      </c>
      <c r="G491" s="108"/>
      <c r="H491" s="108"/>
    </row>
    <row r="492" spans="1:8" ht="13" x14ac:dyDescent="0.2">
      <c r="A492" s="105" t="s">
        <v>5343</v>
      </c>
      <c r="B492" s="105" t="s">
        <v>4763</v>
      </c>
      <c r="C492" s="105" t="str">
        <f t="shared" si="7"/>
        <v>0112907670生活介護</v>
      </c>
      <c r="D492" s="105" t="s">
        <v>6349</v>
      </c>
      <c r="E492" s="105" t="s">
        <v>7265</v>
      </c>
      <c r="F492" s="106" t="s">
        <v>8443</v>
      </c>
      <c r="G492" s="108"/>
      <c r="H492" s="108"/>
    </row>
    <row r="493" spans="1:8" ht="13" x14ac:dyDescent="0.2">
      <c r="A493" s="105" t="s">
        <v>5344</v>
      </c>
      <c r="B493" s="105" t="s">
        <v>4765</v>
      </c>
      <c r="C493" s="105" t="str">
        <f t="shared" si="7"/>
        <v>0112907886就労継続支援(Ｂ型)</v>
      </c>
      <c r="D493" s="105" t="s">
        <v>6358</v>
      </c>
      <c r="E493" s="105" t="s">
        <v>7266</v>
      </c>
      <c r="F493" s="106" t="s">
        <v>8444</v>
      </c>
      <c r="G493" s="108"/>
      <c r="H493" s="108"/>
    </row>
    <row r="494" spans="1:8" ht="13" x14ac:dyDescent="0.2">
      <c r="A494" s="105" t="s">
        <v>5345</v>
      </c>
      <c r="B494" s="105" t="s">
        <v>4762</v>
      </c>
      <c r="C494" s="105" t="str">
        <f t="shared" si="7"/>
        <v>0112907985就労移行支援</v>
      </c>
      <c r="D494" s="105" t="s">
        <v>6359</v>
      </c>
      <c r="E494" s="105" t="s">
        <v>7267</v>
      </c>
      <c r="F494" s="106" t="s">
        <v>8445</v>
      </c>
      <c r="G494" s="108"/>
      <c r="H494" s="108"/>
    </row>
    <row r="495" spans="1:8" ht="13" x14ac:dyDescent="0.2">
      <c r="A495" s="105" t="s">
        <v>5346</v>
      </c>
      <c r="B495" s="105" t="s">
        <v>4765</v>
      </c>
      <c r="C495" s="105" t="str">
        <f t="shared" si="7"/>
        <v>0112907993就労継続支援(Ｂ型)</v>
      </c>
      <c r="D495" s="105" t="s">
        <v>6318</v>
      </c>
      <c r="E495" s="105" t="s">
        <v>7268</v>
      </c>
      <c r="F495" s="106" t="s">
        <v>8446</v>
      </c>
      <c r="G495" s="108"/>
      <c r="H495" s="108"/>
    </row>
    <row r="496" spans="1:8" ht="13" x14ac:dyDescent="0.2">
      <c r="A496" s="105" t="s">
        <v>5347</v>
      </c>
      <c r="B496" s="105" t="s">
        <v>4763</v>
      </c>
      <c r="C496" s="105" t="str">
        <f t="shared" si="7"/>
        <v>0112908025生活介護</v>
      </c>
      <c r="D496" s="105" t="s">
        <v>6319</v>
      </c>
      <c r="E496" s="105" t="s">
        <v>7269</v>
      </c>
      <c r="F496" s="106" t="s">
        <v>8447</v>
      </c>
      <c r="G496" s="108"/>
      <c r="H496" s="108"/>
    </row>
    <row r="497" spans="1:8" ht="13" x14ac:dyDescent="0.2">
      <c r="A497" s="105" t="s">
        <v>5348</v>
      </c>
      <c r="B497" s="105" t="s">
        <v>4765</v>
      </c>
      <c r="C497" s="105" t="str">
        <f t="shared" si="7"/>
        <v>0112908066就労継続支援(Ｂ型)</v>
      </c>
      <c r="D497" s="105" t="s">
        <v>6360</v>
      </c>
      <c r="E497" s="105" t="s">
        <v>7270</v>
      </c>
      <c r="F497" s="106" t="s">
        <v>8448</v>
      </c>
      <c r="G497" s="108"/>
      <c r="H497" s="108"/>
    </row>
    <row r="498" spans="1:8" ht="13" x14ac:dyDescent="0.2">
      <c r="A498" s="105" t="s">
        <v>5349</v>
      </c>
      <c r="B498" s="105" t="s">
        <v>4765</v>
      </c>
      <c r="C498" s="105" t="str">
        <f t="shared" si="7"/>
        <v>0112908074就労継続支援(Ｂ型)</v>
      </c>
      <c r="D498" s="105" t="s">
        <v>6361</v>
      </c>
      <c r="E498" s="105" t="s">
        <v>7271</v>
      </c>
      <c r="F498" s="106" t="s">
        <v>8449</v>
      </c>
      <c r="G498" s="108"/>
      <c r="H498" s="108"/>
    </row>
    <row r="499" spans="1:8" ht="13" x14ac:dyDescent="0.2">
      <c r="A499" s="105" t="s">
        <v>5350</v>
      </c>
      <c r="B499" s="105" t="s">
        <v>4765</v>
      </c>
      <c r="C499" s="105" t="str">
        <f t="shared" si="7"/>
        <v>0112908124就労継続支援(Ｂ型)</v>
      </c>
      <c r="D499" s="105" t="s">
        <v>6362</v>
      </c>
      <c r="E499" s="105" t="s">
        <v>7272</v>
      </c>
      <c r="F499" s="106" t="s">
        <v>8450</v>
      </c>
      <c r="G499" s="108"/>
      <c r="H499" s="108"/>
    </row>
    <row r="500" spans="1:8" ht="13" x14ac:dyDescent="0.2">
      <c r="A500" s="105" t="s">
        <v>5351</v>
      </c>
      <c r="B500" s="105" t="s">
        <v>4763</v>
      </c>
      <c r="C500" s="105" t="str">
        <f t="shared" si="7"/>
        <v>0112908298生活介護</v>
      </c>
      <c r="D500" s="105" t="s">
        <v>6363</v>
      </c>
      <c r="E500" s="105" t="s">
        <v>7273</v>
      </c>
      <c r="F500" s="106" t="s">
        <v>8451</v>
      </c>
      <c r="G500" s="108"/>
      <c r="H500" s="108"/>
    </row>
    <row r="501" spans="1:8" ht="13" x14ac:dyDescent="0.2">
      <c r="A501" s="105" t="s">
        <v>5352</v>
      </c>
      <c r="B501" s="105" t="s">
        <v>4764</v>
      </c>
      <c r="C501" s="105" t="str">
        <f t="shared" si="7"/>
        <v>0112908348就労継続支援(Ａ型)</v>
      </c>
      <c r="D501" s="105" t="s">
        <v>6364</v>
      </c>
      <c r="E501" s="105" t="s">
        <v>7274</v>
      </c>
      <c r="F501" s="106" t="s">
        <v>8452</v>
      </c>
      <c r="G501" s="108"/>
      <c r="H501" s="108"/>
    </row>
    <row r="502" spans="1:8" ht="13" x14ac:dyDescent="0.2">
      <c r="A502" s="105" t="s">
        <v>5352</v>
      </c>
      <c r="B502" s="105" t="s">
        <v>4765</v>
      </c>
      <c r="C502" s="105" t="str">
        <f t="shared" si="7"/>
        <v>0112908348就労継続支援(Ｂ型)</v>
      </c>
      <c r="D502" s="105" t="s">
        <v>6364</v>
      </c>
      <c r="E502" s="105" t="s">
        <v>7274</v>
      </c>
      <c r="F502" s="106" t="s">
        <v>8452</v>
      </c>
      <c r="G502" s="108"/>
      <c r="H502" s="108"/>
    </row>
    <row r="503" spans="1:8" ht="13" x14ac:dyDescent="0.2">
      <c r="A503" s="105" t="s">
        <v>5353</v>
      </c>
      <c r="B503" s="105" t="s">
        <v>4763</v>
      </c>
      <c r="C503" s="105" t="str">
        <f t="shared" si="7"/>
        <v>0112908355生活介護</v>
      </c>
      <c r="D503" s="105" t="s">
        <v>6365</v>
      </c>
      <c r="E503" s="105" t="s">
        <v>7275</v>
      </c>
      <c r="F503" s="106" t="s">
        <v>8453</v>
      </c>
      <c r="G503" s="108"/>
      <c r="H503" s="108"/>
    </row>
    <row r="504" spans="1:8" ht="13" x14ac:dyDescent="0.2">
      <c r="A504" s="105" t="s">
        <v>5354</v>
      </c>
      <c r="B504" s="105" t="s">
        <v>4763</v>
      </c>
      <c r="C504" s="105" t="str">
        <f t="shared" si="7"/>
        <v>0112908405生活介護</v>
      </c>
      <c r="D504" s="105" t="s">
        <v>6366</v>
      </c>
      <c r="E504" s="105" t="s">
        <v>7276</v>
      </c>
      <c r="F504" s="106" t="s">
        <v>8454</v>
      </c>
      <c r="G504" s="108"/>
      <c r="H504" s="108"/>
    </row>
    <row r="505" spans="1:8" ht="13" x14ac:dyDescent="0.2">
      <c r="A505" s="105" t="s">
        <v>5355</v>
      </c>
      <c r="B505" s="105" t="s">
        <v>4765</v>
      </c>
      <c r="C505" s="105" t="str">
        <f t="shared" si="7"/>
        <v>0112908447就労継続支援(Ｂ型)</v>
      </c>
      <c r="D505" s="105" t="s">
        <v>6367</v>
      </c>
      <c r="E505" s="105" t="s">
        <v>7277</v>
      </c>
      <c r="F505" s="106" t="s">
        <v>8455</v>
      </c>
      <c r="G505" s="108"/>
      <c r="H505" s="108"/>
    </row>
    <row r="506" spans="1:8" ht="13" x14ac:dyDescent="0.2">
      <c r="A506" s="105" t="s">
        <v>5356</v>
      </c>
      <c r="B506" s="105" t="s">
        <v>4765</v>
      </c>
      <c r="C506" s="105" t="str">
        <f t="shared" si="7"/>
        <v>0112908454就労継続支援(Ｂ型)</v>
      </c>
      <c r="D506" s="105" t="s">
        <v>6351</v>
      </c>
      <c r="E506" s="105" t="s">
        <v>7278</v>
      </c>
      <c r="F506" s="106" t="s">
        <v>8456</v>
      </c>
      <c r="G506" s="108"/>
      <c r="H506" s="108"/>
    </row>
    <row r="507" spans="1:8" ht="13" x14ac:dyDescent="0.2">
      <c r="A507" s="105" t="s">
        <v>5357</v>
      </c>
      <c r="B507" s="105" t="s">
        <v>4765</v>
      </c>
      <c r="C507" s="105" t="str">
        <f t="shared" si="7"/>
        <v>0112908520就労継続支援(Ｂ型)</v>
      </c>
      <c r="D507" s="105" t="s">
        <v>6368</v>
      </c>
      <c r="E507" s="105" t="s">
        <v>7279</v>
      </c>
      <c r="F507" s="106" t="s">
        <v>8457</v>
      </c>
      <c r="G507" s="108"/>
      <c r="H507" s="108"/>
    </row>
    <row r="508" spans="1:8" ht="13" x14ac:dyDescent="0.2">
      <c r="A508" s="105" t="s">
        <v>5358</v>
      </c>
      <c r="B508" s="105" t="s">
        <v>4765</v>
      </c>
      <c r="C508" s="105" t="str">
        <f t="shared" si="7"/>
        <v>0112908538就労継続支援(Ｂ型)</v>
      </c>
      <c r="D508" s="105" t="s">
        <v>6369</v>
      </c>
      <c r="E508" s="105" t="s">
        <v>7280</v>
      </c>
      <c r="F508" s="106" t="s">
        <v>8458</v>
      </c>
      <c r="G508" s="108"/>
      <c r="H508" s="108"/>
    </row>
    <row r="509" spans="1:8" ht="13" x14ac:dyDescent="0.2">
      <c r="A509" s="105" t="s">
        <v>5359</v>
      </c>
      <c r="B509" s="105" t="s">
        <v>4765</v>
      </c>
      <c r="C509" s="105" t="str">
        <f t="shared" si="7"/>
        <v>0112908546就労継続支援(Ｂ型)</v>
      </c>
      <c r="D509" s="105" t="s">
        <v>6370</v>
      </c>
      <c r="E509" s="105" t="s">
        <v>7281</v>
      </c>
      <c r="F509" s="106" t="s">
        <v>8459</v>
      </c>
      <c r="G509" s="108"/>
      <c r="H509" s="108"/>
    </row>
    <row r="510" spans="1:8" ht="13" x14ac:dyDescent="0.2">
      <c r="A510" s="105" t="s">
        <v>5360</v>
      </c>
      <c r="B510" s="105" t="s">
        <v>4765</v>
      </c>
      <c r="C510" s="105" t="str">
        <f t="shared" si="7"/>
        <v>0112908561就労継続支援(Ｂ型)</v>
      </c>
      <c r="D510" s="105" t="s">
        <v>6371</v>
      </c>
      <c r="E510" s="105" t="s">
        <v>7282</v>
      </c>
      <c r="F510" s="106" t="s">
        <v>8460</v>
      </c>
      <c r="G510" s="108"/>
      <c r="H510" s="108"/>
    </row>
    <row r="511" spans="1:8" ht="13" x14ac:dyDescent="0.2">
      <c r="A511" s="105" t="s">
        <v>5361</v>
      </c>
      <c r="B511" s="105" t="s">
        <v>4765</v>
      </c>
      <c r="C511" s="105" t="str">
        <f t="shared" si="7"/>
        <v>0112908629就労継続支援(Ｂ型)</v>
      </c>
      <c r="D511" s="105" t="s">
        <v>6372</v>
      </c>
      <c r="E511" s="105" t="s">
        <v>7283</v>
      </c>
      <c r="F511" s="106" t="s">
        <v>8461</v>
      </c>
      <c r="G511" s="108"/>
      <c r="H511" s="108"/>
    </row>
    <row r="512" spans="1:8" ht="13" x14ac:dyDescent="0.2">
      <c r="A512" s="105" t="s">
        <v>5362</v>
      </c>
      <c r="B512" s="105" t="s">
        <v>4763</v>
      </c>
      <c r="C512" s="105" t="str">
        <f t="shared" si="7"/>
        <v>0112908652生活介護</v>
      </c>
      <c r="D512" s="105" t="s">
        <v>6373</v>
      </c>
      <c r="E512" s="105" t="s">
        <v>7284</v>
      </c>
      <c r="F512" s="106" t="s">
        <v>8462</v>
      </c>
      <c r="G512" s="108"/>
      <c r="H512" s="108"/>
    </row>
    <row r="513" spans="1:8" ht="13" x14ac:dyDescent="0.2">
      <c r="A513" s="105" t="s">
        <v>5363</v>
      </c>
      <c r="B513" s="105" t="s">
        <v>4765</v>
      </c>
      <c r="C513" s="105" t="str">
        <f t="shared" si="7"/>
        <v>0112908769就労継続支援(Ｂ型)</v>
      </c>
      <c r="D513" s="105" t="s">
        <v>6374</v>
      </c>
      <c r="E513" s="105" t="s">
        <v>7285</v>
      </c>
      <c r="F513" s="106" t="s">
        <v>8463</v>
      </c>
      <c r="G513" s="108"/>
      <c r="H513" s="108"/>
    </row>
    <row r="514" spans="1:8" ht="13" x14ac:dyDescent="0.2">
      <c r="A514" s="105" t="s">
        <v>5364</v>
      </c>
      <c r="B514" s="105" t="s">
        <v>4765</v>
      </c>
      <c r="C514" s="105" t="str">
        <f t="shared" si="7"/>
        <v>0112908777就労継続支援(Ｂ型)</v>
      </c>
      <c r="D514" s="105" t="s">
        <v>6375</v>
      </c>
      <c r="E514" s="105" t="s">
        <v>7286</v>
      </c>
      <c r="F514" s="106" t="s">
        <v>8464</v>
      </c>
      <c r="G514" s="108"/>
      <c r="H514" s="108"/>
    </row>
    <row r="515" spans="1:8" ht="13" x14ac:dyDescent="0.2">
      <c r="A515" s="105" t="s">
        <v>5365</v>
      </c>
      <c r="B515" s="105" t="s">
        <v>4765</v>
      </c>
      <c r="C515" s="105" t="str">
        <f t="shared" si="7"/>
        <v>0112908835就労継続支援(Ｂ型)</v>
      </c>
      <c r="D515" s="105" t="s">
        <v>6374</v>
      </c>
      <c r="E515" s="105" t="s">
        <v>7287</v>
      </c>
      <c r="F515" s="106" t="s">
        <v>8465</v>
      </c>
      <c r="G515" s="108"/>
      <c r="H515" s="108"/>
    </row>
    <row r="516" spans="1:8" ht="13" x14ac:dyDescent="0.2">
      <c r="A516" s="105" t="s">
        <v>5366</v>
      </c>
      <c r="B516" s="105" t="s">
        <v>4765</v>
      </c>
      <c r="C516" s="105" t="str">
        <f t="shared" ref="C516:C579" si="8">A516&amp;B516</f>
        <v>0112908843就労継続支援(Ｂ型)</v>
      </c>
      <c r="D516" s="105" t="s">
        <v>6374</v>
      </c>
      <c r="E516" s="105" t="s">
        <v>7288</v>
      </c>
      <c r="F516" s="106" t="s">
        <v>8466</v>
      </c>
      <c r="G516" s="108"/>
      <c r="H516" s="108"/>
    </row>
    <row r="517" spans="1:8" ht="13" x14ac:dyDescent="0.2">
      <c r="A517" s="105" t="s">
        <v>5367</v>
      </c>
      <c r="B517" s="105" t="s">
        <v>4765</v>
      </c>
      <c r="C517" s="105" t="str">
        <f t="shared" si="8"/>
        <v>0112908900就労継続支援(Ｂ型)</v>
      </c>
      <c r="D517" s="105" t="s">
        <v>6376</v>
      </c>
      <c r="E517" s="105" t="s">
        <v>7289</v>
      </c>
      <c r="F517" s="106" t="s">
        <v>8467</v>
      </c>
      <c r="G517" s="108"/>
      <c r="H517" s="108"/>
    </row>
    <row r="518" spans="1:8" ht="13" x14ac:dyDescent="0.2">
      <c r="A518" s="105" t="s">
        <v>5368</v>
      </c>
      <c r="B518" s="105" t="s">
        <v>4765</v>
      </c>
      <c r="C518" s="105" t="str">
        <f t="shared" si="8"/>
        <v>0112909171就労継続支援(Ｂ型)</v>
      </c>
      <c r="D518" s="105" t="s">
        <v>3599</v>
      </c>
      <c r="E518" s="105" t="s">
        <v>7290</v>
      </c>
      <c r="F518" s="106" t="s">
        <v>8468</v>
      </c>
      <c r="G518" s="108"/>
      <c r="H518" s="108"/>
    </row>
    <row r="519" spans="1:8" ht="13" x14ac:dyDescent="0.2">
      <c r="A519" s="105" t="s">
        <v>5369</v>
      </c>
      <c r="B519" s="105" t="s">
        <v>4763</v>
      </c>
      <c r="C519" s="105" t="str">
        <f t="shared" si="8"/>
        <v>0112909239生活介護</v>
      </c>
      <c r="D519" s="105" t="s">
        <v>6377</v>
      </c>
      <c r="E519" s="105" t="s">
        <v>7291</v>
      </c>
      <c r="F519" s="106" t="s">
        <v>8469</v>
      </c>
      <c r="G519" s="108"/>
      <c r="H519" s="108"/>
    </row>
    <row r="520" spans="1:8" ht="13" x14ac:dyDescent="0.2">
      <c r="A520" s="105" t="s">
        <v>5370</v>
      </c>
      <c r="B520" s="105" t="s">
        <v>4765</v>
      </c>
      <c r="C520" s="105" t="str">
        <f t="shared" si="8"/>
        <v>0112909247就労継続支援(Ｂ型)</v>
      </c>
      <c r="D520" s="105" t="s">
        <v>6378</v>
      </c>
      <c r="E520" s="105" t="s">
        <v>7292</v>
      </c>
      <c r="F520" s="106" t="s">
        <v>8470</v>
      </c>
      <c r="G520" s="108"/>
      <c r="H520" s="108"/>
    </row>
    <row r="521" spans="1:8" ht="13" x14ac:dyDescent="0.2">
      <c r="A521" s="105" t="s">
        <v>5371</v>
      </c>
      <c r="B521" s="105" t="s">
        <v>4763</v>
      </c>
      <c r="C521" s="105" t="str">
        <f t="shared" si="8"/>
        <v>0112909262生活介護</v>
      </c>
      <c r="D521" s="105" t="s">
        <v>6379</v>
      </c>
      <c r="E521" s="105" t="s">
        <v>7293</v>
      </c>
      <c r="F521" s="106" t="s">
        <v>8471</v>
      </c>
      <c r="G521" s="108"/>
      <c r="H521" s="108"/>
    </row>
    <row r="522" spans="1:8" ht="13" x14ac:dyDescent="0.2">
      <c r="A522" s="105" t="s">
        <v>5372</v>
      </c>
      <c r="B522" s="105" t="s">
        <v>4764</v>
      </c>
      <c r="C522" s="105" t="str">
        <f t="shared" si="8"/>
        <v>0112909288就労継続支援(Ａ型)</v>
      </c>
      <c r="D522" s="105" t="s">
        <v>6380</v>
      </c>
      <c r="E522" s="105" t="s">
        <v>7294</v>
      </c>
      <c r="F522" s="106" t="s">
        <v>8472</v>
      </c>
      <c r="G522" s="108"/>
      <c r="H522" s="108"/>
    </row>
    <row r="523" spans="1:8" ht="13" x14ac:dyDescent="0.2">
      <c r="A523" s="105" t="s">
        <v>5373</v>
      </c>
      <c r="B523" s="105" t="s">
        <v>4763</v>
      </c>
      <c r="C523" s="105" t="str">
        <f t="shared" si="8"/>
        <v>0112909312生活介護</v>
      </c>
      <c r="D523" s="105" t="s">
        <v>6381</v>
      </c>
      <c r="E523" s="105" t="s">
        <v>7295</v>
      </c>
      <c r="F523" s="106" t="s">
        <v>8473</v>
      </c>
      <c r="G523" s="108"/>
      <c r="H523" s="108"/>
    </row>
    <row r="524" spans="1:8" ht="13" x14ac:dyDescent="0.2">
      <c r="A524" s="105" t="s">
        <v>5374</v>
      </c>
      <c r="B524" s="105" t="s">
        <v>4765</v>
      </c>
      <c r="C524" s="105" t="str">
        <f t="shared" si="8"/>
        <v>0112909346就労継続支援(Ｂ型)</v>
      </c>
      <c r="D524" s="105" t="s">
        <v>6382</v>
      </c>
      <c r="E524" s="105" t="s">
        <v>7296</v>
      </c>
      <c r="F524" s="106" t="s">
        <v>8474</v>
      </c>
      <c r="G524" s="108"/>
      <c r="H524" s="108"/>
    </row>
    <row r="525" spans="1:8" ht="13" x14ac:dyDescent="0.2">
      <c r="A525" s="105" t="s">
        <v>5375</v>
      </c>
      <c r="B525" s="105" t="s">
        <v>4764</v>
      </c>
      <c r="C525" s="105" t="str">
        <f t="shared" si="8"/>
        <v>0112909437就労継続支援(Ａ型)</v>
      </c>
      <c r="D525" s="105" t="s">
        <v>6383</v>
      </c>
      <c r="E525" s="105" t="s">
        <v>7297</v>
      </c>
      <c r="F525" s="106" t="s">
        <v>8475</v>
      </c>
      <c r="G525" s="108"/>
      <c r="H525" s="108"/>
    </row>
    <row r="526" spans="1:8" ht="13" x14ac:dyDescent="0.2">
      <c r="A526" s="105" t="s">
        <v>5376</v>
      </c>
      <c r="B526" s="105" t="s">
        <v>4765</v>
      </c>
      <c r="C526" s="105" t="str">
        <f t="shared" si="8"/>
        <v>0112909452就労継続支援(Ｂ型)</v>
      </c>
      <c r="D526" s="105" t="s">
        <v>6384</v>
      </c>
      <c r="E526" s="105" t="s">
        <v>7298</v>
      </c>
      <c r="F526" s="106" t="s">
        <v>8476</v>
      </c>
      <c r="G526" s="108"/>
      <c r="H526" s="108"/>
    </row>
    <row r="527" spans="1:8" ht="13" x14ac:dyDescent="0.2">
      <c r="A527" s="105" t="s">
        <v>5377</v>
      </c>
      <c r="B527" s="105" t="s">
        <v>4763</v>
      </c>
      <c r="C527" s="105" t="str">
        <f t="shared" si="8"/>
        <v>0112909460生活介護</v>
      </c>
      <c r="D527" s="105" t="s">
        <v>6385</v>
      </c>
      <c r="E527" s="105" t="s">
        <v>7299</v>
      </c>
      <c r="F527" s="106" t="s">
        <v>8477</v>
      </c>
      <c r="G527" s="108"/>
      <c r="H527" s="108"/>
    </row>
    <row r="528" spans="1:8" ht="13" x14ac:dyDescent="0.2">
      <c r="A528" s="105" t="s">
        <v>5378</v>
      </c>
      <c r="B528" s="105" t="s">
        <v>4763</v>
      </c>
      <c r="C528" s="105" t="str">
        <f t="shared" si="8"/>
        <v>0112909478生活介護</v>
      </c>
      <c r="D528" s="105" t="s">
        <v>6386</v>
      </c>
      <c r="E528" s="105" t="s">
        <v>7300</v>
      </c>
      <c r="F528" s="106" t="s">
        <v>8478</v>
      </c>
      <c r="G528" s="108"/>
      <c r="H528" s="108"/>
    </row>
    <row r="529" spans="1:8" ht="13" x14ac:dyDescent="0.2">
      <c r="A529" s="105" t="s">
        <v>5379</v>
      </c>
      <c r="B529" s="105" t="s">
        <v>4765</v>
      </c>
      <c r="C529" s="105" t="str">
        <f t="shared" si="8"/>
        <v>0112909494就労継続支援(Ｂ型)</v>
      </c>
      <c r="D529" s="105" t="s">
        <v>6387</v>
      </c>
      <c r="E529" s="105" t="s">
        <v>7301</v>
      </c>
      <c r="F529" s="106" t="s">
        <v>8479</v>
      </c>
      <c r="G529" s="108"/>
      <c r="H529" s="108"/>
    </row>
    <row r="530" spans="1:8" ht="13" x14ac:dyDescent="0.2">
      <c r="A530" s="105" t="s">
        <v>5380</v>
      </c>
      <c r="B530" s="105" t="s">
        <v>4765</v>
      </c>
      <c r="C530" s="105" t="str">
        <f t="shared" si="8"/>
        <v>0112909502就労継続支援(Ｂ型)</v>
      </c>
      <c r="D530" s="105" t="s">
        <v>6388</v>
      </c>
      <c r="E530" s="105" t="s">
        <v>7302</v>
      </c>
      <c r="F530" s="106" t="s">
        <v>8480</v>
      </c>
      <c r="G530" s="108"/>
      <c r="H530" s="108"/>
    </row>
    <row r="531" spans="1:8" ht="13" x14ac:dyDescent="0.2">
      <c r="A531" s="105" t="s">
        <v>5381</v>
      </c>
      <c r="B531" s="105" t="s">
        <v>4765</v>
      </c>
      <c r="C531" s="105" t="str">
        <f t="shared" si="8"/>
        <v>0112909536就労継続支援(Ｂ型)</v>
      </c>
      <c r="D531" s="105" t="s">
        <v>6389</v>
      </c>
      <c r="E531" s="105" t="s">
        <v>7303</v>
      </c>
      <c r="F531" s="106" t="s">
        <v>8481</v>
      </c>
      <c r="G531" s="108"/>
      <c r="H531" s="108"/>
    </row>
    <row r="532" spans="1:8" ht="13" x14ac:dyDescent="0.2">
      <c r="A532" s="105" t="s">
        <v>5382</v>
      </c>
      <c r="B532" s="105" t="s">
        <v>4765</v>
      </c>
      <c r="C532" s="105" t="str">
        <f t="shared" si="8"/>
        <v>0112909569就労継続支援(Ｂ型)</v>
      </c>
      <c r="D532" s="105" t="s">
        <v>6390</v>
      </c>
      <c r="E532" s="105" t="s">
        <v>7304</v>
      </c>
      <c r="F532" s="106" t="s">
        <v>8482</v>
      </c>
      <c r="G532" s="108"/>
      <c r="H532" s="108"/>
    </row>
    <row r="533" spans="1:8" ht="13" x14ac:dyDescent="0.2">
      <c r="A533" s="105" t="s">
        <v>5383</v>
      </c>
      <c r="B533" s="105" t="s">
        <v>4765</v>
      </c>
      <c r="C533" s="105" t="str">
        <f t="shared" si="8"/>
        <v>0112909577就労継続支援(Ｂ型)</v>
      </c>
      <c r="D533" s="105" t="s">
        <v>6391</v>
      </c>
      <c r="E533" s="105" t="s">
        <v>7305</v>
      </c>
      <c r="F533" s="106" t="s">
        <v>8483</v>
      </c>
      <c r="G533" s="108"/>
      <c r="H533" s="108"/>
    </row>
    <row r="534" spans="1:8" ht="13" x14ac:dyDescent="0.2">
      <c r="A534" s="105" t="s">
        <v>5384</v>
      </c>
      <c r="B534" s="105" t="s">
        <v>4764</v>
      </c>
      <c r="C534" s="105" t="str">
        <f t="shared" si="8"/>
        <v>0112909585就労継続支援(Ａ型)</v>
      </c>
      <c r="D534" s="105" t="s">
        <v>6392</v>
      </c>
      <c r="E534" s="105" t="s">
        <v>7306</v>
      </c>
      <c r="F534" s="106" t="s">
        <v>8484</v>
      </c>
      <c r="G534" s="108"/>
      <c r="H534" s="108"/>
    </row>
    <row r="535" spans="1:8" ht="13" x14ac:dyDescent="0.2">
      <c r="A535" s="105" t="s">
        <v>5385</v>
      </c>
      <c r="B535" s="105" t="s">
        <v>4763</v>
      </c>
      <c r="C535" s="105" t="str">
        <f t="shared" si="8"/>
        <v>0112909593生活介護</v>
      </c>
      <c r="D535" s="105" t="s">
        <v>6393</v>
      </c>
      <c r="E535" s="105" t="s">
        <v>7307</v>
      </c>
      <c r="F535" s="106" t="s">
        <v>8485</v>
      </c>
      <c r="G535" s="108"/>
      <c r="H535" s="108"/>
    </row>
    <row r="536" spans="1:8" ht="13" x14ac:dyDescent="0.2">
      <c r="A536" s="105" t="s">
        <v>5386</v>
      </c>
      <c r="B536" s="105" t="s">
        <v>4765</v>
      </c>
      <c r="C536" s="105" t="str">
        <f t="shared" si="8"/>
        <v>0112909601就労継続支援(Ｂ型)</v>
      </c>
      <c r="D536" s="105" t="s">
        <v>6394</v>
      </c>
      <c r="E536" s="105" t="s">
        <v>7308</v>
      </c>
      <c r="F536" s="106" t="s">
        <v>8486</v>
      </c>
      <c r="G536" s="108"/>
      <c r="H536" s="108"/>
    </row>
    <row r="537" spans="1:8" ht="13" x14ac:dyDescent="0.2">
      <c r="A537" s="105" t="s">
        <v>5387</v>
      </c>
      <c r="B537" s="105" t="s">
        <v>4765</v>
      </c>
      <c r="C537" s="105" t="str">
        <f t="shared" si="8"/>
        <v>0112909619就労継続支援(Ｂ型)</v>
      </c>
      <c r="D537" s="105" t="s">
        <v>6395</v>
      </c>
      <c r="E537" s="105" t="s">
        <v>7309</v>
      </c>
      <c r="F537" s="106" t="s">
        <v>8487</v>
      </c>
      <c r="G537" s="108"/>
      <c r="H537" s="108"/>
    </row>
    <row r="538" spans="1:8" ht="13" x14ac:dyDescent="0.2">
      <c r="A538" s="105" t="s">
        <v>5388</v>
      </c>
      <c r="B538" s="105" t="s">
        <v>4765</v>
      </c>
      <c r="C538" s="105" t="str">
        <f t="shared" si="8"/>
        <v>0112909627就労継続支援(Ｂ型)</v>
      </c>
      <c r="D538" s="105" t="s">
        <v>6396</v>
      </c>
      <c r="E538" s="105" t="s">
        <v>7310</v>
      </c>
      <c r="F538" s="106" t="s">
        <v>8488</v>
      </c>
      <c r="G538" s="108"/>
      <c r="H538" s="108"/>
    </row>
    <row r="539" spans="1:8" ht="13" x14ac:dyDescent="0.2">
      <c r="A539" s="105" t="s">
        <v>5389</v>
      </c>
      <c r="B539" s="105" t="s">
        <v>4765</v>
      </c>
      <c r="C539" s="105" t="str">
        <f t="shared" si="8"/>
        <v>0112909635就労継続支援(Ｂ型)</v>
      </c>
      <c r="D539" s="105" t="s">
        <v>6397</v>
      </c>
      <c r="E539" s="105" t="s">
        <v>7311</v>
      </c>
      <c r="F539" s="106" t="s">
        <v>8489</v>
      </c>
      <c r="G539" s="108"/>
      <c r="H539" s="108"/>
    </row>
    <row r="540" spans="1:8" ht="13" x14ac:dyDescent="0.2">
      <c r="A540" s="105" t="s">
        <v>5390</v>
      </c>
      <c r="B540" s="105" t="s">
        <v>4765</v>
      </c>
      <c r="C540" s="105" t="str">
        <f t="shared" si="8"/>
        <v>0113000012就労継続支援(Ｂ型)</v>
      </c>
      <c r="D540" s="105" t="s">
        <v>6398</v>
      </c>
      <c r="E540" s="105" t="s">
        <v>7312</v>
      </c>
      <c r="F540" s="106" t="s">
        <v>8490</v>
      </c>
      <c r="G540" s="108"/>
      <c r="H540" s="108"/>
    </row>
    <row r="541" spans="1:8" ht="13" x14ac:dyDescent="0.2">
      <c r="A541" s="105" t="s">
        <v>5391</v>
      </c>
      <c r="B541" s="105" t="s">
        <v>4763</v>
      </c>
      <c r="C541" s="105" t="str">
        <f t="shared" si="8"/>
        <v>0113000111生活介護</v>
      </c>
      <c r="D541" s="105" t="s">
        <v>6399</v>
      </c>
      <c r="E541" s="105" t="s">
        <v>7313</v>
      </c>
      <c r="F541" s="106" t="s">
        <v>8491</v>
      </c>
      <c r="G541" s="108"/>
      <c r="H541" s="108"/>
    </row>
    <row r="542" spans="1:8" ht="13" x14ac:dyDescent="0.2">
      <c r="A542" s="105" t="s">
        <v>5391</v>
      </c>
      <c r="B542" s="105" t="s">
        <v>4765</v>
      </c>
      <c r="C542" s="105" t="str">
        <f t="shared" si="8"/>
        <v>0113000111就労継続支援(Ｂ型)</v>
      </c>
      <c r="D542" s="105" t="s">
        <v>6399</v>
      </c>
      <c r="E542" s="105" t="s">
        <v>7313</v>
      </c>
      <c r="F542" s="106" t="s">
        <v>8491</v>
      </c>
      <c r="G542" s="108"/>
      <c r="H542" s="108"/>
    </row>
    <row r="543" spans="1:8" ht="13" x14ac:dyDescent="0.2">
      <c r="A543" s="105" t="s">
        <v>5392</v>
      </c>
      <c r="B543" s="105" t="s">
        <v>4763</v>
      </c>
      <c r="C543" s="105" t="str">
        <f t="shared" si="8"/>
        <v>0113000293生活介護</v>
      </c>
      <c r="D543" s="105" t="s">
        <v>6399</v>
      </c>
      <c r="E543" s="105" t="s">
        <v>7314</v>
      </c>
      <c r="F543" s="106" t="s">
        <v>8492</v>
      </c>
      <c r="G543" s="108"/>
      <c r="H543" s="108"/>
    </row>
    <row r="544" spans="1:8" ht="13" x14ac:dyDescent="0.2">
      <c r="A544" s="105" t="s">
        <v>5392</v>
      </c>
      <c r="B544" s="105" t="s">
        <v>4762</v>
      </c>
      <c r="C544" s="105" t="str">
        <f t="shared" si="8"/>
        <v>0113000293就労移行支援</v>
      </c>
      <c r="D544" s="105" t="s">
        <v>6399</v>
      </c>
      <c r="E544" s="105" t="s">
        <v>7314</v>
      </c>
      <c r="F544" s="106" t="s">
        <v>8492</v>
      </c>
      <c r="G544" s="108"/>
      <c r="H544" s="108"/>
    </row>
    <row r="545" spans="1:8" ht="13" x14ac:dyDescent="0.2">
      <c r="A545" s="105" t="s">
        <v>5392</v>
      </c>
      <c r="B545" s="105" t="s">
        <v>4765</v>
      </c>
      <c r="C545" s="105" t="str">
        <f t="shared" si="8"/>
        <v>0113000293就労継続支援(Ｂ型)</v>
      </c>
      <c r="D545" s="105" t="s">
        <v>6399</v>
      </c>
      <c r="E545" s="105" t="s">
        <v>7314</v>
      </c>
      <c r="F545" s="106" t="s">
        <v>8492</v>
      </c>
      <c r="G545" s="108"/>
      <c r="H545" s="108"/>
    </row>
    <row r="546" spans="1:8" ht="13" x14ac:dyDescent="0.2">
      <c r="A546" s="105" t="s">
        <v>5393</v>
      </c>
      <c r="B546" s="105" t="s">
        <v>4765</v>
      </c>
      <c r="C546" s="105" t="str">
        <f t="shared" si="8"/>
        <v>0113000301就労継続支援(Ｂ型)</v>
      </c>
      <c r="D546" s="105" t="s">
        <v>6400</v>
      </c>
      <c r="E546" s="105" t="s">
        <v>7315</v>
      </c>
      <c r="F546" s="106" t="s">
        <v>8493</v>
      </c>
      <c r="G546" s="108"/>
      <c r="H546" s="108"/>
    </row>
    <row r="547" spans="1:8" ht="13" x14ac:dyDescent="0.2">
      <c r="A547" s="105" t="s">
        <v>5394</v>
      </c>
      <c r="B547" s="105" t="s">
        <v>4763</v>
      </c>
      <c r="C547" s="105" t="str">
        <f t="shared" si="8"/>
        <v>0113000343生活介護</v>
      </c>
      <c r="D547" s="105" t="s">
        <v>6399</v>
      </c>
      <c r="E547" s="105" t="s">
        <v>7316</v>
      </c>
      <c r="F547" s="106" t="s">
        <v>8491</v>
      </c>
      <c r="G547" s="108"/>
      <c r="H547" s="108"/>
    </row>
    <row r="548" spans="1:8" ht="13" x14ac:dyDescent="0.2">
      <c r="A548" s="105" t="s">
        <v>5394</v>
      </c>
      <c r="B548" s="105" t="s">
        <v>4765</v>
      </c>
      <c r="C548" s="105" t="str">
        <f t="shared" si="8"/>
        <v>0113000343就労継続支援(Ｂ型)</v>
      </c>
      <c r="D548" s="105" t="s">
        <v>6399</v>
      </c>
      <c r="E548" s="105" t="s">
        <v>7316</v>
      </c>
      <c r="F548" s="106" t="s">
        <v>8491</v>
      </c>
      <c r="G548" s="108"/>
      <c r="H548" s="108"/>
    </row>
    <row r="549" spans="1:8" ht="13" x14ac:dyDescent="0.2">
      <c r="A549" s="105" t="s">
        <v>5395</v>
      </c>
      <c r="B549" s="105" t="s">
        <v>4763</v>
      </c>
      <c r="C549" s="105" t="str">
        <f t="shared" si="8"/>
        <v>0113000442生活介護</v>
      </c>
      <c r="D549" s="105" t="s">
        <v>6400</v>
      </c>
      <c r="E549" s="105" t="s">
        <v>7317</v>
      </c>
      <c r="F549" s="106" t="s">
        <v>8494</v>
      </c>
      <c r="G549" s="108"/>
      <c r="H549" s="108"/>
    </row>
    <row r="550" spans="1:8" ht="13" x14ac:dyDescent="0.2">
      <c r="A550" s="105" t="s">
        <v>5396</v>
      </c>
      <c r="B550" s="105" t="s">
        <v>4763</v>
      </c>
      <c r="C550" s="105" t="str">
        <f t="shared" si="8"/>
        <v>0113000459生活介護</v>
      </c>
      <c r="D550" s="105" t="s">
        <v>6400</v>
      </c>
      <c r="E550" s="105" t="s">
        <v>7318</v>
      </c>
      <c r="F550" s="106" t="s">
        <v>8494</v>
      </c>
      <c r="G550" s="108"/>
      <c r="H550" s="108"/>
    </row>
    <row r="551" spans="1:8" ht="13" x14ac:dyDescent="0.2">
      <c r="A551" s="105" t="s">
        <v>5397</v>
      </c>
      <c r="B551" s="105" t="s">
        <v>4765</v>
      </c>
      <c r="C551" s="105" t="str">
        <f t="shared" si="8"/>
        <v>0113000467就労継続支援(Ｂ型)</v>
      </c>
      <c r="D551" s="105" t="s">
        <v>6401</v>
      </c>
      <c r="E551" s="105" t="s">
        <v>7319</v>
      </c>
      <c r="F551" s="106" t="s">
        <v>8495</v>
      </c>
      <c r="G551" s="108"/>
      <c r="H551" s="108"/>
    </row>
    <row r="552" spans="1:8" ht="13" x14ac:dyDescent="0.2">
      <c r="A552" s="105" t="s">
        <v>5398</v>
      </c>
      <c r="B552" s="105" t="s">
        <v>4764</v>
      </c>
      <c r="C552" s="105" t="str">
        <f t="shared" si="8"/>
        <v>0113000483就労継続支援(Ａ型)</v>
      </c>
      <c r="D552" s="105" t="s">
        <v>6402</v>
      </c>
      <c r="E552" s="105" t="s">
        <v>7320</v>
      </c>
      <c r="F552" s="106" t="s">
        <v>8496</v>
      </c>
      <c r="G552" s="108"/>
      <c r="H552" s="108"/>
    </row>
    <row r="553" spans="1:8" ht="13" x14ac:dyDescent="0.2">
      <c r="A553" s="105" t="s">
        <v>5398</v>
      </c>
      <c r="B553" s="105" t="s">
        <v>4765</v>
      </c>
      <c r="C553" s="105" t="str">
        <f t="shared" si="8"/>
        <v>0113000483就労継続支援(Ｂ型)</v>
      </c>
      <c r="D553" s="105" t="s">
        <v>6402</v>
      </c>
      <c r="E553" s="105" t="s">
        <v>7320</v>
      </c>
      <c r="F553" s="106" t="s">
        <v>8496</v>
      </c>
      <c r="G553" s="108"/>
      <c r="H553" s="108"/>
    </row>
    <row r="554" spans="1:8" ht="13" x14ac:dyDescent="0.2">
      <c r="A554" s="105" t="s">
        <v>5399</v>
      </c>
      <c r="B554" s="105" t="s">
        <v>4764</v>
      </c>
      <c r="C554" s="105" t="str">
        <f t="shared" si="8"/>
        <v>0113000491就労継続支援(Ａ型)</v>
      </c>
      <c r="D554" s="105" t="s">
        <v>6403</v>
      </c>
      <c r="E554" s="105" t="s">
        <v>6403</v>
      </c>
      <c r="F554" s="106" t="s">
        <v>8497</v>
      </c>
      <c r="G554" s="108"/>
      <c r="H554" s="108"/>
    </row>
    <row r="555" spans="1:8" ht="13" x14ac:dyDescent="0.2">
      <c r="A555" s="105" t="s">
        <v>5400</v>
      </c>
      <c r="B555" s="105" t="s">
        <v>4763</v>
      </c>
      <c r="C555" s="105" t="str">
        <f t="shared" si="8"/>
        <v>0113000574生活介護</v>
      </c>
      <c r="D555" s="105" t="s">
        <v>6399</v>
      </c>
      <c r="E555" s="105" t="s">
        <v>7321</v>
      </c>
      <c r="F555" s="106" t="s">
        <v>8498</v>
      </c>
      <c r="G555" s="108"/>
      <c r="H555" s="108"/>
    </row>
    <row r="556" spans="1:8" ht="13" x14ac:dyDescent="0.2">
      <c r="A556" s="105" t="s">
        <v>5400</v>
      </c>
      <c r="B556" s="105" t="s">
        <v>4765</v>
      </c>
      <c r="C556" s="105" t="str">
        <f t="shared" si="8"/>
        <v>0113000574就労継続支援(Ｂ型)</v>
      </c>
      <c r="D556" s="105" t="s">
        <v>6399</v>
      </c>
      <c r="E556" s="105" t="s">
        <v>7321</v>
      </c>
      <c r="F556" s="106" t="s">
        <v>8498</v>
      </c>
      <c r="G556" s="108"/>
      <c r="H556" s="108"/>
    </row>
    <row r="557" spans="1:8" ht="13" x14ac:dyDescent="0.2">
      <c r="A557" s="105" t="s">
        <v>5401</v>
      </c>
      <c r="B557" s="105" t="s">
        <v>4764</v>
      </c>
      <c r="C557" s="105" t="str">
        <f t="shared" si="8"/>
        <v>0113000608就労継続支援(Ａ型)</v>
      </c>
      <c r="D557" s="105" t="s">
        <v>6401</v>
      </c>
      <c r="E557" s="105" t="s">
        <v>7322</v>
      </c>
      <c r="F557" s="106" t="s">
        <v>8499</v>
      </c>
      <c r="G557" s="108"/>
      <c r="H557" s="108"/>
    </row>
    <row r="558" spans="1:8" ht="13" x14ac:dyDescent="0.2">
      <c r="A558" s="105" t="s">
        <v>5402</v>
      </c>
      <c r="B558" s="105" t="s">
        <v>4765</v>
      </c>
      <c r="C558" s="105" t="str">
        <f t="shared" si="8"/>
        <v>0113000632就労継続支援(Ｂ型)</v>
      </c>
      <c r="D558" s="105" t="s">
        <v>6404</v>
      </c>
      <c r="E558" s="105" t="s">
        <v>7323</v>
      </c>
      <c r="F558" s="106" t="s">
        <v>8500</v>
      </c>
      <c r="G558" s="108"/>
      <c r="H558" s="108"/>
    </row>
    <row r="559" spans="1:8" ht="13" x14ac:dyDescent="0.2">
      <c r="A559" s="105" t="s">
        <v>5403</v>
      </c>
      <c r="B559" s="105" t="s">
        <v>4764</v>
      </c>
      <c r="C559" s="105" t="str">
        <f t="shared" si="8"/>
        <v>0113000640就労継続支援(Ａ型)</v>
      </c>
      <c r="D559" s="105" t="s">
        <v>6405</v>
      </c>
      <c r="E559" s="105" t="s">
        <v>7324</v>
      </c>
      <c r="F559" s="106" t="s">
        <v>8501</v>
      </c>
      <c r="G559" s="108"/>
      <c r="H559" s="108"/>
    </row>
    <row r="560" spans="1:8" ht="13" x14ac:dyDescent="0.2">
      <c r="A560" s="105" t="s">
        <v>5403</v>
      </c>
      <c r="B560" s="105" t="s">
        <v>4765</v>
      </c>
      <c r="C560" s="105" t="str">
        <f t="shared" si="8"/>
        <v>0113000640就労継続支援(Ｂ型)</v>
      </c>
      <c r="D560" s="105" t="s">
        <v>6405</v>
      </c>
      <c r="E560" s="105" t="s">
        <v>7324</v>
      </c>
      <c r="F560" s="106" t="s">
        <v>8501</v>
      </c>
      <c r="G560" s="108"/>
      <c r="H560" s="108"/>
    </row>
    <row r="561" spans="1:8" ht="13" x14ac:dyDescent="0.2">
      <c r="A561" s="105" t="s">
        <v>5404</v>
      </c>
      <c r="B561" s="105" t="s">
        <v>4765</v>
      </c>
      <c r="C561" s="105" t="str">
        <f t="shared" si="8"/>
        <v>0113000665就労継続支援(Ｂ型)</v>
      </c>
      <c r="D561" s="105" t="s">
        <v>6406</v>
      </c>
      <c r="E561" s="105" t="s">
        <v>7325</v>
      </c>
      <c r="F561" s="106" t="s">
        <v>8502</v>
      </c>
      <c r="G561" s="108"/>
      <c r="H561" s="108"/>
    </row>
    <row r="562" spans="1:8" ht="13" x14ac:dyDescent="0.2">
      <c r="A562" s="105" t="s">
        <v>5405</v>
      </c>
      <c r="B562" s="105" t="s">
        <v>4763</v>
      </c>
      <c r="C562" s="105" t="str">
        <f t="shared" si="8"/>
        <v>0113100010生活介護</v>
      </c>
      <c r="D562" s="105" t="s">
        <v>6407</v>
      </c>
      <c r="E562" s="105" t="s">
        <v>7326</v>
      </c>
      <c r="F562" s="106" t="s">
        <v>8503</v>
      </c>
      <c r="G562" s="108"/>
      <c r="H562" s="108"/>
    </row>
    <row r="563" spans="1:8" ht="13" x14ac:dyDescent="0.2">
      <c r="A563" s="105" t="s">
        <v>5406</v>
      </c>
      <c r="B563" s="105" t="s">
        <v>4765</v>
      </c>
      <c r="C563" s="105" t="str">
        <f t="shared" si="8"/>
        <v>0113100028就労継続支援(Ｂ型)</v>
      </c>
      <c r="D563" s="105" t="s">
        <v>6408</v>
      </c>
      <c r="E563" s="105" t="s">
        <v>7327</v>
      </c>
      <c r="F563" s="106" t="s">
        <v>8504</v>
      </c>
      <c r="G563" s="108"/>
      <c r="H563" s="108"/>
    </row>
    <row r="564" spans="1:8" ht="13" x14ac:dyDescent="0.2">
      <c r="A564" s="105" t="s">
        <v>5407</v>
      </c>
      <c r="B564" s="105" t="s">
        <v>4763</v>
      </c>
      <c r="C564" s="105" t="str">
        <f t="shared" si="8"/>
        <v>0113100176生活介護</v>
      </c>
      <c r="D564" s="105" t="s">
        <v>6407</v>
      </c>
      <c r="E564" s="105" t="s">
        <v>7328</v>
      </c>
      <c r="F564" s="106" t="s">
        <v>8505</v>
      </c>
      <c r="G564" s="108"/>
      <c r="H564" s="108"/>
    </row>
    <row r="565" spans="1:8" ht="13" x14ac:dyDescent="0.2">
      <c r="A565" s="105" t="s">
        <v>5407</v>
      </c>
      <c r="B565" s="105" t="s">
        <v>4765</v>
      </c>
      <c r="C565" s="105" t="str">
        <f t="shared" si="8"/>
        <v>0113100176就労継続支援(Ｂ型)</v>
      </c>
      <c r="D565" s="105" t="s">
        <v>6407</v>
      </c>
      <c r="E565" s="105" t="s">
        <v>7328</v>
      </c>
      <c r="F565" s="106" t="s">
        <v>8505</v>
      </c>
      <c r="G565" s="108"/>
      <c r="H565" s="108"/>
    </row>
    <row r="566" spans="1:8" ht="13" x14ac:dyDescent="0.2">
      <c r="A566" s="105" t="s">
        <v>5408</v>
      </c>
      <c r="B566" s="105" t="s">
        <v>4763</v>
      </c>
      <c r="C566" s="105" t="str">
        <f t="shared" si="8"/>
        <v>0113100259生活介護</v>
      </c>
      <c r="D566" s="105" t="s">
        <v>6409</v>
      </c>
      <c r="E566" s="105" t="s">
        <v>7329</v>
      </c>
      <c r="F566" s="106" t="s">
        <v>8506</v>
      </c>
      <c r="G566" s="108"/>
      <c r="H566" s="108"/>
    </row>
    <row r="567" spans="1:8" ht="13" x14ac:dyDescent="0.2">
      <c r="A567" s="105" t="s">
        <v>5408</v>
      </c>
      <c r="B567" s="105" t="s">
        <v>4765</v>
      </c>
      <c r="C567" s="105" t="str">
        <f t="shared" si="8"/>
        <v>0113100259就労継続支援(Ｂ型)</v>
      </c>
      <c r="D567" s="105" t="s">
        <v>6409</v>
      </c>
      <c r="E567" s="105" t="s">
        <v>7330</v>
      </c>
      <c r="F567" s="106" t="s">
        <v>8507</v>
      </c>
      <c r="G567" s="108"/>
      <c r="H567" s="108"/>
    </row>
    <row r="568" spans="1:8" ht="13" x14ac:dyDescent="0.2">
      <c r="A568" s="105" t="s">
        <v>5409</v>
      </c>
      <c r="B568" s="105" t="s">
        <v>4762</v>
      </c>
      <c r="C568" s="105" t="str">
        <f t="shared" si="8"/>
        <v>0113100333就労移行支援</v>
      </c>
      <c r="D568" s="105" t="s">
        <v>6410</v>
      </c>
      <c r="E568" s="105" t="s">
        <v>7331</v>
      </c>
      <c r="F568" s="106" t="s">
        <v>8508</v>
      </c>
      <c r="G568" s="108"/>
      <c r="H568" s="108"/>
    </row>
    <row r="569" spans="1:8" ht="13" x14ac:dyDescent="0.2">
      <c r="A569" s="105" t="s">
        <v>5409</v>
      </c>
      <c r="B569" s="105" t="s">
        <v>4765</v>
      </c>
      <c r="C569" s="105" t="str">
        <f t="shared" si="8"/>
        <v>0113100333就労継続支援(Ｂ型)</v>
      </c>
      <c r="D569" s="105" t="s">
        <v>6410</v>
      </c>
      <c r="E569" s="105" t="s">
        <v>7331</v>
      </c>
      <c r="F569" s="106" t="s">
        <v>8509</v>
      </c>
      <c r="G569" s="108"/>
      <c r="H569" s="108"/>
    </row>
    <row r="570" spans="1:8" ht="13" x14ac:dyDescent="0.2">
      <c r="A570" s="105" t="s">
        <v>5410</v>
      </c>
      <c r="B570" s="105" t="s">
        <v>4763</v>
      </c>
      <c r="C570" s="105" t="str">
        <f t="shared" si="8"/>
        <v>0113100341生活介護</v>
      </c>
      <c r="D570" s="105" t="s">
        <v>6411</v>
      </c>
      <c r="E570" s="105" t="s">
        <v>7332</v>
      </c>
      <c r="F570" s="106" t="s">
        <v>8510</v>
      </c>
      <c r="G570" s="108"/>
      <c r="H570" s="108"/>
    </row>
    <row r="571" spans="1:8" ht="13" x14ac:dyDescent="0.2">
      <c r="A571" s="105" t="s">
        <v>5411</v>
      </c>
      <c r="B571" s="105" t="s">
        <v>4765</v>
      </c>
      <c r="C571" s="105" t="str">
        <f t="shared" si="8"/>
        <v>0113100408就労継続支援(Ｂ型)</v>
      </c>
      <c r="D571" s="105" t="s">
        <v>6412</v>
      </c>
      <c r="E571" s="105" t="s">
        <v>7333</v>
      </c>
      <c r="F571" s="106" t="s">
        <v>8511</v>
      </c>
      <c r="G571" s="108"/>
      <c r="H571" s="108"/>
    </row>
    <row r="572" spans="1:8" ht="13" x14ac:dyDescent="0.2">
      <c r="A572" s="105" t="s">
        <v>5412</v>
      </c>
      <c r="B572" s="105" t="s">
        <v>4763</v>
      </c>
      <c r="C572" s="105" t="str">
        <f t="shared" si="8"/>
        <v>0113100416生活介護</v>
      </c>
      <c r="D572" s="105" t="s">
        <v>6413</v>
      </c>
      <c r="E572" s="105" t="s">
        <v>7334</v>
      </c>
      <c r="F572" s="106" t="s">
        <v>8512</v>
      </c>
      <c r="G572" s="108"/>
      <c r="H572" s="108"/>
    </row>
    <row r="573" spans="1:8" ht="13" x14ac:dyDescent="0.2">
      <c r="A573" s="105" t="s">
        <v>5412</v>
      </c>
      <c r="B573" s="105" t="s">
        <v>4765</v>
      </c>
      <c r="C573" s="105" t="str">
        <f t="shared" si="8"/>
        <v>0113100416就労継続支援(Ｂ型)</v>
      </c>
      <c r="D573" s="105" t="s">
        <v>6413</v>
      </c>
      <c r="E573" s="105" t="s">
        <v>7334</v>
      </c>
      <c r="F573" s="106" t="s">
        <v>8512</v>
      </c>
      <c r="G573" s="108"/>
      <c r="H573" s="108"/>
    </row>
    <row r="574" spans="1:8" ht="13" x14ac:dyDescent="0.2">
      <c r="A574" s="105" t="s">
        <v>5413</v>
      </c>
      <c r="B574" s="105" t="s">
        <v>4763</v>
      </c>
      <c r="C574" s="105" t="str">
        <f t="shared" si="8"/>
        <v>0113100432生活介護</v>
      </c>
      <c r="D574" s="105" t="s">
        <v>6414</v>
      </c>
      <c r="E574" s="105" t="s">
        <v>7335</v>
      </c>
      <c r="F574" s="106" t="s">
        <v>8513</v>
      </c>
      <c r="G574" s="108"/>
      <c r="H574" s="108"/>
    </row>
    <row r="575" spans="1:8" ht="13" x14ac:dyDescent="0.2">
      <c r="A575" s="105" t="s">
        <v>5413</v>
      </c>
      <c r="B575" s="105" t="s">
        <v>4765</v>
      </c>
      <c r="C575" s="105" t="str">
        <f t="shared" si="8"/>
        <v>0113100432就労継続支援(Ｂ型)</v>
      </c>
      <c r="D575" s="105" t="s">
        <v>6414</v>
      </c>
      <c r="E575" s="105" t="s">
        <v>7335</v>
      </c>
      <c r="F575" s="106" t="s">
        <v>8513</v>
      </c>
      <c r="G575" s="108"/>
      <c r="H575" s="108"/>
    </row>
    <row r="576" spans="1:8" ht="13" x14ac:dyDescent="0.2">
      <c r="A576" s="105" t="s">
        <v>5414</v>
      </c>
      <c r="B576" s="105" t="s">
        <v>4763</v>
      </c>
      <c r="C576" s="105" t="str">
        <f t="shared" si="8"/>
        <v>0113100531生活介護</v>
      </c>
      <c r="D576" s="105" t="s">
        <v>6407</v>
      </c>
      <c r="E576" s="105" t="s">
        <v>7336</v>
      </c>
      <c r="F576" s="106" t="s">
        <v>8514</v>
      </c>
      <c r="G576" s="108"/>
      <c r="H576" s="108"/>
    </row>
    <row r="577" spans="1:8" ht="13" x14ac:dyDescent="0.2">
      <c r="A577" s="105" t="s">
        <v>5414</v>
      </c>
      <c r="B577" s="105" t="s">
        <v>4765</v>
      </c>
      <c r="C577" s="105" t="str">
        <f t="shared" si="8"/>
        <v>0113100531就労継続支援(Ｂ型)</v>
      </c>
      <c r="D577" s="105" t="s">
        <v>6407</v>
      </c>
      <c r="E577" s="105" t="s">
        <v>7336</v>
      </c>
      <c r="F577" s="106" t="s">
        <v>8514</v>
      </c>
      <c r="G577" s="108"/>
      <c r="H577" s="108"/>
    </row>
    <row r="578" spans="1:8" ht="13" x14ac:dyDescent="0.2">
      <c r="A578" s="105" t="s">
        <v>5415</v>
      </c>
      <c r="B578" s="105" t="s">
        <v>4765</v>
      </c>
      <c r="C578" s="105" t="str">
        <f t="shared" si="8"/>
        <v>0113100549就労継続支援(Ｂ型)</v>
      </c>
      <c r="D578" s="105" t="s">
        <v>6415</v>
      </c>
      <c r="E578" s="105" t="s">
        <v>7337</v>
      </c>
      <c r="F578" s="106" t="s">
        <v>8515</v>
      </c>
      <c r="G578" s="108"/>
      <c r="H578" s="108"/>
    </row>
    <row r="579" spans="1:8" ht="13" x14ac:dyDescent="0.2">
      <c r="A579" s="105" t="s">
        <v>5416</v>
      </c>
      <c r="B579" s="105" t="s">
        <v>4764</v>
      </c>
      <c r="C579" s="105" t="str">
        <f t="shared" si="8"/>
        <v>0113100598就労継続支援(Ａ型)</v>
      </c>
      <c r="D579" s="105" t="s">
        <v>3587</v>
      </c>
      <c r="E579" s="105" t="s">
        <v>7338</v>
      </c>
      <c r="F579" s="106" t="s">
        <v>8516</v>
      </c>
      <c r="G579" s="108"/>
      <c r="H579" s="108"/>
    </row>
    <row r="580" spans="1:8" ht="13" x14ac:dyDescent="0.2">
      <c r="A580" s="105" t="s">
        <v>5417</v>
      </c>
      <c r="B580" s="105" t="s">
        <v>4763</v>
      </c>
      <c r="C580" s="105" t="str">
        <f t="shared" ref="C580:C643" si="9">A580&amp;B580</f>
        <v>0113100630生活介護</v>
      </c>
      <c r="D580" s="105" t="s">
        <v>6416</v>
      </c>
      <c r="E580" s="105" t="s">
        <v>7339</v>
      </c>
      <c r="F580" s="106" t="s">
        <v>8517</v>
      </c>
      <c r="G580" s="108"/>
      <c r="H580" s="108"/>
    </row>
    <row r="581" spans="1:8" ht="13" x14ac:dyDescent="0.2">
      <c r="A581" s="105" t="s">
        <v>5418</v>
      </c>
      <c r="B581" s="105" t="s">
        <v>4765</v>
      </c>
      <c r="C581" s="105" t="str">
        <f t="shared" si="9"/>
        <v>0113100713就労継続支援(Ｂ型)</v>
      </c>
      <c r="D581" s="105" t="s">
        <v>6417</v>
      </c>
      <c r="E581" s="105" t="s">
        <v>7340</v>
      </c>
      <c r="F581" s="106" t="s">
        <v>8518</v>
      </c>
      <c r="G581" s="108"/>
      <c r="H581" s="108"/>
    </row>
    <row r="582" spans="1:8" ht="13" x14ac:dyDescent="0.2">
      <c r="A582" s="105" t="s">
        <v>5419</v>
      </c>
      <c r="B582" s="105" t="s">
        <v>4764</v>
      </c>
      <c r="C582" s="105" t="str">
        <f t="shared" si="9"/>
        <v>0113100754就労継続支援(Ａ型)</v>
      </c>
      <c r="D582" s="105" t="s">
        <v>6418</v>
      </c>
      <c r="E582" s="105" t="s">
        <v>7341</v>
      </c>
      <c r="F582" s="106" t="s">
        <v>8519</v>
      </c>
      <c r="G582" s="108"/>
      <c r="H582" s="108"/>
    </row>
    <row r="583" spans="1:8" ht="13" x14ac:dyDescent="0.2">
      <c r="A583" s="105" t="s">
        <v>5419</v>
      </c>
      <c r="B583" s="105" t="s">
        <v>4765</v>
      </c>
      <c r="C583" s="105" t="str">
        <f t="shared" si="9"/>
        <v>0113100754就労継続支援(Ｂ型)</v>
      </c>
      <c r="D583" s="105" t="s">
        <v>6418</v>
      </c>
      <c r="E583" s="105" t="s">
        <v>7341</v>
      </c>
      <c r="F583" s="106" t="s">
        <v>8519</v>
      </c>
      <c r="G583" s="108"/>
      <c r="H583" s="108"/>
    </row>
    <row r="584" spans="1:8" ht="13" x14ac:dyDescent="0.2">
      <c r="A584" s="105" t="s">
        <v>5420</v>
      </c>
      <c r="B584" s="105" t="s">
        <v>4763</v>
      </c>
      <c r="C584" s="105" t="str">
        <f t="shared" si="9"/>
        <v>0113100770生活介護</v>
      </c>
      <c r="D584" s="105" t="s">
        <v>6419</v>
      </c>
      <c r="E584" s="105" t="s">
        <v>7342</v>
      </c>
      <c r="F584" s="106" t="s">
        <v>8520</v>
      </c>
      <c r="G584" s="108"/>
      <c r="H584" s="108"/>
    </row>
    <row r="585" spans="1:8" ht="13" x14ac:dyDescent="0.2">
      <c r="A585" s="105" t="s">
        <v>5420</v>
      </c>
      <c r="B585" s="105" t="s">
        <v>4765</v>
      </c>
      <c r="C585" s="105" t="str">
        <f t="shared" si="9"/>
        <v>0113100770就労継続支援(Ｂ型)</v>
      </c>
      <c r="D585" s="105" t="s">
        <v>6419</v>
      </c>
      <c r="E585" s="105" t="s">
        <v>7342</v>
      </c>
      <c r="F585" s="106" t="s">
        <v>8520</v>
      </c>
      <c r="G585" s="108"/>
      <c r="H585" s="108"/>
    </row>
    <row r="586" spans="1:8" ht="13" x14ac:dyDescent="0.2">
      <c r="A586" s="105" t="s">
        <v>5421</v>
      </c>
      <c r="B586" s="105" t="s">
        <v>4765</v>
      </c>
      <c r="C586" s="105" t="str">
        <f t="shared" si="9"/>
        <v>0113100788就労継続支援(Ｂ型)</v>
      </c>
      <c r="D586" s="105" t="s">
        <v>6420</v>
      </c>
      <c r="E586" s="105" t="s">
        <v>7343</v>
      </c>
      <c r="F586" s="106" t="s">
        <v>8521</v>
      </c>
      <c r="G586" s="108"/>
      <c r="H586" s="108"/>
    </row>
    <row r="587" spans="1:8" ht="13" x14ac:dyDescent="0.2">
      <c r="A587" s="105" t="s">
        <v>5422</v>
      </c>
      <c r="B587" s="105" t="s">
        <v>4765</v>
      </c>
      <c r="C587" s="105" t="str">
        <f t="shared" si="9"/>
        <v>0113100796就労継続支援(Ｂ型)</v>
      </c>
      <c r="D587" s="105" t="s">
        <v>6421</v>
      </c>
      <c r="E587" s="105" t="s">
        <v>7344</v>
      </c>
      <c r="F587" s="106" t="s">
        <v>8522</v>
      </c>
      <c r="G587" s="108"/>
      <c r="H587" s="108"/>
    </row>
    <row r="588" spans="1:8" ht="13" x14ac:dyDescent="0.2">
      <c r="A588" s="105" t="s">
        <v>5423</v>
      </c>
      <c r="B588" s="105" t="s">
        <v>4765</v>
      </c>
      <c r="C588" s="105" t="str">
        <f t="shared" si="9"/>
        <v>0113100804就労継続支援(Ｂ型)</v>
      </c>
      <c r="D588" s="105" t="s">
        <v>6422</v>
      </c>
      <c r="E588" s="105" t="s">
        <v>7345</v>
      </c>
      <c r="F588" s="106" t="s">
        <v>8523</v>
      </c>
      <c r="G588" s="108"/>
      <c r="H588" s="108"/>
    </row>
    <row r="589" spans="1:8" ht="13" x14ac:dyDescent="0.2">
      <c r="A589" s="105" t="s">
        <v>5424</v>
      </c>
      <c r="B589" s="105" t="s">
        <v>4764</v>
      </c>
      <c r="C589" s="105" t="str">
        <f t="shared" si="9"/>
        <v>0113100820就労継続支援(Ａ型)</v>
      </c>
      <c r="D589" s="105" t="s">
        <v>6423</v>
      </c>
      <c r="E589" s="105" t="s">
        <v>7346</v>
      </c>
      <c r="F589" s="106" t="s">
        <v>8524</v>
      </c>
      <c r="G589" s="108"/>
      <c r="H589" s="108"/>
    </row>
    <row r="590" spans="1:8" ht="13" x14ac:dyDescent="0.2">
      <c r="A590" s="105" t="s">
        <v>5424</v>
      </c>
      <c r="B590" s="105" t="s">
        <v>4765</v>
      </c>
      <c r="C590" s="105" t="str">
        <f t="shared" si="9"/>
        <v>0113100820就労継続支援(Ｂ型)</v>
      </c>
      <c r="D590" s="105" t="s">
        <v>6423</v>
      </c>
      <c r="E590" s="105" t="s">
        <v>7346</v>
      </c>
      <c r="F590" s="106" t="s">
        <v>8524</v>
      </c>
      <c r="G590" s="108"/>
      <c r="H590" s="108"/>
    </row>
    <row r="591" spans="1:8" ht="13" x14ac:dyDescent="0.2">
      <c r="A591" s="105" t="s">
        <v>5425</v>
      </c>
      <c r="B591" s="105" t="s">
        <v>4765</v>
      </c>
      <c r="C591" s="105" t="str">
        <f t="shared" si="9"/>
        <v>0113100846就労継続支援(Ｂ型)</v>
      </c>
      <c r="D591" s="105" t="s">
        <v>6424</v>
      </c>
      <c r="E591" s="105" t="s">
        <v>7347</v>
      </c>
      <c r="F591" s="106" t="s">
        <v>8525</v>
      </c>
      <c r="G591" s="108"/>
      <c r="H591" s="108"/>
    </row>
    <row r="592" spans="1:8" ht="13" x14ac:dyDescent="0.2">
      <c r="A592" s="105" t="s">
        <v>5426</v>
      </c>
      <c r="B592" s="105" t="s">
        <v>4765</v>
      </c>
      <c r="C592" s="105" t="str">
        <f t="shared" si="9"/>
        <v>0113100853就労継続支援(Ｂ型)</v>
      </c>
      <c r="D592" s="105" t="s">
        <v>6425</v>
      </c>
      <c r="E592" s="105" t="s">
        <v>7348</v>
      </c>
      <c r="F592" s="106" t="s">
        <v>8526</v>
      </c>
      <c r="G592" s="108"/>
      <c r="H592" s="108"/>
    </row>
    <row r="593" spans="1:8" ht="13" x14ac:dyDescent="0.2">
      <c r="A593" s="105" t="s">
        <v>5427</v>
      </c>
      <c r="B593" s="105" t="s">
        <v>4763</v>
      </c>
      <c r="C593" s="105" t="str">
        <f t="shared" si="9"/>
        <v>0113200216生活介護</v>
      </c>
      <c r="D593" s="105" t="s">
        <v>6426</v>
      </c>
      <c r="E593" s="105" t="s">
        <v>7349</v>
      </c>
      <c r="F593" s="106" t="s">
        <v>8527</v>
      </c>
      <c r="G593" s="108"/>
      <c r="H593" s="108"/>
    </row>
    <row r="594" spans="1:8" ht="13" x14ac:dyDescent="0.2">
      <c r="A594" s="105" t="s">
        <v>5428</v>
      </c>
      <c r="B594" s="105" t="s">
        <v>4763</v>
      </c>
      <c r="C594" s="105" t="str">
        <f t="shared" si="9"/>
        <v>0113200349生活介護</v>
      </c>
      <c r="D594" s="105" t="s">
        <v>6427</v>
      </c>
      <c r="E594" s="105" t="s">
        <v>7350</v>
      </c>
      <c r="F594" s="106" t="s">
        <v>8528</v>
      </c>
      <c r="G594" s="108"/>
      <c r="H594" s="108"/>
    </row>
    <row r="595" spans="1:8" ht="13" x14ac:dyDescent="0.2">
      <c r="A595" s="105" t="s">
        <v>5428</v>
      </c>
      <c r="B595" s="105" t="s">
        <v>4765</v>
      </c>
      <c r="C595" s="105" t="str">
        <f t="shared" si="9"/>
        <v>0113200349就労継続支援(Ｂ型)</v>
      </c>
      <c r="D595" s="105" t="s">
        <v>6427</v>
      </c>
      <c r="E595" s="105" t="s">
        <v>7351</v>
      </c>
      <c r="F595" s="106" t="s">
        <v>8529</v>
      </c>
      <c r="G595" s="108"/>
      <c r="H595" s="108"/>
    </row>
    <row r="596" spans="1:8" ht="13" x14ac:dyDescent="0.2">
      <c r="A596" s="105" t="s">
        <v>5429</v>
      </c>
      <c r="B596" s="105" t="s">
        <v>4763</v>
      </c>
      <c r="C596" s="105" t="str">
        <f t="shared" si="9"/>
        <v>0113200521生活介護</v>
      </c>
      <c r="D596" s="105" t="s">
        <v>6428</v>
      </c>
      <c r="E596" s="105" t="s">
        <v>7352</v>
      </c>
      <c r="F596" s="106" t="s">
        <v>8530</v>
      </c>
      <c r="G596" s="108"/>
      <c r="H596" s="108"/>
    </row>
    <row r="597" spans="1:8" ht="13" x14ac:dyDescent="0.2">
      <c r="A597" s="105" t="s">
        <v>5429</v>
      </c>
      <c r="B597" s="105" t="s">
        <v>4765</v>
      </c>
      <c r="C597" s="105" t="str">
        <f t="shared" si="9"/>
        <v>0113200521就労継続支援(Ｂ型)</v>
      </c>
      <c r="D597" s="105" t="s">
        <v>6428</v>
      </c>
      <c r="E597" s="105" t="s">
        <v>7353</v>
      </c>
      <c r="F597" s="106" t="s">
        <v>8530</v>
      </c>
      <c r="G597" s="108"/>
      <c r="H597" s="108"/>
    </row>
    <row r="598" spans="1:8" ht="13" x14ac:dyDescent="0.2">
      <c r="A598" s="105" t="s">
        <v>5430</v>
      </c>
      <c r="B598" s="105" t="s">
        <v>4763</v>
      </c>
      <c r="C598" s="105" t="str">
        <f t="shared" si="9"/>
        <v>0113200539生活介護</v>
      </c>
      <c r="D598" s="105" t="s">
        <v>6429</v>
      </c>
      <c r="E598" s="105" t="s">
        <v>7354</v>
      </c>
      <c r="F598" s="106" t="s">
        <v>8531</v>
      </c>
      <c r="G598" s="108"/>
      <c r="H598" s="108"/>
    </row>
    <row r="599" spans="1:8" ht="13" x14ac:dyDescent="0.2">
      <c r="A599" s="105" t="s">
        <v>5430</v>
      </c>
      <c r="B599" s="105" t="s">
        <v>4765</v>
      </c>
      <c r="C599" s="105" t="str">
        <f t="shared" si="9"/>
        <v>0113200539就労継続支援(Ｂ型)</v>
      </c>
      <c r="D599" s="105" t="s">
        <v>6429</v>
      </c>
      <c r="E599" s="105" t="s">
        <v>7354</v>
      </c>
      <c r="F599" s="106" t="s">
        <v>8531</v>
      </c>
      <c r="G599" s="108"/>
      <c r="H599" s="108"/>
    </row>
    <row r="600" spans="1:8" ht="13" x14ac:dyDescent="0.2">
      <c r="A600" s="105" t="s">
        <v>5431</v>
      </c>
      <c r="B600" s="105" t="s">
        <v>4763</v>
      </c>
      <c r="C600" s="105" t="str">
        <f t="shared" si="9"/>
        <v>0113200554生活介護</v>
      </c>
      <c r="D600" s="105" t="s">
        <v>6426</v>
      </c>
      <c r="E600" s="105" t="s">
        <v>7355</v>
      </c>
      <c r="F600" s="106" t="s">
        <v>8532</v>
      </c>
      <c r="G600" s="108"/>
      <c r="H600" s="108"/>
    </row>
    <row r="601" spans="1:8" ht="13" x14ac:dyDescent="0.2">
      <c r="A601" s="105" t="s">
        <v>5431</v>
      </c>
      <c r="B601" s="105" t="s">
        <v>4765</v>
      </c>
      <c r="C601" s="105" t="str">
        <f t="shared" si="9"/>
        <v>0113200554就労継続支援(Ｂ型)</v>
      </c>
      <c r="D601" s="105" t="s">
        <v>6426</v>
      </c>
      <c r="E601" s="105" t="s">
        <v>7355</v>
      </c>
      <c r="F601" s="106" t="s">
        <v>8532</v>
      </c>
      <c r="G601" s="108"/>
      <c r="H601" s="108"/>
    </row>
    <row r="602" spans="1:8" ht="13" x14ac:dyDescent="0.2">
      <c r="A602" s="105" t="s">
        <v>5432</v>
      </c>
      <c r="B602" s="105" t="s">
        <v>4765</v>
      </c>
      <c r="C602" s="105" t="str">
        <f t="shared" si="9"/>
        <v>0113200620就労継続支援(Ｂ型)</v>
      </c>
      <c r="D602" s="105" t="s">
        <v>6430</v>
      </c>
      <c r="E602" s="105" t="s">
        <v>7356</v>
      </c>
      <c r="F602" s="106" t="s">
        <v>8533</v>
      </c>
      <c r="G602" s="108"/>
      <c r="H602" s="108"/>
    </row>
    <row r="603" spans="1:8" ht="13" x14ac:dyDescent="0.2">
      <c r="A603" s="105" t="s">
        <v>5433</v>
      </c>
      <c r="B603" s="105" t="s">
        <v>4765</v>
      </c>
      <c r="C603" s="105" t="str">
        <f t="shared" si="9"/>
        <v>0113200695就労継続支援(Ｂ型)</v>
      </c>
      <c r="D603" s="105" t="s">
        <v>6431</v>
      </c>
      <c r="E603" s="105" t="s">
        <v>7357</v>
      </c>
      <c r="F603" s="106" t="s">
        <v>8534</v>
      </c>
      <c r="G603" s="108"/>
      <c r="H603" s="108"/>
    </row>
    <row r="604" spans="1:8" ht="13" x14ac:dyDescent="0.2">
      <c r="A604" s="105" t="s">
        <v>5434</v>
      </c>
      <c r="B604" s="105" t="s">
        <v>4766</v>
      </c>
      <c r="C604" s="105" t="str">
        <f t="shared" si="9"/>
        <v>0113200729自立訓練(生活訓練)</v>
      </c>
      <c r="D604" s="105" t="s">
        <v>6431</v>
      </c>
      <c r="E604" s="105" t="s">
        <v>7358</v>
      </c>
      <c r="F604" s="106" t="s">
        <v>8534</v>
      </c>
      <c r="G604" s="108"/>
      <c r="H604" s="108"/>
    </row>
    <row r="605" spans="1:8" ht="13" x14ac:dyDescent="0.2">
      <c r="A605" s="105" t="s">
        <v>5435</v>
      </c>
      <c r="B605" s="105" t="s">
        <v>4763</v>
      </c>
      <c r="C605" s="105" t="str">
        <f t="shared" si="9"/>
        <v>0113200745生活介護</v>
      </c>
      <c r="D605" s="105" t="s">
        <v>6428</v>
      </c>
      <c r="E605" s="105" t="s">
        <v>7359</v>
      </c>
      <c r="F605" s="106" t="s">
        <v>8530</v>
      </c>
      <c r="G605" s="108"/>
      <c r="H605" s="108"/>
    </row>
    <row r="606" spans="1:8" ht="13" x14ac:dyDescent="0.2">
      <c r="A606" s="105" t="s">
        <v>5436</v>
      </c>
      <c r="B606" s="105" t="s">
        <v>4765</v>
      </c>
      <c r="C606" s="105" t="str">
        <f t="shared" si="9"/>
        <v>0113200760就労継続支援(Ｂ型)</v>
      </c>
      <c r="D606" s="105" t="s">
        <v>6432</v>
      </c>
      <c r="E606" s="105" t="s">
        <v>7360</v>
      </c>
      <c r="F606" s="106" t="s">
        <v>8535</v>
      </c>
      <c r="G606" s="108"/>
      <c r="H606" s="108"/>
    </row>
    <row r="607" spans="1:8" ht="13" x14ac:dyDescent="0.2">
      <c r="A607" s="105" t="s">
        <v>5437</v>
      </c>
      <c r="B607" s="105" t="s">
        <v>4763</v>
      </c>
      <c r="C607" s="105" t="str">
        <f t="shared" si="9"/>
        <v>0113200778生活介護</v>
      </c>
      <c r="D607" s="105" t="s">
        <v>6433</v>
      </c>
      <c r="E607" s="105" t="s">
        <v>7361</v>
      </c>
      <c r="F607" s="106" t="s">
        <v>8536</v>
      </c>
      <c r="G607" s="108"/>
      <c r="H607" s="108"/>
    </row>
    <row r="608" spans="1:8" ht="13" x14ac:dyDescent="0.2">
      <c r="A608" s="105" t="s">
        <v>5438</v>
      </c>
      <c r="B608" s="105" t="s">
        <v>4765</v>
      </c>
      <c r="C608" s="105" t="str">
        <f t="shared" si="9"/>
        <v>0113200786就労継続支援(Ｂ型)</v>
      </c>
      <c r="D608" s="105" t="s">
        <v>6434</v>
      </c>
      <c r="E608" s="105" t="s">
        <v>7362</v>
      </c>
      <c r="F608" s="106" t="s">
        <v>8537</v>
      </c>
      <c r="G608" s="108"/>
      <c r="H608" s="108"/>
    </row>
    <row r="609" spans="1:8" ht="13" x14ac:dyDescent="0.2">
      <c r="A609" s="105" t="s">
        <v>5439</v>
      </c>
      <c r="B609" s="105" t="s">
        <v>4763</v>
      </c>
      <c r="C609" s="105" t="str">
        <f t="shared" si="9"/>
        <v>0113200794生活介護</v>
      </c>
      <c r="D609" s="105" t="s">
        <v>6434</v>
      </c>
      <c r="E609" s="105" t="s">
        <v>7363</v>
      </c>
      <c r="F609" s="106" t="s">
        <v>8538</v>
      </c>
      <c r="G609" s="108"/>
      <c r="H609" s="108"/>
    </row>
    <row r="610" spans="1:8" ht="13" x14ac:dyDescent="0.2">
      <c r="A610" s="105" t="s">
        <v>5440</v>
      </c>
      <c r="B610" s="105" t="s">
        <v>4763</v>
      </c>
      <c r="C610" s="105" t="str">
        <f t="shared" si="9"/>
        <v>0113200810生活介護</v>
      </c>
      <c r="D610" s="105" t="s">
        <v>6434</v>
      </c>
      <c r="E610" s="105" t="s">
        <v>7364</v>
      </c>
      <c r="F610" s="106" t="s">
        <v>8539</v>
      </c>
      <c r="G610" s="108"/>
      <c r="H610" s="108"/>
    </row>
    <row r="611" spans="1:8" ht="13" x14ac:dyDescent="0.2">
      <c r="A611" s="105" t="s">
        <v>5441</v>
      </c>
      <c r="B611" s="105" t="s">
        <v>4763</v>
      </c>
      <c r="C611" s="105" t="str">
        <f t="shared" si="9"/>
        <v>0113200893生活介護</v>
      </c>
      <c r="D611" s="105" t="s">
        <v>6435</v>
      </c>
      <c r="E611" s="105" t="s">
        <v>7187</v>
      </c>
      <c r="F611" s="106" t="s">
        <v>8540</v>
      </c>
      <c r="G611" s="108"/>
      <c r="H611" s="108"/>
    </row>
    <row r="612" spans="1:8" ht="13" x14ac:dyDescent="0.2">
      <c r="A612" s="105" t="s">
        <v>5441</v>
      </c>
      <c r="B612" s="105" t="s">
        <v>4765</v>
      </c>
      <c r="C612" s="105" t="str">
        <f t="shared" si="9"/>
        <v>0113200893就労継続支援(Ｂ型)</v>
      </c>
      <c r="D612" s="105" t="s">
        <v>6435</v>
      </c>
      <c r="E612" s="105" t="s">
        <v>7187</v>
      </c>
      <c r="F612" s="106" t="s">
        <v>8541</v>
      </c>
      <c r="G612" s="108"/>
      <c r="H612" s="108"/>
    </row>
    <row r="613" spans="1:8" ht="13" x14ac:dyDescent="0.2">
      <c r="A613" s="105" t="s">
        <v>5442</v>
      </c>
      <c r="B613" s="105" t="s">
        <v>4764</v>
      </c>
      <c r="C613" s="105" t="str">
        <f t="shared" si="9"/>
        <v>0113200984就労継続支援(Ａ型)</v>
      </c>
      <c r="D613" s="105" t="s">
        <v>6436</v>
      </c>
      <c r="E613" s="105" t="s">
        <v>7365</v>
      </c>
      <c r="F613" s="106" t="s">
        <v>8542</v>
      </c>
      <c r="G613" s="108"/>
      <c r="H613" s="108"/>
    </row>
    <row r="614" spans="1:8" ht="13" x14ac:dyDescent="0.2">
      <c r="A614" s="105" t="s">
        <v>5443</v>
      </c>
      <c r="B614" s="105" t="s">
        <v>4764</v>
      </c>
      <c r="C614" s="105" t="str">
        <f t="shared" si="9"/>
        <v>0113200992就労継続支援(Ａ型)</v>
      </c>
      <c r="D614" s="105" t="s">
        <v>6437</v>
      </c>
      <c r="E614" s="105" t="s">
        <v>7366</v>
      </c>
      <c r="F614" s="106" t="s">
        <v>8543</v>
      </c>
      <c r="G614" s="108"/>
      <c r="H614" s="108"/>
    </row>
    <row r="615" spans="1:8" ht="13" x14ac:dyDescent="0.2">
      <c r="A615" s="105" t="s">
        <v>5444</v>
      </c>
      <c r="B615" s="105" t="s">
        <v>4765</v>
      </c>
      <c r="C615" s="105" t="str">
        <f t="shared" si="9"/>
        <v>0113201040就労継続支援(Ｂ型)</v>
      </c>
      <c r="D615" s="105" t="s">
        <v>3355</v>
      </c>
      <c r="E615" s="105" t="s">
        <v>7367</v>
      </c>
      <c r="F615" s="106" t="s">
        <v>8544</v>
      </c>
      <c r="G615" s="108"/>
      <c r="H615" s="108"/>
    </row>
    <row r="616" spans="1:8" ht="13" x14ac:dyDescent="0.2">
      <c r="A616" s="105" t="s">
        <v>5445</v>
      </c>
      <c r="B616" s="105" t="s">
        <v>4763</v>
      </c>
      <c r="C616" s="105" t="str">
        <f t="shared" si="9"/>
        <v>0113201081生活介護</v>
      </c>
      <c r="D616" s="105" t="s">
        <v>6438</v>
      </c>
      <c r="E616" s="105" t="s">
        <v>7368</v>
      </c>
      <c r="F616" s="106" t="s">
        <v>8545</v>
      </c>
      <c r="G616" s="108"/>
      <c r="H616" s="108"/>
    </row>
    <row r="617" spans="1:8" ht="13" x14ac:dyDescent="0.2">
      <c r="A617" s="105" t="s">
        <v>5446</v>
      </c>
      <c r="B617" s="105" t="s">
        <v>4765</v>
      </c>
      <c r="C617" s="105" t="str">
        <f t="shared" si="9"/>
        <v>0113201099就労継続支援(Ｂ型)</v>
      </c>
      <c r="D617" s="105" t="s">
        <v>6439</v>
      </c>
      <c r="E617" s="105" t="s">
        <v>7369</v>
      </c>
      <c r="F617" s="106" t="s">
        <v>8546</v>
      </c>
      <c r="G617" s="108"/>
      <c r="H617" s="108"/>
    </row>
    <row r="618" spans="1:8" ht="13" x14ac:dyDescent="0.2">
      <c r="A618" s="105" t="s">
        <v>5447</v>
      </c>
      <c r="B618" s="105" t="s">
        <v>4765</v>
      </c>
      <c r="C618" s="105" t="str">
        <f t="shared" si="9"/>
        <v>0113201115就労継続支援(Ｂ型)</v>
      </c>
      <c r="D618" s="105" t="s">
        <v>6435</v>
      </c>
      <c r="E618" s="105" t="s">
        <v>7370</v>
      </c>
      <c r="F618" s="106" t="s">
        <v>8547</v>
      </c>
      <c r="G618" s="108"/>
      <c r="H618" s="108"/>
    </row>
    <row r="619" spans="1:8" ht="13" x14ac:dyDescent="0.2">
      <c r="A619" s="105" t="s">
        <v>5448</v>
      </c>
      <c r="B619" s="105" t="s">
        <v>4765</v>
      </c>
      <c r="C619" s="105" t="str">
        <f t="shared" si="9"/>
        <v>0113500045就労継続支援(Ｂ型)</v>
      </c>
      <c r="D619" s="105" t="s">
        <v>6440</v>
      </c>
      <c r="E619" s="105" t="s">
        <v>7371</v>
      </c>
      <c r="F619" s="106" t="s">
        <v>8548</v>
      </c>
      <c r="G619" s="108"/>
      <c r="H619" s="108"/>
    </row>
    <row r="620" spans="1:8" ht="13" x14ac:dyDescent="0.2">
      <c r="A620" s="105" t="s">
        <v>5449</v>
      </c>
      <c r="B620" s="105" t="s">
        <v>4763</v>
      </c>
      <c r="C620" s="105" t="str">
        <f t="shared" si="9"/>
        <v>0113500185生活介護</v>
      </c>
      <c r="D620" s="105" t="s">
        <v>6441</v>
      </c>
      <c r="E620" s="105" t="s">
        <v>7372</v>
      </c>
      <c r="F620" s="106" t="s">
        <v>8549</v>
      </c>
      <c r="G620" s="108"/>
      <c r="H620" s="108"/>
    </row>
    <row r="621" spans="1:8" ht="13" x14ac:dyDescent="0.2">
      <c r="A621" s="105" t="s">
        <v>5449</v>
      </c>
      <c r="B621" s="105" t="s">
        <v>4765</v>
      </c>
      <c r="C621" s="105" t="str">
        <f t="shared" si="9"/>
        <v>0113500185就労継続支援(Ｂ型)</v>
      </c>
      <c r="D621" s="105" t="s">
        <v>6441</v>
      </c>
      <c r="E621" s="105" t="s">
        <v>7372</v>
      </c>
      <c r="F621" s="106" t="s">
        <v>8549</v>
      </c>
      <c r="G621" s="108"/>
      <c r="H621" s="108"/>
    </row>
    <row r="622" spans="1:8" ht="13" x14ac:dyDescent="0.2">
      <c r="A622" s="105" t="s">
        <v>5450</v>
      </c>
      <c r="B622" s="105" t="s">
        <v>4765</v>
      </c>
      <c r="C622" s="105" t="str">
        <f t="shared" si="9"/>
        <v>0113500284就労継続支援(Ｂ型)</v>
      </c>
      <c r="D622" s="105" t="s">
        <v>6442</v>
      </c>
      <c r="E622" s="105" t="s">
        <v>7373</v>
      </c>
      <c r="F622" s="106" t="s">
        <v>8550</v>
      </c>
      <c r="G622" s="108"/>
      <c r="H622" s="108"/>
    </row>
    <row r="623" spans="1:8" ht="13" x14ac:dyDescent="0.2">
      <c r="A623" s="105" t="s">
        <v>5451</v>
      </c>
      <c r="B623" s="105" t="s">
        <v>4762</v>
      </c>
      <c r="C623" s="105" t="str">
        <f t="shared" si="9"/>
        <v>0113500375就労移行支援</v>
      </c>
      <c r="D623" s="105" t="s">
        <v>6443</v>
      </c>
      <c r="E623" s="105" t="s">
        <v>7374</v>
      </c>
      <c r="F623" s="106" t="s">
        <v>8551</v>
      </c>
      <c r="G623" s="108"/>
      <c r="H623" s="108"/>
    </row>
    <row r="624" spans="1:8" ht="13" x14ac:dyDescent="0.2">
      <c r="A624" s="105" t="s">
        <v>5451</v>
      </c>
      <c r="B624" s="105" t="s">
        <v>4765</v>
      </c>
      <c r="C624" s="105" t="str">
        <f t="shared" si="9"/>
        <v>0113500375就労継続支援(Ｂ型)</v>
      </c>
      <c r="D624" s="105" t="s">
        <v>6443</v>
      </c>
      <c r="E624" s="105" t="s">
        <v>7374</v>
      </c>
      <c r="F624" s="106" t="s">
        <v>8551</v>
      </c>
      <c r="G624" s="108"/>
      <c r="H624" s="108"/>
    </row>
    <row r="625" spans="1:8" ht="13" x14ac:dyDescent="0.2">
      <c r="A625" s="105" t="s">
        <v>5452</v>
      </c>
      <c r="B625" s="105" t="s">
        <v>4765</v>
      </c>
      <c r="C625" s="105" t="str">
        <f t="shared" si="9"/>
        <v>0113500409就労継続支援(Ｂ型)</v>
      </c>
      <c r="D625" s="105" t="s">
        <v>6444</v>
      </c>
      <c r="E625" s="105" t="s">
        <v>7375</v>
      </c>
      <c r="F625" s="106" t="s">
        <v>8552</v>
      </c>
      <c r="G625" s="108"/>
      <c r="H625" s="108"/>
    </row>
    <row r="626" spans="1:8" ht="13" x14ac:dyDescent="0.2">
      <c r="A626" s="105" t="s">
        <v>5453</v>
      </c>
      <c r="B626" s="105" t="s">
        <v>4765</v>
      </c>
      <c r="C626" s="105" t="str">
        <f t="shared" si="9"/>
        <v>0113500482就労継続支援(Ｂ型)</v>
      </c>
      <c r="D626" s="105" t="s">
        <v>6445</v>
      </c>
      <c r="E626" s="105" t="s">
        <v>7376</v>
      </c>
      <c r="F626" s="106" t="s">
        <v>8553</v>
      </c>
      <c r="G626" s="108"/>
      <c r="H626" s="108"/>
    </row>
    <row r="627" spans="1:8" ht="13" x14ac:dyDescent="0.2">
      <c r="A627" s="105" t="s">
        <v>5454</v>
      </c>
      <c r="B627" s="105" t="s">
        <v>4765</v>
      </c>
      <c r="C627" s="105" t="str">
        <f t="shared" si="9"/>
        <v>0113500581就労継続支援(Ｂ型)</v>
      </c>
      <c r="D627" s="105" t="s">
        <v>6446</v>
      </c>
      <c r="E627" s="105" t="s">
        <v>7377</v>
      </c>
      <c r="F627" s="106" t="s">
        <v>8554</v>
      </c>
      <c r="G627" s="108"/>
      <c r="H627" s="108"/>
    </row>
    <row r="628" spans="1:8" ht="13" x14ac:dyDescent="0.2">
      <c r="A628" s="105" t="s">
        <v>5455</v>
      </c>
      <c r="B628" s="105" t="s">
        <v>4765</v>
      </c>
      <c r="C628" s="105" t="str">
        <f t="shared" si="9"/>
        <v>0113500623就労継続支援(Ｂ型)</v>
      </c>
      <c r="D628" s="105" t="s">
        <v>6447</v>
      </c>
      <c r="E628" s="105" t="s">
        <v>7378</v>
      </c>
      <c r="F628" s="106" t="s">
        <v>8555</v>
      </c>
      <c r="G628" s="108"/>
      <c r="H628" s="108"/>
    </row>
    <row r="629" spans="1:8" ht="13" x14ac:dyDescent="0.2">
      <c r="A629" s="105" t="s">
        <v>5456</v>
      </c>
      <c r="B629" s="105" t="s">
        <v>4764</v>
      </c>
      <c r="C629" s="105" t="str">
        <f t="shared" si="9"/>
        <v>0113500631就労継続支援(Ａ型)</v>
      </c>
      <c r="D629" s="105" t="s">
        <v>6448</v>
      </c>
      <c r="E629" s="105" t="s">
        <v>6448</v>
      </c>
      <c r="F629" s="106" t="s">
        <v>8556</v>
      </c>
      <c r="G629" s="108"/>
      <c r="H629" s="108"/>
    </row>
    <row r="630" spans="1:8" ht="13" x14ac:dyDescent="0.2">
      <c r="A630" s="105" t="s">
        <v>5457</v>
      </c>
      <c r="B630" s="105" t="s">
        <v>4763</v>
      </c>
      <c r="C630" s="105" t="str">
        <f t="shared" si="9"/>
        <v>0113500656生活介護</v>
      </c>
      <c r="D630" s="105" t="s">
        <v>6449</v>
      </c>
      <c r="E630" s="105" t="s">
        <v>7379</v>
      </c>
      <c r="F630" s="106" t="s">
        <v>8557</v>
      </c>
      <c r="G630" s="108"/>
      <c r="H630" s="108"/>
    </row>
    <row r="631" spans="1:8" ht="13" x14ac:dyDescent="0.2">
      <c r="A631" s="105" t="s">
        <v>5458</v>
      </c>
      <c r="B631" s="105" t="s">
        <v>4765</v>
      </c>
      <c r="C631" s="105" t="str">
        <f t="shared" si="9"/>
        <v>0113500680就労継続支援(Ｂ型)</v>
      </c>
      <c r="D631" s="105" t="s">
        <v>6450</v>
      </c>
      <c r="E631" s="105" t="s">
        <v>7380</v>
      </c>
      <c r="F631" s="106" t="s">
        <v>8558</v>
      </c>
      <c r="G631" s="108"/>
      <c r="H631" s="108"/>
    </row>
    <row r="632" spans="1:8" ht="13" x14ac:dyDescent="0.2">
      <c r="A632" s="105" t="s">
        <v>5459</v>
      </c>
      <c r="B632" s="105" t="s">
        <v>4763</v>
      </c>
      <c r="C632" s="105" t="str">
        <f t="shared" si="9"/>
        <v>0113500722生活介護</v>
      </c>
      <c r="D632" s="105" t="s">
        <v>6442</v>
      </c>
      <c r="E632" s="105" t="s">
        <v>7381</v>
      </c>
      <c r="F632" s="106" t="s">
        <v>8559</v>
      </c>
      <c r="G632" s="108"/>
      <c r="H632" s="108"/>
    </row>
    <row r="633" spans="1:8" ht="13" x14ac:dyDescent="0.2">
      <c r="A633" s="105" t="s">
        <v>5460</v>
      </c>
      <c r="B633" s="105" t="s">
        <v>4765</v>
      </c>
      <c r="C633" s="105" t="str">
        <f t="shared" si="9"/>
        <v>0113500755就労継続支援(Ｂ型)</v>
      </c>
      <c r="D633" s="105" t="s">
        <v>6451</v>
      </c>
      <c r="E633" s="105" t="s">
        <v>7382</v>
      </c>
      <c r="F633" s="106" t="s">
        <v>8560</v>
      </c>
      <c r="G633" s="108"/>
      <c r="H633" s="108"/>
    </row>
    <row r="634" spans="1:8" ht="13" x14ac:dyDescent="0.2">
      <c r="A634" s="105" t="s">
        <v>5461</v>
      </c>
      <c r="B634" s="105" t="s">
        <v>4763</v>
      </c>
      <c r="C634" s="105" t="str">
        <f t="shared" si="9"/>
        <v>0113500763生活介護</v>
      </c>
      <c r="D634" s="105" t="s">
        <v>6441</v>
      </c>
      <c r="E634" s="105" t="s">
        <v>7383</v>
      </c>
      <c r="F634" s="106" t="s">
        <v>8561</v>
      </c>
      <c r="G634" s="108"/>
      <c r="H634" s="108"/>
    </row>
    <row r="635" spans="1:8" ht="13" x14ac:dyDescent="0.2">
      <c r="A635" s="105" t="s">
        <v>5461</v>
      </c>
      <c r="B635" s="105" t="s">
        <v>4762</v>
      </c>
      <c r="C635" s="105" t="str">
        <f t="shared" si="9"/>
        <v>0113500763就労移行支援</v>
      </c>
      <c r="D635" s="105" t="s">
        <v>6441</v>
      </c>
      <c r="E635" s="105" t="s">
        <v>7383</v>
      </c>
      <c r="F635" s="106" t="s">
        <v>8561</v>
      </c>
      <c r="G635" s="108"/>
      <c r="H635" s="108"/>
    </row>
    <row r="636" spans="1:8" ht="13" x14ac:dyDescent="0.2">
      <c r="A636" s="105" t="s">
        <v>5461</v>
      </c>
      <c r="B636" s="105" t="s">
        <v>4765</v>
      </c>
      <c r="C636" s="105" t="str">
        <f t="shared" si="9"/>
        <v>0113500763就労継続支援(Ｂ型)</v>
      </c>
      <c r="D636" s="105" t="s">
        <v>6441</v>
      </c>
      <c r="E636" s="105" t="s">
        <v>7383</v>
      </c>
      <c r="F636" s="106" t="s">
        <v>8561</v>
      </c>
      <c r="G636" s="108"/>
      <c r="H636" s="108"/>
    </row>
    <row r="637" spans="1:8" ht="13" x14ac:dyDescent="0.2">
      <c r="A637" s="105" t="s">
        <v>5462</v>
      </c>
      <c r="B637" s="105" t="s">
        <v>4763</v>
      </c>
      <c r="C637" s="105" t="str">
        <f t="shared" si="9"/>
        <v>0113500771生活介護</v>
      </c>
      <c r="D637" s="105" t="s">
        <v>6441</v>
      </c>
      <c r="E637" s="105" t="s">
        <v>7384</v>
      </c>
      <c r="F637" s="106" t="s">
        <v>8562</v>
      </c>
      <c r="G637" s="108"/>
      <c r="H637" s="108"/>
    </row>
    <row r="638" spans="1:8" ht="13" x14ac:dyDescent="0.2">
      <c r="A638" s="105" t="s">
        <v>5462</v>
      </c>
      <c r="B638" s="105" t="s">
        <v>4765</v>
      </c>
      <c r="C638" s="105" t="str">
        <f t="shared" si="9"/>
        <v>0113500771就労継続支援(Ｂ型)</v>
      </c>
      <c r="D638" s="105" t="s">
        <v>6441</v>
      </c>
      <c r="E638" s="105" t="s">
        <v>7384</v>
      </c>
      <c r="F638" s="106" t="s">
        <v>8562</v>
      </c>
      <c r="G638" s="108"/>
      <c r="H638" s="108"/>
    </row>
    <row r="639" spans="1:8" ht="13" x14ac:dyDescent="0.2">
      <c r="A639" s="105" t="s">
        <v>5463</v>
      </c>
      <c r="B639" s="105" t="s">
        <v>4765</v>
      </c>
      <c r="C639" s="105" t="str">
        <f t="shared" si="9"/>
        <v>0113500813就労継続支援(Ｂ型)</v>
      </c>
      <c r="D639" s="105" t="s">
        <v>6452</v>
      </c>
      <c r="E639" s="105" t="s">
        <v>7385</v>
      </c>
      <c r="F639" s="106" t="s">
        <v>8563</v>
      </c>
      <c r="G639" s="108"/>
      <c r="H639" s="108"/>
    </row>
    <row r="640" spans="1:8" ht="13" x14ac:dyDescent="0.2">
      <c r="A640" s="105" t="s">
        <v>5464</v>
      </c>
      <c r="B640" s="105" t="s">
        <v>4763</v>
      </c>
      <c r="C640" s="105" t="str">
        <f t="shared" si="9"/>
        <v>0113500839生活介護</v>
      </c>
      <c r="D640" s="105" t="s">
        <v>6453</v>
      </c>
      <c r="E640" s="105" t="s">
        <v>7386</v>
      </c>
      <c r="F640" s="106" t="s">
        <v>8564</v>
      </c>
      <c r="G640" s="108"/>
      <c r="H640" s="108"/>
    </row>
    <row r="641" spans="1:8" ht="13" x14ac:dyDescent="0.2">
      <c r="A641" s="105" t="s">
        <v>5465</v>
      </c>
      <c r="B641" s="105" t="s">
        <v>4766</v>
      </c>
      <c r="C641" s="105" t="str">
        <f t="shared" si="9"/>
        <v>0113500854自立訓練(生活訓練)</v>
      </c>
      <c r="D641" s="105" t="s">
        <v>6454</v>
      </c>
      <c r="E641" s="105" t="s">
        <v>7387</v>
      </c>
      <c r="F641" s="106" t="s">
        <v>8565</v>
      </c>
      <c r="G641" s="108"/>
      <c r="H641" s="108"/>
    </row>
    <row r="642" spans="1:8" ht="13" x14ac:dyDescent="0.2">
      <c r="A642" s="105" t="s">
        <v>5465</v>
      </c>
      <c r="B642" s="105" t="s">
        <v>4765</v>
      </c>
      <c r="C642" s="105" t="str">
        <f t="shared" si="9"/>
        <v>0113500854就労継続支援(Ｂ型)</v>
      </c>
      <c r="D642" s="105" t="s">
        <v>6454</v>
      </c>
      <c r="E642" s="105" t="s">
        <v>7387</v>
      </c>
      <c r="F642" s="106" t="s">
        <v>8565</v>
      </c>
      <c r="G642" s="108"/>
      <c r="H642" s="108"/>
    </row>
    <row r="643" spans="1:8" ht="13" x14ac:dyDescent="0.2">
      <c r="A643" s="105" t="s">
        <v>5466</v>
      </c>
      <c r="B643" s="105" t="s">
        <v>4765</v>
      </c>
      <c r="C643" s="105" t="str">
        <f t="shared" si="9"/>
        <v>0113500870就労継続支援(Ｂ型)</v>
      </c>
      <c r="D643" s="105" t="s">
        <v>6455</v>
      </c>
      <c r="E643" s="105" t="s">
        <v>7388</v>
      </c>
      <c r="F643" s="106" t="s">
        <v>8566</v>
      </c>
      <c r="G643" s="108"/>
      <c r="H643" s="108"/>
    </row>
    <row r="644" spans="1:8" ht="13" x14ac:dyDescent="0.2">
      <c r="A644" s="105" t="s">
        <v>5467</v>
      </c>
      <c r="B644" s="105" t="s">
        <v>4763</v>
      </c>
      <c r="C644" s="105" t="str">
        <f t="shared" ref="C644:C707" si="10">A644&amp;B644</f>
        <v>0113500888生活介護</v>
      </c>
      <c r="D644" s="105" t="s">
        <v>6447</v>
      </c>
      <c r="E644" s="105" t="s">
        <v>7389</v>
      </c>
      <c r="F644" s="106" t="s">
        <v>8567</v>
      </c>
      <c r="G644" s="108"/>
      <c r="H644" s="108"/>
    </row>
    <row r="645" spans="1:8" ht="13" x14ac:dyDescent="0.2">
      <c r="A645" s="105" t="s">
        <v>5468</v>
      </c>
      <c r="B645" s="105" t="s">
        <v>4765</v>
      </c>
      <c r="C645" s="105" t="str">
        <f t="shared" si="10"/>
        <v>0113500896就労継続支援(Ｂ型)</v>
      </c>
      <c r="D645" s="105" t="s">
        <v>3137</v>
      </c>
      <c r="E645" s="105" t="s">
        <v>7390</v>
      </c>
      <c r="F645" s="106" t="s">
        <v>8568</v>
      </c>
      <c r="G645" s="108"/>
      <c r="H645" s="108"/>
    </row>
    <row r="646" spans="1:8" ht="13" x14ac:dyDescent="0.2">
      <c r="A646" s="105" t="s">
        <v>5469</v>
      </c>
      <c r="B646" s="105" t="s">
        <v>4764</v>
      </c>
      <c r="C646" s="105" t="str">
        <f t="shared" si="10"/>
        <v>0113500904就労継続支援(Ａ型)</v>
      </c>
      <c r="D646" s="105" t="s">
        <v>6456</v>
      </c>
      <c r="E646" s="105" t="s">
        <v>7391</v>
      </c>
      <c r="F646" s="106" t="s">
        <v>8569</v>
      </c>
      <c r="G646" s="108"/>
      <c r="H646" s="108"/>
    </row>
    <row r="647" spans="1:8" ht="13" x14ac:dyDescent="0.2">
      <c r="A647" s="105" t="s">
        <v>5470</v>
      </c>
      <c r="B647" s="105" t="s">
        <v>4765</v>
      </c>
      <c r="C647" s="105" t="str">
        <f t="shared" si="10"/>
        <v>0113500938就労継続支援(Ｂ型)</v>
      </c>
      <c r="D647" s="105" t="s">
        <v>6457</v>
      </c>
      <c r="E647" s="105" t="s">
        <v>7392</v>
      </c>
      <c r="F647" s="106" t="s">
        <v>8570</v>
      </c>
      <c r="G647" s="108"/>
      <c r="H647" s="108"/>
    </row>
    <row r="648" spans="1:8" ht="13" x14ac:dyDescent="0.2">
      <c r="A648" s="105" t="s">
        <v>5471</v>
      </c>
      <c r="B648" s="105" t="s">
        <v>4763</v>
      </c>
      <c r="C648" s="105" t="str">
        <f t="shared" si="10"/>
        <v>0113600027生活介護</v>
      </c>
      <c r="D648" s="105" t="s">
        <v>6458</v>
      </c>
      <c r="E648" s="105" t="s">
        <v>7393</v>
      </c>
      <c r="F648" s="106" t="s">
        <v>8571</v>
      </c>
      <c r="G648" s="108"/>
      <c r="H648" s="108"/>
    </row>
    <row r="649" spans="1:8" ht="13" x14ac:dyDescent="0.2">
      <c r="A649" s="105" t="s">
        <v>5472</v>
      </c>
      <c r="B649" s="105" t="s">
        <v>4763</v>
      </c>
      <c r="C649" s="105" t="str">
        <f t="shared" si="10"/>
        <v>0113600043生活介護</v>
      </c>
      <c r="D649" s="105" t="s">
        <v>6459</v>
      </c>
      <c r="E649" s="105" t="s">
        <v>7394</v>
      </c>
      <c r="F649" s="106" t="s">
        <v>8572</v>
      </c>
      <c r="G649" s="108"/>
      <c r="H649" s="108"/>
    </row>
    <row r="650" spans="1:8" ht="13" x14ac:dyDescent="0.2">
      <c r="A650" s="105" t="s">
        <v>5473</v>
      </c>
      <c r="B650" s="105" t="s">
        <v>4763</v>
      </c>
      <c r="C650" s="105" t="str">
        <f t="shared" si="10"/>
        <v>0113600118生活介護</v>
      </c>
      <c r="D650" s="105" t="s">
        <v>6459</v>
      </c>
      <c r="E650" s="105" t="s">
        <v>7395</v>
      </c>
      <c r="F650" s="106" t="s">
        <v>8573</v>
      </c>
      <c r="G650" s="108"/>
      <c r="H650" s="108"/>
    </row>
    <row r="651" spans="1:8" ht="13" x14ac:dyDescent="0.2">
      <c r="A651" s="105" t="s">
        <v>5474</v>
      </c>
      <c r="B651" s="105" t="s">
        <v>4763</v>
      </c>
      <c r="C651" s="105" t="str">
        <f t="shared" si="10"/>
        <v>0113600126生活介護</v>
      </c>
      <c r="D651" s="105" t="s">
        <v>6459</v>
      </c>
      <c r="E651" s="105" t="s">
        <v>7396</v>
      </c>
      <c r="F651" s="106" t="s">
        <v>8572</v>
      </c>
      <c r="G651" s="108"/>
      <c r="H651" s="108"/>
    </row>
    <row r="652" spans="1:8" ht="13" x14ac:dyDescent="0.2">
      <c r="A652" s="105" t="s">
        <v>5474</v>
      </c>
      <c r="B652" s="105" t="s">
        <v>4765</v>
      </c>
      <c r="C652" s="105" t="str">
        <f t="shared" si="10"/>
        <v>0113600126就労継続支援(Ｂ型)</v>
      </c>
      <c r="D652" s="105" t="s">
        <v>6459</v>
      </c>
      <c r="E652" s="105" t="s">
        <v>7396</v>
      </c>
      <c r="F652" s="106" t="s">
        <v>8572</v>
      </c>
      <c r="G652" s="108"/>
      <c r="H652" s="108"/>
    </row>
    <row r="653" spans="1:8" ht="13" x14ac:dyDescent="0.2">
      <c r="A653" s="105" t="s">
        <v>5475</v>
      </c>
      <c r="B653" s="105" t="s">
        <v>4763</v>
      </c>
      <c r="C653" s="105" t="str">
        <f t="shared" si="10"/>
        <v>0113600209生活介護</v>
      </c>
      <c r="D653" s="105" t="s">
        <v>6460</v>
      </c>
      <c r="E653" s="105" t="s">
        <v>7397</v>
      </c>
      <c r="F653" s="106" t="s">
        <v>8574</v>
      </c>
      <c r="G653" s="108"/>
      <c r="H653" s="108"/>
    </row>
    <row r="654" spans="1:8" ht="13" x14ac:dyDescent="0.2">
      <c r="A654" s="105" t="s">
        <v>5476</v>
      </c>
      <c r="B654" s="105" t="s">
        <v>4763</v>
      </c>
      <c r="C654" s="105" t="str">
        <f t="shared" si="10"/>
        <v>0113600233生活介護</v>
      </c>
      <c r="D654" s="105" t="s">
        <v>6461</v>
      </c>
      <c r="E654" s="105" t="s">
        <v>7398</v>
      </c>
      <c r="F654" s="106" t="s">
        <v>8575</v>
      </c>
      <c r="G654" s="108"/>
      <c r="H654" s="108"/>
    </row>
    <row r="655" spans="1:8" ht="13" x14ac:dyDescent="0.2">
      <c r="A655" s="105" t="s">
        <v>5477</v>
      </c>
      <c r="B655" s="105" t="s">
        <v>4763</v>
      </c>
      <c r="C655" s="105" t="str">
        <f t="shared" si="10"/>
        <v>0113600241生活介護</v>
      </c>
      <c r="D655" s="105" t="s">
        <v>6461</v>
      </c>
      <c r="E655" s="105" t="s">
        <v>7399</v>
      </c>
      <c r="F655" s="106" t="s">
        <v>8576</v>
      </c>
      <c r="G655" s="108"/>
      <c r="H655" s="108"/>
    </row>
    <row r="656" spans="1:8" ht="13" x14ac:dyDescent="0.2">
      <c r="A656" s="105" t="s">
        <v>5478</v>
      </c>
      <c r="B656" s="105" t="s">
        <v>4763</v>
      </c>
      <c r="C656" s="105" t="str">
        <f t="shared" si="10"/>
        <v>0113600274生活介護</v>
      </c>
      <c r="D656" s="105" t="s">
        <v>6461</v>
      </c>
      <c r="E656" s="105" t="s">
        <v>7400</v>
      </c>
      <c r="F656" s="106" t="s">
        <v>8576</v>
      </c>
      <c r="G656" s="108"/>
      <c r="H656" s="108"/>
    </row>
    <row r="657" spans="1:8" ht="13" x14ac:dyDescent="0.2">
      <c r="A657" s="105" t="s">
        <v>5479</v>
      </c>
      <c r="B657" s="105" t="s">
        <v>4763</v>
      </c>
      <c r="C657" s="105" t="str">
        <f t="shared" si="10"/>
        <v>0113600282生活介護</v>
      </c>
      <c r="D657" s="105" t="s">
        <v>6461</v>
      </c>
      <c r="E657" s="105" t="s">
        <v>7401</v>
      </c>
      <c r="F657" s="106" t="s">
        <v>8576</v>
      </c>
      <c r="G657" s="108"/>
      <c r="H657" s="108"/>
    </row>
    <row r="658" spans="1:8" ht="13" x14ac:dyDescent="0.2">
      <c r="A658" s="105" t="s">
        <v>5480</v>
      </c>
      <c r="B658" s="105" t="s">
        <v>4763</v>
      </c>
      <c r="C658" s="105" t="str">
        <f t="shared" si="10"/>
        <v>0113600308生活介護</v>
      </c>
      <c r="D658" s="105" t="s">
        <v>6461</v>
      </c>
      <c r="E658" s="105" t="s">
        <v>7402</v>
      </c>
      <c r="F658" s="106" t="s">
        <v>8577</v>
      </c>
      <c r="G658" s="108"/>
      <c r="H658" s="108"/>
    </row>
    <row r="659" spans="1:8" ht="13" x14ac:dyDescent="0.2">
      <c r="A659" s="105" t="s">
        <v>5480</v>
      </c>
      <c r="B659" s="105" t="s">
        <v>4765</v>
      </c>
      <c r="C659" s="105" t="str">
        <f t="shared" si="10"/>
        <v>0113600308就労継続支援(Ｂ型)</v>
      </c>
      <c r="D659" s="105" t="s">
        <v>6461</v>
      </c>
      <c r="E659" s="105" t="s">
        <v>7402</v>
      </c>
      <c r="F659" s="106" t="s">
        <v>8577</v>
      </c>
      <c r="G659" s="108"/>
      <c r="H659" s="108"/>
    </row>
    <row r="660" spans="1:8" ht="13" x14ac:dyDescent="0.2">
      <c r="A660" s="105" t="s">
        <v>5481</v>
      </c>
      <c r="B660" s="105" t="s">
        <v>4763</v>
      </c>
      <c r="C660" s="105" t="str">
        <f t="shared" si="10"/>
        <v>0113600340生活介護</v>
      </c>
      <c r="D660" s="105" t="s">
        <v>6462</v>
      </c>
      <c r="E660" s="105" t="s">
        <v>7403</v>
      </c>
      <c r="F660" s="106" t="s">
        <v>8578</v>
      </c>
      <c r="G660" s="108"/>
      <c r="H660" s="108"/>
    </row>
    <row r="661" spans="1:8" ht="13" x14ac:dyDescent="0.2">
      <c r="A661" s="105" t="s">
        <v>5482</v>
      </c>
      <c r="B661" s="105" t="s">
        <v>4763</v>
      </c>
      <c r="C661" s="105" t="str">
        <f t="shared" si="10"/>
        <v>0113600373生活介護</v>
      </c>
      <c r="D661" s="105" t="s">
        <v>6463</v>
      </c>
      <c r="E661" s="105" t="s">
        <v>7404</v>
      </c>
      <c r="F661" s="106" t="s">
        <v>8579</v>
      </c>
      <c r="G661" s="108"/>
      <c r="H661" s="108"/>
    </row>
    <row r="662" spans="1:8" ht="13" x14ac:dyDescent="0.2">
      <c r="A662" s="105" t="s">
        <v>5482</v>
      </c>
      <c r="B662" s="105" t="s">
        <v>4765</v>
      </c>
      <c r="C662" s="105" t="str">
        <f t="shared" si="10"/>
        <v>0113600373就労継続支援(Ｂ型)</v>
      </c>
      <c r="D662" s="105" t="s">
        <v>6463</v>
      </c>
      <c r="E662" s="105" t="s">
        <v>7404</v>
      </c>
      <c r="F662" s="106" t="s">
        <v>8580</v>
      </c>
      <c r="G662" s="108"/>
      <c r="H662" s="108"/>
    </row>
    <row r="663" spans="1:8" ht="13" x14ac:dyDescent="0.2">
      <c r="A663" s="105" t="s">
        <v>5483</v>
      </c>
      <c r="B663" s="105" t="s">
        <v>4763</v>
      </c>
      <c r="C663" s="105" t="str">
        <f t="shared" si="10"/>
        <v>0113600399生活介護</v>
      </c>
      <c r="D663" s="105" t="s">
        <v>6447</v>
      </c>
      <c r="E663" s="105" t="s">
        <v>7405</v>
      </c>
      <c r="F663" s="106" t="s">
        <v>8581</v>
      </c>
      <c r="G663" s="108"/>
      <c r="H663" s="108"/>
    </row>
    <row r="664" spans="1:8" ht="13" x14ac:dyDescent="0.2">
      <c r="A664" s="105" t="s">
        <v>5483</v>
      </c>
      <c r="B664" s="105" t="s">
        <v>4765</v>
      </c>
      <c r="C664" s="105" t="str">
        <f t="shared" si="10"/>
        <v>0113600399就労継続支援(Ｂ型)</v>
      </c>
      <c r="D664" s="105" t="s">
        <v>6447</v>
      </c>
      <c r="E664" s="105" t="s">
        <v>7405</v>
      </c>
      <c r="F664" s="106" t="s">
        <v>8581</v>
      </c>
      <c r="G664" s="108"/>
      <c r="H664" s="108"/>
    </row>
    <row r="665" spans="1:8" ht="13" x14ac:dyDescent="0.2">
      <c r="A665" s="105" t="s">
        <v>5484</v>
      </c>
      <c r="B665" s="105" t="s">
        <v>4763</v>
      </c>
      <c r="C665" s="105" t="str">
        <f t="shared" si="10"/>
        <v>0113600407生活介護</v>
      </c>
      <c r="D665" s="105" t="s">
        <v>6464</v>
      </c>
      <c r="E665" s="105" t="s">
        <v>7406</v>
      </c>
      <c r="F665" s="106" t="s">
        <v>8582</v>
      </c>
      <c r="G665" s="108"/>
      <c r="H665" s="108"/>
    </row>
    <row r="666" spans="1:8" ht="13" x14ac:dyDescent="0.2">
      <c r="A666" s="105" t="s">
        <v>5485</v>
      </c>
      <c r="B666" s="105" t="s">
        <v>4763</v>
      </c>
      <c r="C666" s="105" t="str">
        <f t="shared" si="10"/>
        <v>0113600415生活介護</v>
      </c>
      <c r="D666" s="105" t="s">
        <v>6464</v>
      </c>
      <c r="E666" s="105" t="s">
        <v>7407</v>
      </c>
      <c r="F666" s="106" t="s">
        <v>8582</v>
      </c>
      <c r="G666" s="108"/>
      <c r="H666" s="108"/>
    </row>
    <row r="667" spans="1:8" ht="13" x14ac:dyDescent="0.2">
      <c r="A667" s="105" t="s">
        <v>5486</v>
      </c>
      <c r="B667" s="105" t="s">
        <v>4763</v>
      </c>
      <c r="C667" s="105" t="str">
        <f t="shared" si="10"/>
        <v>0113600498生活介護</v>
      </c>
      <c r="D667" s="105" t="s">
        <v>6465</v>
      </c>
      <c r="E667" s="105" t="s">
        <v>7408</v>
      </c>
      <c r="F667" s="106" t="s">
        <v>8583</v>
      </c>
      <c r="G667" s="108"/>
      <c r="H667" s="108"/>
    </row>
    <row r="668" spans="1:8" ht="13" x14ac:dyDescent="0.2">
      <c r="A668" s="105" t="s">
        <v>5487</v>
      </c>
      <c r="B668" s="105" t="s">
        <v>4763</v>
      </c>
      <c r="C668" s="105" t="str">
        <f t="shared" si="10"/>
        <v>0113600522生活介護</v>
      </c>
      <c r="D668" s="105" t="s">
        <v>6466</v>
      </c>
      <c r="E668" s="105" t="s">
        <v>7409</v>
      </c>
      <c r="F668" s="106" t="s">
        <v>8584</v>
      </c>
      <c r="G668" s="108"/>
      <c r="H668" s="108"/>
    </row>
    <row r="669" spans="1:8" ht="13" x14ac:dyDescent="0.2">
      <c r="A669" s="105" t="s">
        <v>5488</v>
      </c>
      <c r="B669" s="105" t="s">
        <v>4765</v>
      </c>
      <c r="C669" s="105" t="str">
        <f t="shared" si="10"/>
        <v>0113601033就労継続支援(Ｂ型)</v>
      </c>
      <c r="D669" s="105" t="s">
        <v>6146</v>
      </c>
      <c r="E669" s="105" t="s">
        <v>7410</v>
      </c>
      <c r="F669" s="106" t="s">
        <v>8585</v>
      </c>
      <c r="G669" s="108"/>
      <c r="H669" s="108"/>
    </row>
    <row r="670" spans="1:8" ht="13" x14ac:dyDescent="0.2">
      <c r="A670" s="105" t="s">
        <v>5489</v>
      </c>
      <c r="B670" s="105" t="s">
        <v>4765</v>
      </c>
      <c r="C670" s="105" t="str">
        <f t="shared" si="10"/>
        <v>0113601041就労継続支援(Ｂ型)</v>
      </c>
      <c r="D670" s="105" t="s">
        <v>6146</v>
      </c>
      <c r="E670" s="105" t="s">
        <v>7411</v>
      </c>
      <c r="F670" s="106" t="s">
        <v>8586</v>
      </c>
      <c r="G670" s="108"/>
      <c r="H670" s="108"/>
    </row>
    <row r="671" spans="1:8" ht="13" x14ac:dyDescent="0.2">
      <c r="A671" s="105" t="s">
        <v>5490</v>
      </c>
      <c r="B671" s="105" t="s">
        <v>4765</v>
      </c>
      <c r="C671" s="105" t="str">
        <f t="shared" si="10"/>
        <v>0113601066就労継続支援(Ｂ型)</v>
      </c>
      <c r="D671" s="105" t="s">
        <v>6464</v>
      </c>
      <c r="E671" s="105" t="s">
        <v>7412</v>
      </c>
      <c r="F671" s="106" t="s">
        <v>8587</v>
      </c>
      <c r="G671" s="108"/>
      <c r="H671" s="108"/>
    </row>
    <row r="672" spans="1:8" ht="13" x14ac:dyDescent="0.2">
      <c r="A672" s="105" t="s">
        <v>5491</v>
      </c>
      <c r="B672" s="105" t="s">
        <v>4765</v>
      </c>
      <c r="C672" s="105" t="str">
        <f t="shared" si="10"/>
        <v>0113601173就労継続支援(Ｂ型)</v>
      </c>
      <c r="D672" s="105" t="s">
        <v>6467</v>
      </c>
      <c r="E672" s="105" t="s">
        <v>7413</v>
      </c>
      <c r="F672" s="106" t="s">
        <v>8588</v>
      </c>
      <c r="G672" s="108"/>
      <c r="H672" s="108"/>
    </row>
    <row r="673" spans="1:8" ht="13" x14ac:dyDescent="0.2">
      <c r="A673" s="105" t="s">
        <v>5492</v>
      </c>
      <c r="B673" s="105" t="s">
        <v>4763</v>
      </c>
      <c r="C673" s="105" t="str">
        <f t="shared" si="10"/>
        <v>0113601231生活介護</v>
      </c>
      <c r="D673" s="105" t="s">
        <v>6468</v>
      </c>
      <c r="E673" s="105" t="s">
        <v>7414</v>
      </c>
      <c r="F673" s="106" t="s">
        <v>8589</v>
      </c>
      <c r="G673" s="108"/>
      <c r="H673" s="108"/>
    </row>
    <row r="674" spans="1:8" ht="13" x14ac:dyDescent="0.2">
      <c r="A674" s="105" t="s">
        <v>5492</v>
      </c>
      <c r="B674" s="105" t="s">
        <v>4765</v>
      </c>
      <c r="C674" s="105" t="str">
        <f t="shared" si="10"/>
        <v>0113601231就労継続支援(Ｂ型)</v>
      </c>
      <c r="D674" s="105" t="s">
        <v>6468</v>
      </c>
      <c r="E674" s="105" t="s">
        <v>7414</v>
      </c>
      <c r="F674" s="106" t="s">
        <v>8589</v>
      </c>
      <c r="G674" s="108"/>
      <c r="H674" s="108"/>
    </row>
    <row r="675" spans="1:8" ht="13" x14ac:dyDescent="0.2">
      <c r="A675" s="105" t="s">
        <v>5493</v>
      </c>
      <c r="B675" s="105" t="s">
        <v>4763</v>
      </c>
      <c r="C675" s="105" t="str">
        <f t="shared" si="10"/>
        <v>0113601256生活介護</v>
      </c>
      <c r="D675" s="105" t="s">
        <v>6466</v>
      </c>
      <c r="E675" s="105" t="s">
        <v>7415</v>
      </c>
      <c r="F675" s="106" t="s">
        <v>8590</v>
      </c>
      <c r="G675" s="108"/>
      <c r="H675" s="108"/>
    </row>
    <row r="676" spans="1:8" ht="13" x14ac:dyDescent="0.2">
      <c r="A676" s="105" t="s">
        <v>5494</v>
      </c>
      <c r="B676" s="105" t="s">
        <v>4765</v>
      </c>
      <c r="C676" s="105" t="str">
        <f t="shared" si="10"/>
        <v>0113601280就労継続支援(Ｂ型)</v>
      </c>
      <c r="D676" s="105" t="s">
        <v>6469</v>
      </c>
      <c r="E676" s="105" t="s">
        <v>7416</v>
      </c>
      <c r="F676" s="106" t="s">
        <v>8591</v>
      </c>
      <c r="G676" s="108"/>
      <c r="H676" s="108"/>
    </row>
    <row r="677" spans="1:8" ht="13" x14ac:dyDescent="0.2">
      <c r="A677" s="105" t="s">
        <v>5495</v>
      </c>
      <c r="B677" s="105" t="s">
        <v>4765</v>
      </c>
      <c r="C677" s="105" t="str">
        <f t="shared" si="10"/>
        <v>0113601298就労継続支援(Ｂ型)</v>
      </c>
      <c r="D677" s="105" t="s">
        <v>6469</v>
      </c>
      <c r="E677" s="105" t="s">
        <v>7417</v>
      </c>
      <c r="F677" s="106" t="s">
        <v>8592</v>
      </c>
      <c r="G677" s="108"/>
      <c r="H677" s="108"/>
    </row>
    <row r="678" spans="1:8" ht="13" x14ac:dyDescent="0.2">
      <c r="A678" s="105" t="s">
        <v>5496</v>
      </c>
      <c r="B678" s="105" t="s">
        <v>4762</v>
      </c>
      <c r="C678" s="105" t="str">
        <f t="shared" si="10"/>
        <v>0113601306就労移行支援</v>
      </c>
      <c r="D678" s="105" t="s">
        <v>6470</v>
      </c>
      <c r="E678" s="105" t="s">
        <v>7418</v>
      </c>
      <c r="F678" s="106" t="s">
        <v>8593</v>
      </c>
      <c r="G678" s="108"/>
      <c r="H678" s="108"/>
    </row>
    <row r="679" spans="1:8" ht="13" x14ac:dyDescent="0.2">
      <c r="A679" s="105" t="s">
        <v>5496</v>
      </c>
      <c r="B679" s="105" t="s">
        <v>4765</v>
      </c>
      <c r="C679" s="105" t="str">
        <f t="shared" si="10"/>
        <v>0113601306就労継続支援(Ｂ型)</v>
      </c>
      <c r="D679" s="105" t="s">
        <v>6470</v>
      </c>
      <c r="E679" s="105" t="s">
        <v>7418</v>
      </c>
      <c r="F679" s="106" t="s">
        <v>8593</v>
      </c>
      <c r="G679" s="108"/>
      <c r="H679" s="108"/>
    </row>
    <row r="680" spans="1:8" ht="13" x14ac:dyDescent="0.2">
      <c r="A680" s="105" t="s">
        <v>5497</v>
      </c>
      <c r="B680" s="105" t="s">
        <v>4765</v>
      </c>
      <c r="C680" s="105" t="str">
        <f t="shared" si="10"/>
        <v>0113601389就労継続支援(Ｂ型)</v>
      </c>
      <c r="D680" s="105" t="s">
        <v>6146</v>
      </c>
      <c r="E680" s="105" t="s">
        <v>7419</v>
      </c>
      <c r="F680" s="106" t="s">
        <v>8594</v>
      </c>
      <c r="G680" s="108"/>
      <c r="H680" s="108"/>
    </row>
    <row r="681" spans="1:8" ht="13" x14ac:dyDescent="0.2">
      <c r="A681" s="105" t="s">
        <v>5498</v>
      </c>
      <c r="B681" s="105" t="s">
        <v>4763</v>
      </c>
      <c r="C681" s="105" t="str">
        <f t="shared" si="10"/>
        <v>0113601447生活介護</v>
      </c>
      <c r="D681" s="105" t="s">
        <v>6471</v>
      </c>
      <c r="E681" s="105" t="s">
        <v>7420</v>
      </c>
      <c r="F681" s="106" t="s">
        <v>8595</v>
      </c>
      <c r="G681" s="108"/>
      <c r="H681" s="108"/>
    </row>
    <row r="682" spans="1:8" ht="13" x14ac:dyDescent="0.2">
      <c r="A682" s="105" t="s">
        <v>5499</v>
      </c>
      <c r="B682" s="105" t="s">
        <v>4763</v>
      </c>
      <c r="C682" s="105" t="str">
        <f t="shared" si="10"/>
        <v>0113601454生活介護</v>
      </c>
      <c r="D682" s="105" t="s">
        <v>6460</v>
      </c>
      <c r="E682" s="105" t="s">
        <v>7421</v>
      </c>
      <c r="F682" s="106" t="s">
        <v>8596</v>
      </c>
      <c r="G682" s="108"/>
      <c r="H682" s="108"/>
    </row>
    <row r="683" spans="1:8" ht="13" x14ac:dyDescent="0.2">
      <c r="A683" s="105" t="s">
        <v>5500</v>
      </c>
      <c r="B683" s="105" t="s">
        <v>4763</v>
      </c>
      <c r="C683" s="105" t="str">
        <f t="shared" si="10"/>
        <v>0113601462生活介護</v>
      </c>
      <c r="D683" s="105" t="s">
        <v>6460</v>
      </c>
      <c r="E683" s="105" t="s">
        <v>7422</v>
      </c>
      <c r="F683" s="106" t="s">
        <v>8597</v>
      </c>
      <c r="G683" s="108"/>
      <c r="H683" s="108"/>
    </row>
    <row r="684" spans="1:8" ht="13" x14ac:dyDescent="0.2">
      <c r="A684" s="105" t="s">
        <v>5501</v>
      </c>
      <c r="B684" s="105" t="s">
        <v>4763</v>
      </c>
      <c r="C684" s="105" t="str">
        <f t="shared" si="10"/>
        <v>0113601488生活介護</v>
      </c>
      <c r="D684" s="105" t="s">
        <v>6461</v>
      </c>
      <c r="E684" s="105" t="s">
        <v>7423</v>
      </c>
      <c r="F684" s="106" t="s">
        <v>8598</v>
      </c>
      <c r="G684" s="108"/>
      <c r="H684" s="108"/>
    </row>
    <row r="685" spans="1:8" ht="13" x14ac:dyDescent="0.2">
      <c r="A685" s="105" t="s">
        <v>5501</v>
      </c>
      <c r="B685" s="105" t="s">
        <v>4765</v>
      </c>
      <c r="C685" s="105" t="str">
        <f t="shared" si="10"/>
        <v>0113601488就労継続支援(Ｂ型)</v>
      </c>
      <c r="D685" s="105" t="s">
        <v>6461</v>
      </c>
      <c r="E685" s="105" t="s">
        <v>7423</v>
      </c>
      <c r="F685" s="106" t="s">
        <v>8598</v>
      </c>
      <c r="G685" s="108"/>
      <c r="H685" s="108"/>
    </row>
    <row r="686" spans="1:8" ht="13" x14ac:dyDescent="0.2">
      <c r="A686" s="105" t="s">
        <v>5502</v>
      </c>
      <c r="B686" s="105" t="s">
        <v>4765</v>
      </c>
      <c r="C686" s="105" t="str">
        <f t="shared" si="10"/>
        <v>0113601520就労継続支援(Ｂ型)</v>
      </c>
      <c r="D686" s="105" t="s">
        <v>6462</v>
      </c>
      <c r="E686" s="105" t="s">
        <v>7424</v>
      </c>
      <c r="F686" s="106" t="s">
        <v>8599</v>
      </c>
      <c r="G686" s="108"/>
      <c r="H686" s="108"/>
    </row>
    <row r="687" spans="1:8" ht="13" x14ac:dyDescent="0.2">
      <c r="A687" s="105" t="s">
        <v>5503</v>
      </c>
      <c r="B687" s="105" t="s">
        <v>4764</v>
      </c>
      <c r="C687" s="105" t="str">
        <f t="shared" si="10"/>
        <v>0113601637就労継続支援(Ａ型)</v>
      </c>
      <c r="D687" s="105" t="s">
        <v>6472</v>
      </c>
      <c r="E687" s="105" t="s">
        <v>7425</v>
      </c>
      <c r="F687" s="106" t="s">
        <v>8600</v>
      </c>
      <c r="G687" s="108"/>
      <c r="H687" s="108"/>
    </row>
    <row r="688" spans="1:8" ht="13" x14ac:dyDescent="0.2">
      <c r="A688" s="105" t="s">
        <v>5504</v>
      </c>
      <c r="B688" s="105" t="s">
        <v>4763</v>
      </c>
      <c r="C688" s="105" t="str">
        <f t="shared" si="10"/>
        <v>0113601645生活介護</v>
      </c>
      <c r="D688" s="105" t="s">
        <v>6468</v>
      </c>
      <c r="E688" s="105" t="s">
        <v>7426</v>
      </c>
      <c r="F688" s="106" t="s">
        <v>8601</v>
      </c>
      <c r="G688" s="108"/>
      <c r="H688" s="108"/>
    </row>
    <row r="689" spans="1:8" ht="13" x14ac:dyDescent="0.2">
      <c r="A689" s="105" t="s">
        <v>5505</v>
      </c>
      <c r="B689" s="105" t="s">
        <v>4763</v>
      </c>
      <c r="C689" s="105" t="str">
        <f t="shared" si="10"/>
        <v>0113601751生活介護</v>
      </c>
      <c r="D689" s="105" t="s">
        <v>6473</v>
      </c>
      <c r="E689" s="105" t="s">
        <v>7427</v>
      </c>
      <c r="F689" s="106" t="s">
        <v>8602</v>
      </c>
      <c r="G689" s="108"/>
      <c r="H689" s="108"/>
    </row>
    <row r="690" spans="1:8" ht="13" x14ac:dyDescent="0.2">
      <c r="A690" s="105" t="s">
        <v>5506</v>
      </c>
      <c r="B690" s="105" t="s">
        <v>4763</v>
      </c>
      <c r="C690" s="105" t="str">
        <f t="shared" si="10"/>
        <v>0113601777生活介護</v>
      </c>
      <c r="D690" s="105" t="s">
        <v>6468</v>
      </c>
      <c r="E690" s="105" t="s">
        <v>7428</v>
      </c>
      <c r="F690" s="106" t="s">
        <v>8603</v>
      </c>
      <c r="G690" s="108"/>
      <c r="H690" s="108"/>
    </row>
    <row r="691" spans="1:8" ht="13" x14ac:dyDescent="0.2">
      <c r="A691" s="105" t="s">
        <v>5507</v>
      </c>
      <c r="B691" s="105" t="s">
        <v>4765</v>
      </c>
      <c r="C691" s="105" t="str">
        <f t="shared" si="10"/>
        <v>0113601785就労継続支援(Ｂ型)</v>
      </c>
      <c r="D691" s="105" t="s">
        <v>6464</v>
      </c>
      <c r="E691" s="105" t="s">
        <v>7429</v>
      </c>
      <c r="F691" s="106" t="s">
        <v>8604</v>
      </c>
      <c r="G691" s="108"/>
      <c r="H691" s="108"/>
    </row>
    <row r="692" spans="1:8" ht="13" x14ac:dyDescent="0.2">
      <c r="A692" s="105" t="s">
        <v>5508</v>
      </c>
      <c r="B692" s="105" t="s">
        <v>4765</v>
      </c>
      <c r="C692" s="105" t="str">
        <f t="shared" si="10"/>
        <v>0113601819就労継続支援(Ｂ型)</v>
      </c>
      <c r="D692" s="105" t="s">
        <v>6474</v>
      </c>
      <c r="E692" s="105" t="s">
        <v>7430</v>
      </c>
      <c r="F692" s="106" t="s">
        <v>8605</v>
      </c>
      <c r="G692" s="108"/>
      <c r="H692" s="108"/>
    </row>
    <row r="693" spans="1:8" ht="13" x14ac:dyDescent="0.2">
      <c r="A693" s="105" t="s">
        <v>5509</v>
      </c>
      <c r="B693" s="105" t="s">
        <v>4765</v>
      </c>
      <c r="C693" s="105" t="str">
        <f t="shared" si="10"/>
        <v>0113601827就労継続支援(Ｂ型)</v>
      </c>
      <c r="D693" s="105" t="s">
        <v>6475</v>
      </c>
      <c r="E693" s="105" t="s">
        <v>7431</v>
      </c>
      <c r="F693" s="106" t="s">
        <v>8606</v>
      </c>
      <c r="G693" s="108"/>
      <c r="H693" s="108"/>
    </row>
    <row r="694" spans="1:8" ht="13" x14ac:dyDescent="0.2">
      <c r="A694" s="105" t="s">
        <v>5510</v>
      </c>
      <c r="B694" s="105" t="s">
        <v>4766</v>
      </c>
      <c r="C694" s="105" t="str">
        <f t="shared" si="10"/>
        <v>0113601876自立訓練(生活訓練)</v>
      </c>
      <c r="D694" s="105" t="s">
        <v>6469</v>
      </c>
      <c r="E694" s="105" t="s">
        <v>7432</v>
      </c>
      <c r="F694" s="106" t="s">
        <v>8607</v>
      </c>
      <c r="G694" s="108"/>
      <c r="H694" s="108"/>
    </row>
    <row r="695" spans="1:8" ht="13" x14ac:dyDescent="0.2">
      <c r="A695" s="105" t="s">
        <v>5510</v>
      </c>
      <c r="B695" s="105" t="s">
        <v>4765</v>
      </c>
      <c r="C695" s="105" t="str">
        <f t="shared" si="10"/>
        <v>0113601876就労継続支援(Ｂ型)</v>
      </c>
      <c r="D695" s="105" t="s">
        <v>6469</v>
      </c>
      <c r="E695" s="105" t="s">
        <v>7432</v>
      </c>
      <c r="F695" s="106" t="s">
        <v>8607</v>
      </c>
      <c r="G695" s="108"/>
      <c r="H695" s="108"/>
    </row>
    <row r="696" spans="1:8" ht="13" x14ac:dyDescent="0.2">
      <c r="A696" s="105" t="s">
        <v>5511</v>
      </c>
      <c r="B696" s="105" t="s">
        <v>4765</v>
      </c>
      <c r="C696" s="105" t="str">
        <f t="shared" si="10"/>
        <v>0113601942就労継続支援(Ｂ型)</v>
      </c>
      <c r="D696" s="105" t="s">
        <v>6469</v>
      </c>
      <c r="E696" s="105" t="s">
        <v>7433</v>
      </c>
      <c r="F696" s="106" t="s">
        <v>8608</v>
      </c>
      <c r="G696" s="108"/>
      <c r="H696" s="108"/>
    </row>
    <row r="697" spans="1:8" ht="13" x14ac:dyDescent="0.2">
      <c r="A697" s="105" t="s">
        <v>5512</v>
      </c>
      <c r="B697" s="105" t="s">
        <v>4763</v>
      </c>
      <c r="C697" s="105" t="str">
        <f t="shared" si="10"/>
        <v>0113602031生活介護</v>
      </c>
      <c r="D697" s="105" t="s">
        <v>3018</v>
      </c>
      <c r="E697" s="105" t="s">
        <v>7434</v>
      </c>
      <c r="F697" s="106" t="s">
        <v>8609</v>
      </c>
      <c r="G697" s="108"/>
      <c r="H697" s="108"/>
    </row>
    <row r="698" spans="1:8" ht="13" x14ac:dyDescent="0.2">
      <c r="A698" s="105" t="s">
        <v>5512</v>
      </c>
      <c r="B698" s="105" t="s">
        <v>4765</v>
      </c>
      <c r="C698" s="105" t="str">
        <f t="shared" si="10"/>
        <v>0113602031就労継続支援(Ｂ型)</v>
      </c>
      <c r="D698" s="105" t="s">
        <v>3018</v>
      </c>
      <c r="E698" s="105" t="s">
        <v>7434</v>
      </c>
      <c r="F698" s="106" t="s">
        <v>8609</v>
      </c>
      <c r="G698" s="108"/>
      <c r="H698" s="108"/>
    </row>
    <row r="699" spans="1:8" ht="13" x14ac:dyDescent="0.2">
      <c r="A699" s="105" t="s">
        <v>5513</v>
      </c>
      <c r="B699" s="105" t="s">
        <v>4764</v>
      </c>
      <c r="C699" s="105" t="str">
        <f t="shared" si="10"/>
        <v>0113602155就労継続支援(Ａ型)</v>
      </c>
      <c r="D699" s="105" t="s">
        <v>6476</v>
      </c>
      <c r="E699" s="105" t="s">
        <v>7435</v>
      </c>
      <c r="F699" s="106" t="s">
        <v>8610</v>
      </c>
      <c r="G699" s="108"/>
      <c r="H699" s="108"/>
    </row>
    <row r="700" spans="1:8" ht="13" x14ac:dyDescent="0.2">
      <c r="A700" s="105" t="s">
        <v>5513</v>
      </c>
      <c r="B700" s="105" t="s">
        <v>4765</v>
      </c>
      <c r="C700" s="105" t="str">
        <f t="shared" si="10"/>
        <v>0113602155就労継続支援(Ｂ型)</v>
      </c>
      <c r="D700" s="105" t="s">
        <v>6476</v>
      </c>
      <c r="E700" s="105" t="s">
        <v>7435</v>
      </c>
      <c r="F700" s="106" t="s">
        <v>8610</v>
      </c>
      <c r="G700" s="108"/>
      <c r="H700" s="108"/>
    </row>
    <row r="701" spans="1:8" ht="13" x14ac:dyDescent="0.2">
      <c r="A701" s="105" t="s">
        <v>5514</v>
      </c>
      <c r="B701" s="105" t="s">
        <v>4763</v>
      </c>
      <c r="C701" s="105" t="str">
        <f t="shared" si="10"/>
        <v>0113602247生活介護</v>
      </c>
      <c r="D701" s="105" t="s">
        <v>3191</v>
      </c>
      <c r="E701" s="105" t="s">
        <v>7436</v>
      </c>
      <c r="F701" s="106" t="s">
        <v>8611</v>
      </c>
      <c r="G701" s="108"/>
      <c r="H701" s="108"/>
    </row>
    <row r="702" spans="1:8" ht="13" x14ac:dyDescent="0.2">
      <c r="A702" s="105" t="s">
        <v>5514</v>
      </c>
      <c r="B702" s="105" t="s">
        <v>4765</v>
      </c>
      <c r="C702" s="105" t="str">
        <f t="shared" si="10"/>
        <v>0113602247就労継続支援(Ｂ型)</v>
      </c>
      <c r="D702" s="105" t="s">
        <v>3191</v>
      </c>
      <c r="E702" s="105" t="s">
        <v>7436</v>
      </c>
      <c r="F702" s="106" t="s">
        <v>8611</v>
      </c>
      <c r="G702" s="108"/>
      <c r="H702" s="108"/>
    </row>
    <row r="703" spans="1:8" ht="13" x14ac:dyDescent="0.2">
      <c r="A703" s="105" t="s">
        <v>5515</v>
      </c>
      <c r="B703" s="105" t="s">
        <v>4765</v>
      </c>
      <c r="C703" s="105" t="str">
        <f t="shared" si="10"/>
        <v>0113602288就労継続支援(Ｂ型)</v>
      </c>
      <c r="D703" s="105" t="s">
        <v>6477</v>
      </c>
      <c r="E703" s="105" t="s">
        <v>7437</v>
      </c>
      <c r="F703" s="106" t="s">
        <v>8612</v>
      </c>
      <c r="G703" s="108"/>
      <c r="H703" s="108"/>
    </row>
    <row r="704" spans="1:8" ht="13" x14ac:dyDescent="0.2">
      <c r="A704" s="105" t="s">
        <v>5516</v>
      </c>
      <c r="B704" s="105" t="s">
        <v>4765</v>
      </c>
      <c r="C704" s="105" t="str">
        <f t="shared" si="10"/>
        <v>0113602395就労継続支援(Ｂ型)</v>
      </c>
      <c r="D704" s="105" t="s">
        <v>6467</v>
      </c>
      <c r="E704" s="105" t="s">
        <v>7438</v>
      </c>
      <c r="F704" s="106" t="s">
        <v>8613</v>
      </c>
      <c r="G704" s="108"/>
      <c r="H704" s="108"/>
    </row>
    <row r="705" spans="1:8" ht="13" x14ac:dyDescent="0.2">
      <c r="A705" s="105" t="s">
        <v>5517</v>
      </c>
      <c r="B705" s="105" t="s">
        <v>4763</v>
      </c>
      <c r="C705" s="105" t="str">
        <f t="shared" si="10"/>
        <v>0113602429生活介護</v>
      </c>
      <c r="D705" s="105" t="s">
        <v>6478</v>
      </c>
      <c r="E705" s="105" t="s">
        <v>7439</v>
      </c>
      <c r="F705" s="106" t="s">
        <v>8614</v>
      </c>
      <c r="G705" s="108"/>
      <c r="H705" s="108"/>
    </row>
    <row r="706" spans="1:8" ht="13" x14ac:dyDescent="0.2">
      <c r="A706" s="105" t="s">
        <v>5518</v>
      </c>
      <c r="B706" s="105" t="s">
        <v>4763</v>
      </c>
      <c r="C706" s="105" t="str">
        <f t="shared" si="10"/>
        <v>0113602452生活介護</v>
      </c>
      <c r="D706" s="105" t="s">
        <v>6176</v>
      </c>
      <c r="E706" s="105" t="s">
        <v>7440</v>
      </c>
      <c r="F706" s="106" t="s">
        <v>8615</v>
      </c>
      <c r="G706" s="108"/>
      <c r="H706" s="108"/>
    </row>
    <row r="707" spans="1:8" ht="13" x14ac:dyDescent="0.2">
      <c r="A707" s="105" t="s">
        <v>5518</v>
      </c>
      <c r="B707" s="105" t="s">
        <v>4765</v>
      </c>
      <c r="C707" s="105" t="str">
        <f t="shared" si="10"/>
        <v>0113602452就労継続支援(Ｂ型)</v>
      </c>
      <c r="D707" s="105" t="s">
        <v>6176</v>
      </c>
      <c r="E707" s="105" t="s">
        <v>7440</v>
      </c>
      <c r="F707" s="106" t="s">
        <v>8615</v>
      </c>
      <c r="G707" s="108"/>
      <c r="H707" s="108"/>
    </row>
    <row r="708" spans="1:8" ht="13" x14ac:dyDescent="0.2">
      <c r="A708" s="105" t="s">
        <v>5519</v>
      </c>
      <c r="B708" s="105" t="s">
        <v>4764</v>
      </c>
      <c r="C708" s="105" t="str">
        <f t="shared" ref="C708:C771" si="11">A708&amp;B708</f>
        <v>0113602460就労継続支援(Ａ型)</v>
      </c>
      <c r="D708" s="105" t="s">
        <v>6479</v>
      </c>
      <c r="E708" s="105" t="s">
        <v>7441</v>
      </c>
      <c r="F708" s="106" t="s">
        <v>8616</v>
      </c>
      <c r="G708" s="108"/>
      <c r="H708" s="108"/>
    </row>
    <row r="709" spans="1:8" ht="13" x14ac:dyDescent="0.2">
      <c r="A709" s="105" t="s">
        <v>5520</v>
      </c>
      <c r="B709" s="105" t="s">
        <v>4765</v>
      </c>
      <c r="C709" s="105" t="str">
        <f t="shared" si="11"/>
        <v>0113602486就労継続支援(Ｂ型)</v>
      </c>
      <c r="D709" s="105" t="s">
        <v>6480</v>
      </c>
      <c r="E709" s="105" t="s">
        <v>7442</v>
      </c>
      <c r="F709" s="106" t="s">
        <v>8617</v>
      </c>
      <c r="G709" s="108"/>
      <c r="H709" s="108"/>
    </row>
    <row r="710" spans="1:8" ht="13" x14ac:dyDescent="0.2">
      <c r="A710" s="105" t="s">
        <v>5521</v>
      </c>
      <c r="B710" s="105" t="s">
        <v>4765</v>
      </c>
      <c r="C710" s="105" t="str">
        <f t="shared" si="11"/>
        <v>0113602494就労継続支援(Ｂ型)</v>
      </c>
      <c r="D710" s="105" t="s">
        <v>6481</v>
      </c>
      <c r="E710" s="105" t="s">
        <v>7443</v>
      </c>
      <c r="F710" s="106" t="s">
        <v>8618</v>
      </c>
      <c r="G710" s="108"/>
      <c r="H710" s="108"/>
    </row>
    <row r="711" spans="1:8" ht="13" x14ac:dyDescent="0.2">
      <c r="A711" s="105" t="s">
        <v>5522</v>
      </c>
      <c r="B711" s="105" t="s">
        <v>4765</v>
      </c>
      <c r="C711" s="105" t="str">
        <f t="shared" si="11"/>
        <v>0113602502就労継続支援(Ｂ型)</v>
      </c>
      <c r="D711" s="105" t="s">
        <v>6482</v>
      </c>
      <c r="E711" s="105" t="s">
        <v>7444</v>
      </c>
      <c r="F711" s="106" t="s">
        <v>8619</v>
      </c>
      <c r="G711" s="108"/>
      <c r="H711" s="108"/>
    </row>
    <row r="712" spans="1:8" ht="13" x14ac:dyDescent="0.2">
      <c r="A712" s="105" t="s">
        <v>5523</v>
      </c>
      <c r="B712" s="105" t="s">
        <v>4765</v>
      </c>
      <c r="C712" s="105" t="str">
        <f t="shared" si="11"/>
        <v>0113602510就労継続支援(Ｂ型)</v>
      </c>
      <c r="D712" s="105" t="s">
        <v>3538</v>
      </c>
      <c r="E712" s="105" t="s">
        <v>7445</v>
      </c>
      <c r="F712" s="106" t="s">
        <v>8620</v>
      </c>
      <c r="G712" s="108"/>
      <c r="H712" s="108"/>
    </row>
    <row r="713" spans="1:8" ht="13" x14ac:dyDescent="0.2">
      <c r="A713" s="105" t="s">
        <v>5524</v>
      </c>
      <c r="B713" s="105" t="s">
        <v>4765</v>
      </c>
      <c r="C713" s="105" t="str">
        <f t="shared" si="11"/>
        <v>0113602528就労継続支援(Ｂ型)</v>
      </c>
      <c r="D713" s="105" t="s">
        <v>6483</v>
      </c>
      <c r="E713" s="105" t="s">
        <v>7446</v>
      </c>
      <c r="F713" s="106" t="s">
        <v>8621</v>
      </c>
      <c r="G713" s="108"/>
      <c r="H713" s="108"/>
    </row>
    <row r="714" spans="1:8" ht="13" x14ac:dyDescent="0.2">
      <c r="A714" s="105" t="s">
        <v>5525</v>
      </c>
      <c r="B714" s="105" t="s">
        <v>4764</v>
      </c>
      <c r="C714" s="105" t="str">
        <f t="shared" si="11"/>
        <v>0113602536就労継続支援(Ａ型)</v>
      </c>
      <c r="D714" s="105" t="s">
        <v>6112</v>
      </c>
      <c r="E714" s="105" t="s">
        <v>7447</v>
      </c>
      <c r="F714" s="106" t="s">
        <v>8622</v>
      </c>
      <c r="G714" s="108"/>
      <c r="H714" s="108"/>
    </row>
    <row r="715" spans="1:8" ht="13" x14ac:dyDescent="0.2">
      <c r="A715" s="105" t="s">
        <v>5525</v>
      </c>
      <c r="B715" s="105" t="s">
        <v>4765</v>
      </c>
      <c r="C715" s="105" t="str">
        <f t="shared" si="11"/>
        <v>0113602536就労継続支援(Ｂ型)</v>
      </c>
      <c r="D715" s="105" t="s">
        <v>6112</v>
      </c>
      <c r="E715" s="105" t="s">
        <v>7447</v>
      </c>
      <c r="F715" s="106" t="s">
        <v>8622</v>
      </c>
      <c r="G715" s="108"/>
      <c r="H715" s="108"/>
    </row>
    <row r="716" spans="1:8" ht="13" x14ac:dyDescent="0.2">
      <c r="A716" s="105" t="s">
        <v>5526</v>
      </c>
      <c r="B716" s="105" t="s">
        <v>4765</v>
      </c>
      <c r="C716" s="105" t="str">
        <f t="shared" si="11"/>
        <v>0113602544就労継続支援(Ｂ型)</v>
      </c>
      <c r="D716" s="105" t="s">
        <v>6484</v>
      </c>
      <c r="E716" s="105" t="s">
        <v>7448</v>
      </c>
      <c r="F716" s="106" t="s">
        <v>8623</v>
      </c>
      <c r="G716" s="108"/>
      <c r="H716" s="108"/>
    </row>
    <row r="717" spans="1:8" ht="13" x14ac:dyDescent="0.2">
      <c r="A717" s="105" t="s">
        <v>5527</v>
      </c>
      <c r="B717" s="105" t="s">
        <v>4763</v>
      </c>
      <c r="C717" s="105" t="str">
        <f t="shared" si="11"/>
        <v>0113602569生活介護</v>
      </c>
      <c r="D717" s="105" t="s">
        <v>6485</v>
      </c>
      <c r="E717" s="105" t="s">
        <v>7449</v>
      </c>
      <c r="F717" s="106" t="s">
        <v>8624</v>
      </c>
      <c r="G717" s="108"/>
      <c r="H717" s="108"/>
    </row>
    <row r="718" spans="1:8" ht="13" x14ac:dyDescent="0.2">
      <c r="A718" s="105" t="s">
        <v>5528</v>
      </c>
      <c r="B718" s="105" t="s">
        <v>4763</v>
      </c>
      <c r="C718" s="105" t="str">
        <f t="shared" si="11"/>
        <v>0113602601生活介護</v>
      </c>
      <c r="D718" s="105" t="s">
        <v>6486</v>
      </c>
      <c r="E718" s="105" t="s">
        <v>7450</v>
      </c>
      <c r="F718" s="106" t="s">
        <v>8625</v>
      </c>
      <c r="G718" s="108"/>
      <c r="H718" s="108"/>
    </row>
    <row r="719" spans="1:8" ht="13" x14ac:dyDescent="0.2">
      <c r="A719" s="105" t="s">
        <v>5528</v>
      </c>
      <c r="B719" s="105" t="s">
        <v>4765</v>
      </c>
      <c r="C719" s="105" t="str">
        <f t="shared" si="11"/>
        <v>0113602601就労継続支援(Ｂ型)</v>
      </c>
      <c r="D719" s="105" t="s">
        <v>6486</v>
      </c>
      <c r="E719" s="105" t="s">
        <v>7450</v>
      </c>
      <c r="F719" s="106" t="s">
        <v>8625</v>
      </c>
      <c r="G719" s="108"/>
      <c r="H719" s="108"/>
    </row>
    <row r="720" spans="1:8" ht="13" x14ac:dyDescent="0.2">
      <c r="A720" s="105" t="s">
        <v>5529</v>
      </c>
      <c r="B720" s="105" t="s">
        <v>4765</v>
      </c>
      <c r="C720" s="105" t="str">
        <f t="shared" si="11"/>
        <v>0113602619就労継続支援(Ｂ型)</v>
      </c>
      <c r="D720" s="105" t="s">
        <v>6487</v>
      </c>
      <c r="E720" s="105" t="s">
        <v>7451</v>
      </c>
      <c r="F720" s="106" t="s">
        <v>8626</v>
      </c>
      <c r="G720" s="108"/>
      <c r="H720" s="108"/>
    </row>
    <row r="721" spans="1:8" ht="13" x14ac:dyDescent="0.2">
      <c r="A721" s="105" t="s">
        <v>5530</v>
      </c>
      <c r="B721" s="105" t="s">
        <v>4765</v>
      </c>
      <c r="C721" s="105" t="str">
        <f t="shared" si="11"/>
        <v>0113602635就労継続支援(Ｂ型)</v>
      </c>
      <c r="D721" s="105" t="s">
        <v>6484</v>
      </c>
      <c r="E721" s="105" t="s">
        <v>7452</v>
      </c>
      <c r="F721" s="106" t="s">
        <v>8627</v>
      </c>
      <c r="G721" s="108"/>
      <c r="H721" s="108"/>
    </row>
    <row r="722" spans="1:8" ht="13" x14ac:dyDescent="0.2">
      <c r="A722" s="105" t="s">
        <v>5531</v>
      </c>
      <c r="B722" s="105" t="s">
        <v>4763</v>
      </c>
      <c r="C722" s="105" t="str">
        <f t="shared" si="11"/>
        <v>0113700017生活介護</v>
      </c>
      <c r="D722" s="105" t="s">
        <v>6462</v>
      </c>
      <c r="E722" s="105" t="s">
        <v>7453</v>
      </c>
      <c r="F722" s="106" t="s">
        <v>8628</v>
      </c>
      <c r="G722" s="108"/>
      <c r="H722" s="108"/>
    </row>
    <row r="723" spans="1:8" ht="13" x14ac:dyDescent="0.2">
      <c r="A723" s="105" t="s">
        <v>5532</v>
      </c>
      <c r="B723" s="105" t="s">
        <v>4763</v>
      </c>
      <c r="C723" s="105" t="str">
        <f t="shared" si="11"/>
        <v>0113700025生活介護</v>
      </c>
      <c r="D723" s="105" t="s">
        <v>6462</v>
      </c>
      <c r="E723" s="105" t="s">
        <v>7454</v>
      </c>
      <c r="F723" s="106" t="s">
        <v>8629</v>
      </c>
      <c r="G723" s="108"/>
      <c r="H723" s="108"/>
    </row>
    <row r="724" spans="1:8" ht="13" x14ac:dyDescent="0.2">
      <c r="A724" s="105" t="s">
        <v>5533</v>
      </c>
      <c r="B724" s="105" t="s">
        <v>4763</v>
      </c>
      <c r="C724" s="105" t="str">
        <f t="shared" si="11"/>
        <v>0113700066生活介護</v>
      </c>
      <c r="D724" s="105" t="s">
        <v>6488</v>
      </c>
      <c r="E724" s="105" t="s">
        <v>7455</v>
      </c>
      <c r="F724" s="106" t="s">
        <v>8630</v>
      </c>
      <c r="G724" s="108"/>
      <c r="H724" s="108"/>
    </row>
    <row r="725" spans="1:8" ht="13" x14ac:dyDescent="0.2">
      <c r="A725" s="105" t="s">
        <v>5534</v>
      </c>
      <c r="B725" s="105" t="s">
        <v>4763</v>
      </c>
      <c r="C725" s="105" t="str">
        <f t="shared" si="11"/>
        <v>0113700074生活介護</v>
      </c>
      <c r="D725" s="105" t="s">
        <v>6489</v>
      </c>
      <c r="E725" s="105" t="s">
        <v>7456</v>
      </c>
      <c r="F725" s="106" t="s">
        <v>8631</v>
      </c>
      <c r="G725" s="108"/>
      <c r="H725" s="108"/>
    </row>
    <row r="726" spans="1:8" ht="13" x14ac:dyDescent="0.2">
      <c r="A726" s="105" t="s">
        <v>5535</v>
      </c>
      <c r="B726" s="105" t="s">
        <v>4763</v>
      </c>
      <c r="C726" s="105" t="str">
        <f t="shared" si="11"/>
        <v>0113700082生活介護</v>
      </c>
      <c r="D726" s="105" t="s">
        <v>6489</v>
      </c>
      <c r="E726" s="105" t="s">
        <v>7457</v>
      </c>
      <c r="F726" s="106" t="s">
        <v>8632</v>
      </c>
      <c r="G726" s="108"/>
      <c r="H726" s="108"/>
    </row>
    <row r="727" spans="1:8" ht="13" x14ac:dyDescent="0.2">
      <c r="A727" s="105" t="s">
        <v>5536</v>
      </c>
      <c r="B727" s="105" t="s">
        <v>4763</v>
      </c>
      <c r="C727" s="105" t="str">
        <f t="shared" si="11"/>
        <v>0113700116生活介護</v>
      </c>
      <c r="D727" s="105" t="s">
        <v>3450</v>
      </c>
      <c r="E727" s="105" t="s">
        <v>7458</v>
      </c>
      <c r="F727" s="106" t="s">
        <v>8633</v>
      </c>
      <c r="G727" s="108"/>
      <c r="H727" s="108"/>
    </row>
    <row r="728" spans="1:8" ht="13" x14ac:dyDescent="0.2">
      <c r="A728" s="105" t="s">
        <v>5537</v>
      </c>
      <c r="B728" s="105" t="s">
        <v>4763</v>
      </c>
      <c r="C728" s="105" t="str">
        <f t="shared" si="11"/>
        <v>0113700157生活介護</v>
      </c>
      <c r="D728" s="105" t="s">
        <v>3191</v>
      </c>
      <c r="E728" s="105" t="s">
        <v>7459</v>
      </c>
      <c r="F728" s="106" t="s">
        <v>8634</v>
      </c>
      <c r="G728" s="108"/>
      <c r="H728" s="108"/>
    </row>
    <row r="729" spans="1:8" ht="13" x14ac:dyDescent="0.2">
      <c r="A729" s="105" t="s">
        <v>5538</v>
      </c>
      <c r="B729" s="105" t="s">
        <v>4763</v>
      </c>
      <c r="C729" s="105" t="str">
        <f t="shared" si="11"/>
        <v>0113700165生活介護</v>
      </c>
      <c r="D729" s="105" t="s">
        <v>3191</v>
      </c>
      <c r="E729" s="105" t="s">
        <v>7460</v>
      </c>
      <c r="F729" s="106" t="s">
        <v>8635</v>
      </c>
      <c r="G729" s="108"/>
      <c r="H729" s="108"/>
    </row>
    <row r="730" spans="1:8" ht="13" x14ac:dyDescent="0.2">
      <c r="A730" s="105" t="s">
        <v>5539</v>
      </c>
      <c r="B730" s="105" t="s">
        <v>4763</v>
      </c>
      <c r="C730" s="105" t="str">
        <f t="shared" si="11"/>
        <v>0113700199生活介護</v>
      </c>
      <c r="D730" s="105" t="s">
        <v>6490</v>
      </c>
      <c r="E730" s="105" t="s">
        <v>7461</v>
      </c>
      <c r="F730" s="106" t="s">
        <v>8636</v>
      </c>
      <c r="G730" s="108"/>
      <c r="H730" s="108"/>
    </row>
    <row r="731" spans="1:8" ht="13" x14ac:dyDescent="0.2">
      <c r="A731" s="105" t="s">
        <v>5539</v>
      </c>
      <c r="B731" s="105" t="s">
        <v>4765</v>
      </c>
      <c r="C731" s="105" t="str">
        <f t="shared" si="11"/>
        <v>0113700199就労継続支援(Ｂ型)</v>
      </c>
      <c r="D731" s="105" t="s">
        <v>6490</v>
      </c>
      <c r="E731" s="105" t="s">
        <v>7461</v>
      </c>
      <c r="F731" s="106" t="s">
        <v>8636</v>
      </c>
      <c r="G731" s="108"/>
      <c r="H731" s="108"/>
    </row>
    <row r="732" spans="1:8" ht="13" x14ac:dyDescent="0.2">
      <c r="A732" s="105" t="s">
        <v>5540</v>
      </c>
      <c r="B732" s="105" t="s">
        <v>4763</v>
      </c>
      <c r="C732" s="105" t="str">
        <f t="shared" si="11"/>
        <v>0113700520生活介護</v>
      </c>
      <c r="D732" s="105" t="s">
        <v>6491</v>
      </c>
      <c r="E732" s="105" t="s">
        <v>7462</v>
      </c>
      <c r="F732" s="106" t="s">
        <v>8637</v>
      </c>
      <c r="G732" s="108"/>
      <c r="H732" s="108"/>
    </row>
    <row r="733" spans="1:8" ht="13" x14ac:dyDescent="0.2">
      <c r="A733" s="105" t="s">
        <v>5540</v>
      </c>
      <c r="B733" s="105" t="s">
        <v>4765</v>
      </c>
      <c r="C733" s="105" t="str">
        <f t="shared" si="11"/>
        <v>0113700520就労継続支援(Ｂ型)</v>
      </c>
      <c r="D733" s="105" t="s">
        <v>6491</v>
      </c>
      <c r="E733" s="105" t="s">
        <v>7462</v>
      </c>
      <c r="F733" s="106" t="s">
        <v>8637</v>
      </c>
      <c r="G733" s="108"/>
      <c r="H733" s="108"/>
    </row>
    <row r="734" spans="1:8" ht="13" x14ac:dyDescent="0.2">
      <c r="A734" s="105" t="s">
        <v>5541</v>
      </c>
      <c r="B734" s="105" t="s">
        <v>4766</v>
      </c>
      <c r="C734" s="105" t="str">
        <f t="shared" si="11"/>
        <v>0113700561自立訓練(生活訓練)</v>
      </c>
      <c r="D734" s="105" t="s">
        <v>6492</v>
      </c>
      <c r="E734" s="105" t="s">
        <v>7463</v>
      </c>
      <c r="F734" s="106" t="s">
        <v>8638</v>
      </c>
      <c r="G734" s="108"/>
      <c r="H734" s="108"/>
    </row>
    <row r="735" spans="1:8" ht="13" x14ac:dyDescent="0.2">
      <c r="A735" s="105" t="s">
        <v>5541</v>
      </c>
      <c r="B735" s="105" t="s">
        <v>4765</v>
      </c>
      <c r="C735" s="105" t="str">
        <f t="shared" si="11"/>
        <v>0113700561就労継続支援(Ｂ型)</v>
      </c>
      <c r="D735" s="105" t="s">
        <v>6492</v>
      </c>
      <c r="E735" s="105" t="s">
        <v>7463</v>
      </c>
      <c r="F735" s="106" t="s">
        <v>8638</v>
      </c>
      <c r="G735" s="108"/>
      <c r="H735" s="108"/>
    </row>
    <row r="736" spans="1:8" ht="13" x14ac:dyDescent="0.2">
      <c r="A736" s="105" t="s">
        <v>5542</v>
      </c>
      <c r="B736" s="105" t="s">
        <v>4763</v>
      </c>
      <c r="C736" s="105" t="str">
        <f t="shared" si="11"/>
        <v>0113700587生活介護</v>
      </c>
      <c r="D736" s="105" t="s">
        <v>3191</v>
      </c>
      <c r="E736" s="105" t="s">
        <v>7464</v>
      </c>
      <c r="F736" s="106" t="s">
        <v>8634</v>
      </c>
      <c r="G736" s="108"/>
      <c r="H736" s="108"/>
    </row>
    <row r="737" spans="1:8" ht="13" x14ac:dyDescent="0.2">
      <c r="A737" s="105" t="s">
        <v>5543</v>
      </c>
      <c r="B737" s="105" t="s">
        <v>4763</v>
      </c>
      <c r="C737" s="105" t="str">
        <f t="shared" si="11"/>
        <v>0113700595生活介護</v>
      </c>
      <c r="D737" s="105" t="s">
        <v>6493</v>
      </c>
      <c r="E737" s="105" t="s">
        <v>7465</v>
      </c>
      <c r="F737" s="106" t="s">
        <v>8639</v>
      </c>
      <c r="G737" s="108"/>
      <c r="H737" s="108"/>
    </row>
    <row r="738" spans="1:8" ht="13" x14ac:dyDescent="0.2">
      <c r="A738" s="105" t="s">
        <v>5544</v>
      </c>
      <c r="B738" s="105" t="s">
        <v>4763</v>
      </c>
      <c r="C738" s="105" t="str">
        <f t="shared" si="11"/>
        <v>0113700603生活介護</v>
      </c>
      <c r="D738" s="105" t="s">
        <v>6493</v>
      </c>
      <c r="E738" s="105" t="s">
        <v>7466</v>
      </c>
      <c r="F738" s="106" t="s">
        <v>8640</v>
      </c>
      <c r="G738" s="108"/>
      <c r="H738" s="108"/>
    </row>
    <row r="739" spans="1:8" ht="13" x14ac:dyDescent="0.2">
      <c r="A739" s="105" t="s">
        <v>5544</v>
      </c>
      <c r="B739" s="105" t="s">
        <v>4765</v>
      </c>
      <c r="C739" s="105" t="str">
        <f t="shared" si="11"/>
        <v>0113700603就労継続支援(Ｂ型)</v>
      </c>
      <c r="D739" s="105" t="s">
        <v>6493</v>
      </c>
      <c r="E739" s="105" t="s">
        <v>7466</v>
      </c>
      <c r="F739" s="106" t="s">
        <v>8640</v>
      </c>
      <c r="G739" s="108"/>
      <c r="H739" s="108"/>
    </row>
    <row r="740" spans="1:8" ht="13" x14ac:dyDescent="0.2">
      <c r="A740" s="105" t="s">
        <v>5545</v>
      </c>
      <c r="B740" s="105" t="s">
        <v>4763</v>
      </c>
      <c r="C740" s="105" t="str">
        <f t="shared" si="11"/>
        <v>0113700611生活介護</v>
      </c>
      <c r="D740" s="105" t="s">
        <v>6493</v>
      </c>
      <c r="E740" s="105" t="s">
        <v>7467</v>
      </c>
      <c r="F740" s="106" t="s">
        <v>8641</v>
      </c>
      <c r="G740" s="108"/>
      <c r="H740" s="108"/>
    </row>
    <row r="741" spans="1:8" ht="13" x14ac:dyDescent="0.2">
      <c r="A741" s="105" t="s">
        <v>5545</v>
      </c>
      <c r="B741" s="105" t="s">
        <v>4765</v>
      </c>
      <c r="C741" s="105" t="str">
        <f t="shared" si="11"/>
        <v>0113700611就労継続支援(Ｂ型)</v>
      </c>
      <c r="D741" s="105" t="s">
        <v>6493</v>
      </c>
      <c r="E741" s="105" t="s">
        <v>7467</v>
      </c>
      <c r="F741" s="106" t="s">
        <v>8641</v>
      </c>
      <c r="G741" s="108"/>
      <c r="H741" s="108"/>
    </row>
    <row r="742" spans="1:8" ht="13" x14ac:dyDescent="0.2">
      <c r="A742" s="105" t="s">
        <v>5546</v>
      </c>
      <c r="B742" s="105" t="s">
        <v>4765</v>
      </c>
      <c r="C742" s="105" t="str">
        <f t="shared" si="11"/>
        <v>0113700629就労継続支援(Ｂ型)</v>
      </c>
      <c r="D742" s="105" t="s">
        <v>6494</v>
      </c>
      <c r="E742" s="105" t="s">
        <v>6494</v>
      </c>
      <c r="F742" s="106" t="s">
        <v>8642</v>
      </c>
      <c r="G742" s="108"/>
      <c r="H742" s="108"/>
    </row>
    <row r="743" spans="1:8" ht="13" x14ac:dyDescent="0.2">
      <c r="A743" s="105" t="s">
        <v>5547</v>
      </c>
      <c r="B743" s="105" t="s">
        <v>4765</v>
      </c>
      <c r="C743" s="105" t="str">
        <f t="shared" si="11"/>
        <v>0113700652就労継続支援(Ｂ型)</v>
      </c>
      <c r="D743" s="105" t="s">
        <v>3191</v>
      </c>
      <c r="E743" s="105" t="s">
        <v>7468</v>
      </c>
      <c r="F743" s="106" t="s">
        <v>8643</v>
      </c>
      <c r="G743" s="108"/>
      <c r="H743" s="108"/>
    </row>
    <row r="744" spans="1:8" ht="13" x14ac:dyDescent="0.2">
      <c r="A744" s="105" t="s">
        <v>5548</v>
      </c>
      <c r="B744" s="105" t="s">
        <v>4763</v>
      </c>
      <c r="C744" s="105" t="str">
        <f t="shared" si="11"/>
        <v>0113700660生活介護</v>
      </c>
      <c r="D744" s="105" t="s">
        <v>6491</v>
      </c>
      <c r="E744" s="105" t="s">
        <v>7469</v>
      </c>
      <c r="F744" s="106" t="s">
        <v>8644</v>
      </c>
      <c r="G744" s="108"/>
      <c r="H744" s="108"/>
    </row>
    <row r="745" spans="1:8" ht="13" x14ac:dyDescent="0.2">
      <c r="A745" s="105" t="s">
        <v>5548</v>
      </c>
      <c r="B745" s="105" t="s">
        <v>4765</v>
      </c>
      <c r="C745" s="105" t="str">
        <f t="shared" si="11"/>
        <v>0113700660就労継続支援(Ｂ型)</v>
      </c>
      <c r="D745" s="105" t="s">
        <v>6491</v>
      </c>
      <c r="E745" s="105" t="s">
        <v>7469</v>
      </c>
      <c r="F745" s="106" t="s">
        <v>8644</v>
      </c>
      <c r="G745" s="108"/>
      <c r="H745" s="108"/>
    </row>
    <row r="746" spans="1:8" ht="13" x14ac:dyDescent="0.2">
      <c r="A746" s="105" t="s">
        <v>5549</v>
      </c>
      <c r="B746" s="105" t="s">
        <v>4764</v>
      </c>
      <c r="C746" s="105" t="str">
        <f t="shared" si="11"/>
        <v>0113700686就労継続支援(Ａ型)</v>
      </c>
      <c r="D746" s="105" t="s">
        <v>6495</v>
      </c>
      <c r="E746" s="105" t="s">
        <v>6495</v>
      </c>
      <c r="F746" s="106" t="s">
        <v>8645</v>
      </c>
      <c r="G746" s="108"/>
      <c r="H746" s="108"/>
    </row>
    <row r="747" spans="1:8" ht="13" x14ac:dyDescent="0.2">
      <c r="A747" s="105" t="s">
        <v>5550</v>
      </c>
      <c r="B747" s="105" t="s">
        <v>4765</v>
      </c>
      <c r="C747" s="105" t="str">
        <f t="shared" si="11"/>
        <v>0113700702就労継続支援(Ｂ型)</v>
      </c>
      <c r="D747" s="105" t="s">
        <v>6489</v>
      </c>
      <c r="E747" s="105" t="s">
        <v>7470</v>
      </c>
      <c r="F747" s="106" t="s">
        <v>8646</v>
      </c>
      <c r="G747" s="108"/>
      <c r="H747" s="108"/>
    </row>
    <row r="748" spans="1:8" ht="13" x14ac:dyDescent="0.2">
      <c r="A748" s="105" t="s">
        <v>5551</v>
      </c>
      <c r="B748" s="105" t="s">
        <v>4764</v>
      </c>
      <c r="C748" s="105" t="str">
        <f t="shared" si="11"/>
        <v>0113700843就労継続支援(Ａ型)</v>
      </c>
      <c r="D748" s="105" t="s">
        <v>6496</v>
      </c>
      <c r="E748" s="105" t="s">
        <v>6496</v>
      </c>
      <c r="F748" s="106" t="s">
        <v>8647</v>
      </c>
      <c r="G748" s="108"/>
      <c r="H748" s="108"/>
    </row>
    <row r="749" spans="1:8" ht="13" x14ac:dyDescent="0.2">
      <c r="A749" s="105" t="s">
        <v>5552</v>
      </c>
      <c r="B749" s="105" t="s">
        <v>4765</v>
      </c>
      <c r="C749" s="105" t="str">
        <f t="shared" si="11"/>
        <v>0113700850就労継続支援(Ｂ型)</v>
      </c>
      <c r="D749" s="105" t="s">
        <v>6497</v>
      </c>
      <c r="E749" s="105" t="s">
        <v>7471</v>
      </c>
      <c r="F749" s="106" t="s">
        <v>8648</v>
      </c>
      <c r="G749" s="108"/>
      <c r="H749" s="108"/>
    </row>
    <row r="750" spans="1:8" ht="13" x14ac:dyDescent="0.2">
      <c r="A750" s="105" t="s">
        <v>5553</v>
      </c>
      <c r="B750" s="105" t="s">
        <v>4764</v>
      </c>
      <c r="C750" s="105" t="str">
        <f t="shared" si="11"/>
        <v>0113700876就労継続支援(Ａ型)</v>
      </c>
      <c r="D750" s="105" t="s">
        <v>6498</v>
      </c>
      <c r="E750" s="105" t="s">
        <v>7472</v>
      </c>
      <c r="F750" s="106" t="s">
        <v>8649</v>
      </c>
      <c r="G750" s="108"/>
      <c r="H750" s="108"/>
    </row>
    <row r="751" spans="1:8" ht="13" x14ac:dyDescent="0.2">
      <c r="A751" s="105" t="s">
        <v>5553</v>
      </c>
      <c r="B751" s="105" t="s">
        <v>4765</v>
      </c>
      <c r="C751" s="105" t="str">
        <f t="shared" si="11"/>
        <v>0113700876就労継続支援(Ｂ型)</v>
      </c>
      <c r="D751" s="105" t="s">
        <v>6498</v>
      </c>
      <c r="E751" s="105" t="s">
        <v>7473</v>
      </c>
      <c r="F751" s="106" t="s">
        <v>8649</v>
      </c>
      <c r="G751" s="108"/>
      <c r="H751" s="108"/>
    </row>
    <row r="752" spans="1:8" ht="13" x14ac:dyDescent="0.2">
      <c r="A752" s="105" t="s">
        <v>5554</v>
      </c>
      <c r="B752" s="105" t="s">
        <v>4765</v>
      </c>
      <c r="C752" s="105" t="str">
        <f t="shared" si="11"/>
        <v>0113700892就労継続支援(Ｂ型)</v>
      </c>
      <c r="D752" s="105" t="s">
        <v>6441</v>
      </c>
      <c r="E752" s="105" t="s">
        <v>7474</v>
      </c>
      <c r="F752" s="106" t="s">
        <v>8650</v>
      </c>
      <c r="G752" s="108"/>
      <c r="H752" s="108"/>
    </row>
    <row r="753" spans="1:8" ht="13" x14ac:dyDescent="0.2">
      <c r="A753" s="105" t="s">
        <v>5555</v>
      </c>
      <c r="B753" s="105" t="s">
        <v>4765</v>
      </c>
      <c r="C753" s="105" t="str">
        <f t="shared" si="11"/>
        <v>0113700959就労継続支援(Ｂ型)</v>
      </c>
      <c r="D753" s="105" t="s">
        <v>6497</v>
      </c>
      <c r="E753" s="105" t="s">
        <v>7475</v>
      </c>
      <c r="F753" s="106" t="s">
        <v>8651</v>
      </c>
      <c r="G753" s="108"/>
      <c r="H753" s="108"/>
    </row>
    <row r="754" spans="1:8" ht="13" x14ac:dyDescent="0.2">
      <c r="A754" s="105" t="s">
        <v>5556</v>
      </c>
      <c r="B754" s="105" t="s">
        <v>4763</v>
      </c>
      <c r="C754" s="105" t="str">
        <f t="shared" si="11"/>
        <v>0113700967生活介護</v>
      </c>
      <c r="D754" s="105" t="s">
        <v>3191</v>
      </c>
      <c r="E754" s="105" t="s">
        <v>7476</v>
      </c>
      <c r="F754" s="106" t="s">
        <v>8634</v>
      </c>
      <c r="G754" s="108"/>
      <c r="H754" s="108"/>
    </row>
    <row r="755" spans="1:8" ht="13" x14ac:dyDescent="0.2">
      <c r="A755" s="105" t="s">
        <v>5557</v>
      </c>
      <c r="B755" s="105" t="s">
        <v>4765</v>
      </c>
      <c r="C755" s="105" t="str">
        <f t="shared" si="11"/>
        <v>0113700991就労継続支援(Ｂ型)</v>
      </c>
      <c r="D755" s="105" t="s">
        <v>6499</v>
      </c>
      <c r="E755" s="105" t="s">
        <v>7477</v>
      </c>
      <c r="F755" s="106" t="s">
        <v>8652</v>
      </c>
      <c r="G755" s="108"/>
      <c r="H755" s="108"/>
    </row>
    <row r="756" spans="1:8" ht="13" x14ac:dyDescent="0.2">
      <c r="A756" s="105" t="s">
        <v>5558</v>
      </c>
      <c r="B756" s="105" t="s">
        <v>4763</v>
      </c>
      <c r="C756" s="105" t="str">
        <f t="shared" si="11"/>
        <v>0113800171生活介護</v>
      </c>
      <c r="D756" s="105" t="s">
        <v>6500</v>
      </c>
      <c r="E756" s="105" t="s">
        <v>7478</v>
      </c>
      <c r="F756" s="106" t="s">
        <v>8653</v>
      </c>
      <c r="G756" s="108"/>
      <c r="H756" s="108"/>
    </row>
    <row r="757" spans="1:8" ht="13" x14ac:dyDescent="0.2">
      <c r="A757" s="105" t="s">
        <v>5559</v>
      </c>
      <c r="B757" s="105" t="s">
        <v>4763</v>
      </c>
      <c r="C757" s="105" t="str">
        <f t="shared" si="11"/>
        <v>0113800189生活介護</v>
      </c>
      <c r="D757" s="105" t="s">
        <v>6500</v>
      </c>
      <c r="E757" s="105" t="s">
        <v>7479</v>
      </c>
      <c r="F757" s="106" t="s">
        <v>8654</v>
      </c>
      <c r="G757" s="108"/>
      <c r="H757" s="108"/>
    </row>
    <row r="758" spans="1:8" ht="13" x14ac:dyDescent="0.2">
      <c r="A758" s="105" t="s">
        <v>5560</v>
      </c>
      <c r="B758" s="105" t="s">
        <v>4763</v>
      </c>
      <c r="C758" s="105" t="str">
        <f t="shared" si="11"/>
        <v>0113800254生活介護</v>
      </c>
      <c r="D758" s="105" t="s">
        <v>3450</v>
      </c>
      <c r="E758" s="105" t="s">
        <v>7480</v>
      </c>
      <c r="F758" s="106" t="s">
        <v>8655</v>
      </c>
      <c r="G758" s="108"/>
      <c r="H758" s="108"/>
    </row>
    <row r="759" spans="1:8" ht="13" x14ac:dyDescent="0.2">
      <c r="A759" s="105" t="s">
        <v>5561</v>
      </c>
      <c r="B759" s="105" t="s">
        <v>4763</v>
      </c>
      <c r="C759" s="105" t="str">
        <f t="shared" si="11"/>
        <v>0113800312生活介護</v>
      </c>
      <c r="D759" s="105" t="s">
        <v>6501</v>
      </c>
      <c r="E759" s="105" t="s">
        <v>1302</v>
      </c>
      <c r="F759" s="106" t="s">
        <v>8656</v>
      </c>
      <c r="G759" s="108"/>
      <c r="H759" s="108"/>
    </row>
    <row r="760" spans="1:8" ht="13" x14ac:dyDescent="0.2">
      <c r="A760" s="105" t="s">
        <v>5562</v>
      </c>
      <c r="B760" s="105" t="s">
        <v>4765</v>
      </c>
      <c r="C760" s="105" t="str">
        <f t="shared" si="11"/>
        <v>0113800361就労継続支援(Ｂ型)</v>
      </c>
      <c r="D760" s="105" t="s">
        <v>6502</v>
      </c>
      <c r="E760" s="105" t="s">
        <v>7481</v>
      </c>
      <c r="F760" s="106" t="s">
        <v>8657</v>
      </c>
      <c r="G760" s="108"/>
      <c r="H760" s="108"/>
    </row>
    <row r="761" spans="1:8" ht="13" x14ac:dyDescent="0.2">
      <c r="A761" s="105" t="s">
        <v>5563</v>
      </c>
      <c r="B761" s="105" t="s">
        <v>4763</v>
      </c>
      <c r="C761" s="105" t="str">
        <f t="shared" si="11"/>
        <v>0113800395生活介護</v>
      </c>
      <c r="D761" s="105" t="s">
        <v>6503</v>
      </c>
      <c r="E761" s="105" t="s">
        <v>7482</v>
      </c>
      <c r="F761" s="106" t="s">
        <v>8658</v>
      </c>
      <c r="G761" s="108"/>
      <c r="H761" s="108"/>
    </row>
    <row r="762" spans="1:8" ht="13" x14ac:dyDescent="0.2">
      <c r="A762" s="105" t="s">
        <v>5563</v>
      </c>
      <c r="B762" s="105" t="s">
        <v>4765</v>
      </c>
      <c r="C762" s="105" t="str">
        <f t="shared" si="11"/>
        <v>0113800395就労継続支援(Ｂ型)</v>
      </c>
      <c r="D762" s="105" t="s">
        <v>6503</v>
      </c>
      <c r="E762" s="105" t="s">
        <v>7483</v>
      </c>
      <c r="F762" s="106" t="s">
        <v>8659</v>
      </c>
      <c r="G762" s="108"/>
      <c r="H762" s="108"/>
    </row>
    <row r="763" spans="1:8" ht="13" x14ac:dyDescent="0.2">
      <c r="A763" s="105" t="s">
        <v>5564</v>
      </c>
      <c r="B763" s="105" t="s">
        <v>4763</v>
      </c>
      <c r="C763" s="105" t="str">
        <f t="shared" si="11"/>
        <v>0113800411生活介護</v>
      </c>
      <c r="D763" s="105" t="s">
        <v>6504</v>
      </c>
      <c r="E763" s="105" t="s">
        <v>7484</v>
      </c>
      <c r="F763" s="106" t="s">
        <v>8660</v>
      </c>
      <c r="G763" s="108"/>
      <c r="H763" s="108"/>
    </row>
    <row r="764" spans="1:8" ht="13" x14ac:dyDescent="0.2">
      <c r="A764" s="105" t="s">
        <v>5565</v>
      </c>
      <c r="B764" s="105" t="s">
        <v>4762</v>
      </c>
      <c r="C764" s="105" t="str">
        <f t="shared" si="11"/>
        <v>0113800429就労移行支援</v>
      </c>
      <c r="D764" s="105" t="s">
        <v>6504</v>
      </c>
      <c r="E764" s="105" t="s">
        <v>7485</v>
      </c>
      <c r="F764" s="106" t="s">
        <v>8661</v>
      </c>
      <c r="G764" s="108"/>
      <c r="H764" s="108"/>
    </row>
    <row r="765" spans="1:8" ht="13" x14ac:dyDescent="0.2">
      <c r="A765" s="105" t="s">
        <v>5565</v>
      </c>
      <c r="B765" s="105" t="s">
        <v>4765</v>
      </c>
      <c r="C765" s="105" t="str">
        <f t="shared" si="11"/>
        <v>0113800429就労継続支援(Ｂ型)</v>
      </c>
      <c r="D765" s="105" t="s">
        <v>6504</v>
      </c>
      <c r="E765" s="105" t="s">
        <v>7485</v>
      </c>
      <c r="F765" s="106" t="s">
        <v>8661</v>
      </c>
      <c r="G765" s="108"/>
      <c r="H765" s="108"/>
    </row>
    <row r="766" spans="1:8" ht="13" x14ac:dyDescent="0.2">
      <c r="A766" s="105" t="s">
        <v>5566</v>
      </c>
      <c r="B766" s="105" t="s">
        <v>4765</v>
      </c>
      <c r="C766" s="105" t="str">
        <f t="shared" si="11"/>
        <v>0113800437就労継続支援(Ｂ型)</v>
      </c>
      <c r="D766" s="105" t="s">
        <v>6474</v>
      </c>
      <c r="E766" s="105" t="s">
        <v>7486</v>
      </c>
      <c r="F766" s="106" t="s">
        <v>8662</v>
      </c>
      <c r="G766" s="108"/>
      <c r="H766" s="108"/>
    </row>
    <row r="767" spans="1:8" ht="13" x14ac:dyDescent="0.2">
      <c r="A767" s="105" t="s">
        <v>5567</v>
      </c>
      <c r="B767" s="105" t="s">
        <v>4765</v>
      </c>
      <c r="C767" s="105" t="str">
        <f t="shared" si="11"/>
        <v>0113800452就労継続支援(Ｂ型)</v>
      </c>
      <c r="D767" s="105" t="s">
        <v>6505</v>
      </c>
      <c r="E767" s="105" t="s">
        <v>7487</v>
      </c>
      <c r="F767" s="106" t="s">
        <v>8663</v>
      </c>
      <c r="G767" s="108"/>
      <c r="H767" s="108"/>
    </row>
    <row r="768" spans="1:8" ht="13" x14ac:dyDescent="0.2">
      <c r="A768" s="105" t="s">
        <v>5568</v>
      </c>
      <c r="B768" s="105" t="s">
        <v>4765</v>
      </c>
      <c r="C768" s="105" t="str">
        <f t="shared" si="11"/>
        <v>0113800460就労継続支援(Ｂ型)</v>
      </c>
      <c r="D768" s="105" t="s">
        <v>6500</v>
      </c>
      <c r="E768" s="105" t="s">
        <v>7488</v>
      </c>
      <c r="F768" s="106" t="s">
        <v>8664</v>
      </c>
      <c r="G768" s="108"/>
      <c r="H768" s="108"/>
    </row>
    <row r="769" spans="1:8" ht="13" x14ac:dyDescent="0.2">
      <c r="A769" s="105" t="s">
        <v>5569</v>
      </c>
      <c r="B769" s="105" t="s">
        <v>4765</v>
      </c>
      <c r="C769" s="105" t="str">
        <f t="shared" si="11"/>
        <v>0113800486就労継続支援(Ｂ型)</v>
      </c>
      <c r="D769" s="105" t="s">
        <v>6506</v>
      </c>
      <c r="E769" s="105" t="s">
        <v>7489</v>
      </c>
      <c r="F769" s="106" t="s">
        <v>8665</v>
      </c>
      <c r="G769" s="108"/>
      <c r="H769" s="108"/>
    </row>
    <row r="770" spans="1:8" ht="13" x14ac:dyDescent="0.2">
      <c r="A770" s="105" t="s">
        <v>5570</v>
      </c>
      <c r="B770" s="105" t="s">
        <v>4763</v>
      </c>
      <c r="C770" s="105" t="str">
        <f t="shared" si="11"/>
        <v>0113800502生活介護</v>
      </c>
      <c r="D770" s="105" t="s">
        <v>6500</v>
      </c>
      <c r="E770" s="105" t="s">
        <v>7490</v>
      </c>
      <c r="F770" s="106" t="s">
        <v>8666</v>
      </c>
      <c r="G770" s="108"/>
      <c r="H770" s="108"/>
    </row>
    <row r="771" spans="1:8" ht="13" x14ac:dyDescent="0.2">
      <c r="A771" s="105" t="s">
        <v>5571</v>
      </c>
      <c r="B771" s="105" t="s">
        <v>4765</v>
      </c>
      <c r="C771" s="105" t="str">
        <f t="shared" si="11"/>
        <v>0113800528就労継続支援(Ｂ型)</v>
      </c>
      <c r="D771" s="105" t="s">
        <v>6474</v>
      </c>
      <c r="E771" s="105" t="s">
        <v>7491</v>
      </c>
      <c r="F771" s="106" t="s">
        <v>8667</v>
      </c>
      <c r="G771" s="108"/>
      <c r="H771" s="108"/>
    </row>
    <row r="772" spans="1:8" ht="13" x14ac:dyDescent="0.2">
      <c r="A772" s="105" t="s">
        <v>5572</v>
      </c>
      <c r="B772" s="105" t="s">
        <v>4763</v>
      </c>
      <c r="C772" s="105" t="str">
        <f t="shared" ref="C772:C835" si="12">A772&amp;B772</f>
        <v>0113800551生活介護</v>
      </c>
      <c r="D772" s="105" t="s">
        <v>6506</v>
      </c>
      <c r="E772" s="105" t="s">
        <v>7492</v>
      </c>
      <c r="F772" s="106" t="s">
        <v>8668</v>
      </c>
      <c r="G772" s="108"/>
      <c r="H772" s="108"/>
    </row>
    <row r="773" spans="1:8" ht="13" x14ac:dyDescent="0.2">
      <c r="A773" s="105" t="s">
        <v>5572</v>
      </c>
      <c r="B773" s="105" t="s">
        <v>4766</v>
      </c>
      <c r="C773" s="105" t="str">
        <f t="shared" si="12"/>
        <v>0113800551自立訓練(生活訓練)</v>
      </c>
      <c r="D773" s="105" t="s">
        <v>6506</v>
      </c>
      <c r="E773" s="105" t="s">
        <v>7492</v>
      </c>
      <c r="F773" s="106" t="s">
        <v>8668</v>
      </c>
      <c r="G773" s="108"/>
      <c r="H773" s="108"/>
    </row>
    <row r="774" spans="1:8" ht="13" x14ac:dyDescent="0.2">
      <c r="A774" s="105" t="s">
        <v>5572</v>
      </c>
      <c r="B774" s="105" t="s">
        <v>4762</v>
      </c>
      <c r="C774" s="105" t="str">
        <f t="shared" si="12"/>
        <v>0113800551就労移行支援</v>
      </c>
      <c r="D774" s="105" t="s">
        <v>6506</v>
      </c>
      <c r="E774" s="105" t="s">
        <v>7492</v>
      </c>
      <c r="F774" s="106" t="s">
        <v>8668</v>
      </c>
      <c r="G774" s="108"/>
      <c r="H774" s="108"/>
    </row>
    <row r="775" spans="1:8" ht="13" x14ac:dyDescent="0.2">
      <c r="A775" s="105" t="s">
        <v>5573</v>
      </c>
      <c r="B775" s="105" t="s">
        <v>4765</v>
      </c>
      <c r="C775" s="105" t="str">
        <f t="shared" si="12"/>
        <v>0113800569就労継続支援(Ｂ型)</v>
      </c>
      <c r="D775" s="105" t="s">
        <v>6506</v>
      </c>
      <c r="E775" s="105" t="s">
        <v>7493</v>
      </c>
      <c r="F775" s="106" t="s">
        <v>8669</v>
      </c>
      <c r="G775" s="108"/>
      <c r="H775" s="108"/>
    </row>
    <row r="776" spans="1:8" ht="13" x14ac:dyDescent="0.2">
      <c r="A776" s="105" t="s">
        <v>5574</v>
      </c>
      <c r="B776" s="105" t="s">
        <v>4765</v>
      </c>
      <c r="C776" s="105" t="str">
        <f t="shared" si="12"/>
        <v>0113800619就労継続支援(Ｂ型)</v>
      </c>
      <c r="D776" s="105" t="s">
        <v>6474</v>
      </c>
      <c r="E776" s="105" t="s">
        <v>7494</v>
      </c>
      <c r="F776" s="106" t="s">
        <v>8670</v>
      </c>
      <c r="G776" s="108"/>
      <c r="H776" s="108"/>
    </row>
    <row r="777" spans="1:8" ht="13" x14ac:dyDescent="0.2">
      <c r="A777" s="105" t="s">
        <v>5575</v>
      </c>
      <c r="B777" s="105" t="s">
        <v>4765</v>
      </c>
      <c r="C777" s="105" t="str">
        <f t="shared" si="12"/>
        <v>0113800627就労継続支援(Ｂ型)</v>
      </c>
      <c r="D777" s="105" t="s">
        <v>6501</v>
      </c>
      <c r="E777" s="105" t="s">
        <v>7495</v>
      </c>
      <c r="F777" s="106" t="s">
        <v>8656</v>
      </c>
      <c r="G777" s="108"/>
      <c r="H777" s="108"/>
    </row>
    <row r="778" spans="1:8" ht="13" x14ac:dyDescent="0.2">
      <c r="A778" s="105" t="s">
        <v>5576</v>
      </c>
      <c r="B778" s="105" t="s">
        <v>4765</v>
      </c>
      <c r="C778" s="105" t="str">
        <f t="shared" si="12"/>
        <v>0113800635就労継続支援(Ｂ型)</v>
      </c>
      <c r="D778" s="105" t="s">
        <v>6507</v>
      </c>
      <c r="E778" s="105" t="s">
        <v>7496</v>
      </c>
      <c r="F778" s="106" t="s">
        <v>8671</v>
      </c>
      <c r="G778" s="108"/>
      <c r="H778" s="108"/>
    </row>
    <row r="779" spans="1:8" ht="13" x14ac:dyDescent="0.2">
      <c r="A779" s="105" t="s">
        <v>5577</v>
      </c>
      <c r="B779" s="105" t="s">
        <v>4763</v>
      </c>
      <c r="C779" s="105" t="str">
        <f t="shared" si="12"/>
        <v>0113800643生活介護</v>
      </c>
      <c r="D779" s="105" t="s">
        <v>6507</v>
      </c>
      <c r="E779" s="105" t="s">
        <v>7497</v>
      </c>
      <c r="F779" s="106" t="s">
        <v>8672</v>
      </c>
      <c r="G779" s="108"/>
      <c r="H779" s="108"/>
    </row>
    <row r="780" spans="1:8" ht="13" x14ac:dyDescent="0.2">
      <c r="A780" s="105" t="s">
        <v>5578</v>
      </c>
      <c r="B780" s="105" t="s">
        <v>4762</v>
      </c>
      <c r="C780" s="105" t="str">
        <f t="shared" si="12"/>
        <v>0113800650就労移行支援</v>
      </c>
      <c r="D780" s="105" t="s">
        <v>6500</v>
      </c>
      <c r="E780" s="105" t="s">
        <v>7498</v>
      </c>
      <c r="F780" s="106" t="s">
        <v>8673</v>
      </c>
      <c r="G780" s="108"/>
      <c r="H780" s="108"/>
    </row>
    <row r="781" spans="1:8" ht="13" x14ac:dyDescent="0.2">
      <c r="A781" s="105" t="s">
        <v>5578</v>
      </c>
      <c r="B781" s="105" t="s">
        <v>4765</v>
      </c>
      <c r="C781" s="105" t="str">
        <f t="shared" si="12"/>
        <v>0113800650就労継続支援(Ｂ型)</v>
      </c>
      <c r="D781" s="105" t="s">
        <v>6500</v>
      </c>
      <c r="E781" s="105" t="s">
        <v>7498</v>
      </c>
      <c r="F781" s="106" t="s">
        <v>8673</v>
      </c>
      <c r="G781" s="108"/>
      <c r="H781" s="108"/>
    </row>
    <row r="782" spans="1:8" ht="13" x14ac:dyDescent="0.2">
      <c r="A782" s="105" t="s">
        <v>5579</v>
      </c>
      <c r="B782" s="105" t="s">
        <v>4763</v>
      </c>
      <c r="C782" s="105" t="str">
        <f t="shared" si="12"/>
        <v>0113800692生活介護</v>
      </c>
      <c r="D782" s="105" t="s">
        <v>6503</v>
      </c>
      <c r="E782" s="105" t="s">
        <v>7499</v>
      </c>
      <c r="F782" s="106" t="s">
        <v>8674</v>
      </c>
      <c r="G782" s="108"/>
      <c r="H782" s="108"/>
    </row>
    <row r="783" spans="1:8" ht="13" x14ac:dyDescent="0.2">
      <c r="A783" s="105" t="s">
        <v>5580</v>
      </c>
      <c r="B783" s="105" t="s">
        <v>4765</v>
      </c>
      <c r="C783" s="105" t="str">
        <f t="shared" si="12"/>
        <v>0113800700就労継続支援(Ｂ型)</v>
      </c>
      <c r="D783" s="105" t="s">
        <v>6503</v>
      </c>
      <c r="E783" s="105" t="s">
        <v>7500</v>
      </c>
      <c r="F783" s="106" t="s">
        <v>8675</v>
      </c>
      <c r="G783" s="108"/>
      <c r="H783" s="108"/>
    </row>
    <row r="784" spans="1:8" ht="13" x14ac:dyDescent="0.2">
      <c r="A784" s="105" t="s">
        <v>5581</v>
      </c>
      <c r="B784" s="105" t="s">
        <v>4762</v>
      </c>
      <c r="C784" s="105" t="str">
        <f t="shared" si="12"/>
        <v>0113800734就労移行支援</v>
      </c>
      <c r="D784" s="105" t="s">
        <v>6507</v>
      </c>
      <c r="E784" s="105" t="s">
        <v>7501</v>
      </c>
      <c r="F784" s="106" t="s">
        <v>8676</v>
      </c>
      <c r="G784" s="108"/>
      <c r="H784" s="108"/>
    </row>
    <row r="785" spans="1:8" ht="13" x14ac:dyDescent="0.2">
      <c r="A785" s="105" t="s">
        <v>5581</v>
      </c>
      <c r="B785" s="105" t="s">
        <v>4765</v>
      </c>
      <c r="C785" s="105" t="str">
        <f t="shared" si="12"/>
        <v>0113800734就労継続支援(Ｂ型)</v>
      </c>
      <c r="D785" s="105" t="s">
        <v>6507</v>
      </c>
      <c r="E785" s="105" t="s">
        <v>7501</v>
      </c>
      <c r="F785" s="106" t="s">
        <v>8676</v>
      </c>
      <c r="G785" s="108"/>
      <c r="H785" s="108"/>
    </row>
    <row r="786" spans="1:8" ht="13" x14ac:dyDescent="0.2">
      <c r="A786" s="105" t="s">
        <v>5582</v>
      </c>
      <c r="B786" s="105" t="s">
        <v>4764</v>
      </c>
      <c r="C786" s="105" t="str">
        <f t="shared" si="12"/>
        <v>0113800767就労継続支援(Ａ型)</v>
      </c>
      <c r="D786" s="105" t="s">
        <v>6508</v>
      </c>
      <c r="E786" s="105" t="s">
        <v>7502</v>
      </c>
      <c r="F786" s="106" t="s">
        <v>8677</v>
      </c>
      <c r="G786" s="108"/>
      <c r="H786" s="108"/>
    </row>
    <row r="787" spans="1:8" ht="13" x14ac:dyDescent="0.2">
      <c r="A787" s="105" t="s">
        <v>5582</v>
      </c>
      <c r="B787" s="105" t="s">
        <v>4765</v>
      </c>
      <c r="C787" s="105" t="str">
        <f t="shared" si="12"/>
        <v>0113800767就労継続支援(Ｂ型)</v>
      </c>
      <c r="D787" s="105" t="s">
        <v>6508</v>
      </c>
      <c r="E787" s="105" t="s">
        <v>7502</v>
      </c>
      <c r="F787" s="106" t="s">
        <v>8677</v>
      </c>
      <c r="G787" s="108"/>
      <c r="H787" s="108"/>
    </row>
    <row r="788" spans="1:8" ht="13" x14ac:dyDescent="0.2">
      <c r="A788" s="105" t="s">
        <v>5583</v>
      </c>
      <c r="B788" s="105" t="s">
        <v>4765</v>
      </c>
      <c r="C788" s="105" t="str">
        <f t="shared" si="12"/>
        <v>0113800775就労継続支援(Ｂ型)</v>
      </c>
      <c r="D788" s="105" t="s">
        <v>6509</v>
      </c>
      <c r="E788" s="105" t="s">
        <v>7503</v>
      </c>
      <c r="F788" s="106" t="s">
        <v>8678</v>
      </c>
      <c r="G788" s="108"/>
      <c r="H788" s="108"/>
    </row>
    <row r="789" spans="1:8" ht="13" x14ac:dyDescent="0.2">
      <c r="A789" s="105" t="s">
        <v>5584</v>
      </c>
      <c r="B789" s="105" t="s">
        <v>4765</v>
      </c>
      <c r="C789" s="105" t="str">
        <f t="shared" si="12"/>
        <v>0113800833就労継続支援(Ｂ型)</v>
      </c>
      <c r="D789" s="105" t="s">
        <v>6510</v>
      </c>
      <c r="E789" s="105" t="s">
        <v>7504</v>
      </c>
      <c r="F789" s="106" t="s">
        <v>8679</v>
      </c>
      <c r="G789" s="108"/>
      <c r="H789" s="108"/>
    </row>
    <row r="790" spans="1:8" ht="13" x14ac:dyDescent="0.2">
      <c r="A790" s="105" t="s">
        <v>5585</v>
      </c>
      <c r="B790" s="105" t="s">
        <v>4765</v>
      </c>
      <c r="C790" s="105" t="str">
        <f t="shared" si="12"/>
        <v>0113800858就労継続支援(Ｂ型)</v>
      </c>
      <c r="D790" s="105" t="s">
        <v>6511</v>
      </c>
      <c r="E790" s="105" t="s">
        <v>7505</v>
      </c>
      <c r="F790" s="106" t="s">
        <v>8680</v>
      </c>
      <c r="G790" s="108"/>
      <c r="H790" s="108"/>
    </row>
    <row r="791" spans="1:8" ht="13" x14ac:dyDescent="0.2">
      <c r="A791" s="105" t="s">
        <v>5586</v>
      </c>
      <c r="B791" s="105" t="s">
        <v>4763</v>
      </c>
      <c r="C791" s="105" t="str">
        <f t="shared" si="12"/>
        <v>0113800874生活介護</v>
      </c>
      <c r="D791" s="105" t="s">
        <v>6506</v>
      </c>
      <c r="E791" s="105" t="s">
        <v>7506</v>
      </c>
      <c r="F791" s="106" t="s">
        <v>8681</v>
      </c>
      <c r="G791" s="108"/>
      <c r="H791" s="108"/>
    </row>
    <row r="792" spans="1:8" ht="13" x14ac:dyDescent="0.2">
      <c r="A792" s="105" t="s">
        <v>5586</v>
      </c>
      <c r="B792" s="105" t="s">
        <v>4765</v>
      </c>
      <c r="C792" s="105" t="str">
        <f t="shared" si="12"/>
        <v>0113800874就労継続支援(Ｂ型)</v>
      </c>
      <c r="D792" s="105" t="s">
        <v>6506</v>
      </c>
      <c r="E792" s="105" t="s">
        <v>7506</v>
      </c>
      <c r="F792" s="106" t="s">
        <v>8681</v>
      </c>
      <c r="G792" s="108"/>
      <c r="H792" s="108"/>
    </row>
    <row r="793" spans="1:8" ht="13" x14ac:dyDescent="0.2">
      <c r="A793" s="105" t="s">
        <v>5587</v>
      </c>
      <c r="B793" s="105" t="s">
        <v>4763</v>
      </c>
      <c r="C793" s="105" t="str">
        <f t="shared" si="12"/>
        <v>0114100019生活介護</v>
      </c>
      <c r="D793" s="105" t="s">
        <v>6512</v>
      </c>
      <c r="E793" s="105" t="s">
        <v>7507</v>
      </c>
      <c r="F793" s="106" t="s">
        <v>8682</v>
      </c>
      <c r="G793" s="108"/>
      <c r="H793" s="108"/>
    </row>
    <row r="794" spans="1:8" ht="13" x14ac:dyDescent="0.2">
      <c r="A794" s="105" t="s">
        <v>5588</v>
      </c>
      <c r="B794" s="105" t="s">
        <v>4765</v>
      </c>
      <c r="C794" s="105" t="str">
        <f t="shared" si="12"/>
        <v>0114100100就労継続支援(Ｂ型)</v>
      </c>
      <c r="D794" s="105" t="s">
        <v>6513</v>
      </c>
      <c r="E794" s="105" t="s">
        <v>7508</v>
      </c>
      <c r="F794" s="106" t="s">
        <v>8683</v>
      </c>
      <c r="G794" s="108"/>
      <c r="H794" s="108"/>
    </row>
    <row r="795" spans="1:8" ht="13" x14ac:dyDescent="0.2">
      <c r="A795" s="105" t="s">
        <v>5589</v>
      </c>
      <c r="B795" s="105" t="s">
        <v>4763</v>
      </c>
      <c r="C795" s="105" t="str">
        <f t="shared" si="12"/>
        <v>0114100126生活介護</v>
      </c>
      <c r="D795" s="105" t="s">
        <v>6514</v>
      </c>
      <c r="E795" s="105" t="s">
        <v>7509</v>
      </c>
      <c r="F795" s="106" t="s">
        <v>8684</v>
      </c>
      <c r="G795" s="108"/>
      <c r="H795" s="108"/>
    </row>
    <row r="796" spans="1:8" ht="13" x14ac:dyDescent="0.2">
      <c r="A796" s="105" t="s">
        <v>5590</v>
      </c>
      <c r="B796" s="105" t="s">
        <v>4763</v>
      </c>
      <c r="C796" s="105" t="str">
        <f t="shared" si="12"/>
        <v>0114100159生活介護</v>
      </c>
      <c r="D796" s="105" t="s">
        <v>6515</v>
      </c>
      <c r="E796" s="105" t="s">
        <v>7510</v>
      </c>
      <c r="F796" s="106" t="s">
        <v>8685</v>
      </c>
      <c r="G796" s="108"/>
      <c r="H796" s="108"/>
    </row>
    <row r="797" spans="1:8" ht="13" x14ac:dyDescent="0.2">
      <c r="A797" s="105" t="s">
        <v>5591</v>
      </c>
      <c r="B797" s="105" t="s">
        <v>4764</v>
      </c>
      <c r="C797" s="105" t="str">
        <f t="shared" si="12"/>
        <v>0114100316就労継続支援(Ａ型)</v>
      </c>
      <c r="D797" s="105" t="s">
        <v>6516</v>
      </c>
      <c r="E797" s="105" t="s">
        <v>7511</v>
      </c>
      <c r="F797" s="106" t="s">
        <v>8686</v>
      </c>
      <c r="G797" s="108"/>
      <c r="H797" s="108"/>
    </row>
    <row r="798" spans="1:8" ht="13" x14ac:dyDescent="0.2">
      <c r="A798" s="105" t="s">
        <v>5592</v>
      </c>
      <c r="B798" s="105" t="s">
        <v>4765</v>
      </c>
      <c r="C798" s="105" t="str">
        <f t="shared" si="12"/>
        <v>0114100324就労継続支援(Ｂ型)</v>
      </c>
      <c r="D798" s="105" t="s">
        <v>6517</v>
      </c>
      <c r="E798" s="105" t="s">
        <v>7512</v>
      </c>
      <c r="F798" s="106" t="s">
        <v>8687</v>
      </c>
      <c r="G798" s="108"/>
      <c r="H798" s="108"/>
    </row>
    <row r="799" spans="1:8" ht="13" x14ac:dyDescent="0.2">
      <c r="A799" s="105" t="s">
        <v>5593</v>
      </c>
      <c r="B799" s="105" t="s">
        <v>4764</v>
      </c>
      <c r="C799" s="105" t="str">
        <f t="shared" si="12"/>
        <v>0114100480就労継続支援(Ａ型)</v>
      </c>
      <c r="D799" s="105" t="s">
        <v>6518</v>
      </c>
      <c r="E799" s="105" t="s">
        <v>7513</v>
      </c>
      <c r="F799" s="106" t="s">
        <v>8688</v>
      </c>
      <c r="G799" s="108"/>
      <c r="H799" s="108"/>
    </row>
    <row r="800" spans="1:8" ht="13" x14ac:dyDescent="0.2">
      <c r="A800" s="105" t="s">
        <v>5593</v>
      </c>
      <c r="B800" s="105" t="s">
        <v>4765</v>
      </c>
      <c r="C800" s="105" t="str">
        <f t="shared" si="12"/>
        <v>0114100480就労継続支援(Ｂ型)</v>
      </c>
      <c r="D800" s="105" t="s">
        <v>6518</v>
      </c>
      <c r="E800" s="105" t="s">
        <v>7513</v>
      </c>
      <c r="F800" s="106" t="s">
        <v>8688</v>
      </c>
      <c r="G800" s="108"/>
      <c r="H800" s="108"/>
    </row>
    <row r="801" spans="1:8" ht="13" x14ac:dyDescent="0.2">
      <c r="A801" s="105" t="s">
        <v>5594</v>
      </c>
      <c r="B801" s="105" t="s">
        <v>4763</v>
      </c>
      <c r="C801" s="105" t="str">
        <f t="shared" si="12"/>
        <v>0114100506生活介護</v>
      </c>
      <c r="D801" s="105" t="s">
        <v>6518</v>
      </c>
      <c r="E801" s="105" t="s">
        <v>7514</v>
      </c>
      <c r="F801" s="106" t="s">
        <v>8689</v>
      </c>
      <c r="G801" s="108"/>
      <c r="H801" s="108"/>
    </row>
    <row r="802" spans="1:8" ht="13" x14ac:dyDescent="0.2">
      <c r="A802" s="105" t="s">
        <v>5594</v>
      </c>
      <c r="B802" s="105" t="s">
        <v>4764</v>
      </c>
      <c r="C802" s="105" t="str">
        <f t="shared" si="12"/>
        <v>0114100506就労継続支援(Ａ型)</v>
      </c>
      <c r="D802" s="105" t="s">
        <v>6518</v>
      </c>
      <c r="E802" s="105" t="s">
        <v>7514</v>
      </c>
      <c r="F802" s="106" t="s">
        <v>8689</v>
      </c>
      <c r="G802" s="108"/>
      <c r="H802" s="108"/>
    </row>
    <row r="803" spans="1:8" ht="13" x14ac:dyDescent="0.2">
      <c r="A803" s="105" t="s">
        <v>5595</v>
      </c>
      <c r="B803" s="105" t="s">
        <v>4765</v>
      </c>
      <c r="C803" s="105" t="str">
        <f t="shared" si="12"/>
        <v>0114100605就労継続支援(Ｂ型)</v>
      </c>
      <c r="D803" s="105" t="s">
        <v>6519</v>
      </c>
      <c r="E803" s="105" t="s">
        <v>7515</v>
      </c>
      <c r="F803" s="106" t="s">
        <v>8690</v>
      </c>
      <c r="G803" s="108"/>
      <c r="H803" s="108"/>
    </row>
    <row r="804" spans="1:8" ht="13" x14ac:dyDescent="0.2">
      <c r="A804" s="105" t="s">
        <v>5596</v>
      </c>
      <c r="B804" s="105" t="s">
        <v>4762</v>
      </c>
      <c r="C804" s="105" t="str">
        <f t="shared" si="12"/>
        <v>0114100613就労移行支援</v>
      </c>
      <c r="D804" s="105" t="s">
        <v>6512</v>
      </c>
      <c r="E804" s="105" t="s">
        <v>7516</v>
      </c>
      <c r="F804" s="106" t="s">
        <v>8691</v>
      </c>
      <c r="G804" s="108"/>
      <c r="H804" s="108"/>
    </row>
    <row r="805" spans="1:8" ht="13" x14ac:dyDescent="0.2">
      <c r="A805" s="105" t="s">
        <v>5597</v>
      </c>
      <c r="B805" s="105" t="s">
        <v>4763</v>
      </c>
      <c r="C805" s="105" t="str">
        <f t="shared" si="12"/>
        <v>0114100712生活介護</v>
      </c>
      <c r="D805" s="105" t="s">
        <v>6520</v>
      </c>
      <c r="E805" s="105" t="s">
        <v>7517</v>
      </c>
      <c r="F805" s="106" t="s">
        <v>8692</v>
      </c>
      <c r="G805" s="108"/>
      <c r="H805" s="108"/>
    </row>
    <row r="806" spans="1:8" ht="13" x14ac:dyDescent="0.2">
      <c r="A806" s="105" t="s">
        <v>5598</v>
      </c>
      <c r="B806" s="105" t="s">
        <v>4765</v>
      </c>
      <c r="C806" s="105" t="str">
        <f t="shared" si="12"/>
        <v>0114100738就労継続支援(Ｂ型)</v>
      </c>
      <c r="D806" s="105" t="s">
        <v>6521</v>
      </c>
      <c r="E806" s="105" t="s">
        <v>7518</v>
      </c>
      <c r="F806" s="106" t="s">
        <v>8693</v>
      </c>
      <c r="G806" s="108"/>
      <c r="H806" s="108"/>
    </row>
    <row r="807" spans="1:8" ht="13" x14ac:dyDescent="0.2">
      <c r="A807" s="105" t="s">
        <v>5599</v>
      </c>
      <c r="B807" s="105" t="s">
        <v>4763</v>
      </c>
      <c r="C807" s="105" t="str">
        <f t="shared" si="12"/>
        <v>0114100787生活介護</v>
      </c>
      <c r="D807" s="105" t="s">
        <v>6514</v>
      </c>
      <c r="E807" s="105" t="s">
        <v>7519</v>
      </c>
      <c r="F807" s="106" t="s">
        <v>8694</v>
      </c>
      <c r="G807" s="108"/>
      <c r="H807" s="108"/>
    </row>
    <row r="808" spans="1:8" ht="13" x14ac:dyDescent="0.2">
      <c r="A808" s="105" t="s">
        <v>5599</v>
      </c>
      <c r="B808" s="105" t="s">
        <v>4765</v>
      </c>
      <c r="C808" s="105" t="str">
        <f t="shared" si="12"/>
        <v>0114100787就労継続支援(Ｂ型)</v>
      </c>
      <c r="D808" s="105" t="s">
        <v>6514</v>
      </c>
      <c r="E808" s="105" t="s">
        <v>7519</v>
      </c>
      <c r="F808" s="106" t="s">
        <v>8694</v>
      </c>
      <c r="G808" s="108"/>
      <c r="H808" s="108"/>
    </row>
    <row r="809" spans="1:8" ht="13" x14ac:dyDescent="0.2">
      <c r="A809" s="105" t="s">
        <v>5600</v>
      </c>
      <c r="B809" s="105" t="s">
        <v>4765</v>
      </c>
      <c r="C809" s="105" t="str">
        <f t="shared" si="12"/>
        <v>0114100803就労継続支援(Ｂ型)</v>
      </c>
      <c r="D809" s="105" t="s">
        <v>6522</v>
      </c>
      <c r="E809" s="105" t="s">
        <v>7520</v>
      </c>
      <c r="F809" s="106" t="s">
        <v>8695</v>
      </c>
      <c r="G809" s="108"/>
      <c r="H809" s="108"/>
    </row>
    <row r="810" spans="1:8" ht="13" x14ac:dyDescent="0.2">
      <c r="A810" s="105" t="s">
        <v>5601</v>
      </c>
      <c r="B810" s="105" t="s">
        <v>4764</v>
      </c>
      <c r="C810" s="105" t="str">
        <f t="shared" si="12"/>
        <v>0114100837就労継続支援(Ａ型)</v>
      </c>
      <c r="D810" s="105" t="s">
        <v>6523</v>
      </c>
      <c r="E810" s="105" t="s">
        <v>7521</v>
      </c>
      <c r="F810" s="106" t="s">
        <v>8696</v>
      </c>
      <c r="G810" s="108"/>
      <c r="H810" s="108"/>
    </row>
    <row r="811" spans="1:8" ht="13" x14ac:dyDescent="0.2">
      <c r="A811" s="105" t="s">
        <v>5601</v>
      </c>
      <c r="B811" s="105" t="s">
        <v>4765</v>
      </c>
      <c r="C811" s="105" t="str">
        <f t="shared" si="12"/>
        <v>0114100837就労継続支援(Ｂ型)</v>
      </c>
      <c r="D811" s="105" t="s">
        <v>6523</v>
      </c>
      <c r="E811" s="105" t="s">
        <v>7522</v>
      </c>
      <c r="F811" s="106" t="s">
        <v>8696</v>
      </c>
      <c r="G811" s="108"/>
      <c r="H811" s="108"/>
    </row>
    <row r="812" spans="1:8" ht="13" x14ac:dyDescent="0.2">
      <c r="A812" s="105" t="s">
        <v>5602</v>
      </c>
      <c r="B812" s="105" t="s">
        <v>4763</v>
      </c>
      <c r="C812" s="105" t="str">
        <f t="shared" si="12"/>
        <v>0114100845生活介護</v>
      </c>
      <c r="D812" s="105" t="s">
        <v>6524</v>
      </c>
      <c r="E812" s="105" t="s">
        <v>7523</v>
      </c>
      <c r="F812" s="106" t="s">
        <v>8697</v>
      </c>
      <c r="G812" s="108"/>
      <c r="H812" s="108"/>
    </row>
    <row r="813" spans="1:8" ht="13" x14ac:dyDescent="0.2">
      <c r="A813" s="105" t="s">
        <v>5603</v>
      </c>
      <c r="B813" s="105" t="s">
        <v>4765</v>
      </c>
      <c r="C813" s="105" t="str">
        <f t="shared" si="12"/>
        <v>0114100852就労継続支援(Ｂ型)</v>
      </c>
      <c r="D813" s="105" t="s">
        <v>6524</v>
      </c>
      <c r="E813" s="105" t="s">
        <v>7524</v>
      </c>
      <c r="F813" s="106" t="s">
        <v>8698</v>
      </c>
      <c r="G813" s="108"/>
      <c r="H813" s="108"/>
    </row>
    <row r="814" spans="1:8" ht="13" x14ac:dyDescent="0.2">
      <c r="A814" s="105" t="s">
        <v>5604</v>
      </c>
      <c r="B814" s="105" t="s">
        <v>4763</v>
      </c>
      <c r="C814" s="105" t="str">
        <f t="shared" si="12"/>
        <v>0114100860生活介護</v>
      </c>
      <c r="D814" s="105" t="s">
        <v>6524</v>
      </c>
      <c r="E814" s="105" t="s">
        <v>7525</v>
      </c>
      <c r="F814" s="106" t="s">
        <v>8699</v>
      </c>
      <c r="G814" s="108"/>
      <c r="H814" s="108"/>
    </row>
    <row r="815" spans="1:8" ht="13" x14ac:dyDescent="0.2">
      <c r="A815" s="105" t="s">
        <v>5604</v>
      </c>
      <c r="B815" s="105" t="s">
        <v>4765</v>
      </c>
      <c r="C815" s="105" t="str">
        <f t="shared" si="12"/>
        <v>0114100860就労継続支援(Ｂ型)</v>
      </c>
      <c r="D815" s="105" t="s">
        <v>6524</v>
      </c>
      <c r="E815" s="105" t="s">
        <v>7525</v>
      </c>
      <c r="F815" s="106" t="s">
        <v>8699</v>
      </c>
      <c r="G815" s="108"/>
      <c r="H815" s="108"/>
    </row>
    <row r="816" spans="1:8" ht="13" x14ac:dyDescent="0.2">
      <c r="A816" s="105" t="s">
        <v>5605</v>
      </c>
      <c r="B816" s="105" t="s">
        <v>4765</v>
      </c>
      <c r="C816" s="105" t="str">
        <f t="shared" si="12"/>
        <v>0114100878就労継続支援(Ｂ型)</v>
      </c>
      <c r="D816" s="105" t="s">
        <v>6512</v>
      </c>
      <c r="E816" s="105" t="s">
        <v>7526</v>
      </c>
      <c r="F816" s="106" t="s">
        <v>8700</v>
      </c>
      <c r="G816" s="108"/>
      <c r="H816" s="108"/>
    </row>
    <row r="817" spans="1:8" ht="13" x14ac:dyDescent="0.2">
      <c r="A817" s="105" t="s">
        <v>5606</v>
      </c>
      <c r="B817" s="105" t="s">
        <v>4763</v>
      </c>
      <c r="C817" s="105" t="str">
        <f t="shared" si="12"/>
        <v>0114100886生活介護</v>
      </c>
      <c r="D817" s="105" t="s">
        <v>6525</v>
      </c>
      <c r="E817" s="105" t="s">
        <v>7527</v>
      </c>
      <c r="F817" s="106" t="s">
        <v>8701</v>
      </c>
      <c r="G817" s="108"/>
      <c r="H817" s="108"/>
    </row>
    <row r="818" spans="1:8" ht="13" x14ac:dyDescent="0.2">
      <c r="A818" s="105" t="s">
        <v>5606</v>
      </c>
      <c r="B818" s="105" t="s">
        <v>4765</v>
      </c>
      <c r="C818" s="105" t="str">
        <f t="shared" si="12"/>
        <v>0114100886就労継続支援(Ｂ型)</v>
      </c>
      <c r="D818" s="105" t="s">
        <v>6525</v>
      </c>
      <c r="E818" s="105" t="s">
        <v>1388</v>
      </c>
      <c r="F818" s="106" t="s">
        <v>8701</v>
      </c>
      <c r="G818" s="108"/>
      <c r="H818" s="108"/>
    </row>
    <row r="819" spans="1:8" ht="13" x14ac:dyDescent="0.2">
      <c r="A819" s="105" t="s">
        <v>5607</v>
      </c>
      <c r="B819" s="105" t="s">
        <v>4765</v>
      </c>
      <c r="C819" s="105" t="str">
        <f t="shared" si="12"/>
        <v>0114100894就労継続支援(Ｂ型)</v>
      </c>
      <c r="D819" s="105" t="s">
        <v>6526</v>
      </c>
      <c r="E819" s="105" t="s">
        <v>7528</v>
      </c>
      <c r="F819" s="106" t="s">
        <v>8702</v>
      </c>
      <c r="G819" s="108"/>
      <c r="H819" s="108"/>
    </row>
    <row r="820" spans="1:8" ht="13" x14ac:dyDescent="0.2">
      <c r="A820" s="105" t="s">
        <v>5608</v>
      </c>
      <c r="B820" s="105" t="s">
        <v>4763</v>
      </c>
      <c r="C820" s="105" t="str">
        <f t="shared" si="12"/>
        <v>0114100902生活介護</v>
      </c>
      <c r="D820" s="105" t="s">
        <v>6527</v>
      </c>
      <c r="E820" s="105" t="s">
        <v>7529</v>
      </c>
      <c r="F820" s="106" t="s">
        <v>8703</v>
      </c>
      <c r="G820" s="108"/>
      <c r="H820" s="108"/>
    </row>
    <row r="821" spans="1:8" ht="13" x14ac:dyDescent="0.2">
      <c r="A821" s="105" t="s">
        <v>5608</v>
      </c>
      <c r="B821" s="105" t="s">
        <v>4765</v>
      </c>
      <c r="C821" s="105" t="str">
        <f t="shared" si="12"/>
        <v>0114100902就労継続支援(Ｂ型)</v>
      </c>
      <c r="D821" s="105" t="s">
        <v>6527</v>
      </c>
      <c r="E821" s="105" t="s">
        <v>7529</v>
      </c>
      <c r="F821" s="106" t="s">
        <v>8703</v>
      </c>
      <c r="G821" s="108"/>
      <c r="H821" s="108"/>
    </row>
    <row r="822" spans="1:8" ht="13" x14ac:dyDescent="0.2">
      <c r="A822" s="105" t="s">
        <v>5609</v>
      </c>
      <c r="B822" s="105" t="s">
        <v>4763</v>
      </c>
      <c r="C822" s="105" t="str">
        <f t="shared" si="12"/>
        <v>0114100993生活介護</v>
      </c>
      <c r="D822" s="105" t="s">
        <v>6515</v>
      </c>
      <c r="E822" s="105" t="s">
        <v>7530</v>
      </c>
      <c r="F822" s="106" t="s">
        <v>8704</v>
      </c>
      <c r="G822" s="108"/>
      <c r="H822" s="108"/>
    </row>
    <row r="823" spans="1:8" ht="13" x14ac:dyDescent="0.2">
      <c r="A823" s="105" t="s">
        <v>5609</v>
      </c>
      <c r="B823" s="105" t="s">
        <v>4765</v>
      </c>
      <c r="C823" s="105" t="str">
        <f t="shared" si="12"/>
        <v>0114100993就労継続支援(Ｂ型)</v>
      </c>
      <c r="D823" s="105" t="s">
        <v>6515</v>
      </c>
      <c r="E823" s="105" t="s">
        <v>7530</v>
      </c>
      <c r="F823" s="106" t="s">
        <v>8704</v>
      </c>
      <c r="G823" s="108"/>
      <c r="H823" s="108"/>
    </row>
    <row r="824" spans="1:8" ht="13" x14ac:dyDescent="0.2">
      <c r="A824" s="105" t="s">
        <v>5610</v>
      </c>
      <c r="B824" s="105" t="s">
        <v>4765</v>
      </c>
      <c r="C824" s="105" t="str">
        <f t="shared" si="12"/>
        <v>0114101017就労継続支援(Ｂ型)</v>
      </c>
      <c r="D824" s="105" t="s">
        <v>6528</v>
      </c>
      <c r="E824" s="105" t="s">
        <v>7531</v>
      </c>
      <c r="F824" s="106" t="s">
        <v>8705</v>
      </c>
      <c r="G824" s="108"/>
      <c r="H824" s="108"/>
    </row>
    <row r="825" spans="1:8" ht="13" x14ac:dyDescent="0.2">
      <c r="A825" s="105" t="s">
        <v>5611</v>
      </c>
      <c r="B825" s="105" t="s">
        <v>4765</v>
      </c>
      <c r="C825" s="105" t="str">
        <f t="shared" si="12"/>
        <v>0114101025就労継続支援(Ｂ型)</v>
      </c>
      <c r="D825" s="105" t="s">
        <v>6529</v>
      </c>
      <c r="E825" s="105" t="s">
        <v>7532</v>
      </c>
      <c r="F825" s="106" t="s">
        <v>8706</v>
      </c>
      <c r="G825" s="108"/>
      <c r="H825" s="108"/>
    </row>
    <row r="826" spans="1:8" ht="13" x14ac:dyDescent="0.2">
      <c r="A826" s="105" t="s">
        <v>5612</v>
      </c>
      <c r="B826" s="105" t="s">
        <v>4765</v>
      </c>
      <c r="C826" s="105" t="str">
        <f t="shared" si="12"/>
        <v>0114101058就労継続支援(Ｂ型)</v>
      </c>
      <c r="D826" s="105" t="s">
        <v>6512</v>
      </c>
      <c r="E826" s="105" t="s">
        <v>7533</v>
      </c>
      <c r="F826" s="106" t="s">
        <v>8707</v>
      </c>
      <c r="G826" s="108"/>
      <c r="H826" s="108"/>
    </row>
    <row r="827" spans="1:8" ht="13" x14ac:dyDescent="0.2">
      <c r="A827" s="105" t="s">
        <v>5613</v>
      </c>
      <c r="B827" s="105" t="s">
        <v>4764</v>
      </c>
      <c r="C827" s="105" t="str">
        <f t="shared" si="12"/>
        <v>0114101066就労継続支援(Ａ型)</v>
      </c>
      <c r="D827" s="105" t="s">
        <v>6516</v>
      </c>
      <c r="E827" s="105" t="s">
        <v>7534</v>
      </c>
      <c r="F827" s="106" t="s">
        <v>8708</v>
      </c>
      <c r="G827" s="108"/>
      <c r="H827" s="108"/>
    </row>
    <row r="828" spans="1:8" ht="13" x14ac:dyDescent="0.2">
      <c r="A828" s="105" t="s">
        <v>5614</v>
      </c>
      <c r="B828" s="105" t="s">
        <v>4765</v>
      </c>
      <c r="C828" s="105" t="str">
        <f t="shared" si="12"/>
        <v>0114101074就労継続支援(Ｂ型)</v>
      </c>
      <c r="D828" s="105" t="s">
        <v>6517</v>
      </c>
      <c r="E828" s="105" t="s">
        <v>7535</v>
      </c>
      <c r="F828" s="106" t="s">
        <v>8709</v>
      </c>
      <c r="G828" s="108"/>
      <c r="H828" s="108"/>
    </row>
    <row r="829" spans="1:8" ht="13" x14ac:dyDescent="0.2">
      <c r="A829" s="105" t="s">
        <v>5615</v>
      </c>
      <c r="B829" s="105" t="s">
        <v>4765</v>
      </c>
      <c r="C829" s="105" t="str">
        <f t="shared" si="12"/>
        <v>0114101082就労継続支援(Ｂ型)</v>
      </c>
      <c r="D829" s="105" t="s">
        <v>6530</v>
      </c>
      <c r="E829" s="105" t="s">
        <v>7536</v>
      </c>
      <c r="F829" s="106" t="s">
        <v>8710</v>
      </c>
      <c r="G829" s="108"/>
      <c r="H829" s="108"/>
    </row>
    <row r="830" spans="1:8" ht="13" x14ac:dyDescent="0.2">
      <c r="A830" s="105" t="s">
        <v>5616</v>
      </c>
      <c r="B830" s="105" t="s">
        <v>4765</v>
      </c>
      <c r="C830" s="105" t="str">
        <f t="shared" si="12"/>
        <v>0114101108就労継続支援(Ｂ型)</v>
      </c>
      <c r="D830" s="105" t="s">
        <v>6531</v>
      </c>
      <c r="E830" s="105" t="s">
        <v>7537</v>
      </c>
      <c r="F830" s="106" t="s">
        <v>8711</v>
      </c>
      <c r="G830" s="108"/>
      <c r="H830" s="108"/>
    </row>
    <row r="831" spans="1:8" ht="13" x14ac:dyDescent="0.2">
      <c r="A831" s="105" t="s">
        <v>5617</v>
      </c>
      <c r="B831" s="105" t="s">
        <v>4763</v>
      </c>
      <c r="C831" s="105" t="str">
        <f t="shared" si="12"/>
        <v>0114101140生活介護</v>
      </c>
      <c r="D831" s="105" t="s">
        <v>6532</v>
      </c>
      <c r="E831" s="105" t="s">
        <v>7538</v>
      </c>
      <c r="F831" s="106" t="s">
        <v>8712</v>
      </c>
      <c r="G831" s="108"/>
      <c r="H831" s="108"/>
    </row>
    <row r="832" spans="1:8" ht="13" x14ac:dyDescent="0.2">
      <c r="A832" s="105" t="s">
        <v>5618</v>
      </c>
      <c r="B832" s="105" t="s">
        <v>4763</v>
      </c>
      <c r="C832" s="105" t="str">
        <f t="shared" si="12"/>
        <v>0114101173生活介護</v>
      </c>
      <c r="D832" s="105" t="s">
        <v>6520</v>
      </c>
      <c r="E832" s="105" t="s">
        <v>7539</v>
      </c>
      <c r="F832" s="106" t="s">
        <v>8713</v>
      </c>
      <c r="G832" s="108"/>
      <c r="H832" s="108"/>
    </row>
    <row r="833" spans="1:8" ht="13" x14ac:dyDescent="0.2">
      <c r="A833" s="105" t="s">
        <v>5619</v>
      </c>
      <c r="B833" s="105" t="s">
        <v>4762</v>
      </c>
      <c r="C833" s="105" t="str">
        <f t="shared" si="12"/>
        <v>0114101215就労移行支援</v>
      </c>
      <c r="D833" s="105" t="s">
        <v>6523</v>
      </c>
      <c r="E833" s="105" t="s">
        <v>7540</v>
      </c>
      <c r="F833" s="106" t="s">
        <v>8714</v>
      </c>
      <c r="G833" s="108"/>
      <c r="H833" s="108"/>
    </row>
    <row r="834" spans="1:8" ht="13" x14ac:dyDescent="0.2">
      <c r="A834" s="105" t="s">
        <v>5619</v>
      </c>
      <c r="B834" s="105" t="s">
        <v>4764</v>
      </c>
      <c r="C834" s="105" t="str">
        <f t="shared" si="12"/>
        <v>0114101215就労継続支援(Ａ型)</v>
      </c>
      <c r="D834" s="105" t="s">
        <v>6523</v>
      </c>
      <c r="E834" s="105" t="s">
        <v>7541</v>
      </c>
      <c r="F834" s="106" t="s">
        <v>8715</v>
      </c>
      <c r="G834" s="108"/>
      <c r="H834" s="108"/>
    </row>
    <row r="835" spans="1:8" ht="13" x14ac:dyDescent="0.2">
      <c r="A835" s="105" t="s">
        <v>5620</v>
      </c>
      <c r="B835" s="105" t="s">
        <v>4766</v>
      </c>
      <c r="C835" s="105" t="str">
        <f t="shared" si="12"/>
        <v>0114101223自立訓練(生活訓練)</v>
      </c>
      <c r="D835" s="105" t="s">
        <v>6512</v>
      </c>
      <c r="E835" s="105" t="s">
        <v>7542</v>
      </c>
      <c r="F835" s="106" t="s">
        <v>8716</v>
      </c>
      <c r="G835" s="108"/>
      <c r="H835" s="108"/>
    </row>
    <row r="836" spans="1:8" ht="13" x14ac:dyDescent="0.2">
      <c r="A836" s="105" t="s">
        <v>5620</v>
      </c>
      <c r="B836" s="105" t="s">
        <v>4765</v>
      </c>
      <c r="C836" s="105" t="str">
        <f t="shared" ref="C836:C899" si="13">A836&amp;B836</f>
        <v>0114101223就労継続支援(Ｂ型)</v>
      </c>
      <c r="D836" s="105" t="s">
        <v>6512</v>
      </c>
      <c r="E836" s="105" t="s">
        <v>7543</v>
      </c>
      <c r="F836" s="106" t="s">
        <v>8717</v>
      </c>
      <c r="G836" s="108"/>
      <c r="H836" s="108"/>
    </row>
    <row r="837" spans="1:8" ht="13" x14ac:dyDescent="0.2">
      <c r="A837" s="105" t="s">
        <v>5621</v>
      </c>
      <c r="B837" s="105" t="s">
        <v>4763</v>
      </c>
      <c r="C837" s="105" t="str">
        <f t="shared" si="13"/>
        <v>0114101306生活介護</v>
      </c>
      <c r="D837" s="105" t="s">
        <v>6529</v>
      </c>
      <c r="E837" s="105" t="s">
        <v>7544</v>
      </c>
      <c r="F837" s="106" t="s">
        <v>8718</v>
      </c>
      <c r="G837" s="108"/>
      <c r="H837" s="108"/>
    </row>
    <row r="838" spans="1:8" ht="13" x14ac:dyDescent="0.2">
      <c r="A838" s="105" t="s">
        <v>5622</v>
      </c>
      <c r="B838" s="105" t="s">
        <v>4764</v>
      </c>
      <c r="C838" s="105" t="str">
        <f t="shared" si="13"/>
        <v>0114101322就労継続支援(Ａ型)</v>
      </c>
      <c r="D838" s="105" t="s">
        <v>6516</v>
      </c>
      <c r="E838" s="105" t="s">
        <v>7545</v>
      </c>
      <c r="F838" s="106" t="s">
        <v>8719</v>
      </c>
      <c r="G838" s="108"/>
      <c r="H838" s="108"/>
    </row>
    <row r="839" spans="1:8" ht="13" x14ac:dyDescent="0.2">
      <c r="A839" s="105" t="s">
        <v>5623</v>
      </c>
      <c r="B839" s="105" t="s">
        <v>4764</v>
      </c>
      <c r="C839" s="105" t="str">
        <f t="shared" si="13"/>
        <v>0114101348就労継続支援(Ａ型)</v>
      </c>
      <c r="D839" s="105" t="s">
        <v>6533</v>
      </c>
      <c r="E839" s="105" t="s">
        <v>7546</v>
      </c>
      <c r="F839" s="106" t="s">
        <v>8720</v>
      </c>
      <c r="G839" s="108"/>
      <c r="H839" s="108"/>
    </row>
    <row r="840" spans="1:8" ht="13" x14ac:dyDescent="0.2">
      <c r="A840" s="105" t="s">
        <v>5623</v>
      </c>
      <c r="B840" s="105" t="s">
        <v>4765</v>
      </c>
      <c r="C840" s="105" t="str">
        <f t="shared" si="13"/>
        <v>0114101348就労継続支援(Ｂ型)</v>
      </c>
      <c r="D840" s="105" t="s">
        <v>6533</v>
      </c>
      <c r="E840" s="105" t="s">
        <v>7546</v>
      </c>
      <c r="F840" s="106" t="s">
        <v>8720</v>
      </c>
      <c r="G840" s="108"/>
      <c r="H840" s="108"/>
    </row>
    <row r="841" spans="1:8" ht="13" x14ac:dyDescent="0.2">
      <c r="A841" s="105" t="s">
        <v>5624</v>
      </c>
      <c r="B841" s="105" t="s">
        <v>4764</v>
      </c>
      <c r="C841" s="105" t="str">
        <f t="shared" si="13"/>
        <v>0114101462就労継続支援(Ａ型)</v>
      </c>
      <c r="D841" s="105" t="s">
        <v>6534</v>
      </c>
      <c r="E841" s="105" t="s">
        <v>7547</v>
      </c>
      <c r="F841" s="106" t="s">
        <v>8721</v>
      </c>
      <c r="G841" s="108"/>
      <c r="H841" s="108"/>
    </row>
    <row r="842" spans="1:8" ht="13" x14ac:dyDescent="0.2">
      <c r="A842" s="105" t="s">
        <v>5624</v>
      </c>
      <c r="B842" s="105" t="s">
        <v>4765</v>
      </c>
      <c r="C842" s="105" t="str">
        <f t="shared" si="13"/>
        <v>0114101462就労継続支援(Ｂ型)</v>
      </c>
      <c r="D842" s="105" t="s">
        <v>6534</v>
      </c>
      <c r="E842" s="105" t="s">
        <v>7547</v>
      </c>
      <c r="F842" s="106" t="s">
        <v>8721</v>
      </c>
      <c r="G842" s="108"/>
      <c r="H842" s="108"/>
    </row>
    <row r="843" spans="1:8" ht="13" x14ac:dyDescent="0.2">
      <c r="A843" s="105" t="s">
        <v>5625</v>
      </c>
      <c r="B843" s="105" t="s">
        <v>4763</v>
      </c>
      <c r="C843" s="105" t="str">
        <f t="shared" si="13"/>
        <v>0114101538生活介護</v>
      </c>
      <c r="D843" s="105" t="s">
        <v>6524</v>
      </c>
      <c r="E843" s="105" t="s">
        <v>7548</v>
      </c>
      <c r="F843" s="106" t="s">
        <v>8722</v>
      </c>
      <c r="G843" s="108"/>
      <c r="H843" s="108"/>
    </row>
    <row r="844" spans="1:8" ht="13" x14ac:dyDescent="0.2">
      <c r="A844" s="105" t="s">
        <v>5626</v>
      </c>
      <c r="B844" s="105" t="s">
        <v>4764</v>
      </c>
      <c r="C844" s="105" t="str">
        <f t="shared" si="13"/>
        <v>0114101553就労継続支援(Ａ型)</v>
      </c>
      <c r="D844" s="105" t="s">
        <v>6535</v>
      </c>
      <c r="E844" s="105" t="s">
        <v>7549</v>
      </c>
      <c r="F844" s="106" t="s">
        <v>8723</v>
      </c>
      <c r="G844" s="108"/>
      <c r="H844" s="108"/>
    </row>
    <row r="845" spans="1:8" ht="13" x14ac:dyDescent="0.2">
      <c r="A845" s="105" t="s">
        <v>5627</v>
      </c>
      <c r="B845" s="105" t="s">
        <v>4764</v>
      </c>
      <c r="C845" s="105" t="str">
        <f t="shared" si="13"/>
        <v>0114101561就労継続支援(Ａ型)</v>
      </c>
      <c r="D845" s="105" t="s">
        <v>6535</v>
      </c>
      <c r="E845" s="105" t="s">
        <v>7550</v>
      </c>
      <c r="F845" s="106" t="s">
        <v>8724</v>
      </c>
      <c r="G845" s="108"/>
      <c r="H845" s="108"/>
    </row>
    <row r="846" spans="1:8" ht="13" x14ac:dyDescent="0.2">
      <c r="A846" s="105" t="s">
        <v>5628</v>
      </c>
      <c r="B846" s="105" t="s">
        <v>4765</v>
      </c>
      <c r="C846" s="105" t="str">
        <f t="shared" si="13"/>
        <v>0114101579就労継続支援(Ｂ型)</v>
      </c>
      <c r="D846" s="105" t="s">
        <v>6536</v>
      </c>
      <c r="E846" s="105" t="s">
        <v>7551</v>
      </c>
      <c r="F846" s="106" t="s">
        <v>8725</v>
      </c>
      <c r="G846" s="108"/>
      <c r="H846" s="108"/>
    </row>
    <row r="847" spans="1:8" ht="13" x14ac:dyDescent="0.2">
      <c r="A847" s="105" t="s">
        <v>5629</v>
      </c>
      <c r="B847" s="105" t="s">
        <v>4765</v>
      </c>
      <c r="C847" s="105" t="str">
        <f t="shared" si="13"/>
        <v>0114101587就労継続支援(Ｂ型)</v>
      </c>
      <c r="D847" s="105" t="s">
        <v>6537</v>
      </c>
      <c r="E847" s="105" t="s">
        <v>7552</v>
      </c>
      <c r="F847" s="106" t="s">
        <v>8726</v>
      </c>
      <c r="G847" s="108"/>
      <c r="H847" s="108"/>
    </row>
    <row r="848" spans="1:8" ht="13" x14ac:dyDescent="0.2">
      <c r="A848" s="105" t="s">
        <v>5630</v>
      </c>
      <c r="B848" s="105" t="s">
        <v>4764</v>
      </c>
      <c r="C848" s="105" t="str">
        <f t="shared" si="13"/>
        <v>0114101611就労継続支援(Ａ型)</v>
      </c>
      <c r="D848" s="105" t="s">
        <v>6535</v>
      </c>
      <c r="E848" s="105" t="s">
        <v>7553</v>
      </c>
      <c r="F848" s="106" t="s">
        <v>8727</v>
      </c>
      <c r="G848" s="108"/>
      <c r="H848" s="108"/>
    </row>
    <row r="849" spans="1:8" ht="13" x14ac:dyDescent="0.2">
      <c r="A849" s="105" t="s">
        <v>5631</v>
      </c>
      <c r="B849" s="105" t="s">
        <v>4763</v>
      </c>
      <c r="C849" s="105" t="str">
        <f t="shared" si="13"/>
        <v>0114101629生活介護</v>
      </c>
      <c r="D849" s="105" t="s">
        <v>6529</v>
      </c>
      <c r="E849" s="105" t="s">
        <v>7554</v>
      </c>
      <c r="F849" s="106" t="s">
        <v>8728</v>
      </c>
      <c r="G849" s="108"/>
      <c r="H849" s="108"/>
    </row>
    <row r="850" spans="1:8" ht="13" x14ac:dyDescent="0.2">
      <c r="A850" s="105" t="s">
        <v>5632</v>
      </c>
      <c r="B850" s="105" t="s">
        <v>4763</v>
      </c>
      <c r="C850" s="105" t="str">
        <f t="shared" si="13"/>
        <v>0114101645生活介護</v>
      </c>
      <c r="D850" s="105" t="s">
        <v>6520</v>
      </c>
      <c r="E850" s="105" t="s">
        <v>7555</v>
      </c>
      <c r="F850" s="106" t="s">
        <v>8729</v>
      </c>
      <c r="G850" s="108"/>
      <c r="H850" s="108"/>
    </row>
    <row r="851" spans="1:8" ht="13" x14ac:dyDescent="0.2">
      <c r="A851" s="105" t="s">
        <v>5633</v>
      </c>
      <c r="B851" s="105" t="s">
        <v>4764</v>
      </c>
      <c r="C851" s="105" t="str">
        <f t="shared" si="13"/>
        <v>0114101652就労継続支援(Ａ型)</v>
      </c>
      <c r="D851" s="105" t="s">
        <v>6535</v>
      </c>
      <c r="E851" s="105" t="s">
        <v>7556</v>
      </c>
      <c r="F851" s="106" t="s">
        <v>8730</v>
      </c>
      <c r="G851" s="108"/>
      <c r="H851" s="108"/>
    </row>
    <row r="852" spans="1:8" ht="13" x14ac:dyDescent="0.2">
      <c r="A852" s="105" t="s">
        <v>5634</v>
      </c>
      <c r="B852" s="105" t="s">
        <v>4763</v>
      </c>
      <c r="C852" s="105" t="str">
        <f t="shared" si="13"/>
        <v>0114101660生活介護</v>
      </c>
      <c r="D852" s="105" t="s">
        <v>6538</v>
      </c>
      <c r="E852" s="105" t="s">
        <v>7557</v>
      </c>
      <c r="F852" s="106" t="s">
        <v>8731</v>
      </c>
      <c r="G852" s="108"/>
      <c r="H852" s="108"/>
    </row>
    <row r="853" spans="1:8" ht="13" x14ac:dyDescent="0.2">
      <c r="A853" s="105" t="s">
        <v>5634</v>
      </c>
      <c r="B853" s="105" t="s">
        <v>4765</v>
      </c>
      <c r="C853" s="105" t="str">
        <f t="shared" si="13"/>
        <v>0114101660就労継続支援(Ｂ型)</v>
      </c>
      <c r="D853" s="105" t="s">
        <v>6538</v>
      </c>
      <c r="E853" s="105" t="s">
        <v>7558</v>
      </c>
      <c r="F853" s="106" t="s">
        <v>8731</v>
      </c>
      <c r="G853" s="108"/>
      <c r="H853" s="108"/>
    </row>
    <row r="854" spans="1:8" ht="13" x14ac:dyDescent="0.2">
      <c r="A854" s="105" t="s">
        <v>5635</v>
      </c>
      <c r="B854" s="105" t="s">
        <v>4765</v>
      </c>
      <c r="C854" s="105" t="str">
        <f t="shared" si="13"/>
        <v>0114101678就労継続支援(Ｂ型)</v>
      </c>
      <c r="D854" s="105" t="s">
        <v>6539</v>
      </c>
      <c r="E854" s="105" t="s">
        <v>7559</v>
      </c>
      <c r="F854" s="106" t="s">
        <v>8732</v>
      </c>
      <c r="G854" s="108"/>
      <c r="H854" s="108"/>
    </row>
    <row r="855" spans="1:8" ht="13" x14ac:dyDescent="0.2">
      <c r="A855" s="105" t="s">
        <v>5636</v>
      </c>
      <c r="B855" s="105" t="s">
        <v>4765</v>
      </c>
      <c r="C855" s="105" t="str">
        <f t="shared" si="13"/>
        <v>0114101702就労継続支援(Ｂ型)</v>
      </c>
      <c r="D855" s="105" t="s">
        <v>6540</v>
      </c>
      <c r="E855" s="105" t="s">
        <v>7560</v>
      </c>
      <c r="F855" s="106" t="s">
        <v>8733</v>
      </c>
      <c r="G855" s="108"/>
      <c r="H855" s="108"/>
    </row>
    <row r="856" spans="1:8" ht="13" x14ac:dyDescent="0.2">
      <c r="A856" s="105" t="s">
        <v>5637</v>
      </c>
      <c r="B856" s="105" t="s">
        <v>4764</v>
      </c>
      <c r="C856" s="105" t="str">
        <f t="shared" si="13"/>
        <v>0114101751就労継続支援(Ａ型)</v>
      </c>
      <c r="D856" s="105" t="s">
        <v>6541</v>
      </c>
      <c r="E856" s="105" t="s">
        <v>7561</v>
      </c>
      <c r="F856" s="106" t="s">
        <v>8734</v>
      </c>
      <c r="G856" s="108"/>
      <c r="H856" s="108"/>
    </row>
    <row r="857" spans="1:8" ht="13" x14ac:dyDescent="0.2">
      <c r="A857" s="105" t="s">
        <v>5638</v>
      </c>
      <c r="B857" s="105" t="s">
        <v>4764</v>
      </c>
      <c r="C857" s="105" t="str">
        <f t="shared" si="13"/>
        <v>0114101777就労継続支援(Ａ型)</v>
      </c>
      <c r="D857" s="105" t="s">
        <v>6542</v>
      </c>
      <c r="E857" s="105" t="s">
        <v>7562</v>
      </c>
      <c r="F857" s="106" t="s">
        <v>8735</v>
      </c>
      <c r="G857" s="108"/>
      <c r="H857" s="108"/>
    </row>
    <row r="858" spans="1:8" ht="13" x14ac:dyDescent="0.2">
      <c r="A858" s="105" t="s">
        <v>5639</v>
      </c>
      <c r="B858" s="105" t="s">
        <v>4765</v>
      </c>
      <c r="C858" s="105" t="str">
        <f t="shared" si="13"/>
        <v>0114101819就労継続支援(Ｂ型)</v>
      </c>
      <c r="D858" s="105" t="s">
        <v>6543</v>
      </c>
      <c r="E858" s="105" t="s">
        <v>7563</v>
      </c>
      <c r="F858" s="106" t="s">
        <v>8736</v>
      </c>
      <c r="G858" s="108"/>
      <c r="H858" s="108"/>
    </row>
    <row r="859" spans="1:8" ht="13" x14ac:dyDescent="0.2">
      <c r="A859" s="105" t="s">
        <v>5640</v>
      </c>
      <c r="B859" s="105" t="s">
        <v>4762</v>
      </c>
      <c r="C859" s="105" t="str">
        <f t="shared" si="13"/>
        <v>0114101835就労移行支援</v>
      </c>
      <c r="D859" s="105" t="s">
        <v>6543</v>
      </c>
      <c r="E859" s="105" t="s">
        <v>7564</v>
      </c>
      <c r="F859" s="106" t="s">
        <v>8737</v>
      </c>
      <c r="G859" s="108"/>
      <c r="H859" s="108"/>
    </row>
    <row r="860" spans="1:8" ht="13" x14ac:dyDescent="0.2">
      <c r="A860" s="105" t="s">
        <v>5641</v>
      </c>
      <c r="B860" s="105" t="s">
        <v>4765</v>
      </c>
      <c r="C860" s="105" t="str">
        <f t="shared" si="13"/>
        <v>0114101918就労継続支援(Ｂ型)</v>
      </c>
      <c r="D860" s="105" t="s">
        <v>6544</v>
      </c>
      <c r="E860" s="105" t="s">
        <v>7565</v>
      </c>
      <c r="F860" s="106" t="s">
        <v>8738</v>
      </c>
      <c r="G860" s="108"/>
      <c r="H860" s="108"/>
    </row>
    <row r="861" spans="1:8" ht="13" x14ac:dyDescent="0.2">
      <c r="A861" s="105" t="s">
        <v>5642</v>
      </c>
      <c r="B861" s="105" t="s">
        <v>4763</v>
      </c>
      <c r="C861" s="105" t="str">
        <f t="shared" si="13"/>
        <v>0114101942生活介護</v>
      </c>
      <c r="D861" s="105" t="s">
        <v>6545</v>
      </c>
      <c r="E861" s="105" t="s">
        <v>7566</v>
      </c>
      <c r="F861" s="106" t="s">
        <v>8739</v>
      </c>
      <c r="G861" s="108"/>
      <c r="H861" s="108"/>
    </row>
    <row r="862" spans="1:8" ht="13" x14ac:dyDescent="0.2">
      <c r="A862" s="105" t="s">
        <v>5642</v>
      </c>
      <c r="B862" s="105" t="s">
        <v>4765</v>
      </c>
      <c r="C862" s="105" t="str">
        <f t="shared" si="13"/>
        <v>0114101942就労継続支援(Ｂ型)</v>
      </c>
      <c r="D862" s="105" t="s">
        <v>6545</v>
      </c>
      <c r="E862" s="105" t="s">
        <v>7567</v>
      </c>
      <c r="F862" s="106" t="s">
        <v>8739</v>
      </c>
      <c r="G862" s="108"/>
      <c r="H862" s="108"/>
    </row>
    <row r="863" spans="1:8" ht="13" x14ac:dyDescent="0.2">
      <c r="A863" s="105" t="s">
        <v>5643</v>
      </c>
      <c r="B863" s="105" t="s">
        <v>4763</v>
      </c>
      <c r="C863" s="105" t="str">
        <f t="shared" si="13"/>
        <v>0114101959生活介護</v>
      </c>
      <c r="D863" s="105" t="s">
        <v>6546</v>
      </c>
      <c r="E863" s="105" t="s">
        <v>7568</v>
      </c>
      <c r="F863" s="106" t="s">
        <v>8740</v>
      </c>
      <c r="G863" s="108"/>
      <c r="H863" s="108"/>
    </row>
    <row r="864" spans="1:8" ht="13" x14ac:dyDescent="0.2">
      <c r="A864" s="105" t="s">
        <v>5644</v>
      </c>
      <c r="B864" s="105" t="s">
        <v>4763</v>
      </c>
      <c r="C864" s="105" t="str">
        <f t="shared" si="13"/>
        <v>0114102023生活介護</v>
      </c>
      <c r="D864" s="105" t="s">
        <v>6540</v>
      </c>
      <c r="E864" s="105" t="s">
        <v>7569</v>
      </c>
      <c r="F864" s="106" t="s">
        <v>8741</v>
      </c>
      <c r="G864" s="108"/>
      <c r="H864" s="108"/>
    </row>
    <row r="865" spans="1:8" ht="13" x14ac:dyDescent="0.2">
      <c r="A865" s="105" t="s">
        <v>5644</v>
      </c>
      <c r="B865" s="105" t="s">
        <v>4765</v>
      </c>
      <c r="C865" s="105" t="str">
        <f t="shared" si="13"/>
        <v>0114102023就労継続支援(Ｂ型)</v>
      </c>
      <c r="D865" s="105" t="s">
        <v>6540</v>
      </c>
      <c r="E865" s="105" t="s">
        <v>7570</v>
      </c>
      <c r="F865" s="106" t="s">
        <v>8741</v>
      </c>
      <c r="G865" s="108"/>
      <c r="H865" s="108"/>
    </row>
    <row r="866" spans="1:8" ht="13" x14ac:dyDescent="0.2">
      <c r="A866" s="105" t="s">
        <v>5645</v>
      </c>
      <c r="B866" s="105" t="s">
        <v>4765</v>
      </c>
      <c r="C866" s="105" t="str">
        <f t="shared" si="13"/>
        <v>0114102049就労継続支援(Ｂ型)</v>
      </c>
      <c r="D866" s="105" t="s">
        <v>6547</v>
      </c>
      <c r="E866" s="105" t="s">
        <v>7571</v>
      </c>
      <c r="F866" s="106" t="s">
        <v>4046</v>
      </c>
      <c r="G866" s="108"/>
      <c r="H866" s="108"/>
    </row>
    <row r="867" spans="1:8" ht="13" x14ac:dyDescent="0.2">
      <c r="A867" s="105" t="s">
        <v>5646</v>
      </c>
      <c r="B867" s="105" t="s">
        <v>4765</v>
      </c>
      <c r="C867" s="105" t="str">
        <f t="shared" si="13"/>
        <v>0114102056就労継続支援(Ｂ型)</v>
      </c>
      <c r="D867" s="105" t="s">
        <v>6176</v>
      </c>
      <c r="E867" s="105" t="s">
        <v>7572</v>
      </c>
      <c r="F867" s="106" t="s">
        <v>8742</v>
      </c>
      <c r="G867" s="108"/>
      <c r="H867" s="108"/>
    </row>
    <row r="868" spans="1:8" ht="13" x14ac:dyDescent="0.2">
      <c r="A868" s="105" t="s">
        <v>5647</v>
      </c>
      <c r="B868" s="105" t="s">
        <v>4765</v>
      </c>
      <c r="C868" s="105" t="str">
        <f t="shared" si="13"/>
        <v>0114102064就労継続支援(Ｂ型)</v>
      </c>
      <c r="D868" s="105" t="s">
        <v>6548</v>
      </c>
      <c r="E868" s="105" t="s">
        <v>7573</v>
      </c>
      <c r="F868" s="106" t="s">
        <v>8743</v>
      </c>
      <c r="G868" s="108"/>
      <c r="H868" s="108"/>
    </row>
    <row r="869" spans="1:8" ht="13" x14ac:dyDescent="0.2">
      <c r="A869" s="105" t="s">
        <v>5648</v>
      </c>
      <c r="B869" s="105" t="s">
        <v>4764</v>
      </c>
      <c r="C869" s="105" t="str">
        <f t="shared" si="13"/>
        <v>0114102072就労継続支援(Ａ型)</v>
      </c>
      <c r="D869" s="105" t="s">
        <v>6549</v>
      </c>
      <c r="E869" s="105" t="s">
        <v>7574</v>
      </c>
      <c r="F869" s="106" t="s">
        <v>8744</v>
      </c>
      <c r="G869" s="108"/>
      <c r="H869" s="108"/>
    </row>
    <row r="870" spans="1:8" ht="13" x14ac:dyDescent="0.2">
      <c r="A870" s="105" t="s">
        <v>5649</v>
      </c>
      <c r="B870" s="105" t="s">
        <v>4763</v>
      </c>
      <c r="C870" s="105" t="str">
        <f t="shared" si="13"/>
        <v>0114102080生活介護</v>
      </c>
      <c r="D870" s="105" t="s">
        <v>6529</v>
      </c>
      <c r="E870" s="105" t="s">
        <v>7575</v>
      </c>
      <c r="F870" s="106" t="s">
        <v>8745</v>
      </c>
      <c r="G870" s="108"/>
      <c r="H870" s="108"/>
    </row>
    <row r="871" spans="1:8" ht="13" x14ac:dyDescent="0.2">
      <c r="A871" s="105" t="s">
        <v>5650</v>
      </c>
      <c r="B871" s="105" t="s">
        <v>4763</v>
      </c>
      <c r="C871" s="105" t="str">
        <f t="shared" si="13"/>
        <v>0114102114生活介護</v>
      </c>
      <c r="D871" s="105" t="s">
        <v>6550</v>
      </c>
      <c r="E871" s="105" t="s">
        <v>7576</v>
      </c>
      <c r="F871" s="106" t="s">
        <v>8746</v>
      </c>
      <c r="G871" s="108"/>
      <c r="H871" s="108"/>
    </row>
    <row r="872" spans="1:8" ht="13" x14ac:dyDescent="0.2">
      <c r="A872" s="105" t="s">
        <v>5650</v>
      </c>
      <c r="B872" s="105" t="s">
        <v>4765</v>
      </c>
      <c r="C872" s="105" t="str">
        <f t="shared" si="13"/>
        <v>0114102114就労継続支援(Ｂ型)</v>
      </c>
      <c r="D872" s="105" t="s">
        <v>6550</v>
      </c>
      <c r="E872" s="105" t="s">
        <v>7577</v>
      </c>
      <c r="F872" s="106" t="s">
        <v>8746</v>
      </c>
      <c r="G872" s="108"/>
      <c r="H872" s="108"/>
    </row>
    <row r="873" spans="1:8" ht="13" x14ac:dyDescent="0.2">
      <c r="A873" s="105" t="s">
        <v>5651</v>
      </c>
      <c r="B873" s="105" t="s">
        <v>4763</v>
      </c>
      <c r="C873" s="105" t="str">
        <f t="shared" si="13"/>
        <v>0114102148生活介護</v>
      </c>
      <c r="D873" s="105" t="s">
        <v>6551</v>
      </c>
      <c r="E873" s="105" t="s">
        <v>7578</v>
      </c>
      <c r="F873" s="106" t="s">
        <v>8747</v>
      </c>
      <c r="G873" s="108"/>
      <c r="H873" s="108"/>
    </row>
    <row r="874" spans="1:8" ht="13" x14ac:dyDescent="0.2">
      <c r="A874" s="105" t="s">
        <v>5652</v>
      </c>
      <c r="B874" s="105" t="s">
        <v>4765</v>
      </c>
      <c r="C874" s="105" t="str">
        <f t="shared" si="13"/>
        <v>0114102189就労継続支援(Ｂ型)</v>
      </c>
      <c r="D874" s="105" t="s">
        <v>6552</v>
      </c>
      <c r="E874" s="105" t="s">
        <v>7579</v>
      </c>
      <c r="F874" s="106" t="s">
        <v>8748</v>
      </c>
      <c r="G874" s="108"/>
      <c r="H874" s="108"/>
    </row>
    <row r="875" spans="1:8" ht="13" x14ac:dyDescent="0.2">
      <c r="A875" s="105" t="s">
        <v>5653</v>
      </c>
      <c r="B875" s="105" t="s">
        <v>4763</v>
      </c>
      <c r="C875" s="105" t="str">
        <f t="shared" si="13"/>
        <v>0114102197生活介護</v>
      </c>
      <c r="D875" s="105" t="s">
        <v>6553</v>
      </c>
      <c r="E875" s="105" t="s">
        <v>7580</v>
      </c>
      <c r="F875" s="106" t="s">
        <v>8749</v>
      </c>
      <c r="G875" s="108"/>
      <c r="H875" s="108"/>
    </row>
    <row r="876" spans="1:8" ht="13" x14ac:dyDescent="0.2">
      <c r="A876" s="105" t="s">
        <v>5654</v>
      </c>
      <c r="B876" s="105" t="s">
        <v>4765</v>
      </c>
      <c r="C876" s="105" t="str">
        <f t="shared" si="13"/>
        <v>0114102213就労継続支援(Ｂ型)</v>
      </c>
      <c r="D876" s="105" t="s">
        <v>6554</v>
      </c>
      <c r="E876" s="105" t="s">
        <v>7581</v>
      </c>
      <c r="F876" s="106" t="s">
        <v>8750</v>
      </c>
      <c r="G876" s="108"/>
      <c r="H876" s="108"/>
    </row>
    <row r="877" spans="1:8" ht="13" x14ac:dyDescent="0.2">
      <c r="A877" s="105" t="s">
        <v>5655</v>
      </c>
      <c r="B877" s="105" t="s">
        <v>4765</v>
      </c>
      <c r="C877" s="105" t="str">
        <f t="shared" si="13"/>
        <v>0114102239就労継続支援(Ｂ型)</v>
      </c>
      <c r="D877" s="105" t="s">
        <v>6555</v>
      </c>
      <c r="E877" s="105" t="s">
        <v>7582</v>
      </c>
      <c r="F877" s="106" t="s">
        <v>8751</v>
      </c>
      <c r="G877" s="108"/>
      <c r="H877" s="108"/>
    </row>
    <row r="878" spans="1:8" ht="13" x14ac:dyDescent="0.2">
      <c r="A878" s="105" t="s">
        <v>5656</v>
      </c>
      <c r="B878" s="105" t="s">
        <v>4764</v>
      </c>
      <c r="C878" s="105" t="str">
        <f t="shared" si="13"/>
        <v>0114102247就労継続支援(Ａ型)</v>
      </c>
      <c r="D878" s="105" t="s">
        <v>6556</v>
      </c>
      <c r="E878" s="105" t="s">
        <v>7583</v>
      </c>
      <c r="F878" s="106" t="s">
        <v>8752</v>
      </c>
      <c r="G878" s="108"/>
      <c r="H878" s="108"/>
    </row>
    <row r="879" spans="1:8" ht="13" x14ac:dyDescent="0.2">
      <c r="A879" s="105" t="s">
        <v>5657</v>
      </c>
      <c r="B879" s="105" t="s">
        <v>4765</v>
      </c>
      <c r="C879" s="105" t="str">
        <f t="shared" si="13"/>
        <v>0114102254就労継続支援(Ｂ型)</v>
      </c>
      <c r="D879" s="105" t="s">
        <v>6557</v>
      </c>
      <c r="E879" s="105" t="s">
        <v>7584</v>
      </c>
      <c r="F879" s="106" t="s">
        <v>8753</v>
      </c>
      <c r="G879" s="108"/>
      <c r="H879" s="108"/>
    </row>
    <row r="880" spans="1:8" ht="13" x14ac:dyDescent="0.2">
      <c r="A880" s="105" t="s">
        <v>5658</v>
      </c>
      <c r="B880" s="105" t="s">
        <v>4765</v>
      </c>
      <c r="C880" s="105" t="str">
        <f t="shared" si="13"/>
        <v>0114102262就労継続支援(Ｂ型)</v>
      </c>
      <c r="D880" s="105" t="s">
        <v>6550</v>
      </c>
      <c r="E880" s="105" t="s">
        <v>7585</v>
      </c>
      <c r="F880" s="106" t="s">
        <v>8754</v>
      </c>
      <c r="G880" s="108"/>
      <c r="H880" s="108"/>
    </row>
    <row r="881" spans="1:8" ht="13" x14ac:dyDescent="0.2">
      <c r="A881" s="105" t="s">
        <v>5659</v>
      </c>
      <c r="B881" s="105" t="s">
        <v>4765</v>
      </c>
      <c r="C881" s="105" t="str">
        <f t="shared" si="13"/>
        <v>0114102288就労継続支援(Ｂ型)</v>
      </c>
      <c r="D881" s="105" t="s">
        <v>6558</v>
      </c>
      <c r="E881" s="105" t="s">
        <v>7586</v>
      </c>
      <c r="F881" s="106" t="s">
        <v>8755</v>
      </c>
      <c r="G881" s="108"/>
      <c r="H881" s="108"/>
    </row>
    <row r="882" spans="1:8" ht="13" x14ac:dyDescent="0.2">
      <c r="A882" s="105" t="s">
        <v>5660</v>
      </c>
      <c r="B882" s="105" t="s">
        <v>4765</v>
      </c>
      <c r="C882" s="105" t="str">
        <f t="shared" si="13"/>
        <v>0114102296就労継続支援(Ｂ型)</v>
      </c>
      <c r="D882" s="105" t="s">
        <v>6559</v>
      </c>
      <c r="E882" s="105" t="s">
        <v>7587</v>
      </c>
      <c r="F882" s="106" t="s">
        <v>8756</v>
      </c>
      <c r="G882" s="108"/>
      <c r="H882" s="108"/>
    </row>
    <row r="883" spans="1:8" ht="13" x14ac:dyDescent="0.2">
      <c r="A883" s="105" t="s">
        <v>5661</v>
      </c>
      <c r="B883" s="105" t="s">
        <v>4765</v>
      </c>
      <c r="C883" s="105" t="str">
        <f t="shared" si="13"/>
        <v>0114102304就労継続支援(Ｂ型)</v>
      </c>
      <c r="D883" s="105" t="s">
        <v>6560</v>
      </c>
      <c r="E883" s="105" t="s">
        <v>7588</v>
      </c>
      <c r="F883" s="106" t="s">
        <v>8757</v>
      </c>
      <c r="G883" s="108"/>
      <c r="H883" s="108"/>
    </row>
    <row r="884" spans="1:8" ht="13" x14ac:dyDescent="0.2">
      <c r="A884" s="105" t="s">
        <v>5662</v>
      </c>
      <c r="B884" s="105" t="s">
        <v>4765</v>
      </c>
      <c r="C884" s="105" t="str">
        <f t="shared" si="13"/>
        <v>0114102338就労継続支援(Ｂ型)</v>
      </c>
      <c r="D884" s="105" t="s">
        <v>6561</v>
      </c>
      <c r="E884" s="105" t="s">
        <v>7589</v>
      </c>
      <c r="F884" s="106" t="s">
        <v>8758</v>
      </c>
      <c r="G884" s="108"/>
      <c r="H884" s="108"/>
    </row>
    <row r="885" spans="1:8" ht="13" x14ac:dyDescent="0.2">
      <c r="A885" s="105" t="s">
        <v>5663</v>
      </c>
      <c r="B885" s="105" t="s">
        <v>4764</v>
      </c>
      <c r="C885" s="105" t="str">
        <f t="shared" si="13"/>
        <v>0114102353就労継続支援(Ａ型)</v>
      </c>
      <c r="D885" s="105" t="s">
        <v>6535</v>
      </c>
      <c r="E885" s="105" t="s">
        <v>7590</v>
      </c>
      <c r="F885" s="106" t="s">
        <v>8759</v>
      </c>
      <c r="G885" s="108"/>
      <c r="H885" s="108"/>
    </row>
    <row r="886" spans="1:8" ht="13" x14ac:dyDescent="0.2">
      <c r="A886" s="105" t="s">
        <v>5664</v>
      </c>
      <c r="B886" s="105" t="s">
        <v>4765</v>
      </c>
      <c r="C886" s="105" t="str">
        <f t="shared" si="13"/>
        <v>0114102361就労継続支援(Ｂ型)</v>
      </c>
      <c r="D886" s="105" t="s">
        <v>6562</v>
      </c>
      <c r="E886" s="105" t="s">
        <v>7591</v>
      </c>
      <c r="F886" s="106" t="s">
        <v>8760</v>
      </c>
      <c r="G886" s="108"/>
      <c r="H886" s="108"/>
    </row>
    <row r="887" spans="1:8" ht="13" x14ac:dyDescent="0.2">
      <c r="A887" s="105" t="s">
        <v>5665</v>
      </c>
      <c r="B887" s="105" t="s">
        <v>4765</v>
      </c>
      <c r="C887" s="105" t="str">
        <f t="shared" si="13"/>
        <v>0114102387就労継続支援(Ｂ型)</v>
      </c>
      <c r="D887" s="105" t="s">
        <v>6563</v>
      </c>
      <c r="E887" s="105" t="s">
        <v>7592</v>
      </c>
      <c r="F887" s="106" t="s">
        <v>8761</v>
      </c>
      <c r="G887" s="108"/>
      <c r="H887" s="108"/>
    </row>
    <row r="888" spans="1:8" ht="13" x14ac:dyDescent="0.2">
      <c r="A888" s="105" t="s">
        <v>5666</v>
      </c>
      <c r="B888" s="105" t="s">
        <v>4765</v>
      </c>
      <c r="C888" s="105" t="str">
        <f t="shared" si="13"/>
        <v>0114102403就労継続支援(Ｂ型)</v>
      </c>
      <c r="D888" s="105" t="s">
        <v>6564</v>
      </c>
      <c r="E888" s="105" t="s">
        <v>7593</v>
      </c>
      <c r="F888" s="106" t="s">
        <v>8762</v>
      </c>
      <c r="G888" s="108"/>
      <c r="H888" s="108"/>
    </row>
    <row r="889" spans="1:8" ht="13" x14ac:dyDescent="0.2">
      <c r="A889" s="105" t="s">
        <v>5667</v>
      </c>
      <c r="B889" s="105" t="s">
        <v>4765</v>
      </c>
      <c r="C889" s="105" t="str">
        <f t="shared" si="13"/>
        <v>0114102411就労継続支援(Ｂ型)</v>
      </c>
      <c r="D889" s="105" t="s">
        <v>6565</v>
      </c>
      <c r="E889" s="105" t="s">
        <v>7594</v>
      </c>
      <c r="F889" s="106" t="s">
        <v>8763</v>
      </c>
      <c r="G889" s="108"/>
      <c r="H889" s="108"/>
    </row>
    <row r="890" spans="1:8" ht="13" x14ac:dyDescent="0.2">
      <c r="A890" s="105" t="s">
        <v>5668</v>
      </c>
      <c r="B890" s="105" t="s">
        <v>4763</v>
      </c>
      <c r="C890" s="105" t="str">
        <f t="shared" si="13"/>
        <v>0114102429生活介護</v>
      </c>
      <c r="D890" s="105" t="s">
        <v>6566</v>
      </c>
      <c r="E890" s="105" t="s">
        <v>7595</v>
      </c>
      <c r="F890" s="106" t="s">
        <v>8764</v>
      </c>
      <c r="G890" s="108"/>
      <c r="H890" s="108"/>
    </row>
    <row r="891" spans="1:8" ht="13" x14ac:dyDescent="0.2">
      <c r="A891" s="105" t="s">
        <v>5668</v>
      </c>
      <c r="B891" s="105" t="s">
        <v>4765</v>
      </c>
      <c r="C891" s="105" t="str">
        <f t="shared" si="13"/>
        <v>0114102429就労継続支援(Ｂ型)</v>
      </c>
      <c r="D891" s="105" t="s">
        <v>6566</v>
      </c>
      <c r="E891" s="105" t="s">
        <v>7596</v>
      </c>
      <c r="F891" s="106" t="s">
        <v>8764</v>
      </c>
      <c r="G891" s="108"/>
      <c r="H891" s="108"/>
    </row>
    <row r="892" spans="1:8" ht="13" x14ac:dyDescent="0.2">
      <c r="A892" s="105" t="s">
        <v>5669</v>
      </c>
      <c r="B892" s="105" t="s">
        <v>4765</v>
      </c>
      <c r="C892" s="105" t="str">
        <f t="shared" si="13"/>
        <v>0114102486就労継続支援(Ｂ型)</v>
      </c>
      <c r="D892" s="105" t="s">
        <v>6567</v>
      </c>
      <c r="E892" s="105" t="s">
        <v>7597</v>
      </c>
      <c r="F892" s="106" t="s">
        <v>8765</v>
      </c>
      <c r="G892" s="108"/>
      <c r="H892" s="108"/>
    </row>
    <row r="893" spans="1:8" ht="13" x14ac:dyDescent="0.2">
      <c r="A893" s="105" t="s">
        <v>5670</v>
      </c>
      <c r="B893" s="105" t="s">
        <v>4765</v>
      </c>
      <c r="C893" s="105" t="str">
        <f t="shared" si="13"/>
        <v>0114102494就労継続支援(Ｂ型)</v>
      </c>
      <c r="D893" s="105" t="s">
        <v>6568</v>
      </c>
      <c r="E893" s="105" t="s">
        <v>7598</v>
      </c>
      <c r="F893" s="106" t="s">
        <v>8766</v>
      </c>
      <c r="G893" s="108"/>
      <c r="H893" s="108"/>
    </row>
    <row r="894" spans="1:8" ht="13" x14ac:dyDescent="0.2">
      <c r="A894" s="105" t="s">
        <v>5671</v>
      </c>
      <c r="B894" s="105" t="s">
        <v>4765</v>
      </c>
      <c r="C894" s="105" t="str">
        <f t="shared" si="13"/>
        <v>0114102502就労継続支援(Ｂ型)</v>
      </c>
      <c r="D894" s="105" t="s">
        <v>6569</v>
      </c>
      <c r="E894" s="105" t="s">
        <v>7599</v>
      </c>
      <c r="F894" s="106" t="s">
        <v>8767</v>
      </c>
      <c r="G894" s="108"/>
      <c r="H894" s="108"/>
    </row>
    <row r="895" spans="1:8" ht="13" x14ac:dyDescent="0.2">
      <c r="A895" s="105" t="s">
        <v>5672</v>
      </c>
      <c r="B895" s="105" t="s">
        <v>4765</v>
      </c>
      <c r="C895" s="105" t="str">
        <f t="shared" si="13"/>
        <v>0114102510就労継続支援(Ｂ型)</v>
      </c>
      <c r="D895" s="105" t="s">
        <v>3599</v>
      </c>
      <c r="E895" s="105" t="s">
        <v>7600</v>
      </c>
      <c r="F895" s="106" t="s">
        <v>8768</v>
      </c>
      <c r="G895" s="108"/>
      <c r="H895" s="108"/>
    </row>
    <row r="896" spans="1:8" ht="13" x14ac:dyDescent="0.2">
      <c r="A896" s="105" t="s">
        <v>5673</v>
      </c>
      <c r="B896" s="105" t="s">
        <v>4765</v>
      </c>
      <c r="C896" s="105" t="str">
        <f t="shared" si="13"/>
        <v>0114102528就労継続支援(Ｂ型)</v>
      </c>
      <c r="D896" s="105" t="s">
        <v>6570</v>
      </c>
      <c r="E896" s="105" t="s">
        <v>7601</v>
      </c>
      <c r="F896" s="106" t="s">
        <v>8769</v>
      </c>
      <c r="G896" s="108"/>
      <c r="H896" s="108"/>
    </row>
    <row r="897" spans="1:8" ht="13" x14ac:dyDescent="0.2">
      <c r="A897" s="105" t="s">
        <v>5674</v>
      </c>
      <c r="B897" s="105" t="s">
        <v>4765</v>
      </c>
      <c r="C897" s="105" t="str">
        <f t="shared" si="13"/>
        <v>0114200082就労継続支援(Ｂ型)</v>
      </c>
      <c r="D897" s="105" t="s">
        <v>6571</v>
      </c>
      <c r="E897" s="105" t="s">
        <v>7602</v>
      </c>
      <c r="F897" s="106" t="s">
        <v>8770</v>
      </c>
      <c r="G897" s="108"/>
      <c r="H897" s="108"/>
    </row>
    <row r="898" spans="1:8" ht="13" x14ac:dyDescent="0.2">
      <c r="A898" s="105" t="s">
        <v>5675</v>
      </c>
      <c r="B898" s="105" t="s">
        <v>4763</v>
      </c>
      <c r="C898" s="105" t="str">
        <f t="shared" si="13"/>
        <v>0114200132生活介護</v>
      </c>
      <c r="D898" s="105" t="s">
        <v>6572</v>
      </c>
      <c r="E898" s="105" t="s">
        <v>7603</v>
      </c>
      <c r="F898" s="106" t="s">
        <v>8771</v>
      </c>
      <c r="G898" s="108"/>
      <c r="H898" s="108"/>
    </row>
    <row r="899" spans="1:8" ht="13" x14ac:dyDescent="0.2">
      <c r="A899" s="105" t="s">
        <v>5675</v>
      </c>
      <c r="B899" s="105" t="s">
        <v>4765</v>
      </c>
      <c r="C899" s="105" t="str">
        <f t="shared" si="13"/>
        <v>0114200132就労継続支援(Ｂ型)</v>
      </c>
      <c r="D899" s="105" t="s">
        <v>6572</v>
      </c>
      <c r="E899" s="105" t="s">
        <v>7603</v>
      </c>
      <c r="F899" s="106" t="s">
        <v>8771</v>
      </c>
      <c r="G899" s="108"/>
      <c r="H899" s="108"/>
    </row>
    <row r="900" spans="1:8" ht="13" x14ac:dyDescent="0.2">
      <c r="A900" s="105" t="s">
        <v>5676</v>
      </c>
      <c r="B900" s="105" t="s">
        <v>4763</v>
      </c>
      <c r="C900" s="105" t="str">
        <f t="shared" ref="C900:C963" si="14">A900&amp;B900</f>
        <v>0114200199生活介護</v>
      </c>
      <c r="D900" s="105" t="s">
        <v>6573</v>
      </c>
      <c r="E900" s="105" t="s">
        <v>7604</v>
      </c>
      <c r="F900" s="106" t="s">
        <v>8772</v>
      </c>
      <c r="G900" s="108"/>
      <c r="H900" s="108"/>
    </row>
    <row r="901" spans="1:8" ht="13" x14ac:dyDescent="0.2">
      <c r="A901" s="105" t="s">
        <v>5676</v>
      </c>
      <c r="B901" s="105" t="s">
        <v>4762</v>
      </c>
      <c r="C901" s="105" t="str">
        <f t="shared" si="14"/>
        <v>0114200199就労移行支援</v>
      </c>
      <c r="D901" s="105" t="s">
        <v>6573</v>
      </c>
      <c r="E901" s="105" t="s">
        <v>7605</v>
      </c>
      <c r="F901" s="106" t="s">
        <v>8772</v>
      </c>
      <c r="G901" s="108"/>
      <c r="H901" s="108"/>
    </row>
    <row r="902" spans="1:8" ht="13" x14ac:dyDescent="0.2">
      <c r="A902" s="105" t="s">
        <v>5676</v>
      </c>
      <c r="B902" s="105" t="s">
        <v>4765</v>
      </c>
      <c r="C902" s="105" t="str">
        <f t="shared" si="14"/>
        <v>0114200199就労継続支援(Ｂ型)</v>
      </c>
      <c r="D902" s="105" t="s">
        <v>6573</v>
      </c>
      <c r="E902" s="105" t="s">
        <v>7605</v>
      </c>
      <c r="F902" s="106" t="s">
        <v>8772</v>
      </c>
      <c r="G902" s="108"/>
      <c r="H902" s="108"/>
    </row>
    <row r="903" spans="1:8" ht="13" x14ac:dyDescent="0.2">
      <c r="A903" s="105" t="s">
        <v>5677</v>
      </c>
      <c r="B903" s="105" t="s">
        <v>4765</v>
      </c>
      <c r="C903" s="105" t="str">
        <f t="shared" si="14"/>
        <v>0114200256就労継続支援(Ｂ型)</v>
      </c>
      <c r="D903" s="105" t="s">
        <v>6574</v>
      </c>
      <c r="E903" s="105" t="s">
        <v>7606</v>
      </c>
      <c r="F903" s="106" t="s">
        <v>8773</v>
      </c>
      <c r="G903" s="108"/>
      <c r="H903" s="108"/>
    </row>
    <row r="904" spans="1:8" ht="13" x14ac:dyDescent="0.2">
      <c r="A904" s="105" t="s">
        <v>5678</v>
      </c>
      <c r="B904" s="105" t="s">
        <v>4766</v>
      </c>
      <c r="C904" s="105" t="str">
        <f t="shared" si="14"/>
        <v>0114200264自立訓練(生活訓練)</v>
      </c>
      <c r="D904" s="105" t="s">
        <v>6575</v>
      </c>
      <c r="E904" s="105" t="s">
        <v>7607</v>
      </c>
      <c r="F904" s="106" t="s">
        <v>8774</v>
      </c>
      <c r="G904" s="108"/>
      <c r="H904" s="108"/>
    </row>
    <row r="905" spans="1:8" ht="13" x14ac:dyDescent="0.2">
      <c r="A905" s="105" t="s">
        <v>5678</v>
      </c>
      <c r="B905" s="105" t="s">
        <v>4765</v>
      </c>
      <c r="C905" s="105" t="str">
        <f t="shared" si="14"/>
        <v>0114200264就労継続支援(Ｂ型)</v>
      </c>
      <c r="D905" s="105" t="s">
        <v>6575</v>
      </c>
      <c r="E905" s="105" t="s">
        <v>7608</v>
      </c>
      <c r="F905" s="106" t="s">
        <v>8774</v>
      </c>
      <c r="G905" s="108"/>
      <c r="H905" s="108"/>
    </row>
    <row r="906" spans="1:8" ht="13" x14ac:dyDescent="0.2">
      <c r="A906" s="105" t="s">
        <v>5679</v>
      </c>
      <c r="B906" s="105" t="s">
        <v>4765</v>
      </c>
      <c r="C906" s="105" t="str">
        <f t="shared" si="14"/>
        <v>0114200306就労継続支援(Ｂ型)</v>
      </c>
      <c r="D906" s="105" t="s">
        <v>6576</v>
      </c>
      <c r="E906" s="105" t="s">
        <v>7609</v>
      </c>
      <c r="F906" s="106" t="s">
        <v>8775</v>
      </c>
      <c r="G906" s="108"/>
      <c r="H906" s="108"/>
    </row>
    <row r="907" spans="1:8" ht="13" x14ac:dyDescent="0.2">
      <c r="A907" s="105" t="s">
        <v>5680</v>
      </c>
      <c r="B907" s="105" t="s">
        <v>4764</v>
      </c>
      <c r="C907" s="105" t="str">
        <f t="shared" si="14"/>
        <v>0114200355就労継続支援(Ａ型)</v>
      </c>
      <c r="D907" s="105" t="s">
        <v>6577</v>
      </c>
      <c r="E907" s="105" t="s">
        <v>7610</v>
      </c>
      <c r="F907" s="106" t="s">
        <v>8776</v>
      </c>
      <c r="G907" s="108"/>
      <c r="H907" s="108"/>
    </row>
    <row r="908" spans="1:8" ht="13" x14ac:dyDescent="0.2">
      <c r="A908" s="105" t="s">
        <v>5681</v>
      </c>
      <c r="B908" s="105" t="s">
        <v>4765</v>
      </c>
      <c r="C908" s="105" t="str">
        <f t="shared" si="14"/>
        <v>0114200371就労継続支援(Ｂ型)</v>
      </c>
      <c r="D908" s="105" t="s">
        <v>6578</v>
      </c>
      <c r="E908" s="105" t="s">
        <v>6578</v>
      </c>
      <c r="F908" s="106" t="s">
        <v>8777</v>
      </c>
      <c r="G908" s="108"/>
      <c r="H908" s="108"/>
    </row>
    <row r="909" spans="1:8" ht="13" x14ac:dyDescent="0.2">
      <c r="A909" s="105" t="s">
        <v>5682</v>
      </c>
      <c r="B909" s="105" t="s">
        <v>4765</v>
      </c>
      <c r="C909" s="105" t="str">
        <f t="shared" si="14"/>
        <v>0114200397就労継続支援(Ｂ型)</v>
      </c>
      <c r="D909" s="105" t="s">
        <v>6579</v>
      </c>
      <c r="E909" s="105" t="s">
        <v>7611</v>
      </c>
      <c r="F909" s="106" t="s">
        <v>8778</v>
      </c>
      <c r="G909" s="108"/>
      <c r="H909" s="108"/>
    </row>
    <row r="910" spans="1:8" ht="13" x14ac:dyDescent="0.2">
      <c r="A910" s="105" t="s">
        <v>5683</v>
      </c>
      <c r="B910" s="105" t="s">
        <v>4765</v>
      </c>
      <c r="C910" s="105" t="str">
        <f t="shared" si="14"/>
        <v>0114200413就労継続支援(Ｂ型)</v>
      </c>
      <c r="D910" s="105" t="s">
        <v>6580</v>
      </c>
      <c r="E910" s="105" t="s">
        <v>6580</v>
      </c>
      <c r="F910" s="106" t="s">
        <v>8779</v>
      </c>
      <c r="G910" s="108"/>
      <c r="H910" s="108"/>
    </row>
    <row r="911" spans="1:8" ht="13" x14ac:dyDescent="0.2">
      <c r="A911" s="105" t="s">
        <v>5684</v>
      </c>
      <c r="B911" s="105" t="s">
        <v>4764</v>
      </c>
      <c r="C911" s="105" t="str">
        <f t="shared" si="14"/>
        <v>0114200421就労継続支援(Ａ型)</v>
      </c>
      <c r="D911" s="105" t="s">
        <v>6581</v>
      </c>
      <c r="E911" s="105" t="s">
        <v>7612</v>
      </c>
      <c r="F911" s="106" t="s">
        <v>8780</v>
      </c>
      <c r="G911" s="108"/>
      <c r="H911" s="108"/>
    </row>
    <row r="912" spans="1:8" ht="13" x14ac:dyDescent="0.2">
      <c r="A912" s="105" t="s">
        <v>5685</v>
      </c>
      <c r="B912" s="105" t="s">
        <v>4763</v>
      </c>
      <c r="C912" s="105" t="str">
        <f t="shared" si="14"/>
        <v>0114200447生活介護</v>
      </c>
      <c r="D912" s="105" t="s">
        <v>6582</v>
      </c>
      <c r="E912" s="105" t="s">
        <v>7613</v>
      </c>
      <c r="F912" s="106" t="s">
        <v>8781</v>
      </c>
      <c r="G912" s="108"/>
      <c r="H912" s="108"/>
    </row>
    <row r="913" spans="1:8" ht="13" x14ac:dyDescent="0.2">
      <c r="A913" s="105" t="s">
        <v>5686</v>
      </c>
      <c r="B913" s="105" t="s">
        <v>4764</v>
      </c>
      <c r="C913" s="105" t="str">
        <f t="shared" si="14"/>
        <v>0114200454就労継続支援(Ａ型)</v>
      </c>
      <c r="D913" s="105" t="s">
        <v>6577</v>
      </c>
      <c r="E913" s="105" t="s">
        <v>7614</v>
      </c>
      <c r="F913" s="106" t="s">
        <v>8782</v>
      </c>
      <c r="G913" s="108"/>
      <c r="H913" s="108"/>
    </row>
    <row r="914" spans="1:8" ht="13" x14ac:dyDescent="0.2">
      <c r="A914" s="105" t="s">
        <v>5687</v>
      </c>
      <c r="B914" s="105" t="s">
        <v>4765</v>
      </c>
      <c r="C914" s="105" t="str">
        <f t="shared" si="14"/>
        <v>0114200496就労継続支援(Ｂ型)</v>
      </c>
      <c r="D914" s="105" t="s">
        <v>6583</v>
      </c>
      <c r="E914" s="105" t="s">
        <v>7615</v>
      </c>
      <c r="F914" s="106" t="s">
        <v>8783</v>
      </c>
      <c r="G914" s="108"/>
      <c r="H914" s="108"/>
    </row>
    <row r="915" spans="1:8" ht="13" x14ac:dyDescent="0.2">
      <c r="A915" s="105" t="s">
        <v>5688</v>
      </c>
      <c r="B915" s="105" t="s">
        <v>4765</v>
      </c>
      <c r="C915" s="105" t="str">
        <f t="shared" si="14"/>
        <v>0114200504就労継続支援(Ｂ型)</v>
      </c>
      <c r="D915" s="105" t="s">
        <v>6584</v>
      </c>
      <c r="E915" s="105" t="s">
        <v>7616</v>
      </c>
      <c r="F915" s="106" t="s">
        <v>8784</v>
      </c>
      <c r="G915" s="108"/>
      <c r="H915" s="108"/>
    </row>
    <row r="916" spans="1:8" ht="13" x14ac:dyDescent="0.2">
      <c r="A916" s="105" t="s">
        <v>5689</v>
      </c>
      <c r="B916" s="105" t="s">
        <v>4765</v>
      </c>
      <c r="C916" s="105" t="str">
        <f t="shared" si="14"/>
        <v>0114300064就労継続支援(Ｂ型)</v>
      </c>
      <c r="D916" s="105" t="s">
        <v>6585</v>
      </c>
      <c r="E916" s="105" t="s">
        <v>7617</v>
      </c>
      <c r="F916" s="106" t="s">
        <v>8785</v>
      </c>
      <c r="G916" s="108"/>
      <c r="H916" s="108"/>
    </row>
    <row r="917" spans="1:8" ht="13" x14ac:dyDescent="0.2">
      <c r="A917" s="105" t="s">
        <v>5690</v>
      </c>
      <c r="B917" s="105" t="s">
        <v>4765</v>
      </c>
      <c r="C917" s="105" t="str">
        <f t="shared" si="14"/>
        <v>0114300072就労継続支援(Ｂ型)</v>
      </c>
      <c r="D917" s="105" t="s">
        <v>6586</v>
      </c>
      <c r="E917" s="105" t="s">
        <v>7618</v>
      </c>
      <c r="F917" s="106" t="s">
        <v>8786</v>
      </c>
      <c r="G917" s="108"/>
      <c r="H917" s="108"/>
    </row>
    <row r="918" spans="1:8" ht="13" x14ac:dyDescent="0.2">
      <c r="A918" s="105" t="s">
        <v>5691</v>
      </c>
      <c r="B918" s="105" t="s">
        <v>4765</v>
      </c>
      <c r="C918" s="105" t="str">
        <f t="shared" si="14"/>
        <v>0114300114就労継続支援(Ｂ型)</v>
      </c>
      <c r="D918" s="105" t="s">
        <v>6587</v>
      </c>
      <c r="E918" s="105" t="s">
        <v>7619</v>
      </c>
      <c r="F918" s="106" t="s">
        <v>8787</v>
      </c>
      <c r="G918" s="108"/>
      <c r="H918" s="108"/>
    </row>
    <row r="919" spans="1:8" ht="13" x14ac:dyDescent="0.2">
      <c r="A919" s="105" t="s">
        <v>5692</v>
      </c>
      <c r="B919" s="105" t="s">
        <v>4765</v>
      </c>
      <c r="C919" s="105" t="str">
        <f t="shared" si="14"/>
        <v>0114300304就労継続支援(Ｂ型)</v>
      </c>
      <c r="D919" s="105" t="s">
        <v>6588</v>
      </c>
      <c r="E919" s="105" t="s">
        <v>7620</v>
      </c>
      <c r="F919" s="106" t="s">
        <v>8788</v>
      </c>
      <c r="G919" s="108"/>
      <c r="H919" s="108"/>
    </row>
    <row r="920" spans="1:8" ht="13" x14ac:dyDescent="0.2">
      <c r="A920" s="105" t="s">
        <v>5693</v>
      </c>
      <c r="B920" s="105" t="s">
        <v>4765</v>
      </c>
      <c r="C920" s="105" t="str">
        <f t="shared" si="14"/>
        <v>0114300320就労継続支援(Ｂ型)</v>
      </c>
      <c r="D920" s="105" t="s">
        <v>6589</v>
      </c>
      <c r="E920" s="105" t="s">
        <v>7621</v>
      </c>
      <c r="F920" s="106" t="s">
        <v>8789</v>
      </c>
      <c r="G920" s="108"/>
      <c r="H920" s="108"/>
    </row>
    <row r="921" spans="1:8" ht="13" x14ac:dyDescent="0.2">
      <c r="A921" s="105" t="s">
        <v>5694</v>
      </c>
      <c r="B921" s="105" t="s">
        <v>4765</v>
      </c>
      <c r="C921" s="105" t="str">
        <f t="shared" si="14"/>
        <v>0114300346就労継続支援(Ｂ型)</v>
      </c>
      <c r="D921" s="105" t="s">
        <v>6590</v>
      </c>
      <c r="E921" s="105" t="s">
        <v>7622</v>
      </c>
      <c r="F921" s="106" t="s">
        <v>8790</v>
      </c>
      <c r="G921" s="108"/>
      <c r="H921" s="108"/>
    </row>
    <row r="922" spans="1:8" ht="13" x14ac:dyDescent="0.2">
      <c r="A922" s="105" t="s">
        <v>5695</v>
      </c>
      <c r="B922" s="105" t="s">
        <v>4765</v>
      </c>
      <c r="C922" s="105" t="str">
        <f t="shared" si="14"/>
        <v>0114300387就労継続支援(Ｂ型)</v>
      </c>
      <c r="D922" s="105" t="s">
        <v>6591</v>
      </c>
      <c r="E922" s="105" t="s">
        <v>7623</v>
      </c>
      <c r="F922" s="106" t="s">
        <v>8791</v>
      </c>
      <c r="G922" s="108"/>
      <c r="H922" s="108"/>
    </row>
    <row r="923" spans="1:8" ht="13" x14ac:dyDescent="0.2">
      <c r="A923" s="105" t="s">
        <v>5696</v>
      </c>
      <c r="B923" s="105" t="s">
        <v>4764</v>
      </c>
      <c r="C923" s="105" t="str">
        <f t="shared" si="14"/>
        <v>0114300411就労継続支援(Ａ型)</v>
      </c>
      <c r="D923" s="105" t="s">
        <v>6592</v>
      </c>
      <c r="E923" s="105" t="s">
        <v>7624</v>
      </c>
      <c r="F923" s="106" t="s">
        <v>8792</v>
      </c>
      <c r="G923" s="108"/>
      <c r="H923" s="108"/>
    </row>
    <row r="924" spans="1:8" ht="13" x14ac:dyDescent="0.2">
      <c r="A924" s="105" t="s">
        <v>5697</v>
      </c>
      <c r="B924" s="105" t="s">
        <v>4765</v>
      </c>
      <c r="C924" s="105" t="str">
        <f t="shared" si="14"/>
        <v>0114300437就労継続支援(Ｂ型)</v>
      </c>
      <c r="D924" s="105" t="s">
        <v>6585</v>
      </c>
      <c r="E924" s="105" t="s">
        <v>7625</v>
      </c>
      <c r="F924" s="106" t="s">
        <v>8793</v>
      </c>
      <c r="G924" s="108"/>
      <c r="H924" s="108"/>
    </row>
    <row r="925" spans="1:8" ht="13" x14ac:dyDescent="0.2">
      <c r="A925" s="105" t="s">
        <v>5698</v>
      </c>
      <c r="B925" s="105" t="s">
        <v>4762</v>
      </c>
      <c r="C925" s="105" t="str">
        <f t="shared" si="14"/>
        <v>0114300478就労移行支援</v>
      </c>
      <c r="D925" s="105" t="s">
        <v>6592</v>
      </c>
      <c r="E925" s="105" t="s">
        <v>7626</v>
      </c>
      <c r="F925" s="106" t="s">
        <v>8794</v>
      </c>
      <c r="G925" s="108"/>
      <c r="H925" s="108"/>
    </row>
    <row r="926" spans="1:8" ht="13" x14ac:dyDescent="0.2">
      <c r="A926" s="105" t="s">
        <v>5698</v>
      </c>
      <c r="B926" s="105" t="s">
        <v>4765</v>
      </c>
      <c r="C926" s="105" t="str">
        <f t="shared" si="14"/>
        <v>0114300478就労継続支援(Ｂ型)</v>
      </c>
      <c r="D926" s="105" t="s">
        <v>6592</v>
      </c>
      <c r="E926" s="105" t="s">
        <v>7627</v>
      </c>
      <c r="F926" s="106" t="s">
        <v>8794</v>
      </c>
      <c r="G926" s="108"/>
      <c r="H926" s="108"/>
    </row>
    <row r="927" spans="1:8" ht="13" x14ac:dyDescent="0.2">
      <c r="A927" s="105" t="s">
        <v>5699</v>
      </c>
      <c r="B927" s="105" t="s">
        <v>4765</v>
      </c>
      <c r="C927" s="105" t="str">
        <f t="shared" si="14"/>
        <v>0114300528就労継続支援(Ｂ型)</v>
      </c>
      <c r="D927" s="105" t="s">
        <v>6593</v>
      </c>
      <c r="E927" s="105" t="s">
        <v>7628</v>
      </c>
      <c r="F927" s="106" t="s">
        <v>8795</v>
      </c>
      <c r="G927" s="108"/>
      <c r="H927" s="108"/>
    </row>
    <row r="928" spans="1:8" ht="13" x14ac:dyDescent="0.2">
      <c r="A928" s="105" t="s">
        <v>5700</v>
      </c>
      <c r="B928" s="105" t="s">
        <v>4762</v>
      </c>
      <c r="C928" s="105" t="str">
        <f t="shared" si="14"/>
        <v>0114300577就労移行支援</v>
      </c>
      <c r="D928" s="105" t="s">
        <v>6594</v>
      </c>
      <c r="E928" s="105" t="s">
        <v>7629</v>
      </c>
      <c r="F928" s="106" t="s">
        <v>8796</v>
      </c>
      <c r="G928" s="108"/>
      <c r="H928" s="108"/>
    </row>
    <row r="929" spans="1:8" ht="13" x14ac:dyDescent="0.2">
      <c r="A929" s="105" t="s">
        <v>5700</v>
      </c>
      <c r="B929" s="105" t="s">
        <v>4765</v>
      </c>
      <c r="C929" s="105" t="str">
        <f t="shared" si="14"/>
        <v>0114300577就労継続支援(Ｂ型)</v>
      </c>
      <c r="D929" s="105" t="s">
        <v>6594</v>
      </c>
      <c r="E929" s="105" t="s">
        <v>7629</v>
      </c>
      <c r="F929" s="106" t="s">
        <v>8796</v>
      </c>
      <c r="G929" s="108"/>
      <c r="H929" s="108"/>
    </row>
    <row r="930" spans="1:8" ht="13" x14ac:dyDescent="0.2">
      <c r="A930" s="105" t="s">
        <v>5701</v>
      </c>
      <c r="B930" s="105" t="s">
        <v>4765</v>
      </c>
      <c r="C930" s="105" t="str">
        <f t="shared" si="14"/>
        <v>0114300593就労継続支援(Ｂ型)</v>
      </c>
      <c r="D930" s="105" t="s">
        <v>6595</v>
      </c>
      <c r="E930" s="105" t="s">
        <v>7630</v>
      </c>
      <c r="F930" s="106" t="s">
        <v>8797</v>
      </c>
      <c r="G930" s="108"/>
      <c r="H930" s="108"/>
    </row>
    <row r="931" spans="1:8" ht="13" x14ac:dyDescent="0.2">
      <c r="A931" s="105" t="s">
        <v>5702</v>
      </c>
      <c r="B931" s="105" t="s">
        <v>4765</v>
      </c>
      <c r="C931" s="105" t="str">
        <f t="shared" si="14"/>
        <v>0114300627就労継続支援(Ｂ型)</v>
      </c>
      <c r="D931" s="105" t="s">
        <v>6596</v>
      </c>
      <c r="E931" s="105" t="s">
        <v>7631</v>
      </c>
      <c r="F931" s="106" t="s">
        <v>8798</v>
      </c>
      <c r="G931" s="108"/>
      <c r="H931" s="108"/>
    </row>
    <row r="932" spans="1:8" ht="13" x14ac:dyDescent="0.2">
      <c r="A932" s="105" t="s">
        <v>5703</v>
      </c>
      <c r="B932" s="105" t="s">
        <v>4765</v>
      </c>
      <c r="C932" s="105" t="str">
        <f t="shared" si="14"/>
        <v>0114300700就労継続支援(Ｂ型)</v>
      </c>
      <c r="D932" s="105" t="s">
        <v>6585</v>
      </c>
      <c r="E932" s="105" t="s">
        <v>7632</v>
      </c>
      <c r="F932" s="106" t="s">
        <v>8799</v>
      </c>
      <c r="G932" s="108"/>
      <c r="H932" s="108"/>
    </row>
    <row r="933" spans="1:8" ht="13" x14ac:dyDescent="0.2">
      <c r="A933" s="105" t="s">
        <v>5704</v>
      </c>
      <c r="B933" s="105" t="s">
        <v>4765</v>
      </c>
      <c r="C933" s="105" t="str">
        <f t="shared" si="14"/>
        <v>0114300718就労継続支援(Ｂ型)</v>
      </c>
      <c r="D933" s="105" t="s">
        <v>6597</v>
      </c>
      <c r="E933" s="105" t="s">
        <v>7633</v>
      </c>
      <c r="F933" s="106" t="s">
        <v>8800</v>
      </c>
      <c r="G933" s="108"/>
      <c r="H933" s="108"/>
    </row>
    <row r="934" spans="1:8" ht="13" x14ac:dyDescent="0.2">
      <c r="A934" s="105" t="s">
        <v>5705</v>
      </c>
      <c r="B934" s="105" t="s">
        <v>4765</v>
      </c>
      <c r="C934" s="105" t="str">
        <f t="shared" si="14"/>
        <v>0114300767就労継続支援(Ｂ型)</v>
      </c>
      <c r="D934" s="105" t="s">
        <v>6598</v>
      </c>
      <c r="E934" s="105" t="s">
        <v>7634</v>
      </c>
      <c r="F934" s="106" t="s">
        <v>8801</v>
      </c>
      <c r="G934" s="108"/>
      <c r="H934" s="108"/>
    </row>
    <row r="935" spans="1:8" ht="13" x14ac:dyDescent="0.2">
      <c r="A935" s="105" t="s">
        <v>5706</v>
      </c>
      <c r="B935" s="105" t="s">
        <v>4765</v>
      </c>
      <c r="C935" s="105" t="str">
        <f t="shared" si="14"/>
        <v>0114300775就労継続支援(Ｂ型)</v>
      </c>
      <c r="D935" s="105" t="s">
        <v>6599</v>
      </c>
      <c r="E935" s="105" t="s">
        <v>7635</v>
      </c>
      <c r="F935" s="106" t="s">
        <v>8802</v>
      </c>
      <c r="G935" s="108"/>
      <c r="H935" s="108"/>
    </row>
    <row r="936" spans="1:8" ht="13" x14ac:dyDescent="0.2">
      <c r="A936" s="105" t="s">
        <v>5707</v>
      </c>
      <c r="B936" s="105" t="s">
        <v>4765</v>
      </c>
      <c r="C936" s="105" t="str">
        <f t="shared" si="14"/>
        <v>0114300791就労継続支援(Ｂ型)</v>
      </c>
      <c r="D936" s="105" t="s">
        <v>6554</v>
      </c>
      <c r="E936" s="105" t="s">
        <v>7636</v>
      </c>
      <c r="F936" s="106" t="s">
        <v>8803</v>
      </c>
      <c r="G936" s="108"/>
      <c r="H936" s="108"/>
    </row>
    <row r="937" spans="1:8" ht="13" x14ac:dyDescent="0.2">
      <c r="A937" s="105" t="s">
        <v>5708</v>
      </c>
      <c r="B937" s="105" t="s">
        <v>4765</v>
      </c>
      <c r="C937" s="105" t="str">
        <f t="shared" si="14"/>
        <v>0114300809就労継続支援(Ｂ型)</v>
      </c>
      <c r="D937" s="105" t="s">
        <v>6600</v>
      </c>
      <c r="E937" s="105" t="s">
        <v>7637</v>
      </c>
      <c r="F937" s="106" t="s">
        <v>8804</v>
      </c>
      <c r="G937" s="108"/>
      <c r="H937" s="108"/>
    </row>
    <row r="938" spans="1:8" ht="13" x14ac:dyDescent="0.2">
      <c r="A938" s="105" t="s">
        <v>5709</v>
      </c>
      <c r="B938" s="105" t="s">
        <v>4765</v>
      </c>
      <c r="C938" s="105" t="str">
        <f t="shared" si="14"/>
        <v>0114300817就労継続支援(Ｂ型)</v>
      </c>
      <c r="D938" s="105" t="s">
        <v>6601</v>
      </c>
      <c r="E938" s="105" t="s">
        <v>7638</v>
      </c>
      <c r="F938" s="106" t="s">
        <v>8805</v>
      </c>
      <c r="G938" s="108"/>
      <c r="H938" s="108"/>
    </row>
    <row r="939" spans="1:8" ht="13" x14ac:dyDescent="0.2">
      <c r="A939" s="105" t="s">
        <v>5710</v>
      </c>
      <c r="B939" s="105" t="s">
        <v>4765</v>
      </c>
      <c r="C939" s="105" t="str">
        <f t="shared" si="14"/>
        <v>0114300833就労継続支援(Ｂ型)</v>
      </c>
      <c r="D939" s="105" t="s">
        <v>6568</v>
      </c>
      <c r="E939" s="105" t="s">
        <v>7639</v>
      </c>
      <c r="F939" s="106" t="s">
        <v>8806</v>
      </c>
      <c r="G939" s="108"/>
      <c r="H939" s="108"/>
    </row>
    <row r="940" spans="1:8" ht="13" x14ac:dyDescent="0.2">
      <c r="A940" s="105" t="s">
        <v>5711</v>
      </c>
      <c r="B940" s="105" t="s">
        <v>4765</v>
      </c>
      <c r="C940" s="105" t="str">
        <f t="shared" si="14"/>
        <v>0114600455就労継続支援(Ｂ型)</v>
      </c>
      <c r="D940" s="105" t="s">
        <v>6602</v>
      </c>
      <c r="E940" s="105" t="s">
        <v>7640</v>
      </c>
      <c r="F940" s="106" t="s">
        <v>8807</v>
      </c>
      <c r="G940" s="108"/>
      <c r="H940" s="108"/>
    </row>
    <row r="941" spans="1:8" ht="13" x14ac:dyDescent="0.2">
      <c r="A941" s="105" t="s">
        <v>5712</v>
      </c>
      <c r="B941" s="105" t="s">
        <v>4762</v>
      </c>
      <c r="C941" s="105" t="str">
        <f t="shared" si="14"/>
        <v>0114600463就労移行支援</v>
      </c>
      <c r="D941" s="105" t="s">
        <v>6603</v>
      </c>
      <c r="E941" s="105" t="s">
        <v>7641</v>
      </c>
      <c r="F941" s="106" t="s">
        <v>8808</v>
      </c>
      <c r="G941" s="108"/>
      <c r="H941" s="108"/>
    </row>
    <row r="942" spans="1:8" ht="13" x14ac:dyDescent="0.2">
      <c r="A942" s="105" t="s">
        <v>5712</v>
      </c>
      <c r="B942" s="105" t="s">
        <v>4765</v>
      </c>
      <c r="C942" s="105" t="str">
        <f t="shared" si="14"/>
        <v>0114600463就労継続支援(Ｂ型)</v>
      </c>
      <c r="D942" s="105" t="s">
        <v>6603</v>
      </c>
      <c r="E942" s="105" t="s">
        <v>7642</v>
      </c>
      <c r="F942" s="106" t="s">
        <v>8808</v>
      </c>
      <c r="G942" s="108"/>
      <c r="H942" s="108"/>
    </row>
    <row r="943" spans="1:8" ht="13" x14ac:dyDescent="0.2">
      <c r="A943" s="105" t="s">
        <v>5713</v>
      </c>
      <c r="B943" s="105" t="s">
        <v>4763</v>
      </c>
      <c r="C943" s="105" t="str">
        <f t="shared" si="14"/>
        <v>0114600570生活介護</v>
      </c>
      <c r="D943" s="105" t="s">
        <v>6604</v>
      </c>
      <c r="E943" s="105" t="s">
        <v>7643</v>
      </c>
      <c r="F943" s="106" t="s">
        <v>8809</v>
      </c>
      <c r="G943" s="108"/>
      <c r="H943" s="108"/>
    </row>
    <row r="944" spans="1:8" ht="13" x14ac:dyDescent="0.2">
      <c r="A944" s="105" t="s">
        <v>5713</v>
      </c>
      <c r="B944" s="105" t="s">
        <v>4764</v>
      </c>
      <c r="C944" s="105" t="str">
        <f t="shared" si="14"/>
        <v>0114600570就労継続支援(Ａ型)</v>
      </c>
      <c r="D944" s="105" t="s">
        <v>6604</v>
      </c>
      <c r="E944" s="105" t="s">
        <v>7643</v>
      </c>
      <c r="F944" s="106" t="s">
        <v>8810</v>
      </c>
      <c r="G944" s="108"/>
      <c r="H944" s="108"/>
    </row>
    <row r="945" spans="1:8" ht="13" x14ac:dyDescent="0.2">
      <c r="A945" s="105" t="s">
        <v>5714</v>
      </c>
      <c r="B945" s="105" t="s">
        <v>4765</v>
      </c>
      <c r="C945" s="105" t="str">
        <f t="shared" si="14"/>
        <v>0114600596就労継続支援(Ｂ型)</v>
      </c>
      <c r="D945" s="105" t="s">
        <v>6605</v>
      </c>
      <c r="E945" s="105" t="s">
        <v>7644</v>
      </c>
      <c r="F945" s="106" t="s">
        <v>8811</v>
      </c>
      <c r="G945" s="108"/>
      <c r="H945" s="108"/>
    </row>
    <row r="946" spans="1:8" ht="13" x14ac:dyDescent="0.2">
      <c r="A946" s="105" t="s">
        <v>5715</v>
      </c>
      <c r="B946" s="105" t="s">
        <v>4765</v>
      </c>
      <c r="C946" s="105" t="str">
        <f t="shared" si="14"/>
        <v>0114600737就労継続支援(Ｂ型)</v>
      </c>
      <c r="D946" s="105" t="s">
        <v>6606</v>
      </c>
      <c r="E946" s="105" t="s">
        <v>7645</v>
      </c>
      <c r="F946" s="106" t="s">
        <v>8812</v>
      </c>
      <c r="G946" s="108"/>
      <c r="H946" s="108"/>
    </row>
    <row r="947" spans="1:8" ht="13" x14ac:dyDescent="0.2">
      <c r="A947" s="105" t="s">
        <v>5716</v>
      </c>
      <c r="B947" s="105" t="s">
        <v>4765</v>
      </c>
      <c r="C947" s="105" t="str">
        <f t="shared" si="14"/>
        <v>0114600869就労継続支援(Ｂ型)</v>
      </c>
      <c r="D947" s="105" t="s">
        <v>6607</v>
      </c>
      <c r="E947" s="105" t="s">
        <v>7646</v>
      </c>
      <c r="F947" s="106" t="s">
        <v>8813</v>
      </c>
      <c r="G947" s="108"/>
      <c r="H947" s="108"/>
    </row>
    <row r="948" spans="1:8" ht="13" x14ac:dyDescent="0.2">
      <c r="A948" s="105" t="s">
        <v>5717</v>
      </c>
      <c r="B948" s="105" t="s">
        <v>4763</v>
      </c>
      <c r="C948" s="105" t="str">
        <f t="shared" si="14"/>
        <v>0114600877生活介護</v>
      </c>
      <c r="D948" s="105" t="s">
        <v>6603</v>
      </c>
      <c r="E948" s="105" t="s">
        <v>7647</v>
      </c>
      <c r="F948" s="106" t="s">
        <v>8814</v>
      </c>
      <c r="G948" s="108"/>
      <c r="H948" s="108"/>
    </row>
    <row r="949" spans="1:8" ht="13" x14ac:dyDescent="0.2">
      <c r="A949" s="105" t="s">
        <v>5717</v>
      </c>
      <c r="B949" s="105" t="s">
        <v>4766</v>
      </c>
      <c r="C949" s="105" t="str">
        <f t="shared" si="14"/>
        <v>0114600877自立訓練(生活訓練)</v>
      </c>
      <c r="D949" s="105" t="s">
        <v>6603</v>
      </c>
      <c r="E949" s="105" t="s">
        <v>7648</v>
      </c>
      <c r="F949" s="106" t="s">
        <v>8814</v>
      </c>
      <c r="G949" s="108"/>
      <c r="H949" s="108"/>
    </row>
    <row r="950" spans="1:8" ht="13" x14ac:dyDescent="0.2">
      <c r="A950" s="105" t="s">
        <v>5718</v>
      </c>
      <c r="B950" s="105" t="s">
        <v>4765</v>
      </c>
      <c r="C950" s="105" t="str">
        <f t="shared" si="14"/>
        <v>0114600901就労継続支援(Ｂ型)</v>
      </c>
      <c r="D950" s="105" t="s">
        <v>6608</v>
      </c>
      <c r="E950" s="105" t="s">
        <v>7649</v>
      </c>
      <c r="F950" s="106" t="s">
        <v>8815</v>
      </c>
      <c r="G950" s="108"/>
      <c r="H950" s="108"/>
    </row>
    <row r="951" spans="1:8" ht="13" x14ac:dyDescent="0.2">
      <c r="A951" s="105" t="s">
        <v>5719</v>
      </c>
      <c r="B951" s="105" t="s">
        <v>4763</v>
      </c>
      <c r="C951" s="105" t="str">
        <f t="shared" si="14"/>
        <v>0114600968生活介護</v>
      </c>
      <c r="D951" s="105" t="s">
        <v>6609</v>
      </c>
      <c r="E951" s="105" t="s">
        <v>7650</v>
      </c>
      <c r="F951" s="106" t="s">
        <v>8816</v>
      </c>
      <c r="G951" s="108"/>
      <c r="H951" s="108"/>
    </row>
    <row r="952" spans="1:8" ht="13" x14ac:dyDescent="0.2">
      <c r="A952" s="105" t="s">
        <v>5720</v>
      </c>
      <c r="B952" s="105" t="s">
        <v>4763</v>
      </c>
      <c r="C952" s="105" t="str">
        <f t="shared" si="14"/>
        <v>0114600976生活介護</v>
      </c>
      <c r="D952" s="105" t="s">
        <v>6609</v>
      </c>
      <c r="E952" s="105" t="s">
        <v>7651</v>
      </c>
      <c r="F952" s="106" t="s">
        <v>8817</v>
      </c>
      <c r="G952" s="108"/>
      <c r="H952" s="108"/>
    </row>
    <row r="953" spans="1:8" ht="13" x14ac:dyDescent="0.2">
      <c r="A953" s="105" t="s">
        <v>5721</v>
      </c>
      <c r="B953" s="105" t="s">
        <v>4762</v>
      </c>
      <c r="C953" s="105" t="str">
        <f t="shared" si="14"/>
        <v>0114600984就労移行支援</v>
      </c>
      <c r="D953" s="105" t="s">
        <v>6609</v>
      </c>
      <c r="E953" s="105" t="s">
        <v>7652</v>
      </c>
      <c r="F953" s="106" t="s">
        <v>8817</v>
      </c>
      <c r="G953" s="108"/>
      <c r="H953" s="108"/>
    </row>
    <row r="954" spans="1:8" ht="13" x14ac:dyDescent="0.2">
      <c r="A954" s="105" t="s">
        <v>5721</v>
      </c>
      <c r="B954" s="105" t="s">
        <v>4765</v>
      </c>
      <c r="C954" s="105" t="str">
        <f t="shared" si="14"/>
        <v>0114600984就労継続支援(Ｂ型)</v>
      </c>
      <c r="D954" s="105" t="s">
        <v>6609</v>
      </c>
      <c r="E954" s="105" t="s">
        <v>7653</v>
      </c>
      <c r="F954" s="106" t="s">
        <v>8817</v>
      </c>
      <c r="G954" s="108"/>
      <c r="H954" s="108"/>
    </row>
    <row r="955" spans="1:8" ht="13" x14ac:dyDescent="0.2">
      <c r="A955" s="105" t="s">
        <v>5722</v>
      </c>
      <c r="B955" s="105" t="s">
        <v>4763</v>
      </c>
      <c r="C955" s="105" t="str">
        <f t="shared" si="14"/>
        <v>0114601008生活介護</v>
      </c>
      <c r="D955" s="105" t="s">
        <v>6605</v>
      </c>
      <c r="E955" s="105" t="s">
        <v>7654</v>
      </c>
      <c r="F955" s="106" t="s">
        <v>8818</v>
      </c>
      <c r="G955" s="108"/>
      <c r="H955" s="108"/>
    </row>
    <row r="956" spans="1:8" ht="13" x14ac:dyDescent="0.2">
      <c r="A956" s="105" t="s">
        <v>5723</v>
      </c>
      <c r="B956" s="105" t="s">
        <v>4763</v>
      </c>
      <c r="C956" s="105" t="str">
        <f t="shared" si="14"/>
        <v>0114601032生活介護</v>
      </c>
      <c r="D956" s="105" t="s">
        <v>6610</v>
      </c>
      <c r="E956" s="105" t="s">
        <v>7655</v>
      </c>
      <c r="F956" s="106" t="s">
        <v>8819</v>
      </c>
      <c r="G956" s="108"/>
      <c r="H956" s="108"/>
    </row>
    <row r="957" spans="1:8" ht="13" x14ac:dyDescent="0.2">
      <c r="A957" s="105" t="s">
        <v>5724</v>
      </c>
      <c r="B957" s="105" t="s">
        <v>4763</v>
      </c>
      <c r="C957" s="105" t="str">
        <f t="shared" si="14"/>
        <v>0114601115生活介護</v>
      </c>
      <c r="D957" s="105" t="s">
        <v>6609</v>
      </c>
      <c r="E957" s="105" t="s">
        <v>7656</v>
      </c>
      <c r="F957" s="106" t="s">
        <v>8820</v>
      </c>
      <c r="G957" s="108"/>
      <c r="H957" s="108"/>
    </row>
    <row r="958" spans="1:8" ht="13" x14ac:dyDescent="0.2">
      <c r="A958" s="105" t="s">
        <v>5725</v>
      </c>
      <c r="B958" s="105" t="s">
        <v>4763</v>
      </c>
      <c r="C958" s="105" t="str">
        <f t="shared" si="14"/>
        <v>0114601180生活介護</v>
      </c>
      <c r="D958" s="105" t="s">
        <v>6611</v>
      </c>
      <c r="E958" s="105" t="s">
        <v>7657</v>
      </c>
      <c r="F958" s="106" t="s">
        <v>8821</v>
      </c>
      <c r="G958" s="108"/>
      <c r="H958" s="108"/>
    </row>
    <row r="959" spans="1:8" ht="13" x14ac:dyDescent="0.2">
      <c r="A959" s="105" t="s">
        <v>5726</v>
      </c>
      <c r="B959" s="105" t="s">
        <v>4765</v>
      </c>
      <c r="C959" s="105" t="str">
        <f t="shared" si="14"/>
        <v>0114601206就労継続支援(Ｂ型)</v>
      </c>
      <c r="D959" s="105" t="s">
        <v>6612</v>
      </c>
      <c r="E959" s="105" t="s">
        <v>7658</v>
      </c>
      <c r="F959" s="106" t="s">
        <v>8822</v>
      </c>
      <c r="G959" s="108"/>
      <c r="H959" s="108"/>
    </row>
    <row r="960" spans="1:8" ht="13" x14ac:dyDescent="0.2">
      <c r="A960" s="105" t="s">
        <v>5727</v>
      </c>
      <c r="B960" s="105" t="s">
        <v>4765</v>
      </c>
      <c r="C960" s="105" t="str">
        <f t="shared" si="14"/>
        <v>0114601222就労継続支援(Ｂ型)</v>
      </c>
      <c r="D960" s="105" t="s">
        <v>6613</v>
      </c>
      <c r="E960" s="105" t="s">
        <v>7659</v>
      </c>
      <c r="F960" s="106" t="s">
        <v>8823</v>
      </c>
      <c r="G960" s="108"/>
      <c r="H960" s="108"/>
    </row>
    <row r="961" spans="1:8" ht="13" x14ac:dyDescent="0.2">
      <c r="A961" s="105" t="s">
        <v>5728</v>
      </c>
      <c r="B961" s="105" t="s">
        <v>4766</v>
      </c>
      <c r="C961" s="105" t="str">
        <f t="shared" si="14"/>
        <v>0114601255自立訓練(生活訓練)</v>
      </c>
      <c r="D961" s="105" t="s">
        <v>6614</v>
      </c>
      <c r="E961" s="105" t="s">
        <v>7660</v>
      </c>
      <c r="F961" s="106" t="s">
        <v>8824</v>
      </c>
      <c r="G961" s="108"/>
      <c r="H961" s="108"/>
    </row>
    <row r="962" spans="1:8" ht="13" x14ac:dyDescent="0.2">
      <c r="A962" s="105" t="s">
        <v>5728</v>
      </c>
      <c r="B962" s="105" t="s">
        <v>4765</v>
      </c>
      <c r="C962" s="105" t="str">
        <f t="shared" si="14"/>
        <v>0114601255就労継続支援(Ｂ型)</v>
      </c>
      <c r="D962" s="105" t="s">
        <v>6614</v>
      </c>
      <c r="E962" s="105" t="s">
        <v>7661</v>
      </c>
      <c r="F962" s="106" t="s">
        <v>8825</v>
      </c>
      <c r="G962" s="108"/>
      <c r="H962" s="108"/>
    </row>
    <row r="963" spans="1:8" ht="13" x14ac:dyDescent="0.2">
      <c r="A963" s="105" t="s">
        <v>5729</v>
      </c>
      <c r="B963" s="105" t="s">
        <v>4763</v>
      </c>
      <c r="C963" s="105" t="str">
        <f t="shared" si="14"/>
        <v>0114601297生活介護</v>
      </c>
      <c r="D963" s="105" t="s">
        <v>6615</v>
      </c>
      <c r="E963" s="105" t="s">
        <v>7662</v>
      </c>
      <c r="F963" s="106" t="s">
        <v>8826</v>
      </c>
      <c r="G963" s="108"/>
      <c r="H963" s="108"/>
    </row>
    <row r="964" spans="1:8" ht="13" x14ac:dyDescent="0.2">
      <c r="A964" s="105" t="s">
        <v>5730</v>
      </c>
      <c r="B964" s="105" t="s">
        <v>4765</v>
      </c>
      <c r="C964" s="105" t="str">
        <f t="shared" ref="C964:C1027" si="15">A964&amp;B964</f>
        <v>0114601305就労継続支援(Ｂ型)</v>
      </c>
      <c r="D964" s="105" t="s">
        <v>6616</v>
      </c>
      <c r="E964" s="105" t="s">
        <v>7663</v>
      </c>
      <c r="F964" s="106" t="s">
        <v>8827</v>
      </c>
      <c r="G964" s="108"/>
      <c r="H964" s="108"/>
    </row>
    <row r="965" spans="1:8" ht="13" x14ac:dyDescent="0.2">
      <c r="A965" s="105" t="s">
        <v>5731</v>
      </c>
      <c r="B965" s="105" t="s">
        <v>4765</v>
      </c>
      <c r="C965" s="105" t="str">
        <f t="shared" si="15"/>
        <v>0114601321就労継続支援(Ｂ型)</v>
      </c>
      <c r="D965" s="105" t="s">
        <v>6617</v>
      </c>
      <c r="E965" s="105" t="s">
        <v>7664</v>
      </c>
      <c r="F965" s="106" t="s">
        <v>8828</v>
      </c>
      <c r="G965" s="108"/>
      <c r="H965" s="108"/>
    </row>
    <row r="966" spans="1:8" ht="13" x14ac:dyDescent="0.2">
      <c r="A966" s="105" t="s">
        <v>5732</v>
      </c>
      <c r="B966" s="105" t="s">
        <v>4764</v>
      </c>
      <c r="C966" s="105" t="str">
        <f t="shared" si="15"/>
        <v>0114601339就労継続支援(Ａ型)</v>
      </c>
      <c r="D966" s="105" t="s">
        <v>6618</v>
      </c>
      <c r="E966" s="105" t="s">
        <v>7665</v>
      </c>
      <c r="F966" s="106" t="s">
        <v>8829</v>
      </c>
      <c r="G966" s="108"/>
      <c r="H966" s="108"/>
    </row>
    <row r="967" spans="1:8" ht="13" x14ac:dyDescent="0.2">
      <c r="A967" s="105" t="s">
        <v>5732</v>
      </c>
      <c r="B967" s="105" t="s">
        <v>4765</v>
      </c>
      <c r="C967" s="105" t="str">
        <f t="shared" si="15"/>
        <v>0114601339就労継続支援(Ｂ型)</v>
      </c>
      <c r="D967" s="105" t="s">
        <v>6618</v>
      </c>
      <c r="E967" s="105" t="s">
        <v>7666</v>
      </c>
      <c r="F967" s="106" t="s">
        <v>8829</v>
      </c>
      <c r="G967" s="108"/>
      <c r="H967" s="108"/>
    </row>
    <row r="968" spans="1:8" ht="13" x14ac:dyDescent="0.2">
      <c r="A968" s="105" t="s">
        <v>5733</v>
      </c>
      <c r="B968" s="105" t="s">
        <v>4763</v>
      </c>
      <c r="C968" s="105" t="str">
        <f t="shared" si="15"/>
        <v>0114601354生活介護</v>
      </c>
      <c r="D968" s="105" t="s">
        <v>6619</v>
      </c>
      <c r="E968" s="105" t="s">
        <v>7667</v>
      </c>
      <c r="F968" s="106" t="s">
        <v>8830</v>
      </c>
      <c r="G968" s="108"/>
      <c r="H968" s="108"/>
    </row>
    <row r="969" spans="1:8" ht="13" x14ac:dyDescent="0.2">
      <c r="A969" s="105" t="s">
        <v>5734</v>
      </c>
      <c r="B969" s="105" t="s">
        <v>4765</v>
      </c>
      <c r="C969" s="105" t="str">
        <f t="shared" si="15"/>
        <v>0114601362就労継続支援(Ｂ型)</v>
      </c>
      <c r="D969" s="105" t="s">
        <v>6620</v>
      </c>
      <c r="E969" s="105" t="s">
        <v>7668</v>
      </c>
      <c r="F969" s="106" t="s">
        <v>8831</v>
      </c>
      <c r="G969" s="108"/>
      <c r="H969" s="108"/>
    </row>
    <row r="970" spans="1:8" ht="13" x14ac:dyDescent="0.2">
      <c r="A970" s="105" t="s">
        <v>5735</v>
      </c>
      <c r="B970" s="105" t="s">
        <v>4765</v>
      </c>
      <c r="C970" s="105" t="str">
        <f t="shared" si="15"/>
        <v>0114601370就労継続支援(Ｂ型)</v>
      </c>
      <c r="D970" s="105" t="s">
        <v>6621</v>
      </c>
      <c r="E970" s="105" t="s">
        <v>7669</v>
      </c>
      <c r="F970" s="106" t="s">
        <v>8832</v>
      </c>
      <c r="G970" s="108"/>
      <c r="H970" s="108"/>
    </row>
    <row r="971" spans="1:8" ht="13" x14ac:dyDescent="0.2">
      <c r="A971" s="105" t="s">
        <v>5736</v>
      </c>
      <c r="B971" s="105" t="s">
        <v>4764</v>
      </c>
      <c r="C971" s="105" t="str">
        <f t="shared" si="15"/>
        <v>0114601404就労継続支援(Ａ型)</v>
      </c>
      <c r="D971" s="105" t="s">
        <v>6534</v>
      </c>
      <c r="E971" s="105" t="s">
        <v>7670</v>
      </c>
      <c r="F971" s="106" t="s">
        <v>8833</v>
      </c>
      <c r="G971" s="108"/>
      <c r="H971" s="108"/>
    </row>
    <row r="972" spans="1:8" ht="13" x14ac:dyDescent="0.2">
      <c r="A972" s="105" t="s">
        <v>5737</v>
      </c>
      <c r="B972" s="105" t="s">
        <v>4762</v>
      </c>
      <c r="C972" s="105" t="str">
        <f t="shared" si="15"/>
        <v>0114601412就労移行支援</v>
      </c>
      <c r="D972" s="105" t="s">
        <v>6622</v>
      </c>
      <c r="E972" s="105" t="s">
        <v>7671</v>
      </c>
      <c r="F972" s="106" t="s">
        <v>8834</v>
      </c>
      <c r="G972" s="108"/>
      <c r="H972" s="108"/>
    </row>
    <row r="973" spans="1:8" ht="13" x14ac:dyDescent="0.2">
      <c r="A973" s="105" t="s">
        <v>5737</v>
      </c>
      <c r="B973" s="105" t="s">
        <v>4765</v>
      </c>
      <c r="C973" s="105" t="str">
        <f t="shared" si="15"/>
        <v>0114601412就労継続支援(Ｂ型)</v>
      </c>
      <c r="D973" s="105" t="s">
        <v>6622</v>
      </c>
      <c r="E973" s="105" t="s">
        <v>7671</v>
      </c>
      <c r="F973" s="106" t="s">
        <v>8834</v>
      </c>
      <c r="G973" s="108"/>
      <c r="H973" s="108"/>
    </row>
    <row r="974" spans="1:8" ht="13" x14ac:dyDescent="0.2">
      <c r="A974" s="105" t="s">
        <v>5738</v>
      </c>
      <c r="B974" s="105" t="s">
        <v>4765</v>
      </c>
      <c r="C974" s="105" t="str">
        <f t="shared" si="15"/>
        <v>0114601420就労継続支援(Ｂ型)</v>
      </c>
      <c r="D974" s="105" t="s">
        <v>6610</v>
      </c>
      <c r="E974" s="105" t="s">
        <v>7672</v>
      </c>
      <c r="F974" s="106" t="s">
        <v>8835</v>
      </c>
      <c r="G974" s="108"/>
      <c r="H974" s="108"/>
    </row>
    <row r="975" spans="1:8" ht="13" x14ac:dyDescent="0.2">
      <c r="A975" s="105" t="s">
        <v>5739</v>
      </c>
      <c r="B975" s="105" t="s">
        <v>4764</v>
      </c>
      <c r="C975" s="105" t="str">
        <f t="shared" si="15"/>
        <v>0114601438就労継続支援(Ａ型)</v>
      </c>
      <c r="D975" s="105" t="s">
        <v>6623</v>
      </c>
      <c r="E975" s="105" t="s">
        <v>7673</v>
      </c>
      <c r="F975" s="106" t="s">
        <v>8836</v>
      </c>
      <c r="G975" s="108"/>
      <c r="H975" s="108"/>
    </row>
    <row r="976" spans="1:8" ht="13" x14ac:dyDescent="0.2">
      <c r="A976" s="105" t="s">
        <v>5739</v>
      </c>
      <c r="B976" s="105" t="s">
        <v>4765</v>
      </c>
      <c r="C976" s="105" t="str">
        <f t="shared" si="15"/>
        <v>0114601438就労継続支援(Ｂ型)</v>
      </c>
      <c r="D976" s="105" t="s">
        <v>6623</v>
      </c>
      <c r="E976" s="105" t="s">
        <v>7673</v>
      </c>
      <c r="F976" s="106" t="s">
        <v>8836</v>
      </c>
      <c r="G976" s="108"/>
      <c r="H976" s="108"/>
    </row>
    <row r="977" spans="1:8" ht="13" x14ac:dyDescent="0.2">
      <c r="A977" s="105" t="s">
        <v>5740</v>
      </c>
      <c r="B977" s="105" t="s">
        <v>4765</v>
      </c>
      <c r="C977" s="105" t="str">
        <f t="shared" si="15"/>
        <v>0114601446就労継続支援(Ｂ型)</v>
      </c>
      <c r="D977" s="105" t="s">
        <v>6624</v>
      </c>
      <c r="E977" s="105" t="s">
        <v>7674</v>
      </c>
      <c r="F977" s="106" t="s">
        <v>8837</v>
      </c>
      <c r="G977" s="108"/>
      <c r="H977" s="108"/>
    </row>
    <row r="978" spans="1:8" ht="13" x14ac:dyDescent="0.2">
      <c r="A978" s="105" t="s">
        <v>5741</v>
      </c>
      <c r="B978" s="105" t="s">
        <v>4762</v>
      </c>
      <c r="C978" s="105" t="str">
        <f t="shared" si="15"/>
        <v>0114601453就労移行支援</v>
      </c>
      <c r="D978" s="105" t="s">
        <v>6625</v>
      </c>
      <c r="E978" s="105" t="s">
        <v>7675</v>
      </c>
      <c r="F978" s="106" t="s">
        <v>8838</v>
      </c>
      <c r="G978" s="108"/>
      <c r="H978" s="108"/>
    </row>
    <row r="979" spans="1:8" ht="13" x14ac:dyDescent="0.2">
      <c r="A979" s="105" t="s">
        <v>5741</v>
      </c>
      <c r="B979" s="105" t="s">
        <v>4765</v>
      </c>
      <c r="C979" s="105" t="str">
        <f t="shared" si="15"/>
        <v>0114601453就労継続支援(Ｂ型)</v>
      </c>
      <c r="D979" s="105" t="s">
        <v>6625</v>
      </c>
      <c r="E979" s="105" t="s">
        <v>7676</v>
      </c>
      <c r="F979" s="106" t="s">
        <v>8838</v>
      </c>
      <c r="G979" s="108"/>
      <c r="H979" s="108"/>
    </row>
    <row r="980" spans="1:8" ht="13" x14ac:dyDescent="0.2">
      <c r="A980" s="105" t="s">
        <v>5742</v>
      </c>
      <c r="B980" s="105" t="s">
        <v>4765</v>
      </c>
      <c r="C980" s="105" t="str">
        <f t="shared" si="15"/>
        <v>0114601487就労継続支援(Ｂ型)</v>
      </c>
      <c r="D980" s="105" t="s">
        <v>6626</v>
      </c>
      <c r="E980" s="105" t="s">
        <v>7677</v>
      </c>
      <c r="F980" s="106" t="s">
        <v>8839</v>
      </c>
      <c r="G980" s="108"/>
      <c r="H980" s="108"/>
    </row>
    <row r="981" spans="1:8" ht="13" x14ac:dyDescent="0.2">
      <c r="A981" s="105" t="s">
        <v>5743</v>
      </c>
      <c r="B981" s="105" t="s">
        <v>4765</v>
      </c>
      <c r="C981" s="105" t="str">
        <f t="shared" si="15"/>
        <v>0114601602就労継続支援(Ｂ型)</v>
      </c>
      <c r="D981" s="105" t="s">
        <v>3632</v>
      </c>
      <c r="E981" s="105" t="s">
        <v>7678</v>
      </c>
      <c r="F981" s="106" t="s">
        <v>8840</v>
      </c>
      <c r="G981" s="108"/>
      <c r="H981" s="108"/>
    </row>
    <row r="982" spans="1:8" ht="13" x14ac:dyDescent="0.2">
      <c r="A982" s="105" t="s">
        <v>5744</v>
      </c>
      <c r="B982" s="105" t="s">
        <v>4765</v>
      </c>
      <c r="C982" s="105" t="str">
        <f t="shared" si="15"/>
        <v>0114601628就労継続支援(Ｂ型)</v>
      </c>
      <c r="D982" s="105" t="s">
        <v>6627</v>
      </c>
      <c r="E982" s="105" t="s">
        <v>7679</v>
      </c>
      <c r="F982" s="106" t="s">
        <v>8841</v>
      </c>
      <c r="G982" s="108"/>
      <c r="H982" s="108"/>
    </row>
    <row r="983" spans="1:8" ht="13" x14ac:dyDescent="0.2">
      <c r="A983" s="105" t="s">
        <v>5745</v>
      </c>
      <c r="B983" s="105" t="s">
        <v>4764</v>
      </c>
      <c r="C983" s="105" t="str">
        <f t="shared" si="15"/>
        <v>0114601693就労継続支援(Ａ型)</v>
      </c>
      <c r="D983" s="105" t="s">
        <v>6534</v>
      </c>
      <c r="E983" s="105" t="s">
        <v>7680</v>
      </c>
      <c r="F983" s="106" t="s">
        <v>8842</v>
      </c>
      <c r="G983" s="108"/>
      <c r="H983" s="108"/>
    </row>
    <row r="984" spans="1:8" ht="13" x14ac:dyDescent="0.2">
      <c r="A984" s="105" t="s">
        <v>5745</v>
      </c>
      <c r="B984" s="105" t="s">
        <v>4765</v>
      </c>
      <c r="C984" s="105" t="str">
        <f t="shared" si="15"/>
        <v>0114601693就労継続支援(Ｂ型)</v>
      </c>
      <c r="D984" s="105" t="s">
        <v>6534</v>
      </c>
      <c r="E984" s="105" t="s">
        <v>7680</v>
      </c>
      <c r="F984" s="106" t="s">
        <v>8842</v>
      </c>
      <c r="G984" s="108"/>
      <c r="H984" s="108"/>
    </row>
    <row r="985" spans="1:8" ht="13" x14ac:dyDescent="0.2">
      <c r="A985" s="105" t="s">
        <v>5746</v>
      </c>
      <c r="B985" s="105" t="s">
        <v>4765</v>
      </c>
      <c r="C985" s="105" t="str">
        <f t="shared" si="15"/>
        <v>0114601743就労継続支援(Ｂ型)</v>
      </c>
      <c r="D985" s="105" t="s">
        <v>6628</v>
      </c>
      <c r="E985" s="105" t="s">
        <v>7681</v>
      </c>
      <c r="F985" s="106" t="s">
        <v>8843</v>
      </c>
      <c r="G985" s="108"/>
      <c r="H985" s="108"/>
    </row>
    <row r="986" spans="1:8" ht="13" x14ac:dyDescent="0.2">
      <c r="A986" s="105" t="s">
        <v>5747</v>
      </c>
      <c r="B986" s="105" t="s">
        <v>4765</v>
      </c>
      <c r="C986" s="105" t="str">
        <f t="shared" si="15"/>
        <v>0114601768就労継続支援(Ｂ型)</v>
      </c>
      <c r="D986" s="105" t="s">
        <v>6629</v>
      </c>
      <c r="E986" s="105" t="s">
        <v>7682</v>
      </c>
      <c r="F986" s="106" t="s">
        <v>8844</v>
      </c>
      <c r="G986" s="108"/>
      <c r="H986" s="108"/>
    </row>
    <row r="987" spans="1:8" ht="13" x14ac:dyDescent="0.2">
      <c r="A987" s="105" t="s">
        <v>5748</v>
      </c>
      <c r="B987" s="105" t="s">
        <v>4763</v>
      </c>
      <c r="C987" s="105" t="str">
        <f t="shared" si="15"/>
        <v>0114601776生活介護</v>
      </c>
      <c r="D987" s="105" t="s">
        <v>6602</v>
      </c>
      <c r="E987" s="105" t="s">
        <v>7683</v>
      </c>
      <c r="F987" s="106" t="s">
        <v>8845</v>
      </c>
      <c r="G987" s="108"/>
      <c r="H987" s="108"/>
    </row>
    <row r="988" spans="1:8" ht="13" x14ac:dyDescent="0.2">
      <c r="A988" s="105" t="s">
        <v>5749</v>
      </c>
      <c r="B988" s="105" t="s">
        <v>4765</v>
      </c>
      <c r="C988" s="105" t="str">
        <f t="shared" si="15"/>
        <v>0114601784就労継続支援(Ｂ型)</v>
      </c>
      <c r="D988" s="105" t="s">
        <v>6618</v>
      </c>
      <c r="E988" s="105" t="s">
        <v>7684</v>
      </c>
      <c r="F988" s="106" t="s">
        <v>8846</v>
      </c>
      <c r="G988" s="108"/>
      <c r="H988" s="108"/>
    </row>
    <row r="989" spans="1:8" ht="13" x14ac:dyDescent="0.2">
      <c r="A989" s="105" t="s">
        <v>5750</v>
      </c>
      <c r="B989" s="105" t="s">
        <v>4763</v>
      </c>
      <c r="C989" s="105" t="str">
        <f t="shared" si="15"/>
        <v>0114601909生活介護</v>
      </c>
      <c r="D989" s="105" t="s">
        <v>6630</v>
      </c>
      <c r="E989" s="105" t="s">
        <v>7685</v>
      </c>
      <c r="F989" s="106" t="s">
        <v>8847</v>
      </c>
      <c r="G989" s="108"/>
      <c r="H989" s="108"/>
    </row>
    <row r="990" spans="1:8" ht="13" x14ac:dyDescent="0.2">
      <c r="A990" s="105" t="s">
        <v>5751</v>
      </c>
      <c r="B990" s="105" t="s">
        <v>4763</v>
      </c>
      <c r="C990" s="105" t="str">
        <f t="shared" si="15"/>
        <v>0114601925生活介護</v>
      </c>
      <c r="D990" s="105" t="s">
        <v>6631</v>
      </c>
      <c r="E990" s="105" t="s">
        <v>7686</v>
      </c>
      <c r="F990" s="106" t="s">
        <v>8848</v>
      </c>
      <c r="G990" s="108"/>
      <c r="H990" s="108"/>
    </row>
    <row r="991" spans="1:8" ht="13" x14ac:dyDescent="0.2">
      <c r="A991" s="105" t="s">
        <v>5752</v>
      </c>
      <c r="B991" s="105" t="s">
        <v>4764</v>
      </c>
      <c r="C991" s="105" t="str">
        <f t="shared" si="15"/>
        <v>0114601933就労継続支援(Ａ型)</v>
      </c>
      <c r="D991" s="105" t="s">
        <v>6632</v>
      </c>
      <c r="E991" s="105" t="s">
        <v>7687</v>
      </c>
      <c r="F991" s="106" t="s">
        <v>8849</v>
      </c>
      <c r="G991" s="108"/>
      <c r="H991" s="108"/>
    </row>
    <row r="992" spans="1:8" ht="13" x14ac:dyDescent="0.2">
      <c r="A992" s="105" t="s">
        <v>5753</v>
      </c>
      <c r="B992" s="105" t="s">
        <v>4765</v>
      </c>
      <c r="C992" s="105" t="str">
        <f t="shared" si="15"/>
        <v>0114601941就労継続支援(Ｂ型)</v>
      </c>
      <c r="D992" s="105" t="s">
        <v>6633</v>
      </c>
      <c r="E992" s="105" t="s">
        <v>7688</v>
      </c>
      <c r="F992" s="106" t="s">
        <v>8850</v>
      </c>
      <c r="G992" s="108"/>
      <c r="H992" s="108"/>
    </row>
    <row r="993" spans="1:8" ht="13" x14ac:dyDescent="0.2">
      <c r="A993" s="105" t="s">
        <v>5754</v>
      </c>
      <c r="B993" s="105" t="s">
        <v>4765</v>
      </c>
      <c r="C993" s="105" t="str">
        <f t="shared" si="15"/>
        <v>0114601982就労継続支援(Ｂ型)</v>
      </c>
      <c r="D993" s="105" t="s">
        <v>6627</v>
      </c>
      <c r="E993" s="105" t="s">
        <v>7689</v>
      </c>
      <c r="F993" s="106" t="s">
        <v>8851</v>
      </c>
      <c r="G993" s="108"/>
      <c r="H993" s="108"/>
    </row>
    <row r="994" spans="1:8" ht="13" x14ac:dyDescent="0.2">
      <c r="A994" s="105" t="s">
        <v>5755</v>
      </c>
      <c r="B994" s="105" t="s">
        <v>4765</v>
      </c>
      <c r="C994" s="105" t="str">
        <f t="shared" si="15"/>
        <v>0114602006就労継続支援(Ｂ型)</v>
      </c>
      <c r="D994" s="105" t="s">
        <v>6634</v>
      </c>
      <c r="E994" s="105" t="s">
        <v>7690</v>
      </c>
      <c r="F994" s="106" t="s">
        <v>8852</v>
      </c>
      <c r="G994" s="108"/>
      <c r="H994" s="108"/>
    </row>
    <row r="995" spans="1:8" ht="13" x14ac:dyDescent="0.2">
      <c r="A995" s="105" t="s">
        <v>5756</v>
      </c>
      <c r="B995" s="105" t="s">
        <v>4766</v>
      </c>
      <c r="C995" s="105" t="str">
        <f t="shared" si="15"/>
        <v>0114602014自立訓練(生活訓練)</v>
      </c>
      <c r="D995" s="105" t="s">
        <v>6618</v>
      </c>
      <c r="E995" s="105" t="s">
        <v>7691</v>
      </c>
      <c r="F995" s="106" t="s">
        <v>8853</v>
      </c>
      <c r="G995" s="108"/>
      <c r="H995" s="108"/>
    </row>
    <row r="996" spans="1:8" ht="13" x14ac:dyDescent="0.2">
      <c r="A996" s="105" t="s">
        <v>5756</v>
      </c>
      <c r="B996" s="105" t="s">
        <v>4762</v>
      </c>
      <c r="C996" s="105" t="str">
        <f t="shared" si="15"/>
        <v>0114602014就労移行支援</v>
      </c>
      <c r="D996" s="105" t="s">
        <v>6618</v>
      </c>
      <c r="E996" s="105" t="s">
        <v>7691</v>
      </c>
      <c r="F996" s="106" t="s">
        <v>8853</v>
      </c>
      <c r="G996" s="108"/>
      <c r="H996" s="108"/>
    </row>
    <row r="997" spans="1:8" ht="13" x14ac:dyDescent="0.2">
      <c r="A997" s="105" t="s">
        <v>5757</v>
      </c>
      <c r="B997" s="105" t="s">
        <v>4765</v>
      </c>
      <c r="C997" s="105" t="str">
        <f t="shared" si="15"/>
        <v>0114602071就労継続支援(Ｂ型)</v>
      </c>
      <c r="D997" s="105" t="s">
        <v>6635</v>
      </c>
      <c r="E997" s="105" t="s">
        <v>7692</v>
      </c>
      <c r="F997" s="106" t="s">
        <v>8854</v>
      </c>
      <c r="G997" s="108"/>
      <c r="H997" s="108"/>
    </row>
    <row r="998" spans="1:8" ht="13" x14ac:dyDescent="0.2">
      <c r="A998" s="105" t="s">
        <v>5758</v>
      </c>
      <c r="B998" s="105" t="s">
        <v>4764</v>
      </c>
      <c r="C998" s="105" t="str">
        <f t="shared" si="15"/>
        <v>0114602105就労継続支援(Ａ型)</v>
      </c>
      <c r="D998" s="105" t="s">
        <v>6636</v>
      </c>
      <c r="E998" s="105" t="s">
        <v>7693</v>
      </c>
      <c r="F998" s="106" t="s">
        <v>8855</v>
      </c>
      <c r="G998" s="108"/>
      <c r="H998" s="108"/>
    </row>
    <row r="999" spans="1:8" ht="13" x14ac:dyDescent="0.2">
      <c r="A999" s="105" t="s">
        <v>5759</v>
      </c>
      <c r="B999" s="105" t="s">
        <v>4765</v>
      </c>
      <c r="C999" s="105" t="str">
        <f t="shared" si="15"/>
        <v>0114602121就労継続支援(Ｂ型)</v>
      </c>
      <c r="D999" s="105" t="s">
        <v>6637</v>
      </c>
      <c r="E999" s="105" t="s">
        <v>7694</v>
      </c>
      <c r="F999" s="106" t="s">
        <v>8856</v>
      </c>
      <c r="G999" s="108"/>
      <c r="H999" s="108"/>
    </row>
    <row r="1000" spans="1:8" ht="13" x14ac:dyDescent="0.2">
      <c r="A1000" s="105" t="s">
        <v>5760</v>
      </c>
      <c r="B1000" s="105" t="s">
        <v>4765</v>
      </c>
      <c r="C1000" s="105" t="str">
        <f t="shared" si="15"/>
        <v>0114602139就労継続支援(Ｂ型)</v>
      </c>
      <c r="D1000" s="105" t="s">
        <v>6638</v>
      </c>
      <c r="E1000" s="105" t="s">
        <v>7695</v>
      </c>
      <c r="F1000" s="106" t="s">
        <v>8857</v>
      </c>
      <c r="G1000" s="108"/>
      <c r="H1000" s="108"/>
    </row>
    <row r="1001" spans="1:8" ht="13" x14ac:dyDescent="0.2">
      <c r="A1001" s="105" t="s">
        <v>5761</v>
      </c>
      <c r="B1001" s="105" t="s">
        <v>4763</v>
      </c>
      <c r="C1001" s="105" t="str">
        <f t="shared" si="15"/>
        <v>0114602196生活介護</v>
      </c>
      <c r="D1001" s="105" t="s">
        <v>6639</v>
      </c>
      <c r="E1001" s="105" t="s">
        <v>7696</v>
      </c>
      <c r="F1001" s="106" t="s">
        <v>8858</v>
      </c>
      <c r="G1001" s="108"/>
      <c r="H1001" s="108"/>
    </row>
    <row r="1002" spans="1:8" ht="13" x14ac:dyDescent="0.2">
      <c r="A1002" s="105" t="s">
        <v>5762</v>
      </c>
      <c r="B1002" s="105" t="s">
        <v>4765</v>
      </c>
      <c r="C1002" s="105" t="str">
        <f t="shared" si="15"/>
        <v>0114602204就労継続支援(Ｂ型)</v>
      </c>
      <c r="D1002" s="105" t="s">
        <v>6640</v>
      </c>
      <c r="E1002" s="105" t="s">
        <v>7697</v>
      </c>
      <c r="F1002" s="106" t="s">
        <v>8859</v>
      </c>
      <c r="G1002" s="108"/>
      <c r="H1002" s="108"/>
    </row>
    <row r="1003" spans="1:8" ht="13" x14ac:dyDescent="0.2">
      <c r="A1003" s="105" t="s">
        <v>5763</v>
      </c>
      <c r="B1003" s="105" t="s">
        <v>4762</v>
      </c>
      <c r="C1003" s="105" t="str">
        <f t="shared" si="15"/>
        <v>0114602253就労移行支援</v>
      </c>
      <c r="D1003" s="105" t="s">
        <v>6641</v>
      </c>
      <c r="E1003" s="105" t="s">
        <v>7698</v>
      </c>
      <c r="F1003" s="106" t="s">
        <v>8860</v>
      </c>
      <c r="G1003" s="108"/>
      <c r="H1003" s="108"/>
    </row>
    <row r="1004" spans="1:8" ht="13" x14ac:dyDescent="0.2">
      <c r="A1004" s="105" t="s">
        <v>5763</v>
      </c>
      <c r="B1004" s="105" t="s">
        <v>4765</v>
      </c>
      <c r="C1004" s="105" t="str">
        <f t="shared" si="15"/>
        <v>0114602253就労継続支援(Ｂ型)</v>
      </c>
      <c r="D1004" s="105" t="s">
        <v>6641</v>
      </c>
      <c r="E1004" s="105" t="s">
        <v>7699</v>
      </c>
      <c r="F1004" s="106" t="s">
        <v>8861</v>
      </c>
      <c r="G1004" s="108"/>
      <c r="H1004" s="108"/>
    </row>
    <row r="1005" spans="1:8" ht="13" x14ac:dyDescent="0.2">
      <c r="A1005" s="105" t="s">
        <v>5764</v>
      </c>
      <c r="B1005" s="105" t="s">
        <v>4764</v>
      </c>
      <c r="C1005" s="105" t="str">
        <f t="shared" si="15"/>
        <v>0114602261就労継続支援(Ａ型)</v>
      </c>
      <c r="D1005" s="105" t="s">
        <v>6642</v>
      </c>
      <c r="E1005" s="105" t="s">
        <v>7700</v>
      </c>
      <c r="F1005" s="106" t="s">
        <v>8862</v>
      </c>
      <c r="G1005" s="108"/>
      <c r="H1005" s="108"/>
    </row>
    <row r="1006" spans="1:8" ht="13" x14ac:dyDescent="0.2">
      <c r="A1006" s="105" t="s">
        <v>5765</v>
      </c>
      <c r="B1006" s="105" t="s">
        <v>4763</v>
      </c>
      <c r="C1006" s="105" t="str">
        <f t="shared" si="15"/>
        <v>0114602279生活介護</v>
      </c>
      <c r="D1006" s="105" t="s">
        <v>6643</v>
      </c>
      <c r="E1006" s="105" t="s">
        <v>7701</v>
      </c>
      <c r="F1006" s="106" t="s">
        <v>8863</v>
      </c>
      <c r="G1006" s="108"/>
      <c r="H1006" s="108"/>
    </row>
    <row r="1007" spans="1:8" ht="13" x14ac:dyDescent="0.2">
      <c r="A1007" s="105" t="s">
        <v>5766</v>
      </c>
      <c r="B1007" s="105" t="s">
        <v>4765</v>
      </c>
      <c r="C1007" s="105" t="str">
        <f t="shared" si="15"/>
        <v>0114602295就労継続支援(Ｂ型)</v>
      </c>
      <c r="D1007" s="105" t="s">
        <v>6644</v>
      </c>
      <c r="E1007" s="105" t="s">
        <v>7702</v>
      </c>
      <c r="F1007" s="106" t="s">
        <v>8864</v>
      </c>
      <c r="G1007" s="108"/>
      <c r="H1007" s="108"/>
    </row>
    <row r="1008" spans="1:8" ht="13" x14ac:dyDescent="0.2">
      <c r="A1008" s="105" t="s">
        <v>5767</v>
      </c>
      <c r="B1008" s="105" t="s">
        <v>4765</v>
      </c>
      <c r="C1008" s="105" t="str">
        <f t="shared" si="15"/>
        <v>0114602303就労継続支援(Ｂ型)</v>
      </c>
      <c r="D1008" s="105" t="s">
        <v>6228</v>
      </c>
      <c r="E1008" s="105" t="s">
        <v>7703</v>
      </c>
      <c r="F1008" s="106" t="s">
        <v>8865</v>
      </c>
      <c r="G1008" s="108"/>
      <c r="H1008" s="108"/>
    </row>
    <row r="1009" spans="1:8" ht="13" x14ac:dyDescent="0.2">
      <c r="A1009" s="105" t="s">
        <v>5768</v>
      </c>
      <c r="B1009" s="105" t="s">
        <v>4763</v>
      </c>
      <c r="C1009" s="105" t="str">
        <f t="shared" si="15"/>
        <v>0114602311生活介護</v>
      </c>
      <c r="D1009" s="105" t="s">
        <v>6645</v>
      </c>
      <c r="E1009" s="105" t="s">
        <v>7704</v>
      </c>
      <c r="F1009" s="106" t="s">
        <v>8866</v>
      </c>
      <c r="G1009" s="108"/>
      <c r="H1009" s="108"/>
    </row>
    <row r="1010" spans="1:8" ht="13" x14ac:dyDescent="0.2">
      <c r="A1010" s="105" t="s">
        <v>5769</v>
      </c>
      <c r="B1010" s="105" t="s">
        <v>4763</v>
      </c>
      <c r="C1010" s="105" t="str">
        <f t="shared" si="15"/>
        <v>0114602329生活介護</v>
      </c>
      <c r="D1010" s="105" t="s">
        <v>6646</v>
      </c>
      <c r="E1010" s="105" t="s">
        <v>7705</v>
      </c>
      <c r="F1010" s="106" t="s">
        <v>8867</v>
      </c>
      <c r="G1010" s="108"/>
      <c r="H1010" s="108"/>
    </row>
    <row r="1011" spans="1:8" ht="13" x14ac:dyDescent="0.2">
      <c r="A1011" s="105" t="s">
        <v>5770</v>
      </c>
      <c r="B1011" s="105" t="s">
        <v>4765</v>
      </c>
      <c r="C1011" s="105" t="str">
        <f t="shared" si="15"/>
        <v>0114602337就労継続支援(Ｂ型)</v>
      </c>
      <c r="D1011" s="105" t="s">
        <v>6647</v>
      </c>
      <c r="E1011" s="105" t="s">
        <v>7706</v>
      </c>
      <c r="F1011" s="106" t="s">
        <v>8868</v>
      </c>
      <c r="G1011" s="108"/>
      <c r="H1011" s="108"/>
    </row>
    <row r="1012" spans="1:8" ht="13" x14ac:dyDescent="0.2">
      <c r="A1012" s="105" t="s">
        <v>5771</v>
      </c>
      <c r="B1012" s="105" t="s">
        <v>4762</v>
      </c>
      <c r="C1012" s="105" t="str">
        <f t="shared" si="15"/>
        <v>0114602345就労移行支援</v>
      </c>
      <c r="D1012" s="105" t="s">
        <v>6648</v>
      </c>
      <c r="E1012" s="105" t="s">
        <v>7707</v>
      </c>
      <c r="F1012" s="106" t="s">
        <v>8869</v>
      </c>
      <c r="G1012" s="108"/>
      <c r="H1012" s="108"/>
    </row>
    <row r="1013" spans="1:8" ht="13" x14ac:dyDescent="0.2">
      <c r="A1013" s="105" t="s">
        <v>5772</v>
      </c>
      <c r="B1013" s="105" t="s">
        <v>4765</v>
      </c>
      <c r="C1013" s="105" t="str">
        <f t="shared" si="15"/>
        <v>0114602352就労継続支援(Ｂ型)</v>
      </c>
      <c r="D1013" s="105" t="s">
        <v>6649</v>
      </c>
      <c r="E1013" s="105" t="s">
        <v>7708</v>
      </c>
      <c r="F1013" s="106" t="s">
        <v>8870</v>
      </c>
      <c r="G1013" s="108"/>
      <c r="H1013" s="108"/>
    </row>
    <row r="1014" spans="1:8" ht="13" x14ac:dyDescent="0.2">
      <c r="A1014" s="105" t="s">
        <v>5773</v>
      </c>
      <c r="B1014" s="105" t="s">
        <v>4765</v>
      </c>
      <c r="C1014" s="105" t="str">
        <f t="shared" si="15"/>
        <v>0114602428就労継続支援(Ｂ型)</v>
      </c>
      <c r="D1014" s="105" t="s">
        <v>6650</v>
      </c>
      <c r="E1014" s="105" t="s">
        <v>7709</v>
      </c>
      <c r="F1014" s="106" t="s">
        <v>8871</v>
      </c>
      <c r="G1014" s="108"/>
      <c r="H1014" s="108"/>
    </row>
    <row r="1015" spans="1:8" ht="13" x14ac:dyDescent="0.2">
      <c r="A1015" s="105" t="s">
        <v>5774</v>
      </c>
      <c r="B1015" s="105" t="s">
        <v>4765</v>
      </c>
      <c r="C1015" s="105" t="str">
        <f t="shared" si="15"/>
        <v>0114602451就労継続支援(Ｂ型)</v>
      </c>
      <c r="D1015" s="105" t="s">
        <v>6651</v>
      </c>
      <c r="E1015" s="105" t="s">
        <v>7710</v>
      </c>
      <c r="F1015" s="106" t="s">
        <v>8872</v>
      </c>
      <c r="G1015" s="108"/>
      <c r="H1015" s="108"/>
    </row>
    <row r="1016" spans="1:8" ht="13" x14ac:dyDescent="0.2">
      <c r="A1016" s="105" t="s">
        <v>5775</v>
      </c>
      <c r="B1016" s="105" t="s">
        <v>4763</v>
      </c>
      <c r="C1016" s="105" t="str">
        <f t="shared" si="15"/>
        <v>0114602469生活介護</v>
      </c>
      <c r="D1016" s="105" t="s">
        <v>6652</v>
      </c>
      <c r="E1016" s="105" t="s">
        <v>7711</v>
      </c>
      <c r="F1016" s="106" t="s">
        <v>8873</v>
      </c>
      <c r="G1016" s="108"/>
      <c r="H1016" s="108"/>
    </row>
    <row r="1017" spans="1:8" ht="13" x14ac:dyDescent="0.2">
      <c r="A1017" s="105" t="s">
        <v>5776</v>
      </c>
      <c r="B1017" s="105" t="s">
        <v>4764</v>
      </c>
      <c r="C1017" s="105" t="str">
        <f t="shared" si="15"/>
        <v>0114602477就労継続支援(Ａ型)</v>
      </c>
      <c r="D1017" s="105" t="s">
        <v>6653</v>
      </c>
      <c r="E1017" s="105" t="s">
        <v>7712</v>
      </c>
      <c r="F1017" s="106" t="s">
        <v>8874</v>
      </c>
      <c r="G1017" s="108"/>
      <c r="H1017" s="108"/>
    </row>
    <row r="1018" spans="1:8" ht="13" x14ac:dyDescent="0.2">
      <c r="A1018" s="105" t="s">
        <v>5777</v>
      </c>
      <c r="B1018" s="105" t="s">
        <v>4763</v>
      </c>
      <c r="C1018" s="105" t="str">
        <f t="shared" si="15"/>
        <v>0114602493生活介護</v>
      </c>
      <c r="D1018" s="105" t="s">
        <v>6654</v>
      </c>
      <c r="E1018" s="105" t="s">
        <v>7713</v>
      </c>
      <c r="F1018" s="106" t="s">
        <v>8875</v>
      </c>
      <c r="G1018" s="108"/>
      <c r="H1018" s="108"/>
    </row>
    <row r="1019" spans="1:8" ht="13" x14ac:dyDescent="0.2">
      <c r="A1019" s="105" t="s">
        <v>5778</v>
      </c>
      <c r="B1019" s="105" t="s">
        <v>4763</v>
      </c>
      <c r="C1019" s="105" t="str">
        <f t="shared" si="15"/>
        <v>0114602501生活介護</v>
      </c>
      <c r="D1019" s="105" t="s">
        <v>6654</v>
      </c>
      <c r="E1019" s="105" t="s">
        <v>7714</v>
      </c>
      <c r="F1019" s="106" t="s">
        <v>8876</v>
      </c>
      <c r="G1019" s="108"/>
      <c r="H1019" s="108"/>
    </row>
    <row r="1020" spans="1:8" ht="13" x14ac:dyDescent="0.2">
      <c r="A1020" s="105" t="s">
        <v>5779</v>
      </c>
      <c r="B1020" s="105" t="s">
        <v>4766</v>
      </c>
      <c r="C1020" s="105" t="str">
        <f t="shared" si="15"/>
        <v>0114602535自立訓練(生活訓練)</v>
      </c>
      <c r="D1020" s="105" t="s">
        <v>6655</v>
      </c>
      <c r="E1020" s="105" t="s">
        <v>7715</v>
      </c>
      <c r="F1020" s="106" t="s">
        <v>8877</v>
      </c>
      <c r="G1020" s="108"/>
      <c r="H1020" s="108"/>
    </row>
    <row r="1021" spans="1:8" ht="13" x14ac:dyDescent="0.2">
      <c r="A1021" s="105" t="s">
        <v>5779</v>
      </c>
      <c r="B1021" s="105" t="s">
        <v>4765</v>
      </c>
      <c r="C1021" s="105" t="str">
        <f t="shared" si="15"/>
        <v>0114602535就労継続支援(Ｂ型)</v>
      </c>
      <c r="D1021" s="105" t="s">
        <v>6655</v>
      </c>
      <c r="E1021" s="105" t="s">
        <v>7715</v>
      </c>
      <c r="F1021" s="106" t="s">
        <v>8877</v>
      </c>
      <c r="G1021" s="108"/>
      <c r="H1021" s="108"/>
    </row>
    <row r="1022" spans="1:8" ht="13" x14ac:dyDescent="0.2">
      <c r="A1022" s="105" t="s">
        <v>5780</v>
      </c>
      <c r="B1022" s="105" t="s">
        <v>4765</v>
      </c>
      <c r="C1022" s="105" t="str">
        <f t="shared" si="15"/>
        <v>0114602543就労継続支援(Ｂ型)</v>
      </c>
      <c r="D1022" s="105" t="s">
        <v>6570</v>
      </c>
      <c r="E1022" s="105" t="s">
        <v>7716</v>
      </c>
      <c r="F1022" s="106" t="s">
        <v>8878</v>
      </c>
      <c r="G1022" s="108"/>
      <c r="H1022" s="108"/>
    </row>
    <row r="1023" spans="1:8" ht="13" x14ac:dyDescent="0.2">
      <c r="A1023" s="105" t="s">
        <v>5781</v>
      </c>
      <c r="B1023" s="105" t="s">
        <v>4763</v>
      </c>
      <c r="C1023" s="105" t="str">
        <f t="shared" si="15"/>
        <v>0114602592生活介護</v>
      </c>
      <c r="D1023" s="105" t="s">
        <v>6656</v>
      </c>
      <c r="E1023" s="105" t="s">
        <v>7717</v>
      </c>
      <c r="F1023" s="106" t="s">
        <v>8879</v>
      </c>
      <c r="G1023" s="108"/>
      <c r="H1023" s="108"/>
    </row>
    <row r="1024" spans="1:8" ht="13" x14ac:dyDescent="0.2">
      <c r="A1024" s="105" t="s">
        <v>5782</v>
      </c>
      <c r="B1024" s="105" t="s">
        <v>4765</v>
      </c>
      <c r="C1024" s="105" t="str">
        <f t="shared" si="15"/>
        <v>0114602600就労継続支援(Ｂ型)</v>
      </c>
      <c r="D1024" s="105" t="s">
        <v>6657</v>
      </c>
      <c r="E1024" s="105" t="s">
        <v>6657</v>
      </c>
      <c r="F1024" s="106" t="s">
        <v>8880</v>
      </c>
      <c r="G1024" s="108"/>
      <c r="H1024" s="108"/>
    </row>
    <row r="1025" spans="1:8" ht="13" x14ac:dyDescent="0.2">
      <c r="A1025" s="105" t="s">
        <v>5783</v>
      </c>
      <c r="B1025" s="105" t="s">
        <v>4765</v>
      </c>
      <c r="C1025" s="105" t="str">
        <f t="shared" si="15"/>
        <v>0114700651就労継続支援(Ｂ型)</v>
      </c>
      <c r="D1025" s="105" t="s">
        <v>6658</v>
      </c>
      <c r="E1025" s="105" t="s">
        <v>7718</v>
      </c>
      <c r="F1025" s="106" t="s">
        <v>8881</v>
      </c>
      <c r="G1025" s="108"/>
      <c r="H1025" s="108"/>
    </row>
    <row r="1026" spans="1:8" ht="13" x14ac:dyDescent="0.2">
      <c r="A1026" s="105" t="s">
        <v>5784</v>
      </c>
      <c r="B1026" s="105" t="s">
        <v>4765</v>
      </c>
      <c r="C1026" s="105" t="str">
        <f t="shared" si="15"/>
        <v>0114700669就労継続支援(Ｂ型)</v>
      </c>
      <c r="D1026" s="105" t="s">
        <v>6659</v>
      </c>
      <c r="E1026" s="105" t="s">
        <v>7719</v>
      </c>
      <c r="F1026" s="106" t="s">
        <v>8882</v>
      </c>
      <c r="G1026" s="108"/>
      <c r="H1026" s="108"/>
    </row>
    <row r="1027" spans="1:8" ht="13" x14ac:dyDescent="0.2">
      <c r="A1027" s="105" t="s">
        <v>5785</v>
      </c>
      <c r="B1027" s="105" t="s">
        <v>4765</v>
      </c>
      <c r="C1027" s="105" t="str">
        <f t="shared" si="15"/>
        <v>0114700693就労継続支援(Ｂ型)</v>
      </c>
      <c r="D1027" s="105" t="s">
        <v>6659</v>
      </c>
      <c r="E1027" s="105" t="s">
        <v>7720</v>
      </c>
      <c r="F1027" s="106" t="s">
        <v>8882</v>
      </c>
      <c r="G1027" s="108"/>
      <c r="H1027" s="108"/>
    </row>
    <row r="1028" spans="1:8" ht="13" x14ac:dyDescent="0.2">
      <c r="A1028" s="105" t="s">
        <v>5786</v>
      </c>
      <c r="B1028" s="105" t="s">
        <v>4763</v>
      </c>
      <c r="C1028" s="105" t="str">
        <f t="shared" ref="C1028:C1091" si="16">A1028&amp;B1028</f>
        <v>0114700727生活介護</v>
      </c>
      <c r="D1028" s="105" t="s">
        <v>6660</v>
      </c>
      <c r="E1028" s="105" t="s">
        <v>7721</v>
      </c>
      <c r="F1028" s="106" t="s">
        <v>8883</v>
      </c>
      <c r="G1028" s="108"/>
      <c r="H1028" s="108"/>
    </row>
    <row r="1029" spans="1:8" ht="13" x14ac:dyDescent="0.2">
      <c r="A1029" s="105" t="s">
        <v>5786</v>
      </c>
      <c r="B1029" s="105" t="s">
        <v>4765</v>
      </c>
      <c r="C1029" s="105" t="str">
        <f t="shared" si="16"/>
        <v>0114700727就労継続支援(Ｂ型)</v>
      </c>
      <c r="D1029" s="105" t="s">
        <v>6660</v>
      </c>
      <c r="E1029" s="105" t="s">
        <v>7721</v>
      </c>
      <c r="F1029" s="106" t="s">
        <v>8883</v>
      </c>
      <c r="G1029" s="108"/>
      <c r="H1029" s="108"/>
    </row>
    <row r="1030" spans="1:8" ht="13" x14ac:dyDescent="0.2">
      <c r="A1030" s="105" t="s">
        <v>5787</v>
      </c>
      <c r="B1030" s="105" t="s">
        <v>4763</v>
      </c>
      <c r="C1030" s="105" t="str">
        <f t="shared" si="16"/>
        <v>0114700925生活介護</v>
      </c>
      <c r="D1030" s="105" t="s">
        <v>6658</v>
      </c>
      <c r="E1030" s="105" t="s">
        <v>7722</v>
      </c>
      <c r="F1030" s="106" t="s">
        <v>8881</v>
      </c>
      <c r="G1030" s="108"/>
      <c r="H1030" s="108"/>
    </row>
    <row r="1031" spans="1:8" ht="13" x14ac:dyDescent="0.2">
      <c r="A1031" s="105" t="s">
        <v>5787</v>
      </c>
      <c r="B1031" s="105" t="s">
        <v>4765</v>
      </c>
      <c r="C1031" s="105" t="str">
        <f t="shared" si="16"/>
        <v>0114700925就労継続支援(Ｂ型)</v>
      </c>
      <c r="D1031" s="105" t="s">
        <v>6658</v>
      </c>
      <c r="E1031" s="105" t="s">
        <v>7722</v>
      </c>
      <c r="F1031" s="106" t="s">
        <v>8881</v>
      </c>
      <c r="G1031" s="108"/>
      <c r="H1031" s="108"/>
    </row>
    <row r="1032" spans="1:8" ht="13" x14ac:dyDescent="0.2">
      <c r="A1032" s="105" t="s">
        <v>5788</v>
      </c>
      <c r="B1032" s="105" t="s">
        <v>4763</v>
      </c>
      <c r="C1032" s="105" t="str">
        <f t="shared" si="16"/>
        <v>0114700958生活介護</v>
      </c>
      <c r="D1032" s="105" t="s">
        <v>6661</v>
      </c>
      <c r="E1032" s="105" t="s">
        <v>7723</v>
      </c>
      <c r="F1032" s="106" t="s">
        <v>8884</v>
      </c>
      <c r="G1032" s="108"/>
      <c r="H1032" s="108"/>
    </row>
    <row r="1033" spans="1:8" ht="13" x14ac:dyDescent="0.2">
      <c r="A1033" s="105" t="s">
        <v>5789</v>
      </c>
      <c r="B1033" s="105" t="s">
        <v>4763</v>
      </c>
      <c r="C1033" s="105" t="str">
        <f t="shared" si="16"/>
        <v>0114700966生活介護</v>
      </c>
      <c r="D1033" s="105" t="s">
        <v>6661</v>
      </c>
      <c r="E1033" s="105" t="s">
        <v>7724</v>
      </c>
      <c r="F1033" s="106" t="s">
        <v>8885</v>
      </c>
      <c r="G1033" s="108"/>
      <c r="H1033" s="108"/>
    </row>
    <row r="1034" spans="1:8" ht="13" x14ac:dyDescent="0.2">
      <c r="A1034" s="105" t="s">
        <v>5790</v>
      </c>
      <c r="B1034" s="105" t="s">
        <v>4765</v>
      </c>
      <c r="C1034" s="105" t="str">
        <f t="shared" si="16"/>
        <v>0114700974就労継続支援(Ｂ型)</v>
      </c>
      <c r="D1034" s="105" t="s">
        <v>6662</v>
      </c>
      <c r="E1034" s="105" t="s">
        <v>7725</v>
      </c>
      <c r="F1034" s="106" t="s">
        <v>8886</v>
      </c>
      <c r="G1034" s="108"/>
      <c r="H1034" s="108"/>
    </row>
    <row r="1035" spans="1:8" ht="13" x14ac:dyDescent="0.2">
      <c r="A1035" s="105" t="s">
        <v>5791</v>
      </c>
      <c r="B1035" s="105" t="s">
        <v>4763</v>
      </c>
      <c r="C1035" s="105" t="str">
        <f t="shared" si="16"/>
        <v>0114700982生活介護</v>
      </c>
      <c r="D1035" s="105" t="s">
        <v>6663</v>
      </c>
      <c r="E1035" s="105" t="s">
        <v>7726</v>
      </c>
      <c r="F1035" s="106" t="s">
        <v>8887</v>
      </c>
      <c r="G1035" s="108"/>
      <c r="H1035" s="108"/>
    </row>
    <row r="1036" spans="1:8" ht="13" x14ac:dyDescent="0.2">
      <c r="A1036" s="105" t="s">
        <v>5791</v>
      </c>
      <c r="B1036" s="105" t="s">
        <v>4765</v>
      </c>
      <c r="C1036" s="105" t="str">
        <f t="shared" si="16"/>
        <v>0114700982就労継続支援(Ｂ型)</v>
      </c>
      <c r="D1036" s="105" t="s">
        <v>6663</v>
      </c>
      <c r="E1036" s="105" t="s">
        <v>7727</v>
      </c>
      <c r="F1036" s="106" t="s">
        <v>8888</v>
      </c>
      <c r="G1036" s="108"/>
      <c r="H1036" s="108"/>
    </row>
    <row r="1037" spans="1:8" ht="13" x14ac:dyDescent="0.2">
      <c r="A1037" s="105" t="s">
        <v>5792</v>
      </c>
      <c r="B1037" s="105" t="s">
        <v>4765</v>
      </c>
      <c r="C1037" s="105" t="str">
        <f t="shared" si="16"/>
        <v>0114701022就労継続支援(Ｂ型)</v>
      </c>
      <c r="D1037" s="105" t="s">
        <v>6604</v>
      </c>
      <c r="E1037" s="105" t="s">
        <v>7728</v>
      </c>
      <c r="F1037" s="106" t="s">
        <v>8889</v>
      </c>
      <c r="G1037" s="108"/>
      <c r="H1037" s="108"/>
    </row>
    <row r="1038" spans="1:8" ht="13" x14ac:dyDescent="0.2">
      <c r="A1038" s="105" t="s">
        <v>5793</v>
      </c>
      <c r="B1038" s="105" t="s">
        <v>4763</v>
      </c>
      <c r="C1038" s="105" t="str">
        <f t="shared" si="16"/>
        <v>0114701055生活介護</v>
      </c>
      <c r="D1038" s="105" t="s">
        <v>6659</v>
      </c>
      <c r="E1038" s="105" t="s">
        <v>7729</v>
      </c>
      <c r="F1038" s="106" t="s">
        <v>8890</v>
      </c>
      <c r="G1038" s="108"/>
      <c r="H1038" s="108"/>
    </row>
    <row r="1039" spans="1:8" ht="13" x14ac:dyDescent="0.2">
      <c r="A1039" s="105" t="s">
        <v>5794</v>
      </c>
      <c r="B1039" s="105" t="s">
        <v>4765</v>
      </c>
      <c r="C1039" s="105" t="str">
        <f t="shared" si="16"/>
        <v>0114701063就労継続支援(Ｂ型)</v>
      </c>
      <c r="D1039" s="105" t="s">
        <v>6661</v>
      </c>
      <c r="E1039" s="105" t="s">
        <v>7730</v>
      </c>
      <c r="F1039" s="106" t="s">
        <v>8891</v>
      </c>
      <c r="G1039" s="108"/>
      <c r="H1039" s="108"/>
    </row>
    <row r="1040" spans="1:8" ht="13" x14ac:dyDescent="0.2">
      <c r="A1040" s="105" t="s">
        <v>5795</v>
      </c>
      <c r="B1040" s="105" t="s">
        <v>4765</v>
      </c>
      <c r="C1040" s="105" t="str">
        <f t="shared" si="16"/>
        <v>0114701162就労継続支援(Ｂ型)</v>
      </c>
      <c r="D1040" s="105" t="s">
        <v>6664</v>
      </c>
      <c r="E1040" s="105" t="s">
        <v>7731</v>
      </c>
      <c r="F1040" s="106" t="s">
        <v>8892</v>
      </c>
      <c r="G1040" s="108"/>
      <c r="H1040" s="108"/>
    </row>
    <row r="1041" spans="1:8" ht="13" x14ac:dyDescent="0.2">
      <c r="A1041" s="105" t="s">
        <v>5796</v>
      </c>
      <c r="B1041" s="105" t="s">
        <v>4763</v>
      </c>
      <c r="C1041" s="105" t="str">
        <f t="shared" si="16"/>
        <v>0114701196生活介護</v>
      </c>
      <c r="D1041" s="105" t="s">
        <v>6665</v>
      </c>
      <c r="E1041" s="105" t="s">
        <v>7732</v>
      </c>
      <c r="F1041" s="106" t="s">
        <v>8893</v>
      </c>
      <c r="G1041" s="108"/>
      <c r="H1041" s="108"/>
    </row>
    <row r="1042" spans="1:8" ht="13" x14ac:dyDescent="0.2">
      <c r="A1042" s="105" t="s">
        <v>5797</v>
      </c>
      <c r="B1042" s="105" t="s">
        <v>4763</v>
      </c>
      <c r="C1042" s="105" t="str">
        <f t="shared" si="16"/>
        <v>0114701204生活介護</v>
      </c>
      <c r="D1042" s="105" t="s">
        <v>6665</v>
      </c>
      <c r="E1042" s="105" t="s">
        <v>7733</v>
      </c>
      <c r="F1042" s="106" t="s">
        <v>8894</v>
      </c>
      <c r="G1042" s="108"/>
      <c r="H1042" s="108"/>
    </row>
    <row r="1043" spans="1:8" ht="13" x14ac:dyDescent="0.2">
      <c r="A1043" s="105" t="s">
        <v>5798</v>
      </c>
      <c r="B1043" s="105" t="s">
        <v>4763</v>
      </c>
      <c r="C1043" s="105" t="str">
        <f t="shared" si="16"/>
        <v>0114701246生活介護</v>
      </c>
      <c r="D1043" s="105" t="s">
        <v>6658</v>
      </c>
      <c r="E1043" s="105" t="s">
        <v>7132</v>
      </c>
      <c r="F1043" s="106" t="s">
        <v>8881</v>
      </c>
      <c r="G1043" s="108"/>
      <c r="H1043" s="108"/>
    </row>
    <row r="1044" spans="1:8" ht="13" x14ac:dyDescent="0.2">
      <c r="A1044" s="105" t="s">
        <v>5799</v>
      </c>
      <c r="B1044" s="105" t="s">
        <v>4763</v>
      </c>
      <c r="C1044" s="105" t="str">
        <f t="shared" si="16"/>
        <v>0114701295生活介護</v>
      </c>
      <c r="D1044" s="105" t="s">
        <v>6666</v>
      </c>
      <c r="E1044" s="105" t="s">
        <v>7734</v>
      </c>
      <c r="F1044" s="106" t="s">
        <v>8895</v>
      </c>
      <c r="G1044" s="108"/>
      <c r="H1044" s="108"/>
    </row>
    <row r="1045" spans="1:8" ht="13" x14ac:dyDescent="0.2">
      <c r="A1045" s="105" t="s">
        <v>5800</v>
      </c>
      <c r="B1045" s="105" t="s">
        <v>4763</v>
      </c>
      <c r="C1045" s="105" t="str">
        <f t="shared" si="16"/>
        <v>0114701303生活介護</v>
      </c>
      <c r="D1045" s="105" t="s">
        <v>6666</v>
      </c>
      <c r="E1045" s="105" t="s">
        <v>7735</v>
      </c>
      <c r="F1045" s="106" t="s">
        <v>8896</v>
      </c>
      <c r="G1045" s="108"/>
      <c r="H1045" s="108"/>
    </row>
    <row r="1046" spans="1:8" ht="13" x14ac:dyDescent="0.2">
      <c r="A1046" s="105" t="s">
        <v>5801</v>
      </c>
      <c r="B1046" s="105" t="s">
        <v>4765</v>
      </c>
      <c r="C1046" s="105" t="str">
        <f t="shared" si="16"/>
        <v>0114701329就労継続支援(Ｂ型)</v>
      </c>
      <c r="D1046" s="105" t="s">
        <v>6667</v>
      </c>
      <c r="E1046" s="105" t="s">
        <v>7736</v>
      </c>
      <c r="F1046" s="106" t="s">
        <v>8897</v>
      </c>
      <c r="G1046" s="108"/>
      <c r="H1046" s="108"/>
    </row>
    <row r="1047" spans="1:8" ht="13" x14ac:dyDescent="0.2">
      <c r="A1047" s="105" t="s">
        <v>5802</v>
      </c>
      <c r="B1047" s="105" t="s">
        <v>4763</v>
      </c>
      <c r="C1047" s="105" t="str">
        <f t="shared" si="16"/>
        <v>0114701337生活介護</v>
      </c>
      <c r="D1047" s="105" t="s">
        <v>6665</v>
      </c>
      <c r="E1047" s="105" t="s">
        <v>7737</v>
      </c>
      <c r="F1047" s="106" t="s">
        <v>8898</v>
      </c>
      <c r="G1047" s="108"/>
      <c r="H1047" s="108"/>
    </row>
    <row r="1048" spans="1:8" ht="13" x14ac:dyDescent="0.2">
      <c r="A1048" s="105" t="s">
        <v>5803</v>
      </c>
      <c r="B1048" s="105" t="s">
        <v>4763</v>
      </c>
      <c r="C1048" s="105" t="str">
        <f t="shared" si="16"/>
        <v>0114701345生活介護</v>
      </c>
      <c r="D1048" s="105" t="s">
        <v>6665</v>
      </c>
      <c r="E1048" s="105" t="s">
        <v>7738</v>
      </c>
      <c r="F1048" s="106" t="s">
        <v>8899</v>
      </c>
      <c r="G1048" s="108"/>
      <c r="H1048" s="108"/>
    </row>
    <row r="1049" spans="1:8" ht="13" x14ac:dyDescent="0.2">
      <c r="A1049" s="105" t="s">
        <v>5803</v>
      </c>
      <c r="B1049" s="105" t="s">
        <v>4765</v>
      </c>
      <c r="C1049" s="105" t="str">
        <f t="shared" si="16"/>
        <v>0114701345就労継続支援(Ｂ型)</v>
      </c>
      <c r="D1049" s="105" t="s">
        <v>6665</v>
      </c>
      <c r="E1049" s="105" t="s">
        <v>7738</v>
      </c>
      <c r="F1049" s="106" t="s">
        <v>8899</v>
      </c>
      <c r="G1049" s="108"/>
      <c r="H1049" s="108"/>
    </row>
    <row r="1050" spans="1:8" ht="13" x14ac:dyDescent="0.2">
      <c r="A1050" s="105" t="s">
        <v>5804</v>
      </c>
      <c r="B1050" s="105" t="s">
        <v>4765</v>
      </c>
      <c r="C1050" s="105" t="str">
        <f t="shared" si="16"/>
        <v>0114701352就労継続支援(Ｂ型)</v>
      </c>
      <c r="D1050" s="105" t="s">
        <v>6668</v>
      </c>
      <c r="E1050" s="105" t="s">
        <v>7739</v>
      </c>
      <c r="F1050" s="106" t="s">
        <v>8900</v>
      </c>
      <c r="G1050" s="108"/>
      <c r="H1050" s="108"/>
    </row>
    <row r="1051" spans="1:8" ht="13" x14ac:dyDescent="0.2">
      <c r="A1051" s="105" t="s">
        <v>5805</v>
      </c>
      <c r="B1051" s="105" t="s">
        <v>4763</v>
      </c>
      <c r="C1051" s="105" t="str">
        <f t="shared" si="16"/>
        <v>0114701378生活介護</v>
      </c>
      <c r="D1051" s="105" t="s">
        <v>6660</v>
      </c>
      <c r="E1051" s="105" t="s">
        <v>7740</v>
      </c>
      <c r="F1051" s="106" t="s">
        <v>8901</v>
      </c>
      <c r="G1051" s="108"/>
      <c r="H1051" s="108"/>
    </row>
    <row r="1052" spans="1:8" ht="13" x14ac:dyDescent="0.2">
      <c r="A1052" s="105" t="s">
        <v>5806</v>
      </c>
      <c r="B1052" s="105" t="s">
        <v>4763</v>
      </c>
      <c r="C1052" s="105" t="str">
        <f t="shared" si="16"/>
        <v>0114701386生活介護</v>
      </c>
      <c r="D1052" s="105" t="s">
        <v>6660</v>
      </c>
      <c r="E1052" s="105" t="s">
        <v>7741</v>
      </c>
      <c r="F1052" s="106" t="s">
        <v>8901</v>
      </c>
      <c r="G1052" s="108"/>
      <c r="H1052" s="108"/>
    </row>
    <row r="1053" spans="1:8" ht="13" x14ac:dyDescent="0.2">
      <c r="A1053" s="105" t="s">
        <v>5807</v>
      </c>
      <c r="B1053" s="105" t="s">
        <v>4763</v>
      </c>
      <c r="C1053" s="105" t="str">
        <f t="shared" si="16"/>
        <v>0114701394生活介護</v>
      </c>
      <c r="D1053" s="105" t="s">
        <v>6659</v>
      </c>
      <c r="E1053" s="105" t="s">
        <v>7742</v>
      </c>
      <c r="F1053" s="106" t="s">
        <v>8882</v>
      </c>
      <c r="G1053" s="108"/>
      <c r="H1053" s="108"/>
    </row>
    <row r="1054" spans="1:8" ht="13" x14ac:dyDescent="0.2">
      <c r="A1054" s="105" t="s">
        <v>5808</v>
      </c>
      <c r="B1054" s="105" t="s">
        <v>4763</v>
      </c>
      <c r="C1054" s="105" t="str">
        <f t="shared" si="16"/>
        <v>0114701428生活介護</v>
      </c>
      <c r="D1054" s="105" t="s">
        <v>6669</v>
      </c>
      <c r="E1054" s="105" t="s">
        <v>7743</v>
      </c>
      <c r="F1054" s="106" t="s">
        <v>8902</v>
      </c>
      <c r="G1054" s="108"/>
      <c r="H1054" s="108"/>
    </row>
    <row r="1055" spans="1:8" ht="13" x14ac:dyDescent="0.2">
      <c r="A1055" s="105" t="s">
        <v>5808</v>
      </c>
      <c r="B1055" s="105" t="s">
        <v>4765</v>
      </c>
      <c r="C1055" s="105" t="str">
        <f t="shared" si="16"/>
        <v>0114701428就労継続支援(Ｂ型)</v>
      </c>
      <c r="D1055" s="105" t="s">
        <v>6669</v>
      </c>
      <c r="E1055" s="105" t="s">
        <v>7743</v>
      </c>
      <c r="F1055" s="106" t="s">
        <v>8902</v>
      </c>
      <c r="G1055" s="108"/>
      <c r="H1055" s="108"/>
    </row>
    <row r="1056" spans="1:8" ht="13" x14ac:dyDescent="0.2">
      <c r="A1056" s="105" t="s">
        <v>5809</v>
      </c>
      <c r="B1056" s="105" t="s">
        <v>4763</v>
      </c>
      <c r="C1056" s="105" t="str">
        <f t="shared" si="16"/>
        <v>0114701519生活介護</v>
      </c>
      <c r="D1056" s="105" t="s">
        <v>6670</v>
      </c>
      <c r="E1056" s="105" t="s">
        <v>7744</v>
      </c>
      <c r="F1056" s="106" t="s">
        <v>8903</v>
      </c>
      <c r="G1056" s="108"/>
      <c r="H1056" s="108"/>
    </row>
    <row r="1057" spans="1:8" ht="13" x14ac:dyDescent="0.2">
      <c r="A1057" s="105" t="s">
        <v>5809</v>
      </c>
      <c r="B1057" s="105" t="s">
        <v>4765</v>
      </c>
      <c r="C1057" s="105" t="str">
        <f t="shared" si="16"/>
        <v>0114701519就労継続支援(Ｂ型)</v>
      </c>
      <c r="D1057" s="105" t="s">
        <v>6670</v>
      </c>
      <c r="E1057" s="105" t="s">
        <v>7744</v>
      </c>
      <c r="F1057" s="106" t="s">
        <v>8903</v>
      </c>
      <c r="G1057" s="108"/>
      <c r="H1057" s="108"/>
    </row>
    <row r="1058" spans="1:8" ht="13" x14ac:dyDescent="0.2">
      <c r="A1058" s="105" t="s">
        <v>5810</v>
      </c>
      <c r="B1058" s="105" t="s">
        <v>4765</v>
      </c>
      <c r="C1058" s="105" t="str">
        <f t="shared" si="16"/>
        <v>0114701576就労継続支援(Ｂ型)</v>
      </c>
      <c r="D1058" s="105" t="s">
        <v>6671</v>
      </c>
      <c r="E1058" s="105" t="s">
        <v>7745</v>
      </c>
      <c r="F1058" s="106" t="s">
        <v>8904</v>
      </c>
      <c r="G1058" s="108"/>
      <c r="H1058" s="108"/>
    </row>
    <row r="1059" spans="1:8" ht="13" x14ac:dyDescent="0.2">
      <c r="A1059" s="105" t="s">
        <v>5811</v>
      </c>
      <c r="B1059" s="105" t="s">
        <v>4764</v>
      </c>
      <c r="C1059" s="105" t="str">
        <f t="shared" si="16"/>
        <v>0114701584就労継続支援(Ａ型)</v>
      </c>
      <c r="D1059" s="105" t="s">
        <v>6672</v>
      </c>
      <c r="E1059" s="105" t="s">
        <v>7746</v>
      </c>
      <c r="F1059" s="106" t="s">
        <v>8905</v>
      </c>
      <c r="G1059" s="108"/>
      <c r="H1059" s="108"/>
    </row>
    <row r="1060" spans="1:8" ht="13" x14ac:dyDescent="0.2">
      <c r="A1060" s="105" t="s">
        <v>5812</v>
      </c>
      <c r="B1060" s="105" t="s">
        <v>4765</v>
      </c>
      <c r="C1060" s="105" t="str">
        <f t="shared" si="16"/>
        <v>0114701600就労継続支援(Ｂ型)</v>
      </c>
      <c r="D1060" s="105" t="s">
        <v>6665</v>
      </c>
      <c r="E1060" s="105" t="s">
        <v>7747</v>
      </c>
      <c r="F1060" s="106" t="s">
        <v>8906</v>
      </c>
      <c r="G1060" s="108"/>
      <c r="H1060" s="108"/>
    </row>
    <row r="1061" spans="1:8" ht="13" x14ac:dyDescent="0.2">
      <c r="A1061" s="105" t="s">
        <v>5813</v>
      </c>
      <c r="B1061" s="105" t="s">
        <v>4763</v>
      </c>
      <c r="C1061" s="105" t="str">
        <f t="shared" si="16"/>
        <v>0114701733生活介護</v>
      </c>
      <c r="D1061" s="105" t="s">
        <v>6673</v>
      </c>
      <c r="E1061" s="105" t="s">
        <v>7748</v>
      </c>
      <c r="F1061" s="106" t="s">
        <v>8907</v>
      </c>
      <c r="G1061" s="108"/>
      <c r="H1061" s="108"/>
    </row>
    <row r="1062" spans="1:8" ht="13" x14ac:dyDescent="0.2">
      <c r="A1062" s="105" t="s">
        <v>5814</v>
      </c>
      <c r="B1062" s="105" t="s">
        <v>4765</v>
      </c>
      <c r="C1062" s="105" t="str">
        <f t="shared" si="16"/>
        <v>0114701774就労継続支援(Ｂ型)</v>
      </c>
      <c r="D1062" s="105" t="s">
        <v>6674</v>
      </c>
      <c r="E1062" s="105" t="s">
        <v>7749</v>
      </c>
      <c r="F1062" s="106" t="s">
        <v>8908</v>
      </c>
      <c r="G1062" s="108"/>
      <c r="H1062" s="108"/>
    </row>
    <row r="1063" spans="1:8" ht="13" x14ac:dyDescent="0.2">
      <c r="A1063" s="105" t="s">
        <v>5815</v>
      </c>
      <c r="B1063" s="105" t="s">
        <v>4765</v>
      </c>
      <c r="C1063" s="105" t="str">
        <f t="shared" si="16"/>
        <v>0114701840就労継続支援(Ｂ型)</v>
      </c>
      <c r="D1063" s="105" t="s">
        <v>6666</v>
      </c>
      <c r="E1063" s="105" t="s">
        <v>7750</v>
      </c>
      <c r="F1063" s="106" t="s">
        <v>8896</v>
      </c>
      <c r="G1063" s="108"/>
      <c r="H1063" s="108"/>
    </row>
    <row r="1064" spans="1:8" ht="13" x14ac:dyDescent="0.2">
      <c r="A1064" s="105" t="s">
        <v>5816</v>
      </c>
      <c r="B1064" s="105" t="s">
        <v>4764</v>
      </c>
      <c r="C1064" s="105" t="str">
        <f t="shared" si="16"/>
        <v>0114701923就労継続支援(Ａ型)</v>
      </c>
      <c r="D1064" s="105" t="s">
        <v>6228</v>
      </c>
      <c r="E1064" s="105" t="s">
        <v>7751</v>
      </c>
      <c r="F1064" s="106" t="s">
        <v>8909</v>
      </c>
      <c r="G1064" s="108"/>
      <c r="H1064" s="108"/>
    </row>
    <row r="1065" spans="1:8" ht="13" x14ac:dyDescent="0.2">
      <c r="A1065" s="105" t="s">
        <v>5817</v>
      </c>
      <c r="B1065" s="105" t="s">
        <v>4765</v>
      </c>
      <c r="C1065" s="105" t="str">
        <f t="shared" si="16"/>
        <v>0114701949就労継続支援(Ｂ型)</v>
      </c>
      <c r="D1065" s="105" t="s">
        <v>6675</v>
      </c>
      <c r="E1065" s="105" t="s">
        <v>7752</v>
      </c>
      <c r="F1065" s="106" t="s">
        <v>8910</v>
      </c>
      <c r="G1065" s="108"/>
      <c r="H1065" s="108"/>
    </row>
    <row r="1066" spans="1:8" ht="13" x14ac:dyDescent="0.2">
      <c r="A1066" s="105" t="s">
        <v>5818</v>
      </c>
      <c r="B1066" s="105" t="s">
        <v>4765</v>
      </c>
      <c r="C1066" s="105" t="str">
        <f t="shared" si="16"/>
        <v>0114701980就労継続支援(Ｂ型)</v>
      </c>
      <c r="D1066" s="105" t="s">
        <v>6621</v>
      </c>
      <c r="E1066" s="105" t="s">
        <v>7753</v>
      </c>
      <c r="F1066" s="106" t="s">
        <v>8911</v>
      </c>
      <c r="G1066" s="108"/>
      <c r="H1066" s="108"/>
    </row>
    <row r="1067" spans="1:8" ht="13" x14ac:dyDescent="0.2">
      <c r="A1067" s="105" t="s">
        <v>5819</v>
      </c>
      <c r="B1067" s="105" t="s">
        <v>4765</v>
      </c>
      <c r="C1067" s="105" t="str">
        <f t="shared" si="16"/>
        <v>0114702020就労継続支援(Ｂ型)</v>
      </c>
      <c r="D1067" s="105" t="s">
        <v>6676</v>
      </c>
      <c r="E1067" s="105" t="s">
        <v>7754</v>
      </c>
      <c r="F1067" s="106" t="s">
        <v>8912</v>
      </c>
      <c r="G1067" s="108"/>
      <c r="H1067" s="108"/>
    </row>
    <row r="1068" spans="1:8" ht="13" x14ac:dyDescent="0.2">
      <c r="A1068" s="105" t="s">
        <v>5820</v>
      </c>
      <c r="B1068" s="105" t="s">
        <v>4764</v>
      </c>
      <c r="C1068" s="105" t="str">
        <f t="shared" si="16"/>
        <v>0114702046就労継続支援(Ａ型)</v>
      </c>
      <c r="D1068" s="105" t="s">
        <v>6677</v>
      </c>
      <c r="E1068" s="105" t="s">
        <v>7755</v>
      </c>
      <c r="F1068" s="106" t="s">
        <v>8913</v>
      </c>
      <c r="G1068" s="108"/>
      <c r="H1068" s="108"/>
    </row>
    <row r="1069" spans="1:8" ht="13" x14ac:dyDescent="0.2">
      <c r="A1069" s="105" t="s">
        <v>5820</v>
      </c>
      <c r="B1069" s="105" t="s">
        <v>4765</v>
      </c>
      <c r="C1069" s="105" t="str">
        <f t="shared" si="16"/>
        <v>0114702046就労継続支援(Ｂ型)</v>
      </c>
      <c r="D1069" s="105" t="s">
        <v>6677</v>
      </c>
      <c r="E1069" s="105" t="s">
        <v>7755</v>
      </c>
      <c r="F1069" s="106" t="s">
        <v>8913</v>
      </c>
      <c r="G1069" s="108"/>
      <c r="H1069" s="108"/>
    </row>
    <row r="1070" spans="1:8" ht="13" x14ac:dyDescent="0.2">
      <c r="A1070" s="105" t="s">
        <v>5821</v>
      </c>
      <c r="B1070" s="105" t="s">
        <v>4765</v>
      </c>
      <c r="C1070" s="105" t="str">
        <f t="shared" si="16"/>
        <v>0114702053就労継続支援(Ｂ型)</v>
      </c>
      <c r="D1070" s="105" t="s">
        <v>6678</v>
      </c>
      <c r="E1070" s="105" t="s">
        <v>7756</v>
      </c>
      <c r="F1070" s="106" t="s">
        <v>8914</v>
      </c>
      <c r="G1070" s="108"/>
      <c r="H1070" s="108"/>
    </row>
    <row r="1071" spans="1:8" ht="13" x14ac:dyDescent="0.2">
      <c r="A1071" s="105" t="s">
        <v>5822</v>
      </c>
      <c r="B1071" s="105" t="s">
        <v>4763</v>
      </c>
      <c r="C1071" s="105" t="str">
        <f t="shared" si="16"/>
        <v>0114702061生活介護</v>
      </c>
      <c r="D1071" s="105" t="s">
        <v>6679</v>
      </c>
      <c r="E1071" s="105" t="s">
        <v>7757</v>
      </c>
      <c r="F1071" s="106" t="s">
        <v>8915</v>
      </c>
      <c r="G1071" s="108"/>
      <c r="H1071" s="108"/>
    </row>
    <row r="1072" spans="1:8" ht="13" x14ac:dyDescent="0.2">
      <c r="A1072" s="105" t="s">
        <v>5822</v>
      </c>
      <c r="B1072" s="105" t="s">
        <v>4765</v>
      </c>
      <c r="C1072" s="105" t="str">
        <f t="shared" si="16"/>
        <v>0114702061就労継続支援(Ｂ型)</v>
      </c>
      <c r="D1072" s="105" t="s">
        <v>6679</v>
      </c>
      <c r="E1072" s="105" t="s">
        <v>7758</v>
      </c>
      <c r="F1072" s="106" t="s">
        <v>8915</v>
      </c>
      <c r="G1072" s="108"/>
      <c r="H1072" s="108"/>
    </row>
    <row r="1073" spans="1:8" ht="13" x14ac:dyDescent="0.2">
      <c r="A1073" s="105" t="s">
        <v>5823</v>
      </c>
      <c r="B1073" s="105" t="s">
        <v>4763</v>
      </c>
      <c r="C1073" s="105" t="str">
        <f t="shared" si="16"/>
        <v>0114702095生活介護</v>
      </c>
      <c r="D1073" s="105" t="s">
        <v>6680</v>
      </c>
      <c r="E1073" s="105" t="s">
        <v>7759</v>
      </c>
      <c r="F1073" s="106" t="s">
        <v>8916</v>
      </c>
      <c r="G1073" s="108"/>
      <c r="H1073" s="108"/>
    </row>
    <row r="1074" spans="1:8" ht="13" x14ac:dyDescent="0.2">
      <c r="A1074" s="105" t="s">
        <v>5823</v>
      </c>
      <c r="B1074" s="105" t="s">
        <v>4765</v>
      </c>
      <c r="C1074" s="105" t="str">
        <f t="shared" si="16"/>
        <v>0114702095就労継続支援(Ｂ型)</v>
      </c>
      <c r="D1074" s="105" t="s">
        <v>6680</v>
      </c>
      <c r="E1074" s="105" t="s">
        <v>7759</v>
      </c>
      <c r="F1074" s="106" t="s">
        <v>8916</v>
      </c>
      <c r="G1074" s="108"/>
      <c r="H1074" s="108"/>
    </row>
    <row r="1075" spans="1:8" ht="13" x14ac:dyDescent="0.2">
      <c r="A1075" s="105" t="s">
        <v>5824</v>
      </c>
      <c r="B1075" s="105" t="s">
        <v>4763</v>
      </c>
      <c r="C1075" s="105" t="str">
        <f t="shared" si="16"/>
        <v>0114702137生活介護</v>
      </c>
      <c r="D1075" s="105" t="s">
        <v>6658</v>
      </c>
      <c r="E1075" s="105" t="s">
        <v>7760</v>
      </c>
      <c r="F1075" s="106" t="s">
        <v>8881</v>
      </c>
      <c r="G1075" s="108"/>
      <c r="H1075" s="108"/>
    </row>
    <row r="1076" spans="1:8" ht="13" x14ac:dyDescent="0.2">
      <c r="A1076" s="105" t="s">
        <v>5825</v>
      </c>
      <c r="B1076" s="105" t="s">
        <v>4765</v>
      </c>
      <c r="C1076" s="105" t="str">
        <f t="shared" si="16"/>
        <v>0114702178就労継続支援(Ｂ型)</v>
      </c>
      <c r="D1076" s="105" t="s">
        <v>6621</v>
      </c>
      <c r="E1076" s="105" t="s">
        <v>7761</v>
      </c>
      <c r="F1076" s="106" t="s">
        <v>8917</v>
      </c>
      <c r="G1076" s="108"/>
      <c r="H1076" s="108"/>
    </row>
    <row r="1077" spans="1:8" ht="13" x14ac:dyDescent="0.2">
      <c r="A1077" s="105" t="s">
        <v>5826</v>
      </c>
      <c r="B1077" s="105" t="s">
        <v>4764</v>
      </c>
      <c r="C1077" s="105" t="str">
        <f t="shared" si="16"/>
        <v>0114702186就労継続支援(Ａ型)</v>
      </c>
      <c r="D1077" s="105" t="s">
        <v>6658</v>
      </c>
      <c r="E1077" s="105" t="s">
        <v>7762</v>
      </c>
      <c r="F1077" s="106" t="s">
        <v>8918</v>
      </c>
      <c r="G1077" s="101"/>
      <c r="H1077" s="101"/>
    </row>
    <row r="1078" spans="1:8" ht="13" x14ac:dyDescent="0.2">
      <c r="A1078" s="105" t="s">
        <v>5827</v>
      </c>
      <c r="B1078" s="105" t="s">
        <v>4765</v>
      </c>
      <c r="C1078" s="105" t="str">
        <f t="shared" si="16"/>
        <v>0114702293就労継続支援(Ｂ型)</v>
      </c>
      <c r="D1078" s="105" t="s">
        <v>6681</v>
      </c>
      <c r="E1078" s="105" t="s">
        <v>7763</v>
      </c>
      <c r="F1078" s="106" t="s">
        <v>8919</v>
      </c>
      <c r="G1078" s="101"/>
      <c r="H1078" s="101"/>
    </row>
    <row r="1079" spans="1:8" ht="13" x14ac:dyDescent="0.2">
      <c r="A1079" s="105" t="s">
        <v>5828</v>
      </c>
      <c r="B1079" s="105" t="s">
        <v>4763</v>
      </c>
      <c r="C1079" s="105" t="str">
        <f t="shared" si="16"/>
        <v>0114702301生活介護</v>
      </c>
      <c r="D1079" s="105" t="s">
        <v>6661</v>
      </c>
      <c r="E1079" s="105" t="s">
        <v>7764</v>
      </c>
      <c r="F1079" s="106" t="s">
        <v>8920</v>
      </c>
      <c r="G1079" s="101"/>
      <c r="H1079" s="101"/>
    </row>
    <row r="1080" spans="1:8" ht="13" x14ac:dyDescent="0.2">
      <c r="A1080" s="105" t="s">
        <v>5829</v>
      </c>
      <c r="B1080" s="105" t="s">
        <v>4765</v>
      </c>
      <c r="C1080" s="105" t="str">
        <f t="shared" si="16"/>
        <v>0114702319就労継続支援(Ｂ型)</v>
      </c>
      <c r="D1080" s="105" t="s">
        <v>6682</v>
      </c>
      <c r="E1080" s="105" t="s">
        <v>7765</v>
      </c>
      <c r="F1080" s="106" t="s">
        <v>8921</v>
      </c>
      <c r="G1080" s="101"/>
      <c r="H1080" s="101"/>
    </row>
    <row r="1081" spans="1:8" ht="13" x14ac:dyDescent="0.2">
      <c r="A1081" s="105" t="s">
        <v>5830</v>
      </c>
      <c r="B1081" s="105" t="s">
        <v>4763</v>
      </c>
      <c r="C1081" s="105" t="str">
        <f t="shared" si="16"/>
        <v>0114702343生活介護</v>
      </c>
      <c r="D1081" s="105" t="s">
        <v>6660</v>
      </c>
      <c r="E1081" s="105" t="s">
        <v>7146</v>
      </c>
      <c r="F1081" s="106" t="s">
        <v>8922</v>
      </c>
      <c r="G1081" s="101"/>
      <c r="H1081" s="101"/>
    </row>
    <row r="1082" spans="1:8" ht="13" x14ac:dyDescent="0.2">
      <c r="A1082" s="105" t="s">
        <v>5831</v>
      </c>
      <c r="B1082" s="105" t="s">
        <v>4763</v>
      </c>
      <c r="C1082" s="105" t="str">
        <f t="shared" si="16"/>
        <v>0114702350生活介護</v>
      </c>
      <c r="D1082" s="105" t="s">
        <v>6660</v>
      </c>
      <c r="E1082" s="105" t="s">
        <v>7766</v>
      </c>
      <c r="F1082" s="106" t="s">
        <v>8901</v>
      </c>
      <c r="G1082" s="101"/>
      <c r="H1082" s="101"/>
    </row>
    <row r="1083" spans="1:8" ht="13" x14ac:dyDescent="0.2">
      <c r="A1083" s="105" t="s">
        <v>5832</v>
      </c>
      <c r="B1083" s="105" t="s">
        <v>4765</v>
      </c>
      <c r="C1083" s="105" t="str">
        <f t="shared" si="16"/>
        <v>0114702368就労継続支援(Ｂ型)</v>
      </c>
      <c r="D1083" s="105" t="s">
        <v>6634</v>
      </c>
      <c r="E1083" s="105" t="s">
        <v>7767</v>
      </c>
      <c r="F1083" s="106" t="s">
        <v>8923</v>
      </c>
      <c r="G1083" s="101"/>
      <c r="H1083" s="101"/>
    </row>
    <row r="1084" spans="1:8" ht="13" x14ac:dyDescent="0.2">
      <c r="A1084" s="105" t="s">
        <v>5833</v>
      </c>
      <c r="B1084" s="105" t="s">
        <v>4765</v>
      </c>
      <c r="C1084" s="105" t="str">
        <f t="shared" si="16"/>
        <v>0114702400就労継続支援(Ｂ型)</v>
      </c>
      <c r="D1084" s="105" t="s">
        <v>6661</v>
      </c>
      <c r="E1084" s="105" t="s">
        <v>7768</v>
      </c>
      <c r="F1084" s="106" t="s">
        <v>8924</v>
      </c>
      <c r="G1084" s="101"/>
      <c r="H1084" s="101"/>
    </row>
    <row r="1085" spans="1:8" ht="13" x14ac:dyDescent="0.2">
      <c r="A1085" s="105" t="s">
        <v>5834</v>
      </c>
      <c r="B1085" s="105" t="s">
        <v>4764</v>
      </c>
      <c r="C1085" s="105" t="str">
        <f t="shared" si="16"/>
        <v>0114702418就労継続支援(Ａ型)</v>
      </c>
      <c r="D1085" s="105" t="s">
        <v>6654</v>
      </c>
      <c r="E1085" s="105" t="s">
        <v>7769</v>
      </c>
      <c r="F1085" s="106" t="s">
        <v>8925</v>
      </c>
      <c r="G1085" s="101"/>
      <c r="H1085" s="101"/>
    </row>
    <row r="1086" spans="1:8" ht="13" x14ac:dyDescent="0.2">
      <c r="A1086" s="105" t="s">
        <v>5835</v>
      </c>
      <c r="B1086" s="105" t="s">
        <v>4765</v>
      </c>
      <c r="C1086" s="105" t="str">
        <f t="shared" si="16"/>
        <v>0114702434就労継続支援(Ｂ型)</v>
      </c>
      <c r="D1086" s="105" t="s">
        <v>6683</v>
      </c>
      <c r="E1086" s="105" t="s">
        <v>7770</v>
      </c>
      <c r="F1086" s="106" t="s">
        <v>8926</v>
      </c>
      <c r="G1086" s="101"/>
      <c r="H1086" s="101"/>
    </row>
    <row r="1087" spans="1:8" ht="13" x14ac:dyDescent="0.2">
      <c r="A1087" s="105" t="s">
        <v>5836</v>
      </c>
      <c r="B1087" s="105" t="s">
        <v>4763</v>
      </c>
      <c r="C1087" s="105" t="str">
        <f t="shared" si="16"/>
        <v>0114702459生活介護</v>
      </c>
      <c r="D1087" s="105" t="s">
        <v>6684</v>
      </c>
      <c r="E1087" s="105" t="s">
        <v>7771</v>
      </c>
      <c r="F1087" s="106" t="s">
        <v>8927</v>
      </c>
      <c r="G1087" s="101"/>
      <c r="H1087" s="101"/>
    </row>
    <row r="1088" spans="1:8" ht="13" x14ac:dyDescent="0.2">
      <c r="A1088" s="105" t="s">
        <v>5837</v>
      </c>
      <c r="B1088" s="105" t="s">
        <v>4765</v>
      </c>
      <c r="C1088" s="105" t="str">
        <f t="shared" si="16"/>
        <v>0114702475就労継続支援(Ｂ型)</v>
      </c>
      <c r="D1088" s="105" t="s">
        <v>6685</v>
      </c>
      <c r="E1088" s="105" t="s">
        <v>7772</v>
      </c>
      <c r="F1088" s="106" t="s">
        <v>8928</v>
      </c>
      <c r="G1088" s="101"/>
      <c r="H1088" s="101"/>
    </row>
    <row r="1089" spans="1:8" ht="13" x14ac:dyDescent="0.2">
      <c r="A1089" s="105" t="s">
        <v>5838</v>
      </c>
      <c r="B1089" s="105" t="s">
        <v>4765</v>
      </c>
      <c r="C1089" s="105" t="str">
        <f t="shared" si="16"/>
        <v>0115000291就労継続支援(Ｂ型)</v>
      </c>
      <c r="D1089" s="105" t="s">
        <v>6686</v>
      </c>
      <c r="E1089" s="105" t="s">
        <v>7773</v>
      </c>
      <c r="F1089" s="106" t="s">
        <v>8929</v>
      </c>
      <c r="G1089" s="101"/>
      <c r="H1089" s="101"/>
    </row>
    <row r="1090" spans="1:8" ht="13" x14ac:dyDescent="0.2">
      <c r="A1090" s="105" t="s">
        <v>5839</v>
      </c>
      <c r="B1090" s="105" t="s">
        <v>4762</v>
      </c>
      <c r="C1090" s="105" t="str">
        <f t="shared" si="16"/>
        <v>0115000309就労移行支援</v>
      </c>
      <c r="D1090" s="105" t="s">
        <v>6686</v>
      </c>
      <c r="E1090" s="105" t="s">
        <v>7774</v>
      </c>
      <c r="F1090" s="106" t="s">
        <v>8930</v>
      </c>
      <c r="G1090" s="101"/>
      <c r="H1090" s="101"/>
    </row>
    <row r="1091" spans="1:8" ht="13" x14ac:dyDescent="0.2">
      <c r="A1091" s="105" t="s">
        <v>5839</v>
      </c>
      <c r="B1091" s="105" t="s">
        <v>4765</v>
      </c>
      <c r="C1091" s="105" t="str">
        <f t="shared" si="16"/>
        <v>0115000309就労継続支援(Ｂ型)</v>
      </c>
      <c r="D1091" s="105" t="s">
        <v>6686</v>
      </c>
      <c r="E1091" s="105" t="s">
        <v>7774</v>
      </c>
      <c r="F1091" s="106" t="s">
        <v>8930</v>
      </c>
      <c r="G1091" s="101"/>
      <c r="H1091" s="101"/>
    </row>
    <row r="1092" spans="1:8" ht="13" x14ac:dyDescent="0.2">
      <c r="A1092" s="105" t="s">
        <v>5840</v>
      </c>
      <c r="B1092" s="105" t="s">
        <v>4766</v>
      </c>
      <c r="C1092" s="105" t="str">
        <f t="shared" ref="C1092:C1155" si="17">A1092&amp;B1092</f>
        <v>0115000333自立訓練(生活訓練)</v>
      </c>
      <c r="D1092" s="105" t="s">
        <v>6687</v>
      </c>
      <c r="E1092" s="105" t="s">
        <v>7775</v>
      </c>
      <c r="F1092" s="106" t="s">
        <v>8931</v>
      </c>
      <c r="G1092" s="101"/>
      <c r="H1092" s="101"/>
    </row>
    <row r="1093" spans="1:8" ht="13" x14ac:dyDescent="0.2">
      <c r="A1093" s="105" t="s">
        <v>5840</v>
      </c>
      <c r="B1093" s="105" t="s">
        <v>4765</v>
      </c>
      <c r="C1093" s="105" t="str">
        <f t="shared" si="17"/>
        <v>0115000333就労継続支援(Ｂ型)</v>
      </c>
      <c r="D1093" s="105" t="s">
        <v>6687</v>
      </c>
      <c r="E1093" s="105" t="s">
        <v>7776</v>
      </c>
      <c r="F1093" s="106" t="s">
        <v>8931</v>
      </c>
      <c r="G1093" s="101"/>
      <c r="H1093" s="101"/>
    </row>
    <row r="1094" spans="1:8" ht="13" x14ac:dyDescent="0.2">
      <c r="A1094" s="105" t="s">
        <v>5841</v>
      </c>
      <c r="B1094" s="105" t="s">
        <v>4763</v>
      </c>
      <c r="C1094" s="105" t="str">
        <f t="shared" si="17"/>
        <v>0115000341生活介護</v>
      </c>
      <c r="D1094" s="105" t="s">
        <v>6686</v>
      </c>
      <c r="E1094" s="105" t="s">
        <v>7777</v>
      </c>
      <c r="F1094" s="106" t="s">
        <v>8932</v>
      </c>
      <c r="G1094" s="101"/>
      <c r="H1094" s="101"/>
    </row>
    <row r="1095" spans="1:8" ht="13" x14ac:dyDescent="0.2">
      <c r="A1095" s="105" t="s">
        <v>5842</v>
      </c>
      <c r="B1095" s="105" t="s">
        <v>4765</v>
      </c>
      <c r="C1095" s="105" t="str">
        <f t="shared" si="17"/>
        <v>0115000622就労継続支援(Ｂ型)</v>
      </c>
      <c r="D1095" s="105" t="s">
        <v>6688</v>
      </c>
      <c r="E1095" s="105" t="s">
        <v>7778</v>
      </c>
      <c r="F1095" s="106" t="s">
        <v>8933</v>
      </c>
      <c r="G1095" s="101"/>
      <c r="H1095" s="101"/>
    </row>
    <row r="1096" spans="1:8" ht="13" x14ac:dyDescent="0.2">
      <c r="A1096" s="105" t="s">
        <v>5843</v>
      </c>
      <c r="B1096" s="105" t="s">
        <v>4765</v>
      </c>
      <c r="C1096" s="105" t="str">
        <f t="shared" si="17"/>
        <v>0115000655就労継続支援(Ｂ型)</v>
      </c>
      <c r="D1096" s="105" t="s">
        <v>6689</v>
      </c>
      <c r="E1096" s="105" t="s">
        <v>7779</v>
      </c>
      <c r="F1096" s="106" t="s">
        <v>8934</v>
      </c>
      <c r="G1096" s="101"/>
      <c r="H1096" s="101"/>
    </row>
    <row r="1097" spans="1:8" ht="13" x14ac:dyDescent="0.2">
      <c r="A1097" s="105" t="s">
        <v>5844</v>
      </c>
      <c r="B1097" s="105" t="s">
        <v>4763</v>
      </c>
      <c r="C1097" s="105" t="str">
        <f t="shared" si="17"/>
        <v>0115000663生活介護</v>
      </c>
      <c r="D1097" s="105" t="s">
        <v>6690</v>
      </c>
      <c r="E1097" s="105" t="s">
        <v>7780</v>
      </c>
      <c r="F1097" s="106" t="s">
        <v>8935</v>
      </c>
      <c r="G1097" s="101"/>
      <c r="H1097" s="101"/>
    </row>
    <row r="1098" spans="1:8" ht="13" x14ac:dyDescent="0.2">
      <c r="A1098" s="105" t="s">
        <v>5845</v>
      </c>
      <c r="B1098" s="105" t="s">
        <v>4765</v>
      </c>
      <c r="C1098" s="105" t="str">
        <f t="shared" si="17"/>
        <v>0115000762就労継続支援(Ｂ型)</v>
      </c>
      <c r="D1098" s="105" t="s">
        <v>6691</v>
      </c>
      <c r="E1098" s="105" t="s">
        <v>7781</v>
      </c>
      <c r="F1098" s="106" t="s">
        <v>8936</v>
      </c>
      <c r="G1098" s="101"/>
      <c r="H1098" s="101"/>
    </row>
    <row r="1099" spans="1:8" ht="13" x14ac:dyDescent="0.2">
      <c r="A1099" s="105" t="s">
        <v>5846</v>
      </c>
      <c r="B1099" s="105" t="s">
        <v>4763</v>
      </c>
      <c r="C1099" s="105" t="str">
        <f t="shared" si="17"/>
        <v>0115000788生活介護</v>
      </c>
      <c r="D1099" s="105" t="s">
        <v>6690</v>
      </c>
      <c r="E1099" s="105" t="s">
        <v>7782</v>
      </c>
      <c r="F1099" s="106" t="s">
        <v>8937</v>
      </c>
      <c r="G1099" s="101"/>
      <c r="H1099" s="101"/>
    </row>
    <row r="1100" spans="1:8" ht="13" x14ac:dyDescent="0.2">
      <c r="A1100" s="105" t="s">
        <v>5847</v>
      </c>
      <c r="B1100" s="105" t="s">
        <v>4763</v>
      </c>
      <c r="C1100" s="105" t="str">
        <f t="shared" si="17"/>
        <v>0115000796生活介護</v>
      </c>
      <c r="D1100" s="105" t="s">
        <v>6690</v>
      </c>
      <c r="E1100" s="105" t="s">
        <v>7783</v>
      </c>
      <c r="F1100" s="106" t="s">
        <v>8938</v>
      </c>
      <c r="G1100" s="101"/>
      <c r="H1100" s="101"/>
    </row>
    <row r="1101" spans="1:8" ht="13" x14ac:dyDescent="0.2">
      <c r="A1101" s="105" t="s">
        <v>5848</v>
      </c>
      <c r="B1101" s="105" t="s">
        <v>4763</v>
      </c>
      <c r="C1101" s="105" t="str">
        <f t="shared" si="17"/>
        <v>0115000853生活介護</v>
      </c>
      <c r="D1101" s="105" t="s">
        <v>6686</v>
      </c>
      <c r="E1101" s="105" t="s">
        <v>7784</v>
      </c>
      <c r="F1101" s="106" t="s">
        <v>8939</v>
      </c>
      <c r="G1101" s="101"/>
      <c r="H1101" s="101"/>
    </row>
    <row r="1102" spans="1:8" ht="13" x14ac:dyDescent="0.2">
      <c r="A1102" s="105" t="s">
        <v>5849</v>
      </c>
      <c r="B1102" s="105" t="s">
        <v>4763</v>
      </c>
      <c r="C1102" s="105" t="str">
        <f t="shared" si="17"/>
        <v>0115000861生活介護</v>
      </c>
      <c r="D1102" s="105" t="s">
        <v>6686</v>
      </c>
      <c r="E1102" s="105" t="s">
        <v>7785</v>
      </c>
      <c r="F1102" s="106" t="s">
        <v>8930</v>
      </c>
      <c r="G1102" s="101"/>
      <c r="H1102" s="101"/>
    </row>
    <row r="1103" spans="1:8" ht="13" x14ac:dyDescent="0.2">
      <c r="A1103" s="105" t="s">
        <v>5850</v>
      </c>
      <c r="B1103" s="105" t="s">
        <v>4763</v>
      </c>
      <c r="C1103" s="105" t="str">
        <f t="shared" si="17"/>
        <v>0115000879生活介護</v>
      </c>
      <c r="D1103" s="105" t="s">
        <v>6686</v>
      </c>
      <c r="E1103" s="105" t="s">
        <v>7786</v>
      </c>
      <c r="F1103" s="106" t="s">
        <v>8930</v>
      </c>
      <c r="G1103" s="101"/>
      <c r="H1103" s="101"/>
    </row>
    <row r="1104" spans="1:8" ht="13" x14ac:dyDescent="0.2">
      <c r="A1104" s="105" t="s">
        <v>5851</v>
      </c>
      <c r="B1104" s="105" t="s">
        <v>4763</v>
      </c>
      <c r="C1104" s="105" t="str">
        <f t="shared" si="17"/>
        <v>0115000887生活介護</v>
      </c>
      <c r="D1104" s="105" t="s">
        <v>6686</v>
      </c>
      <c r="E1104" s="105" t="s">
        <v>7787</v>
      </c>
      <c r="F1104" s="106" t="s">
        <v>8930</v>
      </c>
      <c r="G1104" s="101"/>
      <c r="H1104" s="101"/>
    </row>
    <row r="1105" spans="1:8" ht="13" x14ac:dyDescent="0.2">
      <c r="A1105" s="105" t="s">
        <v>5852</v>
      </c>
      <c r="B1105" s="105" t="s">
        <v>4765</v>
      </c>
      <c r="C1105" s="105" t="str">
        <f t="shared" si="17"/>
        <v>0115000895就労継続支援(Ｂ型)</v>
      </c>
      <c r="D1105" s="105" t="s">
        <v>6686</v>
      </c>
      <c r="E1105" s="105" t="s">
        <v>7788</v>
      </c>
      <c r="F1105" s="106" t="s">
        <v>8930</v>
      </c>
      <c r="G1105" s="101"/>
      <c r="H1105" s="101"/>
    </row>
    <row r="1106" spans="1:8" ht="13" x14ac:dyDescent="0.2">
      <c r="A1106" s="105" t="s">
        <v>5853</v>
      </c>
      <c r="B1106" s="105" t="s">
        <v>4763</v>
      </c>
      <c r="C1106" s="105" t="str">
        <f t="shared" si="17"/>
        <v>0115000903生活介護</v>
      </c>
      <c r="D1106" s="105" t="s">
        <v>6686</v>
      </c>
      <c r="E1106" s="105" t="s">
        <v>7789</v>
      </c>
      <c r="F1106" s="106" t="s">
        <v>8940</v>
      </c>
      <c r="G1106" s="101"/>
      <c r="H1106" s="101"/>
    </row>
    <row r="1107" spans="1:8" ht="13" x14ac:dyDescent="0.2">
      <c r="A1107" s="105" t="s">
        <v>5854</v>
      </c>
      <c r="B1107" s="105" t="s">
        <v>4764</v>
      </c>
      <c r="C1107" s="105" t="str">
        <f t="shared" si="17"/>
        <v>0115000937就労継続支援(Ａ型)</v>
      </c>
      <c r="D1107" s="105" t="s">
        <v>6692</v>
      </c>
      <c r="E1107" s="105" t="s">
        <v>1302</v>
      </c>
      <c r="F1107" s="106" t="s">
        <v>8941</v>
      </c>
      <c r="G1107" s="101"/>
      <c r="H1107" s="101"/>
    </row>
    <row r="1108" spans="1:8" ht="13" x14ac:dyDescent="0.2">
      <c r="A1108" s="105" t="s">
        <v>5854</v>
      </c>
      <c r="B1108" s="105" t="s">
        <v>4765</v>
      </c>
      <c r="C1108" s="105" t="str">
        <f t="shared" si="17"/>
        <v>0115000937就労継続支援(Ｂ型)</v>
      </c>
      <c r="D1108" s="105" t="s">
        <v>6692</v>
      </c>
      <c r="E1108" s="105" t="s">
        <v>1302</v>
      </c>
      <c r="F1108" s="106" t="s">
        <v>8941</v>
      </c>
      <c r="G1108" s="101"/>
      <c r="H1108" s="101"/>
    </row>
    <row r="1109" spans="1:8" ht="13" x14ac:dyDescent="0.2">
      <c r="A1109" s="105" t="s">
        <v>5855</v>
      </c>
      <c r="B1109" s="105" t="s">
        <v>4763</v>
      </c>
      <c r="C1109" s="105" t="str">
        <f t="shared" si="17"/>
        <v>0115000945生活介護</v>
      </c>
      <c r="D1109" s="105" t="s">
        <v>6693</v>
      </c>
      <c r="E1109" s="105" t="s">
        <v>7790</v>
      </c>
      <c r="F1109" s="106" t="s">
        <v>8942</v>
      </c>
      <c r="G1109" s="101"/>
      <c r="H1109" s="101"/>
    </row>
    <row r="1110" spans="1:8" ht="13" x14ac:dyDescent="0.2">
      <c r="A1110" s="105" t="s">
        <v>5855</v>
      </c>
      <c r="B1110" s="105" t="s">
        <v>4765</v>
      </c>
      <c r="C1110" s="105" t="str">
        <f t="shared" si="17"/>
        <v>0115000945就労継続支援(Ｂ型)</v>
      </c>
      <c r="D1110" s="105" t="s">
        <v>6693</v>
      </c>
      <c r="E1110" s="105" t="s">
        <v>7791</v>
      </c>
      <c r="F1110" s="106" t="s">
        <v>8942</v>
      </c>
      <c r="G1110" s="101"/>
      <c r="H1110" s="101"/>
    </row>
    <row r="1111" spans="1:8" ht="13" x14ac:dyDescent="0.2">
      <c r="A1111" s="105" t="s">
        <v>5856</v>
      </c>
      <c r="B1111" s="105" t="s">
        <v>4763</v>
      </c>
      <c r="C1111" s="105" t="str">
        <f t="shared" si="17"/>
        <v>0115000952生活介護</v>
      </c>
      <c r="D1111" s="105" t="s">
        <v>6694</v>
      </c>
      <c r="E1111" s="105" t="s">
        <v>7792</v>
      </c>
      <c r="F1111" s="106" t="s">
        <v>8943</v>
      </c>
      <c r="G1111" s="101"/>
      <c r="H1111" s="101"/>
    </row>
    <row r="1112" spans="1:8" ht="13" x14ac:dyDescent="0.2">
      <c r="A1112" s="105" t="s">
        <v>5857</v>
      </c>
      <c r="B1112" s="105" t="s">
        <v>4764</v>
      </c>
      <c r="C1112" s="105" t="str">
        <f t="shared" si="17"/>
        <v>0115001034就労継続支援(Ａ型)</v>
      </c>
      <c r="D1112" s="105" t="s">
        <v>6695</v>
      </c>
      <c r="E1112" s="105" t="s">
        <v>7793</v>
      </c>
      <c r="F1112" s="106" t="s">
        <v>8944</v>
      </c>
      <c r="G1112" s="101"/>
      <c r="H1112" s="101"/>
    </row>
    <row r="1113" spans="1:8" ht="13" x14ac:dyDescent="0.2">
      <c r="A1113" s="105" t="s">
        <v>5858</v>
      </c>
      <c r="B1113" s="105" t="s">
        <v>4763</v>
      </c>
      <c r="C1113" s="105" t="str">
        <f t="shared" si="17"/>
        <v>0115001059生活介護</v>
      </c>
      <c r="D1113" s="105" t="s">
        <v>6687</v>
      </c>
      <c r="E1113" s="105" t="s">
        <v>7794</v>
      </c>
      <c r="F1113" s="106" t="s">
        <v>8945</v>
      </c>
      <c r="G1113" s="101"/>
      <c r="H1113" s="101"/>
    </row>
    <row r="1114" spans="1:8" ht="13" x14ac:dyDescent="0.2">
      <c r="A1114" s="105" t="s">
        <v>5859</v>
      </c>
      <c r="B1114" s="105" t="s">
        <v>4765</v>
      </c>
      <c r="C1114" s="105" t="str">
        <f t="shared" si="17"/>
        <v>0115001067就労継続支援(Ｂ型)</v>
      </c>
      <c r="D1114" s="105" t="s">
        <v>6687</v>
      </c>
      <c r="E1114" s="105" t="s">
        <v>7795</v>
      </c>
      <c r="F1114" s="106" t="s">
        <v>8931</v>
      </c>
      <c r="G1114" s="101"/>
      <c r="H1114" s="101"/>
    </row>
    <row r="1115" spans="1:8" ht="13" x14ac:dyDescent="0.2">
      <c r="A1115" s="105" t="s">
        <v>5860</v>
      </c>
      <c r="B1115" s="105" t="s">
        <v>4763</v>
      </c>
      <c r="C1115" s="105" t="str">
        <f t="shared" si="17"/>
        <v>0115001117生活介護</v>
      </c>
      <c r="D1115" s="105" t="s">
        <v>6691</v>
      </c>
      <c r="E1115" s="105" t="s">
        <v>7796</v>
      </c>
      <c r="F1115" s="106" t="s">
        <v>8946</v>
      </c>
      <c r="G1115" s="101"/>
      <c r="H1115" s="101"/>
    </row>
    <row r="1116" spans="1:8" ht="13" x14ac:dyDescent="0.2">
      <c r="A1116" s="105" t="s">
        <v>5861</v>
      </c>
      <c r="B1116" s="105" t="s">
        <v>4764</v>
      </c>
      <c r="C1116" s="105" t="str">
        <f t="shared" si="17"/>
        <v>0115001174就労継続支援(Ａ型)</v>
      </c>
      <c r="D1116" s="105" t="s">
        <v>6696</v>
      </c>
      <c r="E1116" s="105" t="s">
        <v>7797</v>
      </c>
      <c r="F1116" s="106" t="s">
        <v>8947</v>
      </c>
      <c r="G1116" s="101"/>
      <c r="H1116" s="101"/>
    </row>
    <row r="1117" spans="1:8" ht="13" x14ac:dyDescent="0.2">
      <c r="A1117" s="105" t="s">
        <v>5862</v>
      </c>
      <c r="B1117" s="105" t="s">
        <v>4764</v>
      </c>
      <c r="C1117" s="105" t="str">
        <f t="shared" si="17"/>
        <v>0115001224就労継続支援(Ａ型)</v>
      </c>
      <c r="D1117" s="105" t="s">
        <v>6697</v>
      </c>
      <c r="E1117" s="105" t="s">
        <v>7798</v>
      </c>
      <c r="F1117" s="106" t="s">
        <v>8948</v>
      </c>
      <c r="G1117" s="101"/>
      <c r="H1117" s="101"/>
    </row>
    <row r="1118" spans="1:8" ht="13" x14ac:dyDescent="0.2">
      <c r="A1118" s="105" t="s">
        <v>5862</v>
      </c>
      <c r="B1118" s="105" t="s">
        <v>4765</v>
      </c>
      <c r="C1118" s="105" t="str">
        <f t="shared" si="17"/>
        <v>0115001224就労継続支援(Ｂ型)</v>
      </c>
      <c r="D1118" s="105" t="s">
        <v>6697</v>
      </c>
      <c r="E1118" s="105" t="s">
        <v>7799</v>
      </c>
      <c r="F1118" s="106" t="s">
        <v>8948</v>
      </c>
      <c r="G1118" s="101"/>
      <c r="H1118" s="101"/>
    </row>
    <row r="1119" spans="1:8" ht="13" x14ac:dyDescent="0.2">
      <c r="A1119" s="105" t="s">
        <v>5863</v>
      </c>
      <c r="B1119" s="105" t="s">
        <v>4763</v>
      </c>
      <c r="C1119" s="105" t="str">
        <f t="shared" si="17"/>
        <v>0115001281生活介護</v>
      </c>
      <c r="D1119" s="105" t="s">
        <v>6698</v>
      </c>
      <c r="E1119" s="105" t="s">
        <v>7800</v>
      </c>
      <c r="F1119" s="106" t="s">
        <v>8949</v>
      </c>
      <c r="G1119" s="101"/>
      <c r="H1119" s="101"/>
    </row>
    <row r="1120" spans="1:8" ht="13" x14ac:dyDescent="0.2">
      <c r="A1120" s="105" t="s">
        <v>5864</v>
      </c>
      <c r="B1120" s="105" t="s">
        <v>4763</v>
      </c>
      <c r="C1120" s="105" t="str">
        <f t="shared" si="17"/>
        <v>0115001331生活介護</v>
      </c>
      <c r="D1120" s="105" t="s">
        <v>6699</v>
      </c>
      <c r="E1120" s="105" t="s">
        <v>7801</v>
      </c>
      <c r="F1120" s="106" t="s">
        <v>8950</v>
      </c>
      <c r="G1120" s="101"/>
      <c r="H1120" s="101"/>
    </row>
    <row r="1121" spans="1:8" ht="13" x14ac:dyDescent="0.2">
      <c r="A1121" s="105" t="s">
        <v>5865</v>
      </c>
      <c r="B1121" s="105" t="s">
        <v>4765</v>
      </c>
      <c r="C1121" s="105" t="str">
        <f t="shared" si="17"/>
        <v>0115001364就労継続支援(Ｂ型)</v>
      </c>
      <c r="D1121" s="105" t="s">
        <v>6687</v>
      </c>
      <c r="E1121" s="105" t="s">
        <v>7802</v>
      </c>
      <c r="F1121" s="106" t="s">
        <v>8951</v>
      </c>
      <c r="G1121" s="101"/>
      <c r="H1121" s="101"/>
    </row>
    <row r="1122" spans="1:8" ht="13" x14ac:dyDescent="0.2">
      <c r="A1122" s="105" t="s">
        <v>5866</v>
      </c>
      <c r="B1122" s="105" t="s">
        <v>4762</v>
      </c>
      <c r="C1122" s="105" t="str">
        <f t="shared" si="17"/>
        <v>0115001380就労移行支援</v>
      </c>
      <c r="D1122" s="105" t="s">
        <v>6700</v>
      </c>
      <c r="E1122" s="105" t="s">
        <v>7803</v>
      </c>
      <c r="F1122" s="106" t="s">
        <v>8952</v>
      </c>
      <c r="G1122" s="101"/>
      <c r="H1122" s="101"/>
    </row>
    <row r="1123" spans="1:8" ht="13" x14ac:dyDescent="0.2">
      <c r="A1123" s="105" t="s">
        <v>5867</v>
      </c>
      <c r="B1123" s="105" t="s">
        <v>4763</v>
      </c>
      <c r="C1123" s="105" t="str">
        <f t="shared" si="17"/>
        <v>0115001406生活介護</v>
      </c>
      <c r="D1123" s="105" t="s">
        <v>6688</v>
      </c>
      <c r="E1123" s="105" t="s">
        <v>7804</v>
      </c>
      <c r="F1123" s="106" t="s">
        <v>8953</v>
      </c>
      <c r="G1123" s="101"/>
      <c r="H1123" s="101"/>
    </row>
    <row r="1124" spans="1:8" ht="13" x14ac:dyDescent="0.2">
      <c r="A1124" s="105" t="s">
        <v>5868</v>
      </c>
      <c r="B1124" s="105" t="s">
        <v>4763</v>
      </c>
      <c r="C1124" s="105" t="str">
        <f t="shared" si="17"/>
        <v>0115001414生活介護</v>
      </c>
      <c r="D1124" s="105" t="s">
        <v>6698</v>
      </c>
      <c r="E1124" s="105" t="s">
        <v>7805</v>
      </c>
      <c r="F1124" s="106" t="s">
        <v>8954</v>
      </c>
      <c r="G1124" s="101"/>
      <c r="H1124" s="101"/>
    </row>
    <row r="1125" spans="1:8" ht="13" x14ac:dyDescent="0.2">
      <c r="A1125" s="105" t="s">
        <v>5869</v>
      </c>
      <c r="B1125" s="105" t="s">
        <v>4765</v>
      </c>
      <c r="C1125" s="105" t="str">
        <f t="shared" si="17"/>
        <v>0115001497就労継続支援(Ｂ型)</v>
      </c>
      <c r="D1125" s="105" t="s">
        <v>6700</v>
      </c>
      <c r="E1125" s="105" t="s">
        <v>7806</v>
      </c>
      <c r="F1125" s="106" t="s">
        <v>8955</v>
      </c>
      <c r="G1125" s="101"/>
      <c r="H1125" s="101"/>
    </row>
    <row r="1126" spans="1:8" ht="13" x14ac:dyDescent="0.2">
      <c r="A1126" s="105" t="s">
        <v>5870</v>
      </c>
      <c r="B1126" s="105" t="s">
        <v>4764</v>
      </c>
      <c r="C1126" s="105" t="str">
        <f t="shared" si="17"/>
        <v>0115001562就労継続支援(Ａ型)</v>
      </c>
      <c r="D1126" s="105" t="s">
        <v>6692</v>
      </c>
      <c r="E1126" s="105" t="s">
        <v>7807</v>
      </c>
      <c r="F1126" s="106" t="s">
        <v>8956</v>
      </c>
      <c r="G1126" s="101"/>
      <c r="H1126" s="101"/>
    </row>
    <row r="1127" spans="1:8" ht="13" x14ac:dyDescent="0.2">
      <c r="A1127" s="105" t="s">
        <v>5871</v>
      </c>
      <c r="B1127" s="105" t="s">
        <v>4765</v>
      </c>
      <c r="C1127" s="105" t="str">
        <f t="shared" si="17"/>
        <v>0115001570就労継続支援(Ｂ型)</v>
      </c>
      <c r="D1127" s="105" t="s">
        <v>6700</v>
      </c>
      <c r="E1127" s="105" t="s">
        <v>7808</v>
      </c>
      <c r="F1127" s="106" t="s">
        <v>8957</v>
      </c>
      <c r="G1127" s="101"/>
      <c r="H1127" s="101"/>
    </row>
    <row r="1128" spans="1:8" ht="13" x14ac:dyDescent="0.2">
      <c r="A1128" s="105" t="s">
        <v>5872</v>
      </c>
      <c r="B1128" s="105" t="s">
        <v>4762</v>
      </c>
      <c r="C1128" s="105" t="str">
        <f t="shared" si="17"/>
        <v>0115001612就労移行支援</v>
      </c>
      <c r="D1128" s="105" t="s">
        <v>6701</v>
      </c>
      <c r="E1128" s="105" t="s">
        <v>7809</v>
      </c>
      <c r="F1128" s="106" t="s">
        <v>8958</v>
      </c>
      <c r="G1128" s="101"/>
      <c r="H1128" s="101"/>
    </row>
    <row r="1129" spans="1:8" ht="13" x14ac:dyDescent="0.2">
      <c r="A1129" s="105" t="s">
        <v>5872</v>
      </c>
      <c r="B1129" s="105" t="s">
        <v>4764</v>
      </c>
      <c r="C1129" s="105" t="str">
        <f t="shared" si="17"/>
        <v>0115001612就労継続支援(Ａ型)</v>
      </c>
      <c r="D1129" s="105" t="s">
        <v>6701</v>
      </c>
      <c r="E1129" s="105" t="s">
        <v>7809</v>
      </c>
      <c r="F1129" s="106" t="s">
        <v>8958</v>
      </c>
      <c r="G1129" s="101"/>
      <c r="H1129" s="101"/>
    </row>
    <row r="1130" spans="1:8" ht="13" x14ac:dyDescent="0.2">
      <c r="A1130" s="105" t="s">
        <v>5872</v>
      </c>
      <c r="B1130" s="105" t="s">
        <v>4765</v>
      </c>
      <c r="C1130" s="105" t="str">
        <f t="shared" si="17"/>
        <v>0115001612就労継続支援(Ｂ型)</v>
      </c>
      <c r="D1130" s="105" t="s">
        <v>6701</v>
      </c>
      <c r="E1130" s="105" t="s">
        <v>7809</v>
      </c>
      <c r="F1130" s="106" t="s">
        <v>8959</v>
      </c>
      <c r="G1130" s="101"/>
      <c r="H1130" s="101"/>
    </row>
    <row r="1131" spans="1:8" ht="13" x14ac:dyDescent="0.2">
      <c r="A1131" s="105" t="s">
        <v>5873</v>
      </c>
      <c r="B1131" s="105" t="s">
        <v>4765</v>
      </c>
      <c r="C1131" s="105" t="str">
        <f t="shared" si="17"/>
        <v>0115001638就労継続支援(Ｂ型)</v>
      </c>
      <c r="D1131" s="105" t="s">
        <v>6702</v>
      </c>
      <c r="E1131" s="105" t="s">
        <v>7810</v>
      </c>
      <c r="F1131" s="106" t="s">
        <v>8960</v>
      </c>
      <c r="G1131" s="101"/>
      <c r="H1131" s="101"/>
    </row>
    <row r="1132" spans="1:8" ht="13" x14ac:dyDescent="0.2">
      <c r="A1132" s="105" t="s">
        <v>5874</v>
      </c>
      <c r="B1132" s="105" t="s">
        <v>4765</v>
      </c>
      <c r="C1132" s="105" t="str">
        <f t="shared" si="17"/>
        <v>0115001653就労継続支援(Ｂ型)</v>
      </c>
      <c r="D1132" s="105" t="s">
        <v>6703</v>
      </c>
      <c r="E1132" s="105" t="s">
        <v>7811</v>
      </c>
      <c r="F1132" s="106" t="s">
        <v>8961</v>
      </c>
      <c r="G1132" s="101"/>
      <c r="H1132" s="101"/>
    </row>
    <row r="1133" spans="1:8" ht="13" x14ac:dyDescent="0.2">
      <c r="A1133" s="105" t="s">
        <v>5875</v>
      </c>
      <c r="B1133" s="105" t="s">
        <v>4765</v>
      </c>
      <c r="C1133" s="105" t="str">
        <f t="shared" si="17"/>
        <v>0115001661就労継続支援(Ｂ型)</v>
      </c>
      <c r="D1133" s="105" t="s">
        <v>6704</v>
      </c>
      <c r="E1133" s="105" t="s">
        <v>7812</v>
      </c>
      <c r="F1133" s="106" t="s">
        <v>8962</v>
      </c>
      <c r="G1133" s="101"/>
      <c r="H1133" s="101"/>
    </row>
    <row r="1134" spans="1:8" ht="13" x14ac:dyDescent="0.2">
      <c r="A1134" s="105" t="s">
        <v>5876</v>
      </c>
      <c r="B1134" s="105" t="s">
        <v>4763</v>
      </c>
      <c r="C1134" s="105" t="str">
        <f t="shared" si="17"/>
        <v>0115001679生活介護</v>
      </c>
      <c r="D1134" s="105" t="s">
        <v>6694</v>
      </c>
      <c r="E1134" s="105" t="s">
        <v>7813</v>
      </c>
      <c r="F1134" s="106" t="s">
        <v>8963</v>
      </c>
      <c r="G1134" s="101"/>
      <c r="H1134" s="101"/>
    </row>
    <row r="1135" spans="1:8" ht="13" x14ac:dyDescent="0.2">
      <c r="A1135" s="105" t="s">
        <v>5877</v>
      </c>
      <c r="B1135" s="105" t="s">
        <v>4765</v>
      </c>
      <c r="C1135" s="105" t="str">
        <f t="shared" si="17"/>
        <v>0115001711就労継続支援(Ｂ型)</v>
      </c>
      <c r="D1135" s="105" t="s">
        <v>6705</v>
      </c>
      <c r="E1135" s="105" t="s">
        <v>7814</v>
      </c>
      <c r="F1135" s="106" t="s">
        <v>8964</v>
      </c>
      <c r="G1135" s="101"/>
      <c r="H1135" s="101"/>
    </row>
    <row r="1136" spans="1:8" ht="13" x14ac:dyDescent="0.2">
      <c r="A1136" s="105" t="s">
        <v>5878</v>
      </c>
      <c r="B1136" s="105" t="s">
        <v>4765</v>
      </c>
      <c r="C1136" s="105" t="str">
        <f t="shared" si="17"/>
        <v>0115001729就労継続支援(Ｂ型)</v>
      </c>
      <c r="D1136" s="105" t="s">
        <v>3216</v>
      </c>
      <c r="E1136" s="105" t="s">
        <v>7815</v>
      </c>
      <c r="F1136" s="106" t="s">
        <v>8965</v>
      </c>
      <c r="G1136" s="101"/>
      <c r="H1136" s="101"/>
    </row>
    <row r="1137" spans="1:8" ht="13" x14ac:dyDescent="0.2">
      <c r="A1137" s="105" t="s">
        <v>5879</v>
      </c>
      <c r="B1137" s="105" t="s">
        <v>4764</v>
      </c>
      <c r="C1137" s="105" t="str">
        <f t="shared" si="17"/>
        <v>0115001737就労継続支援(Ａ型)</v>
      </c>
      <c r="D1137" s="105" t="s">
        <v>6706</v>
      </c>
      <c r="E1137" s="105" t="s">
        <v>7816</v>
      </c>
      <c r="F1137" s="106" t="s">
        <v>8966</v>
      </c>
      <c r="G1137" s="101"/>
      <c r="H1137" s="101"/>
    </row>
    <row r="1138" spans="1:8" ht="13" x14ac:dyDescent="0.2">
      <c r="A1138" s="105" t="s">
        <v>5880</v>
      </c>
      <c r="B1138" s="105" t="s">
        <v>4765</v>
      </c>
      <c r="C1138" s="105" t="str">
        <f t="shared" si="17"/>
        <v>0115001745就労継続支援(Ｂ型)</v>
      </c>
      <c r="D1138" s="105" t="s">
        <v>6707</v>
      </c>
      <c r="E1138" s="105" t="s">
        <v>7817</v>
      </c>
      <c r="F1138" s="106" t="s">
        <v>8967</v>
      </c>
      <c r="G1138" s="101"/>
      <c r="H1138" s="101"/>
    </row>
    <row r="1139" spans="1:8" ht="13" x14ac:dyDescent="0.2">
      <c r="A1139" s="105" t="s">
        <v>5881</v>
      </c>
      <c r="B1139" s="105" t="s">
        <v>4765</v>
      </c>
      <c r="C1139" s="105" t="str">
        <f t="shared" si="17"/>
        <v>0115001752就労継続支援(Ｂ型)</v>
      </c>
      <c r="D1139" s="105" t="s">
        <v>6695</v>
      </c>
      <c r="E1139" s="105" t="s">
        <v>7818</v>
      </c>
      <c r="F1139" s="106" t="s">
        <v>8968</v>
      </c>
      <c r="G1139" s="101"/>
      <c r="H1139" s="101"/>
    </row>
    <row r="1140" spans="1:8" ht="13" x14ac:dyDescent="0.2">
      <c r="A1140" s="105" t="s">
        <v>5882</v>
      </c>
      <c r="B1140" s="105" t="s">
        <v>4765</v>
      </c>
      <c r="C1140" s="105" t="str">
        <f t="shared" si="17"/>
        <v>0115001778就労継続支援(Ｂ型)</v>
      </c>
      <c r="D1140" s="105" t="s">
        <v>6708</v>
      </c>
      <c r="E1140" s="105" t="s">
        <v>7819</v>
      </c>
      <c r="F1140" s="106" t="s">
        <v>8969</v>
      </c>
      <c r="G1140" s="101"/>
      <c r="H1140" s="101"/>
    </row>
    <row r="1141" spans="1:8" ht="13" x14ac:dyDescent="0.2">
      <c r="A1141" s="105" t="s">
        <v>5883</v>
      </c>
      <c r="B1141" s="105" t="s">
        <v>4763</v>
      </c>
      <c r="C1141" s="105" t="str">
        <f t="shared" si="17"/>
        <v>0115001786生活介護</v>
      </c>
      <c r="D1141" s="105" t="s">
        <v>6709</v>
      </c>
      <c r="E1141" s="105" t="s">
        <v>7820</v>
      </c>
      <c r="F1141" s="106" t="s">
        <v>8970</v>
      </c>
      <c r="G1141" s="101"/>
      <c r="H1141" s="101"/>
    </row>
    <row r="1142" spans="1:8" ht="13" x14ac:dyDescent="0.2">
      <c r="A1142" s="105" t="s">
        <v>5884</v>
      </c>
      <c r="B1142" s="105" t="s">
        <v>4762</v>
      </c>
      <c r="C1142" s="105" t="str">
        <f t="shared" si="17"/>
        <v>0115001794就労移行支援</v>
      </c>
      <c r="D1142" s="105" t="s">
        <v>6710</v>
      </c>
      <c r="E1142" s="105" t="s">
        <v>7821</v>
      </c>
      <c r="F1142" s="106" t="s">
        <v>8971</v>
      </c>
      <c r="G1142" s="101"/>
      <c r="H1142" s="101"/>
    </row>
    <row r="1143" spans="1:8" ht="13" x14ac:dyDescent="0.2">
      <c r="A1143" s="105" t="s">
        <v>5884</v>
      </c>
      <c r="B1143" s="105" t="s">
        <v>4765</v>
      </c>
      <c r="C1143" s="105" t="str">
        <f t="shared" si="17"/>
        <v>0115001794就労継続支援(Ｂ型)</v>
      </c>
      <c r="D1143" s="105" t="s">
        <v>6710</v>
      </c>
      <c r="E1143" s="105" t="s">
        <v>7821</v>
      </c>
      <c r="F1143" s="106" t="s">
        <v>8972</v>
      </c>
      <c r="G1143" s="101"/>
      <c r="H1143" s="101"/>
    </row>
    <row r="1144" spans="1:8" ht="13" x14ac:dyDescent="0.2">
      <c r="A1144" s="105" t="s">
        <v>5885</v>
      </c>
      <c r="B1144" s="105" t="s">
        <v>4765</v>
      </c>
      <c r="C1144" s="105" t="str">
        <f t="shared" si="17"/>
        <v>0115001802就労継続支援(Ｂ型)</v>
      </c>
      <c r="D1144" s="105" t="s">
        <v>6711</v>
      </c>
      <c r="E1144" s="105" t="s">
        <v>7822</v>
      </c>
      <c r="F1144" s="106" t="s">
        <v>8973</v>
      </c>
      <c r="G1144" s="101"/>
      <c r="H1144" s="101"/>
    </row>
    <row r="1145" spans="1:8" ht="13" x14ac:dyDescent="0.2">
      <c r="A1145" s="105" t="s">
        <v>5886</v>
      </c>
      <c r="B1145" s="105" t="s">
        <v>4764</v>
      </c>
      <c r="C1145" s="105" t="str">
        <f t="shared" si="17"/>
        <v>0115001810就労継続支援(Ａ型)</v>
      </c>
      <c r="D1145" s="105" t="s">
        <v>6712</v>
      </c>
      <c r="E1145" s="105" t="s">
        <v>7823</v>
      </c>
      <c r="F1145" s="106" t="s">
        <v>8974</v>
      </c>
      <c r="G1145" s="101"/>
      <c r="H1145" s="101"/>
    </row>
    <row r="1146" spans="1:8" ht="13" x14ac:dyDescent="0.2">
      <c r="A1146" s="105" t="s">
        <v>5887</v>
      </c>
      <c r="B1146" s="105" t="s">
        <v>4765</v>
      </c>
      <c r="C1146" s="105" t="str">
        <f t="shared" si="17"/>
        <v>0115001836就労継続支援(Ｂ型)</v>
      </c>
      <c r="D1146" s="105" t="s">
        <v>6713</v>
      </c>
      <c r="E1146" s="105" t="s">
        <v>7824</v>
      </c>
      <c r="F1146" s="106" t="s">
        <v>8975</v>
      </c>
      <c r="G1146" s="101"/>
      <c r="H1146" s="101"/>
    </row>
    <row r="1147" spans="1:8" ht="13" x14ac:dyDescent="0.2">
      <c r="A1147" s="105" t="s">
        <v>5888</v>
      </c>
      <c r="B1147" s="105" t="s">
        <v>4763</v>
      </c>
      <c r="C1147" s="105" t="str">
        <f t="shared" si="17"/>
        <v>0115100257生活介護</v>
      </c>
      <c r="D1147" s="105" t="s">
        <v>6714</v>
      </c>
      <c r="E1147" s="105" t="s">
        <v>7825</v>
      </c>
      <c r="F1147" s="106" t="s">
        <v>8976</v>
      </c>
      <c r="G1147" s="101"/>
      <c r="H1147" s="101"/>
    </row>
    <row r="1148" spans="1:8" ht="13" x14ac:dyDescent="0.2">
      <c r="A1148" s="105" t="s">
        <v>5888</v>
      </c>
      <c r="B1148" s="105" t="s">
        <v>4765</v>
      </c>
      <c r="C1148" s="105" t="str">
        <f t="shared" si="17"/>
        <v>0115100257就労継続支援(Ｂ型)</v>
      </c>
      <c r="D1148" s="105" t="s">
        <v>6714</v>
      </c>
      <c r="E1148" s="105" t="s">
        <v>7826</v>
      </c>
      <c r="F1148" s="106" t="s">
        <v>8977</v>
      </c>
      <c r="G1148" s="101"/>
      <c r="H1148" s="101"/>
    </row>
    <row r="1149" spans="1:8" ht="13" x14ac:dyDescent="0.2">
      <c r="A1149" s="105" t="s">
        <v>5889</v>
      </c>
      <c r="B1149" s="105" t="s">
        <v>4763</v>
      </c>
      <c r="C1149" s="105" t="str">
        <f t="shared" si="17"/>
        <v>0115100273生活介護</v>
      </c>
      <c r="D1149" s="105" t="s">
        <v>6715</v>
      </c>
      <c r="E1149" s="105" t="s">
        <v>7827</v>
      </c>
      <c r="F1149" s="106" t="s">
        <v>8978</v>
      </c>
      <c r="G1149" s="101"/>
      <c r="H1149" s="101"/>
    </row>
    <row r="1150" spans="1:8" ht="13" x14ac:dyDescent="0.2">
      <c r="A1150" s="105" t="s">
        <v>5890</v>
      </c>
      <c r="B1150" s="105" t="s">
        <v>4763</v>
      </c>
      <c r="C1150" s="105" t="str">
        <f t="shared" si="17"/>
        <v>0115100281生活介護</v>
      </c>
      <c r="D1150" s="105" t="s">
        <v>6716</v>
      </c>
      <c r="E1150" s="105" t="s">
        <v>7828</v>
      </c>
      <c r="F1150" s="106" t="s">
        <v>8979</v>
      </c>
      <c r="G1150" s="101"/>
      <c r="H1150" s="101"/>
    </row>
    <row r="1151" spans="1:8" ht="13" x14ac:dyDescent="0.2">
      <c r="A1151" s="105" t="s">
        <v>5891</v>
      </c>
      <c r="B1151" s="105" t="s">
        <v>4763</v>
      </c>
      <c r="C1151" s="105" t="str">
        <f t="shared" si="17"/>
        <v>0115100299生活介護</v>
      </c>
      <c r="D1151" s="105" t="s">
        <v>6715</v>
      </c>
      <c r="E1151" s="105" t="s">
        <v>7829</v>
      </c>
      <c r="F1151" s="106" t="s">
        <v>8978</v>
      </c>
      <c r="G1151" s="101"/>
      <c r="H1151" s="101"/>
    </row>
    <row r="1152" spans="1:8" ht="13" x14ac:dyDescent="0.2">
      <c r="A1152" s="105" t="s">
        <v>5892</v>
      </c>
      <c r="B1152" s="105" t="s">
        <v>4762</v>
      </c>
      <c r="C1152" s="105" t="str">
        <f t="shared" si="17"/>
        <v>0115100331就労移行支援</v>
      </c>
      <c r="D1152" s="105" t="s">
        <v>6717</v>
      </c>
      <c r="E1152" s="105" t="s">
        <v>7830</v>
      </c>
      <c r="F1152" s="106" t="s">
        <v>8980</v>
      </c>
      <c r="G1152" s="101"/>
      <c r="H1152" s="101"/>
    </row>
    <row r="1153" spans="1:8" ht="13" x14ac:dyDescent="0.2">
      <c r="A1153" s="105" t="s">
        <v>5892</v>
      </c>
      <c r="B1153" s="105" t="s">
        <v>4765</v>
      </c>
      <c r="C1153" s="105" t="str">
        <f t="shared" si="17"/>
        <v>0115100331就労継続支援(Ｂ型)</v>
      </c>
      <c r="D1153" s="105" t="s">
        <v>6717</v>
      </c>
      <c r="E1153" s="105" t="s">
        <v>7831</v>
      </c>
      <c r="F1153" s="106" t="s">
        <v>8980</v>
      </c>
      <c r="G1153" s="101"/>
      <c r="H1153" s="101"/>
    </row>
    <row r="1154" spans="1:8" ht="13" x14ac:dyDescent="0.2">
      <c r="A1154" s="105" t="s">
        <v>5893</v>
      </c>
      <c r="B1154" s="105" t="s">
        <v>4765</v>
      </c>
      <c r="C1154" s="105" t="str">
        <f t="shared" si="17"/>
        <v>0115100356就労継続支援(Ｂ型)</v>
      </c>
      <c r="D1154" s="105" t="s">
        <v>6718</v>
      </c>
      <c r="E1154" s="105" t="s">
        <v>7832</v>
      </c>
      <c r="F1154" s="106" t="s">
        <v>8981</v>
      </c>
      <c r="G1154" s="101"/>
      <c r="H1154" s="101"/>
    </row>
    <row r="1155" spans="1:8" ht="13" x14ac:dyDescent="0.2">
      <c r="A1155" s="105" t="s">
        <v>5894</v>
      </c>
      <c r="B1155" s="105" t="s">
        <v>4764</v>
      </c>
      <c r="C1155" s="105" t="str">
        <f t="shared" si="17"/>
        <v>0115100364就労継続支援(Ａ型)</v>
      </c>
      <c r="D1155" s="105" t="s">
        <v>6719</v>
      </c>
      <c r="E1155" s="105" t="s">
        <v>7833</v>
      </c>
      <c r="F1155" s="106" t="s">
        <v>8982</v>
      </c>
      <c r="G1155" s="101"/>
      <c r="H1155" s="101"/>
    </row>
    <row r="1156" spans="1:8" ht="13" x14ac:dyDescent="0.2">
      <c r="A1156" s="105" t="s">
        <v>5895</v>
      </c>
      <c r="B1156" s="105" t="s">
        <v>4763</v>
      </c>
      <c r="C1156" s="105" t="str">
        <f t="shared" ref="C1156:C1219" si="18">A1156&amp;B1156</f>
        <v>0115100422生活介護</v>
      </c>
      <c r="D1156" s="105" t="s">
        <v>6714</v>
      </c>
      <c r="E1156" s="105" t="s">
        <v>7834</v>
      </c>
      <c r="F1156" s="106" t="s">
        <v>8983</v>
      </c>
      <c r="G1156" s="101"/>
      <c r="H1156" s="101"/>
    </row>
    <row r="1157" spans="1:8" ht="13" x14ac:dyDescent="0.2">
      <c r="A1157" s="105" t="s">
        <v>5896</v>
      </c>
      <c r="B1157" s="105" t="s">
        <v>4764</v>
      </c>
      <c r="C1157" s="105" t="str">
        <f t="shared" si="18"/>
        <v>0115100430就労継続支援(Ａ型)</v>
      </c>
      <c r="D1157" s="105" t="s">
        <v>6720</v>
      </c>
      <c r="E1157" s="105" t="s">
        <v>7835</v>
      </c>
      <c r="F1157" s="106" t="s">
        <v>8984</v>
      </c>
      <c r="G1157" s="101"/>
      <c r="H1157" s="101"/>
    </row>
    <row r="1158" spans="1:8" ht="13" x14ac:dyDescent="0.2">
      <c r="A1158" s="105" t="s">
        <v>5897</v>
      </c>
      <c r="B1158" s="105" t="s">
        <v>4763</v>
      </c>
      <c r="C1158" s="105" t="str">
        <f t="shared" si="18"/>
        <v>0115100448生活介護</v>
      </c>
      <c r="D1158" s="105" t="s">
        <v>6721</v>
      </c>
      <c r="E1158" s="105" t="s">
        <v>7836</v>
      </c>
      <c r="F1158" s="106" t="s">
        <v>8985</v>
      </c>
      <c r="G1158" s="101"/>
      <c r="H1158" s="101"/>
    </row>
    <row r="1159" spans="1:8" ht="13" x14ac:dyDescent="0.2">
      <c r="A1159" s="105" t="s">
        <v>5898</v>
      </c>
      <c r="B1159" s="105" t="s">
        <v>4762</v>
      </c>
      <c r="C1159" s="105" t="str">
        <f t="shared" si="18"/>
        <v>0115200099就労移行支援</v>
      </c>
      <c r="D1159" s="105" t="s">
        <v>6722</v>
      </c>
      <c r="E1159" s="105" t="s">
        <v>7837</v>
      </c>
      <c r="F1159" s="106" t="s">
        <v>8986</v>
      </c>
      <c r="G1159" s="101"/>
      <c r="H1159" s="101"/>
    </row>
    <row r="1160" spans="1:8" ht="13" x14ac:dyDescent="0.2">
      <c r="A1160" s="105" t="s">
        <v>5898</v>
      </c>
      <c r="B1160" s="105" t="s">
        <v>4765</v>
      </c>
      <c r="C1160" s="105" t="str">
        <f t="shared" si="18"/>
        <v>0115200099就労継続支援(Ｂ型)</v>
      </c>
      <c r="D1160" s="105" t="s">
        <v>6722</v>
      </c>
      <c r="E1160" s="105" t="s">
        <v>7838</v>
      </c>
      <c r="F1160" s="106" t="s">
        <v>8987</v>
      </c>
      <c r="G1160" s="101"/>
      <c r="H1160" s="101"/>
    </row>
    <row r="1161" spans="1:8" ht="13" x14ac:dyDescent="0.2">
      <c r="A1161" s="105" t="s">
        <v>5899</v>
      </c>
      <c r="B1161" s="105" t="s">
        <v>4762</v>
      </c>
      <c r="C1161" s="105" t="str">
        <f t="shared" si="18"/>
        <v>0115200214就労移行支援</v>
      </c>
      <c r="D1161" s="105" t="s">
        <v>6723</v>
      </c>
      <c r="E1161" s="105" t="s">
        <v>7839</v>
      </c>
      <c r="F1161" s="106" t="s">
        <v>8988</v>
      </c>
      <c r="G1161" s="101"/>
      <c r="H1161" s="101"/>
    </row>
    <row r="1162" spans="1:8" ht="13" x14ac:dyDescent="0.2">
      <c r="A1162" s="105" t="s">
        <v>5899</v>
      </c>
      <c r="B1162" s="105" t="s">
        <v>4765</v>
      </c>
      <c r="C1162" s="105" t="str">
        <f t="shared" si="18"/>
        <v>0115200214就労継続支援(Ｂ型)</v>
      </c>
      <c r="D1162" s="105" t="s">
        <v>6723</v>
      </c>
      <c r="E1162" s="105" t="s">
        <v>7839</v>
      </c>
      <c r="F1162" s="106" t="s">
        <v>8988</v>
      </c>
      <c r="G1162" s="101"/>
      <c r="H1162" s="101"/>
    </row>
    <row r="1163" spans="1:8" ht="13" x14ac:dyDescent="0.2">
      <c r="A1163" s="105" t="s">
        <v>5900</v>
      </c>
      <c r="B1163" s="105" t="s">
        <v>4764</v>
      </c>
      <c r="C1163" s="105" t="str">
        <f t="shared" si="18"/>
        <v>0115200271就労継続支援(Ａ型)</v>
      </c>
      <c r="D1163" s="105" t="s">
        <v>6724</v>
      </c>
      <c r="E1163" s="105" t="s">
        <v>7840</v>
      </c>
      <c r="F1163" s="106" t="s">
        <v>8989</v>
      </c>
      <c r="G1163" s="101"/>
      <c r="H1163" s="101"/>
    </row>
    <row r="1164" spans="1:8" ht="13" x14ac:dyDescent="0.2">
      <c r="A1164" s="105" t="s">
        <v>5901</v>
      </c>
      <c r="B1164" s="105" t="s">
        <v>4765</v>
      </c>
      <c r="C1164" s="105" t="str">
        <f t="shared" si="18"/>
        <v>0115200297就労継続支援(Ｂ型)</v>
      </c>
      <c r="D1164" s="105" t="s">
        <v>6725</v>
      </c>
      <c r="E1164" s="105" t="s">
        <v>7841</v>
      </c>
      <c r="F1164" s="106" t="s">
        <v>8990</v>
      </c>
      <c r="G1164" s="101"/>
      <c r="H1164" s="101"/>
    </row>
    <row r="1165" spans="1:8" ht="13" x14ac:dyDescent="0.2">
      <c r="A1165" s="105" t="s">
        <v>5902</v>
      </c>
      <c r="B1165" s="105" t="s">
        <v>4763</v>
      </c>
      <c r="C1165" s="105" t="str">
        <f t="shared" si="18"/>
        <v>0115200347生活介護</v>
      </c>
      <c r="D1165" s="105" t="s">
        <v>6726</v>
      </c>
      <c r="E1165" s="105" t="s">
        <v>7842</v>
      </c>
      <c r="F1165" s="106" t="s">
        <v>8991</v>
      </c>
      <c r="G1165" s="101"/>
      <c r="H1165" s="101"/>
    </row>
    <row r="1166" spans="1:8" ht="13" x14ac:dyDescent="0.2">
      <c r="A1166" s="105" t="s">
        <v>5903</v>
      </c>
      <c r="B1166" s="105" t="s">
        <v>4765</v>
      </c>
      <c r="C1166" s="105" t="str">
        <f t="shared" si="18"/>
        <v>0115200354就労継続支援(Ｂ型)</v>
      </c>
      <c r="D1166" s="105" t="s">
        <v>6724</v>
      </c>
      <c r="E1166" s="105" t="s">
        <v>7843</v>
      </c>
      <c r="F1166" s="106" t="s">
        <v>8992</v>
      </c>
      <c r="G1166" s="101"/>
      <c r="H1166" s="101"/>
    </row>
    <row r="1167" spans="1:8" ht="13" x14ac:dyDescent="0.2">
      <c r="A1167" s="105" t="s">
        <v>5904</v>
      </c>
      <c r="B1167" s="105" t="s">
        <v>4765</v>
      </c>
      <c r="C1167" s="105" t="str">
        <f t="shared" si="18"/>
        <v>0115300105就労継続支援(Ｂ型)</v>
      </c>
      <c r="D1167" s="105" t="s">
        <v>6727</v>
      </c>
      <c r="E1167" s="105" t="s">
        <v>7844</v>
      </c>
      <c r="F1167" s="106" t="s">
        <v>8993</v>
      </c>
      <c r="G1167" s="101"/>
      <c r="H1167" s="101"/>
    </row>
    <row r="1168" spans="1:8" ht="13" x14ac:dyDescent="0.2">
      <c r="A1168" s="105" t="s">
        <v>5905</v>
      </c>
      <c r="B1168" s="105" t="s">
        <v>4762</v>
      </c>
      <c r="C1168" s="105" t="str">
        <f t="shared" si="18"/>
        <v>0115300238就労移行支援</v>
      </c>
      <c r="D1168" s="105" t="s">
        <v>6728</v>
      </c>
      <c r="E1168" s="105" t="s">
        <v>7845</v>
      </c>
      <c r="F1168" s="106" t="s">
        <v>8994</v>
      </c>
      <c r="G1168" s="101"/>
      <c r="H1168" s="101"/>
    </row>
    <row r="1169" spans="1:8" ht="13" x14ac:dyDescent="0.2">
      <c r="A1169" s="105" t="s">
        <v>5905</v>
      </c>
      <c r="B1169" s="105" t="s">
        <v>4765</v>
      </c>
      <c r="C1169" s="105" t="str">
        <f t="shared" si="18"/>
        <v>0115300238就労継続支援(Ｂ型)</v>
      </c>
      <c r="D1169" s="105" t="s">
        <v>6728</v>
      </c>
      <c r="E1169" s="105" t="s">
        <v>7846</v>
      </c>
      <c r="F1169" s="106" t="s">
        <v>8994</v>
      </c>
      <c r="G1169" s="101"/>
      <c r="H1169" s="101"/>
    </row>
    <row r="1170" spans="1:8" ht="13" x14ac:dyDescent="0.2">
      <c r="A1170" s="105" t="s">
        <v>5906</v>
      </c>
      <c r="B1170" s="105" t="s">
        <v>4763</v>
      </c>
      <c r="C1170" s="105" t="str">
        <f t="shared" si="18"/>
        <v>0115300295生活介護</v>
      </c>
      <c r="D1170" s="105" t="s">
        <v>6729</v>
      </c>
      <c r="E1170" s="105" t="s">
        <v>7847</v>
      </c>
      <c r="F1170" s="106" t="s">
        <v>8995</v>
      </c>
      <c r="G1170" s="101"/>
      <c r="H1170" s="101"/>
    </row>
    <row r="1171" spans="1:8" ht="13" x14ac:dyDescent="0.2">
      <c r="A1171" s="105" t="s">
        <v>5906</v>
      </c>
      <c r="B1171" s="105" t="s">
        <v>4765</v>
      </c>
      <c r="C1171" s="105" t="str">
        <f t="shared" si="18"/>
        <v>0115300295就労継続支援(Ｂ型)</v>
      </c>
      <c r="D1171" s="105" t="s">
        <v>6729</v>
      </c>
      <c r="E1171" s="105" t="s">
        <v>7847</v>
      </c>
      <c r="F1171" s="106" t="s">
        <v>8996</v>
      </c>
      <c r="G1171" s="101"/>
      <c r="H1171" s="101"/>
    </row>
    <row r="1172" spans="1:8" ht="13" x14ac:dyDescent="0.2">
      <c r="A1172" s="105" t="s">
        <v>5907</v>
      </c>
      <c r="B1172" s="105" t="s">
        <v>4763</v>
      </c>
      <c r="C1172" s="105" t="str">
        <f t="shared" si="18"/>
        <v>0115300311生活介護</v>
      </c>
      <c r="D1172" s="105" t="s">
        <v>6730</v>
      </c>
      <c r="E1172" s="105" t="s">
        <v>7848</v>
      </c>
      <c r="F1172" s="106" t="s">
        <v>8997</v>
      </c>
      <c r="G1172" s="101"/>
      <c r="H1172" s="101"/>
    </row>
    <row r="1173" spans="1:8" ht="13" x14ac:dyDescent="0.2">
      <c r="A1173" s="105" t="s">
        <v>5908</v>
      </c>
      <c r="B1173" s="105" t="s">
        <v>4764</v>
      </c>
      <c r="C1173" s="105" t="str">
        <f t="shared" si="18"/>
        <v>0115300329就労継続支援(Ａ型)</v>
      </c>
      <c r="D1173" s="105" t="s">
        <v>6731</v>
      </c>
      <c r="E1173" s="105" t="s">
        <v>7849</v>
      </c>
      <c r="F1173" s="106" t="s">
        <v>8998</v>
      </c>
      <c r="G1173" s="101"/>
      <c r="H1173" s="101"/>
    </row>
    <row r="1174" spans="1:8" ht="13" x14ac:dyDescent="0.2">
      <c r="A1174" s="105" t="s">
        <v>5908</v>
      </c>
      <c r="B1174" s="105" t="s">
        <v>4765</v>
      </c>
      <c r="C1174" s="105" t="str">
        <f t="shared" si="18"/>
        <v>0115300329就労継続支援(Ｂ型)</v>
      </c>
      <c r="D1174" s="105" t="s">
        <v>6731</v>
      </c>
      <c r="E1174" s="105" t="s">
        <v>7850</v>
      </c>
      <c r="F1174" s="106" t="s">
        <v>8998</v>
      </c>
      <c r="G1174" s="101"/>
      <c r="H1174" s="101"/>
    </row>
    <row r="1175" spans="1:8" ht="13" x14ac:dyDescent="0.2">
      <c r="A1175" s="105" t="s">
        <v>5909</v>
      </c>
      <c r="B1175" s="105" t="s">
        <v>4763</v>
      </c>
      <c r="C1175" s="105" t="str">
        <f t="shared" si="18"/>
        <v>0115300352生活介護</v>
      </c>
      <c r="D1175" s="105" t="s">
        <v>6728</v>
      </c>
      <c r="E1175" s="105" t="s">
        <v>7851</v>
      </c>
      <c r="F1175" s="106" t="s">
        <v>8999</v>
      </c>
      <c r="G1175" s="101"/>
      <c r="H1175" s="101"/>
    </row>
    <row r="1176" spans="1:8" ht="13" x14ac:dyDescent="0.2">
      <c r="A1176" s="105" t="s">
        <v>5910</v>
      </c>
      <c r="B1176" s="105" t="s">
        <v>4763</v>
      </c>
      <c r="C1176" s="105" t="str">
        <f t="shared" si="18"/>
        <v>0115300360生活介護</v>
      </c>
      <c r="D1176" s="105" t="s">
        <v>6730</v>
      </c>
      <c r="E1176" s="105" t="s">
        <v>7852</v>
      </c>
      <c r="F1176" s="106" t="s">
        <v>9000</v>
      </c>
      <c r="G1176" s="101"/>
      <c r="H1176" s="101"/>
    </row>
    <row r="1177" spans="1:8" ht="13" x14ac:dyDescent="0.2">
      <c r="A1177" s="105" t="s">
        <v>5910</v>
      </c>
      <c r="B1177" s="105" t="s">
        <v>4765</v>
      </c>
      <c r="C1177" s="105" t="str">
        <f t="shared" si="18"/>
        <v>0115300360就労継続支援(Ｂ型)</v>
      </c>
      <c r="D1177" s="105" t="s">
        <v>6730</v>
      </c>
      <c r="E1177" s="105" t="s">
        <v>7852</v>
      </c>
      <c r="F1177" s="106" t="s">
        <v>9000</v>
      </c>
      <c r="G1177" s="101"/>
      <c r="H1177" s="101"/>
    </row>
    <row r="1178" spans="1:8" ht="13" x14ac:dyDescent="0.2">
      <c r="A1178" s="105" t="s">
        <v>5911</v>
      </c>
      <c r="B1178" s="105" t="s">
        <v>4763</v>
      </c>
      <c r="C1178" s="105" t="str">
        <f t="shared" si="18"/>
        <v>0115300444生活介護</v>
      </c>
      <c r="D1178" s="105" t="s">
        <v>6732</v>
      </c>
      <c r="E1178" s="105" t="s">
        <v>7853</v>
      </c>
      <c r="F1178" s="106" t="s">
        <v>9001</v>
      </c>
      <c r="G1178" s="101"/>
      <c r="H1178" s="101"/>
    </row>
    <row r="1179" spans="1:8" ht="13" x14ac:dyDescent="0.2">
      <c r="A1179" s="105" t="s">
        <v>5912</v>
      </c>
      <c r="B1179" s="105" t="s">
        <v>4765</v>
      </c>
      <c r="C1179" s="105" t="str">
        <f t="shared" si="18"/>
        <v>0115300535就労継続支援(Ｂ型)</v>
      </c>
      <c r="D1179" s="105" t="s">
        <v>6733</v>
      </c>
      <c r="E1179" s="105" t="s">
        <v>7854</v>
      </c>
      <c r="F1179" s="106" t="s">
        <v>9002</v>
      </c>
      <c r="G1179" s="101"/>
      <c r="H1179" s="101"/>
    </row>
    <row r="1180" spans="1:8" ht="13" x14ac:dyDescent="0.2">
      <c r="A1180" s="105" t="s">
        <v>5913</v>
      </c>
      <c r="B1180" s="105" t="s">
        <v>4763</v>
      </c>
      <c r="C1180" s="105" t="str">
        <f t="shared" si="18"/>
        <v>0115300568生活介護</v>
      </c>
      <c r="D1180" s="105" t="s">
        <v>6728</v>
      </c>
      <c r="E1180" s="105" t="s">
        <v>7855</v>
      </c>
      <c r="F1180" s="106" t="s">
        <v>9003</v>
      </c>
      <c r="G1180" s="101"/>
      <c r="H1180" s="101"/>
    </row>
    <row r="1181" spans="1:8" ht="13" x14ac:dyDescent="0.2">
      <c r="A1181" s="105" t="s">
        <v>5914</v>
      </c>
      <c r="B1181" s="105" t="s">
        <v>4765</v>
      </c>
      <c r="C1181" s="105" t="str">
        <f t="shared" si="18"/>
        <v>0115300618就労継続支援(Ｂ型)</v>
      </c>
      <c r="D1181" s="105" t="s">
        <v>6732</v>
      </c>
      <c r="E1181" s="105" t="s">
        <v>7856</v>
      </c>
      <c r="F1181" s="106" t="s">
        <v>9004</v>
      </c>
      <c r="G1181" s="101"/>
      <c r="H1181" s="101"/>
    </row>
    <row r="1182" spans="1:8" ht="13" x14ac:dyDescent="0.2">
      <c r="A1182" s="105" t="s">
        <v>5915</v>
      </c>
      <c r="B1182" s="105" t="s">
        <v>4765</v>
      </c>
      <c r="C1182" s="105" t="str">
        <f t="shared" si="18"/>
        <v>0115300626就労継続支援(Ｂ型)</v>
      </c>
      <c r="D1182" s="105" t="s">
        <v>6734</v>
      </c>
      <c r="E1182" s="105" t="s">
        <v>7857</v>
      </c>
      <c r="F1182" s="106" t="s">
        <v>9005</v>
      </c>
      <c r="G1182" s="101"/>
      <c r="H1182" s="101"/>
    </row>
    <row r="1183" spans="1:8" ht="13" x14ac:dyDescent="0.2">
      <c r="A1183" s="105" t="s">
        <v>5916</v>
      </c>
      <c r="B1183" s="105" t="s">
        <v>4764</v>
      </c>
      <c r="C1183" s="105" t="str">
        <f t="shared" si="18"/>
        <v>0115300634就労継続支援(Ａ型)</v>
      </c>
      <c r="D1183" s="105" t="s">
        <v>6735</v>
      </c>
      <c r="E1183" s="105" t="s">
        <v>6935</v>
      </c>
      <c r="F1183" s="106" t="s">
        <v>9006</v>
      </c>
      <c r="G1183" s="101"/>
      <c r="H1183" s="101"/>
    </row>
    <row r="1184" spans="1:8" ht="13" x14ac:dyDescent="0.2">
      <c r="A1184" s="105" t="s">
        <v>5917</v>
      </c>
      <c r="B1184" s="105" t="s">
        <v>4765</v>
      </c>
      <c r="C1184" s="105" t="str">
        <f t="shared" si="18"/>
        <v>0115300659就労継続支援(Ｂ型)</v>
      </c>
      <c r="D1184" s="105" t="s">
        <v>6736</v>
      </c>
      <c r="E1184" s="105" t="s">
        <v>7858</v>
      </c>
      <c r="F1184" s="106" t="s">
        <v>9007</v>
      </c>
      <c r="G1184" s="101"/>
      <c r="H1184" s="101"/>
    </row>
    <row r="1185" spans="1:8" ht="13" x14ac:dyDescent="0.2">
      <c r="A1185" s="105" t="s">
        <v>5918</v>
      </c>
      <c r="B1185" s="105" t="s">
        <v>4765</v>
      </c>
      <c r="C1185" s="105" t="str">
        <f t="shared" si="18"/>
        <v>0115300683就労継続支援(Ｂ型)</v>
      </c>
      <c r="D1185" s="105" t="s">
        <v>6737</v>
      </c>
      <c r="E1185" s="105" t="s">
        <v>7859</v>
      </c>
      <c r="F1185" s="106" t="s">
        <v>9008</v>
      </c>
      <c r="G1185" s="101"/>
      <c r="H1185" s="101"/>
    </row>
    <row r="1186" spans="1:8" ht="13" x14ac:dyDescent="0.2">
      <c r="A1186" s="105" t="s">
        <v>5919</v>
      </c>
      <c r="B1186" s="105" t="s">
        <v>4765</v>
      </c>
      <c r="C1186" s="105" t="str">
        <f t="shared" si="18"/>
        <v>0115300709就労継続支援(Ｂ型)</v>
      </c>
      <c r="D1186" s="105" t="s">
        <v>6738</v>
      </c>
      <c r="E1186" s="105" t="s">
        <v>7860</v>
      </c>
      <c r="F1186" s="106" t="s">
        <v>9009</v>
      </c>
      <c r="G1186" s="101"/>
      <c r="H1186" s="101"/>
    </row>
    <row r="1187" spans="1:8" ht="13" x14ac:dyDescent="0.2">
      <c r="A1187" s="105" t="s">
        <v>5920</v>
      </c>
      <c r="B1187" s="105" t="s">
        <v>4763</v>
      </c>
      <c r="C1187" s="105" t="str">
        <f t="shared" si="18"/>
        <v>0115400129生活介護</v>
      </c>
      <c r="D1187" s="105" t="s">
        <v>6739</v>
      </c>
      <c r="E1187" s="105" t="s">
        <v>7861</v>
      </c>
      <c r="F1187" s="106" t="s">
        <v>9010</v>
      </c>
      <c r="G1187" s="101"/>
      <c r="H1187" s="101"/>
    </row>
    <row r="1188" spans="1:8" ht="13" x14ac:dyDescent="0.2">
      <c r="A1188" s="105" t="s">
        <v>5921</v>
      </c>
      <c r="B1188" s="105" t="s">
        <v>4763</v>
      </c>
      <c r="C1188" s="105" t="str">
        <f t="shared" si="18"/>
        <v>0115400137生活介護</v>
      </c>
      <c r="D1188" s="105" t="s">
        <v>6739</v>
      </c>
      <c r="E1188" s="105" t="s">
        <v>7862</v>
      </c>
      <c r="F1188" s="106" t="s">
        <v>9011</v>
      </c>
      <c r="G1188" s="101"/>
      <c r="H1188" s="101"/>
    </row>
    <row r="1189" spans="1:8" ht="13" x14ac:dyDescent="0.2">
      <c r="A1189" s="105" t="s">
        <v>5921</v>
      </c>
      <c r="B1189" s="105" t="s">
        <v>4765</v>
      </c>
      <c r="C1189" s="105" t="str">
        <f t="shared" si="18"/>
        <v>0115400137就労継続支援(Ｂ型)</v>
      </c>
      <c r="D1189" s="105" t="s">
        <v>6739</v>
      </c>
      <c r="E1189" s="105" t="s">
        <v>7863</v>
      </c>
      <c r="F1189" s="106" t="s">
        <v>9011</v>
      </c>
      <c r="G1189" s="101"/>
      <c r="H1189" s="101"/>
    </row>
    <row r="1190" spans="1:8" ht="13" x14ac:dyDescent="0.2">
      <c r="A1190" s="105" t="s">
        <v>5922</v>
      </c>
      <c r="B1190" s="105" t="s">
        <v>4763</v>
      </c>
      <c r="C1190" s="105" t="str">
        <f t="shared" si="18"/>
        <v>0115400178生活介護</v>
      </c>
      <c r="D1190" s="105" t="s">
        <v>6739</v>
      </c>
      <c r="E1190" s="105" t="s">
        <v>7864</v>
      </c>
      <c r="F1190" s="106" t="s">
        <v>9011</v>
      </c>
      <c r="G1190" s="101"/>
      <c r="H1190" s="101"/>
    </row>
    <row r="1191" spans="1:8" ht="13" x14ac:dyDescent="0.2">
      <c r="A1191" s="105" t="s">
        <v>5923</v>
      </c>
      <c r="B1191" s="105" t="s">
        <v>4764</v>
      </c>
      <c r="C1191" s="105" t="str">
        <f t="shared" si="18"/>
        <v>0115400244就労継続支援(Ａ型)</v>
      </c>
      <c r="D1191" s="105" t="s">
        <v>6740</v>
      </c>
      <c r="E1191" s="105" t="s">
        <v>7865</v>
      </c>
      <c r="F1191" s="106" t="s">
        <v>9012</v>
      </c>
      <c r="G1191" s="101"/>
      <c r="H1191" s="101"/>
    </row>
    <row r="1192" spans="1:8" ht="13" x14ac:dyDescent="0.2">
      <c r="A1192" s="105" t="s">
        <v>5924</v>
      </c>
      <c r="B1192" s="105" t="s">
        <v>4765</v>
      </c>
      <c r="C1192" s="105" t="str">
        <f t="shared" si="18"/>
        <v>0115400293就労継続支援(Ｂ型)</v>
      </c>
      <c r="D1192" s="105" t="s">
        <v>6741</v>
      </c>
      <c r="E1192" s="105" t="s">
        <v>7866</v>
      </c>
      <c r="F1192" s="106" t="s">
        <v>9013</v>
      </c>
      <c r="G1192" s="101"/>
      <c r="H1192" s="101"/>
    </row>
    <row r="1193" spans="1:8" ht="13" x14ac:dyDescent="0.2">
      <c r="A1193" s="105" t="s">
        <v>5925</v>
      </c>
      <c r="B1193" s="105" t="s">
        <v>4765</v>
      </c>
      <c r="C1193" s="105" t="str">
        <f t="shared" si="18"/>
        <v>0115400400就労継続支援(Ｂ型)</v>
      </c>
      <c r="D1193" s="105" t="s">
        <v>6739</v>
      </c>
      <c r="E1193" s="105" t="s">
        <v>7867</v>
      </c>
      <c r="F1193" s="106" t="s">
        <v>9014</v>
      </c>
      <c r="G1193" s="101"/>
      <c r="H1193" s="101"/>
    </row>
    <row r="1194" spans="1:8" ht="13" x14ac:dyDescent="0.2">
      <c r="A1194" s="105" t="s">
        <v>5926</v>
      </c>
      <c r="B1194" s="105" t="s">
        <v>4763</v>
      </c>
      <c r="C1194" s="105" t="str">
        <f t="shared" si="18"/>
        <v>0115700015生活介護</v>
      </c>
      <c r="D1194" s="105" t="s">
        <v>6742</v>
      </c>
      <c r="E1194" s="105" t="s">
        <v>7868</v>
      </c>
      <c r="F1194" s="106" t="s">
        <v>9015</v>
      </c>
      <c r="G1194" s="101"/>
      <c r="H1194" s="101"/>
    </row>
    <row r="1195" spans="1:8" ht="13" x14ac:dyDescent="0.2">
      <c r="A1195" s="105" t="s">
        <v>5926</v>
      </c>
      <c r="B1195" s="105" t="s">
        <v>4762</v>
      </c>
      <c r="C1195" s="105" t="str">
        <f t="shared" si="18"/>
        <v>0115700015就労移行支援</v>
      </c>
      <c r="D1195" s="105" t="s">
        <v>6742</v>
      </c>
      <c r="E1195" s="105" t="s">
        <v>7869</v>
      </c>
      <c r="F1195" s="106" t="s">
        <v>9016</v>
      </c>
      <c r="G1195" s="101"/>
      <c r="H1195" s="101"/>
    </row>
    <row r="1196" spans="1:8" ht="13" x14ac:dyDescent="0.2">
      <c r="A1196" s="105" t="s">
        <v>5926</v>
      </c>
      <c r="B1196" s="105" t="s">
        <v>4765</v>
      </c>
      <c r="C1196" s="105" t="str">
        <f t="shared" si="18"/>
        <v>0115700015就労継続支援(Ｂ型)</v>
      </c>
      <c r="D1196" s="105" t="s">
        <v>6742</v>
      </c>
      <c r="E1196" s="105" t="s">
        <v>7870</v>
      </c>
      <c r="F1196" s="106" t="s">
        <v>9016</v>
      </c>
      <c r="G1196" s="101"/>
      <c r="H1196" s="101"/>
    </row>
    <row r="1197" spans="1:8" ht="13" x14ac:dyDescent="0.2">
      <c r="A1197" s="105" t="s">
        <v>5927</v>
      </c>
      <c r="B1197" s="105" t="s">
        <v>4763</v>
      </c>
      <c r="C1197" s="105" t="str">
        <f t="shared" si="18"/>
        <v>0115700072生活介護</v>
      </c>
      <c r="D1197" s="105" t="s">
        <v>3191</v>
      </c>
      <c r="E1197" s="105" t="s">
        <v>7871</v>
      </c>
      <c r="F1197" s="106" t="s">
        <v>9017</v>
      </c>
      <c r="G1197" s="101"/>
      <c r="H1197" s="101"/>
    </row>
    <row r="1198" spans="1:8" ht="13" x14ac:dyDescent="0.2">
      <c r="A1198" s="105" t="s">
        <v>5928</v>
      </c>
      <c r="B1198" s="105" t="s">
        <v>4763</v>
      </c>
      <c r="C1198" s="105" t="str">
        <f t="shared" si="18"/>
        <v>0115700098生活介護</v>
      </c>
      <c r="D1198" s="105" t="s">
        <v>6743</v>
      </c>
      <c r="E1198" s="105" t="s">
        <v>7872</v>
      </c>
      <c r="F1198" s="106" t="s">
        <v>9018</v>
      </c>
      <c r="G1198" s="101"/>
      <c r="H1198" s="101"/>
    </row>
    <row r="1199" spans="1:8" ht="13" x14ac:dyDescent="0.2">
      <c r="A1199" s="105" t="s">
        <v>5929</v>
      </c>
      <c r="B1199" s="105" t="s">
        <v>4763</v>
      </c>
      <c r="C1199" s="105" t="str">
        <f t="shared" si="18"/>
        <v>0115700114生活介護</v>
      </c>
      <c r="D1199" s="105" t="s">
        <v>6743</v>
      </c>
      <c r="E1199" s="105" t="s">
        <v>7873</v>
      </c>
      <c r="F1199" s="106" t="s">
        <v>9018</v>
      </c>
      <c r="G1199" s="101"/>
      <c r="H1199" s="101"/>
    </row>
    <row r="1200" spans="1:8" ht="13" x14ac:dyDescent="0.2">
      <c r="A1200" s="105" t="s">
        <v>5929</v>
      </c>
      <c r="B1200" s="105" t="s">
        <v>4765</v>
      </c>
      <c r="C1200" s="105" t="str">
        <f t="shared" si="18"/>
        <v>0115700114就労継続支援(Ｂ型)</v>
      </c>
      <c r="D1200" s="105" t="s">
        <v>6743</v>
      </c>
      <c r="E1200" s="105" t="s">
        <v>7874</v>
      </c>
      <c r="F1200" s="106" t="s">
        <v>9018</v>
      </c>
      <c r="G1200" s="101"/>
      <c r="H1200" s="101"/>
    </row>
    <row r="1201" spans="1:8" ht="13" x14ac:dyDescent="0.2">
      <c r="A1201" s="105" t="s">
        <v>5930</v>
      </c>
      <c r="B1201" s="105" t="s">
        <v>4764</v>
      </c>
      <c r="C1201" s="105" t="str">
        <f t="shared" si="18"/>
        <v>0115700288就労継続支援(Ａ型)</v>
      </c>
      <c r="D1201" s="105" t="s">
        <v>6744</v>
      </c>
      <c r="E1201" s="105" t="s">
        <v>7875</v>
      </c>
      <c r="F1201" s="106" t="s">
        <v>9019</v>
      </c>
      <c r="G1201" s="101"/>
      <c r="H1201" s="101"/>
    </row>
    <row r="1202" spans="1:8" ht="13" x14ac:dyDescent="0.2">
      <c r="A1202" s="105" t="s">
        <v>5930</v>
      </c>
      <c r="B1202" s="105" t="s">
        <v>4765</v>
      </c>
      <c r="C1202" s="105" t="str">
        <f t="shared" si="18"/>
        <v>0115700288就労継続支援(Ｂ型)</v>
      </c>
      <c r="D1202" s="105" t="s">
        <v>6744</v>
      </c>
      <c r="E1202" s="105" t="s">
        <v>7875</v>
      </c>
      <c r="F1202" s="106" t="s">
        <v>9019</v>
      </c>
      <c r="G1202" s="101"/>
      <c r="H1202" s="101"/>
    </row>
    <row r="1203" spans="1:8" ht="13" x14ac:dyDescent="0.2">
      <c r="A1203" s="105" t="s">
        <v>5931</v>
      </c>
      <c r="B1203" s="105" t="s">
        <v>4763</v>
      </c>
      <c r="C1203" s="105" t="str">
        <f t="shared" si="18"/>
        <v>0115700304生活介護</v>
      </c>
      <c r="D1203" s="105" t="s">
        <v>6745</v>
      </c>
      <c r="E1203" s="105" t="s">
        <v>7876</v>
      </c>
      <c r="F1203" s="106" t="s">
        <v>9020</v>
      </c>
      <c r="G1203" s="101"/>
      <c r="H1203" s="101"/>
    </row>
    <row r="1204" spans="1:8" ht="13" x14ac:dyDescent="0.2">
      <c r="A1204" s="105" t="s">
        <v>5931</v>
      </c>
      <c r="B1204" s="105" t="s">
        <v>4765</v>
      </c>
      <c r="C1204" s="105" t="str">
        <f t="shared" si="18"/>
        <v>0115700304就労継続支援(Ｂ型)</v>
      </c>
      <c r="D1204" s="105" t="s">
        <v>6745</v>
      </c>
      <c r="E1204" s="105" t="s">
        <v>7876</v>
      </c>
      <c r="F1204" s="106" t="s">
        <v>9020</v>
      </c>
      <c r="G1204" s="101"/>
      <c r="H1204" s="101"/>
    </row>
    <row r="1205" spans="1:8" ht="13" x14ac:dyDescent="0.2">
      <c r="A1205" s="105" t="s">
        <v>5932</v>
      </c>
      <c r="B1205" s="105" t="s">
        <v>4762</v>
      </c>
      <c r="C1205" s="105" t="str">
        <f t="shared" si="18"/>
        <v>0115700387就労移行支援</v>
      </c>
      <c r="D1205" s="105" t="s">
        <v>6746</v>
      </c>
      <c r="E1205" s="105" t="s">
        <v>7877</v>
      </c>
      <c r="F1205" s="106" t="s">
        <v>9021</v>
      </c>
      <c r="G1205" s="101"/>
      <c r="H1205" s="101"/>
    </row>
    <row r="1206" spans="1:8" ht="13" x14ac:dyDescent="0.2">
      <c r="A1206" s="105" t="s">
        <v>5932</v>
      </c>
      <c r="B1206" s="105" t="s">
        <v>4765</v>
      </c>
      <c r="C1206" s="105" t="str">
        <f t="shared" si="18"/>
        <v>0115700387就労継続支援(Ｂ型)</v>
      </c>
      <c r="D1206" s="105" t="s">
        <v>6746</v>
      </c>
      <c r="E1206" s="105" t="s">
        <v>7878</v>
      </c>
      <c r="F1206" s="106" t="s">
        <v>9022</v>
      </c>
      <c r="G1206" s="101"/>
      <c r="H1206" s="101"/>
    </row>
    <row r="1207" spans="1:8" ht="13" x14ac:dyDescent="0.2">
      <c r="A1207" s="105" t="s">
        <v>5933</v>
      </c>
      <c r="B1207" s="105" t="s">
        <v>4765</v>
      </c>
      <c r="C1207" s="105" t="str">
        <f t="shared" si="18"/>
        <v>0115700395就労継続支援(Ｂ型)</v>
      </c>
      <c r="D1207" s="105" t="s">
        <v>6747</v>
      </c>
      <c r="E1207" s="105" t="s">
        <v>7879</v>
      </c>
      <c r="F1207" s="106" t="s">
        <v>9023</v>
      </c>
      <c r="G1207" s="101"/>
      <c r="H1207" s="101"/>
    </row>
    <row r="1208" spans="1:8" ht="13" x14ac:dyDescent="0.2">
      <c r="A1208" s="105" t="s">
        <v>5934</v>
      </c>
      <c r="B1208" s="105" t="s">
        <v>4763</v>
      </c>
      <c r="C1208" s="105" t="str">
        <f t="shared" si="18"/>
        <v>0115700429生活介護</v>
      </c>
      <c r="D1208" s="105" t="s">
        <v>6748</v>
      </c>
      <c r="E1208" s="105" t="s">
        <v>7871</v>
      </c>
      <c r="F1208" s="106" t="s">
        <v>9024</v>
      </c>
      <c r="G1208" s="101"/>
      <c r="H1208" s="101"/>
    </row>
    <row r="1209" spans="1:8" ht="13" x14ac:dyDescent="0.2">
      <c r="A1209" s="105" t="s">
        <v>5935</v>
      </c>
      <c r="B1209" s="105" t="s">
        <v>4765</v>
      </c>
      <c r="C1209" s="105" t="str">
        <f t="shared" si="18"/>
        <v>0115700445就労継続支援(Ｂ型)</v>
      </c>
      <c r="D1209" s="105" t="s">
        <v>6749</v>
      </c>
      <c r="E1209" s="105" t="s">
        <v>7880</v>
      </c>
      <c r="F1209" s="106" t="s">
        <v>9025</v>
      </c>
      <c r="G1209" s="101"/>
      <c r="H1209" s="101"/>
    </row>
    <row r="1210" spans="1:8" ht="13" x14ac:dyDescent="0.2">
      <c r="A1210" s="105" t="s">
        <v>5936</v>
      </c>
      <c r="B1210" s="105" t="s">
        <v>4763</v>
      </c>
      <c r="C1210" s="105" t="str">
        <f t="shared" si="18"/>
        <v>0115700569生活介護</v>
      </c>
      <c r="D1210" s="105" t="s">
        <v>6750</v>
      </c>
      <c r="E1210" s="105" t="s">
        <v>7881</v>
      </c>
      <c r="F1210" s="106" t="s">
        <v>9026</v>
      </c>
      <c r="G1210" s="101"/>
      <c r="H1210" s="101"/>
    </row>
    <row r="1211" spans="1:8" ht="13" x14ac:dyDescent="0.2">
      <c r="A1211" s="105" t="s">
        <v>5936</v>
      </c>
      <c r="B1211" s="105" t="s">
        <v>4765</v>
      </c>
      <c r="C1211" s="105" t="str">
        <f t="shared" si="18"/>
        <v>0115700569就労継続支援(Ｂ型)</v>
      </c>
      <c r="D1211" s="105" t="s">
        <v>6750</v>
      </c>
      <c r="E1211" s="105" t="s">
        <v>7881</v>
      </c>
      <c r="F1211" s="106" t="s">
        <v>9026</v>
      </c>
      <c r="G1211" s="101"/>
      <c r="H1211" s="101"/>
    </row>
    <row r="1212" spans="1:8" ht="13" x14ac:dyDescent="0.2">
      <c r="A1212" s="105" t="s">
        <v>5937</v>
      </c>
      <c r="B1212" s="105" t="s">
        <v>4763</v>
      </c>
      <c r="C1212" s="105" t="str">
        <f t="shared" si="18"/>
        <v>0115700577生活介護</v>
      </c>
      <c r="D1212" s="105" t="s">
        <v>6750</v>
      </c>
      <c r="E1212" s="105" t="s">
        <v>7882</v>
      </c>
      <c r="F1212" s="106" t="s">
        <v>9027</v>
      </c>
      <c r="G1212" s="101"/>
      <c r="H1212" s="101"/>
    </row>
    <row r="1213" spans="1:8" ht="13" x14ac:dyDescent="0.2">
      <c r="A1213" s="105" t="s">
        <v>5937</v>
      </c>
      <c r="B1213" s="105" t="s">
        <v>4765</v>
      </c>
      <c r="C1213" s="105" t="str">
        <f t="shared" si="18"/>
        <v>0115700577就労継続支援(Ｂ型)</v>
      </c>
      <c r="D1213" s="105" t="s">
        <v>6750</v>
      </c>
      <c r="E1213" s="105" t="s">
        <v>7882</v>
      </c>
      <c r="F1213" s="106" t="s">
        <v>9027</v>
      </c>
      <c r="G1213" s="101"/>
      <c r="H1213" s="101"/>
    </row>
    <row r="1214" spans="1:8" ht="13" x14ac:dyDescent="0.2">
      <c r="A1214" s="105" t="s">
        <v>5938</v>
      </c>
      <c r="B1214" s="105" t="s">
        <v>4763</v>
      </c>
      <c r="C1214" s="105" t="str">
        <f t="shared" si="18"/>
        <v>0115700593生活介護</v>
      </c>
      <c r="D1214" s="105" t="s">
        <v>6744</v>
      </c>
      <c r="E1214" s="105" t="s">
        <v>7883</v>
      </c>
      <c r="F1214" s="106" t="s">
        <v>9028</v>
      </c>
      <c r="G1214" s="101"/>
      <c r="H1214" s="101"/>
    </row>
    <row r="1215" spans="1:8" ht="13" x14ac:dyDescent="0.2">
      <c r="A1215" s="105" t="s">
        <v>5939</v>
      </c>
      <c r="B1215" s="105" t="s">
        <v>4765</v>
      </c>
      <c r="C1215" s="105" t="str">
        <f t="shared" si="18"/>
        <v>0115700601就労継続支援(Ｂ型)</v>
      </c>
      <c r="D1215" s="105" t="s">
        <v>6751</v>
      </c>
      <c r="E1215" s="105" t="s">
        <v>7884</v>
      </c>
      <c r="F1215" s="106" t="s">
        <v>9029</v>
      </c>
      <c r="G1215" s="101"/>
      <c r="H1215" s="101"/>
    </row>
    <row r="1216" spans="1:8" ht="13" x14ac:dyDescent="0.2">
      <c r="A1216" s="105" t="s">
        <v>5940</v>
      </c>
      <c r="B1216" s="105" t="s">
        <v>4765</v>
      </c>
      <c r="C1216" s="105" t="str">
        <f t="shared" si="18"/>
        <v>0115700718就労継続支援(Ｂ型)</v>
      </c>
      <c r="D1216" s="105" t="s">
        <v>6746</v>
      </c>
      <c r="E1216" s="105" t="s">
        <v>7885</v>
      </c>
      <c r="F1216" s="106" t="s">
        <v>9030</v>
      </c>
      <c r="G1216" s="101"/>
      <c r="H1216" s="101"/>
    </row>
    <row r="1217" spans="1:8" ht="13" x14ac:dyDescent="0.2">
      <c r="A1217" s="105" t="s">
        <v>5941</v>
      </c>
      <c r="B1217" s="105" t="s">
        <v>4764</v>
      </c>
      <c r="C1217" s="105" t="str">
        <f t="shared" si="18"/>
        <v>0115700775就労継続支援(Ａ型)</v>
      </c>
      <c r="D1217" s="105" t="s">
        <v>3355</v>
      </c>
      <c r="E1217" s="105" t="s">
        <v>7886</v>
      </c>
      <c r="F1217" s="106" t="s">
        <v>9031</v>
      </c>
      <c r="G1217" s="101"/>
      <c r="H1217" s="101"/>
    </row>
    <row r="1218" spans="1:8" ht="13" x14ac:dyDescent="0.2">
      <c r="A1218" s="105" t="s">
        <v>5942</v>
      </c>
      <c r="B1218" s="105" t="s">
        <v>4764</v>
      </c>
      <c r="C1218" s="105" t="str">
        <f t="shared" si="18"/>
        <v>0115700817就労継続支援(Ａ型)</v>
      </c>
      <c r="D1218" s="105" t="s">
        <v>6752</v>
      </c>
      <c r="E1218" s="105" t="s">
        <v>7887</v>
      </c>
      <c r="F1218" s="106" t="s">
        <v>9032</v>
      </c>
      <c r="G1218" s="101"/>
      <c r="H1218" s="101"/>
    </row>
    <row r="1219" spans="1:8" ht="13" x14ac:dyDescent="0.2">
      <c r="A1219" s="105" t="s">
        <v>5942</v>
      </c>
      <c r="B1219" s="105" t="s">
        <v>4765</v>
      </c>
      <c r="C1219" s="105" t="str">
        <f t="shared" si="18"/>
        <v>0115700817就労継続支援(Ｂ型)</v>
      </c>
      <c r="D1219" s="105" t="s">
        <v>6752</v>
      </c>
      <c r="E1219" s="105" t="s">
        <v>7888</v>
      </c>
      <c r="F1219" s="106" t="s">
        <v>9033</v>
      </c>
      <c r="G1219" s="101"/>
      <c r="H1219" s="101"/>
    </row>
    <row r="1220" spans="1:8" ht="13" x14ac:dyDescent="0.2">
      <c r="A1220" s="105" t="s">
        <v>5943</v>
      </c>
      <c r="B1220" s="105" t="s">
        <v>4765</v>
      </c>
      <c r="C1220" s="105" t="str">
        <f t="shared" ref="C1220:C1283" si="19">A1220&amp;B1220</f>
        <v>0115700908就労継続支援(Ｂ型)</v>
      </c>
      <c r="D1220" s="105" t="s">
        <v>6753</v>
      </c>
      <c r="E1220" s="105" t="s">
        <v>7889</v>
      </c>
      <c r="F1220" s="106" t="s">
        <v>9034</v>
      </c>
      <c r="G1220" s="101"/>
      <c r="H1220" s="101"/>
    </row>
    <row r="1221" spans="1:8" ht="13" x14ac:dyDescent="0.2">
      <c r="A1221" s="105" t="s">
        <v>5944</v>
      </c>
      <c r="B1221" s="105" t="s">
        <v>4763</v>
      </c>
      <c r="C1221" s="105" t="str">
        <f t="shared" si="19"/>
        <v>0115700957生活介護</v>
      </c>
      <c r="D1221" s="105" t="s">
        <v>6754</v>
      </c>
      <c r="E1221" s="105" t="s">
        <v>7890</v>
      </c>
      <c r="F1221" s="106" t="s">
        <v>9035</v>
      </c>
      <c r="G1221" s="101"/>
      <c r="H1221" s="101"/>
    </row>
    <row r="1222" spans="1:8" ht="13" x14ac:dyDescent="0.2">
      <c r="A1222" s="105" t="s">
        <v>5944</v>
      </c>
      <c r="B1222" s="105" t="s">
        <v>4765</v>
      </c>
      <c r="C1222" s="105" t="str">
        <f t="shared" si="19"/>
        <v>0115700957就労継続支援(Ｂ型)</v>
      </c>
      <c r="D1222" s="105" t="s">
        <v>6754</v>
      </c>
      <c r="E1222" s="105" t="s">
        <v>7890</v>
      </c>
      <c r="F1222" s="106" t="s">
        <v>9035</v>
      </c>
      <c r="G1222" s="101"/>
      <c r="H1222" s="101"/>
    </row>
    <row r="1223" spans="1:8" ht="13" x14ac:dyDescent="0.2">
      <c r="A1223" s="105" t="s">
        <v>5945</v>
      </c>
      <c r="B1223" s="105" t="s">
        <v>4763</v>
      </c>
      <c r="C1223" s="105" t="str">
        <f t="shared" si="19"/>
        <v>0115700965生活介護</v>
      </c>
      <c r="D1223" s="105" t="s">
        <v>6749</v>
      </c>
      <c r="E1223" s="105" t="s">
        <v>7891</v>
      </c>
      <c r="F1223" s="106" t="s">
        <v>9036</v>
      </c>
      <c r="G1223" s="101"/>
      <c r="H1223" s="101"/>
    </row>
    <row r="1224" spans="1:8" ht="13" x14ac:dyDescent="0.2">
      <c r="A1224" s="105" t="s">
        <v>5946</v>
      </c>
      <c r="B1224" s="105" t="s">
        <v>4762</v>
      </c>
      <c r="C1224" s="105" t="str">
        <f t="shared" si="19"/>
        <v>0115700973就労移行支援</v>
      </c>
      <c r="D1224" s="105" t="s">
        <v>6755</v>
      </c>
      <c r="E1224" s="105" t="s">
        <v>7892</v>
      </c>
      <c r="F1224" s="106" t="s">
        <v>9037</v>
      </c>
      <c r="G1224" s="101"/>
      <c r="H1224" s="101"/>
    </row>
    <row r="1225" spans="1:8" ht="13" x14ac:dyDescent="0.2">
      <c r="A1225" s="105" t="s">
        <v>5946</v>
      </c>
      <c r="B1225" s="105" t="s">
        <v>4765</v>
      </c>
      <c r="C1225" s="105" t="str">
        <f t="shared" si="19"/>
        <v>0115700973就労継続支援(Ｂ型)</v>
      </c>
      <c r="D1225" s="105" t="s">
        <v>6755</v>
      </c>
      <c r="E1225" s="105" t="s">
        <v>7892</v>
      </c>
      <c r="F1225" s="106" t="s">
        <v>9037</v>
      </c>
      <c r="G1225" s="101"/>
      <c r="H1225" s="101"/>
    </row>
    <row r="1226" spans="1:8" ht="13" x14ac:dyDescent="0.2">
      <c r="A1226" s="105" t="s">
        <v>5947</v>
      </c>
      <c r="B1226" s="105" t="s">
        <v>4765</v>
      </c>
      <c r="C1226" s="105" t="str">
        <f t="shared" si="19"/>
        <v>0115701005就労継続支援(Ｂ型)</v>
      </c>
      <c r="D1226" s="105" t="s">
        <v>6756</v>
      </c>
      <c r="E1226" s="105" t="s">
        <v>7893</v>
      </c>
      <c r="F1226" s="106" t="s">
        <v>9038</v>
      </c>
      <c r="G1226" s="101"/>
      <c r="H1226" s="101"/>
    </row>
    <row r="1227" spans="1:8" ht="13" x14ac:dyDescent="0.2">
      <c r="A1227" s="105" t="s">
        <v>5948</v>
      </c>
      <c r="B1227" s="105" t="s">
        <v>4765</v>
      </c>
      <c r="C1227" s="105" t="str">
        <f t="shared" si="19"/>
        <v>0115701013就労継続支援(Ｂ型)</v>
      </c>
      <c r="D1227" s="105" t="s">
        <v>6484</v>
      </c>
      <c r="E1227" s="105" t="s">
        <v>7894</v>
      </c>
      <c r="F1227" s="106" t="s">
        <v>9039</v>
      </c>
      <c r="G1227" s="101"/>
      <c r="H1227" s="101"/>
    </row>
    <row r="1228" spans="1:8" ht="13" x14ac:dyDescent="0.2">
      <c r="A1228" s="105" t="s">
        <v>5949</v>
      </c>
      <c r="B1228" s="105" t="s">
        <v>4765</v>
      </c>
      <c r="C1228" s="105" t="str">
        <f t="shared" si="19"/>
        <v>0115701021就労継続支援(Ｂ型)</v>
      </c>
      <c r="D1228" s="105" t="s">
        <v>6757</v>
      </c>
      <c r="E1228" s="105" t="s">
        <v>7669</v>
      </c>
      <c r="F1228" s="106" t="s">
        <v>9040</v>
      </c>
      <c r="G1228" s="101"/>
      <c r="H1228" s="101"/>
    </row>
    <row r="1229" spans="1:8" ht="13" x14ac:dyDescent="0.2">
      <c r="A1229" s="105" t="s">
        <v>5950</v>
      </c>
      <c r="B1229" s="105" t="s">
        <v>4764</v>
      </c>
      <c r="C1229" s="105" t="str">
        <f t="shared" si="19"/>
        <v>0115701062就労継続支援(Ａ型)</v>
      </c>
      <c r="D1229" s="105" t="s">
        <v>3235</v>
      </c>
      <c r="E1229" s="105" t="s">
        <v>7895</v>
      </c>
      <c r="F1229" s="106" t="s">
        <v>9041</v>
      </c>
      <c r="G1229" s="101"/>
      <c r="H1229" s="101"/>
    </row>
    <row r="1230" spans="1:8" ht="13" x14ac:dyDescent="0.2">
      <c r="A1230" s="105" t="s">
        <v>5951</v>
      </c>
      <c r="B1230" s="105" t="s">
        <v>4765</v>
      </c>
      <c r="C1230" s="105" t="str">
        <f t="shared" si="19"/>
        <v>0115701070就労継続支援(Ｂ型)</v>
      </c>
      <c r="D1230" s="105" t="s">
        <v>6758</v>
      </c>
      <c r="E1230" s="105" t="s">
        <v>7896</v>
      </c>
      <c r="F1230" s="106" t="s">
        <v>9042</v>
      </c>
      <c r="G1230" s="101"/>
      <c r="H1230" s="101"/>
    </row>
    <row r="1231" spans="1:8" ht="13" x14ac:dyDescent="0.2">
      <c r="A1231" s="105" t="s">
        <v>5952</v>
      </c>
      <c r="B1231" s="105" t="s">
        <v>4765</v>
      </c>
      <c r="C1231" s="105" t="str">
        <f t="shared" si="19"/>
        <v>0115701104就労継続支援(Ｂ型)</v>
      </c>
      <c r="D1231" s="105" t="s">
        <v>6759</v>
      </c>
      <c r="E1231" s="105" t="s">
        <v>7897</v>
      </c>
      <c r="F1231" s="106" t="s">
        <v>9043</v>
      </c>
      <c r="G1231" s="101"/>
      <c r="H1231" s="101"/>
    </row>
    <row r="1232" spans="1:8" ht="13" x14ac:dyDescent="0.2">
      <c r="A1232" s="105" t="s">
        <v>5953</v>
      </c>
      <c r="B1232" s="105" t="s">
        <v>4765</v>
      </c>
      <c r="C1232" s="105" t="str">
        <f t="shared" si="19"/>
        <v>0115701146就労継続支援(Ｂ型)</v>
      </c>
      <c r="D1232" s="105" t="s">
        <v>6760</v>
      </c>
      <c r="E1232" s="105" t="s">
        <v>7898</v>
      </c>
      <c r="F1232" s="106" t="s">
        <v>9044</v>
      </c>
      <c r="G1232" s="101">
        <v>448</v>
      </c>
      <c r="H1232" s="101">
        <v>1</v>
      </c>
    </row>
    <row r="1233" spans="1:8" ht="13" x14ac:dyDescent="0.2">
      <c r="A1233" s="105" t="s">
        <v>5954</v>
      </c>
      <c r="B1233" s="105" t="s">
        <v>4765</v>
      </c>
      <c r="C1233" s="105" t="str">
        <f t="shared" si="19"/>
        <v>0115701153就労継続支援(Ｂ型)</v>
      </c>
      <c r="D1233" s="105" t="s">
        <v>6761</v>
      </c>
      <c r="E1233" s="105" t="s">
        <v>7899</v>
      </c>
      <c r="F1233" s="106" t="s">
        <v>9045</v>
      </c>
      <c r="G1233" s="101"/>
      <c r="H1233" s="101"/>
    </row>
    <row r="1234" spans="1:8" ht="13" x14ac:dyDescent="0.2">
      <c r="A1234" s="105" t="s">
        <v>5955</v>
      </c>
      <c r="B1234" s="105" t="s">
        <v>4765</v>
      </c>
      <c r="C1234" s="105" t="str">
        <f t="shared" si="19"/>
        <v>0115701161就労継続支援(Ｂ型)</v>
      </c>
      <c r="D1234" s="105" t="s">
        <v>6762</v>
      </c>
      <c r="E1234" s="105" t="s">
        <v>7900</v>
      </c>
      <c r="F1234" s="106" t="s">
        <v>9046</v>
      </c>
      <c r="G1234" s="101"/>
      <c r="H1234" s="101"/>
    </row>
    <row r="1235" spans="1:8" ht="13" x14ac:dyDescent="0.2">
      <c r="A1235" s="105" t="s">
        <v>5956</v>
      </c>
      <c r="B1235" s="105" t="s">
        <v>4763</v>
      </c>
      <c r="C1235" s="105" t="str">
        <f t="shared" si="19"/>
        <v>0115701179生活介護</v>
      </c>
      <c r="D1235" s="105" t="s">
        <v>6750</v>
      </c>
      <c r="E1235" s="105" t="s">
        <v>7901</v>
      </c>
      <c r="F1235" s="106" t="s">
        <v>9047</v>
      </c>
      <c r="G1235" s="101"/>
      <c r="H1235" s="101"/>
    </row>
    <row r="1236" spans="1:8" ht="13" x14ac:dyDescent="0.2">
      <c r="A1236" s="105" t="s">
        <v>5957</v>
      </c>
      <c r="B1236" s="105" t="s">
        <v>4764</v>
      </c>
      <c r="C1236" s="105" t="str">
        <f t="shared" si="19"/>
        <v>0115701195就労継続支援(Ａ型)</v>
      </c>
      <c r="D1236" s="105" t="s">
        <v>6763</v>
      </c>
      <c r="E1236" s="105" t="s">
        <v>7902</v>
      </c>
      <c r="F1236" s="106" t="s">
        <v>9048</v>
      </c>
      <c r="G1236" s="101"/>
      <c r="H1236" s="101"/>
    </row>
    <row r="1237" spans="1:8" ht="13" x14ac:dyDescent="0.2">
      <c r="A1237" s="105" t="s">
        <v>5958</v>
      </c>
      <c r="B1237" s="105" t="s">
        <v>4763</v>
      </c>
      <c r="C1237" s="105" t="str">
        <f t="shared" si="19"/>
        <v>0115800203生活介護</v>
      </c>
      <c r="D1237" s="105" t="s">
        <v>6453</v>
      </c>
      <c r="E1237" s="105" t="s">
        <v>7903</v>
      </c>
      <c r="F1237" s="106" t="s">
        <v>9049</v>
      </c>
      <c r="G1237" s="101"/>
      <c r="H1237" s="101"/>
    </row>
    <row r="1238" spans="1:8" ht="13" x14ac:dyDescent="0.2">
      <c r="A1238" s="105" t="s">
        <v>5959</v>
      </c>
      <c r="B1238" s="105" t="s">
        <v>4763</v>
      </c>
      <c r="C1238" s="105" t="str">
        <f t="shared" si="19"/>
        <v>0115800278生活介護</v>
      </c>
      <c r="D1238" s="105" t="s">
        <v>3445</v>
      </c>
      <c r="E1238" s="105" t="s">
        <v>7904</v>
      </c>
      <c r="F1238" s="106" t="s">
        <v>9050</v>
      </c>
      <c r="G1238" s="101"/>
      <c r="H1238" s="101"/>
    </row>
    <row r="1239" spans="1:8" ht="13" x14ac:dyDescent="0.2">
      <c r="A1239" s="105" t="s">
        <v>5959</v>
      </c>
      <c r="B1239" s="105" t="s">
        <v>4765</v>
      </c>
      <c r="C1239" s="105" t="str">
        <f t="shared" si="19"/>
        <v>0115800278就労継続支援(Ｂ型)</v>
      </c>
      <c r="D1239" s="105" t="s">
        <v>3445</v>
      </c>
      <c r="E1239" s="105" t="s">
        <v>7904</v>
      </c>
      <c r="F1239" s="106" t="s">
        <v>9050</v>
      </c>
      <c r="G1239" s="101"/>
      <c r="H1239" s="101"/>
    </row>
    <row r="1240" spans="1:8" ht="13" x14ac:dyDescent="0.2">
      <c r="A1240" s="105" t="s">
        <v>5960</v>
      </c>
      <c r="B1240" s="105" t="s">
        <v>4765</v>
      </c>
      <c r="C1240" s="105" t="str">
        <f t="shared" si="19"/>
        <v>0115800286就労継続支援(Ｂ型)</v>
      </c>
      <c r="D1240" s="105" t="s">
        <v>6764</v>
      </c>
      <c r="E1240" s="105" t="s">
        <v>7905</v>
      </c>
      <c r="F1240" s="106" t="s">
        <v>9051</v>
      </c>
      <c r="G1240" s="101"/>
      <c r="H1240" s="101"/>
    </row>
    <row r="1241" spans="1:8" ht="13" x14ac:dyDescent="0.2">
      <c r="A1241" s="105" t="s">
        <v>5961</v>
      </c>
      <c r="B1241" s="105" t="s">
        <v>4763</v>
      </c>
      <c r="C1241" s="105" t="str">
        <f t="shared" si="19"/>
        <v>0115800328生活介護</v>
      </c>
      <c r="D1241" s="105" t="s">
        <v>6765</v>
      </c>
      <c r="E1241" s="105" t="s">
        <v>7906</v>
      </c>
      <c r="F1241" s="106" t="s">
        <v>9052</v>
      </c>
      <c r="G1241" s="101">
        <v>94</v>
      </c>
      <c r="H1241" s="101">
        <v>1</v>
      </c>
    </row>
    <row r="1242" spans="1:8" ht="13" x14ac:dyDescent="0.2">
      <c r="A1242" s="105" t="s">
        <v>5961</v>
      </c>
      <c r="B1242" s="105" t="s">
        <v>4765</v>
      </c>
      <c r="C1242" s="105" t="str">
        <f t="shared" si="19"/>
        <v>0115800328就労継続支援(Ｂ型)</v>
      </c>
      <c r="D1242" s="105" t="s">
        <v>6765</v>
      </c>
      <c r="E1242" s="105" t="s">
        <v>7907</v>
      </c>
      <c r="F1242" s="106" t="s">
        <v>9053</v>
      </c>
      <c r="G1242" s="101"/>
      <c r="H1242" s="101"/>
    </row>
    <row r="1243" spans="1:8" ht="13" x14ac:dyDescent="0.2">
      <c r="A1243" s="105" t="s">
        <v>5962</v>
      </c>
      <c r="B1243" s="105" t="s">
        <v>4763</v>
      </c>
      <c r="C1243" s="105" t="str">
        <f t="shared" si="19"/>
        <v>0115800377生活介護</v>
      </c>
      <c r="D1243" s="105" t="s">
        <v>3445</v>
      </c>
      <c r="E1243" s="105" t="s">
        <v>7908</v>
      </c>
      <c r="F1243" s="106" t="s">
        <v>9054</v>
      </c>
      <c r="G1243" s="101"/>
      <c r="H1243" s="101"/>
    </row>
    <row r="1244" spans="1:8" ht="13" x14ac:dyDescent="0.2">
      <c r="A1244" s="105" t="s">
        <v>5962</v>
      </c>
      <c r="B1244" s="105" t="s">
        <v>4765</v>
      </c>
      <c r="C1244" s="105" t="str">
        <f t="shared" si="19"/>
        <v>0115800377就労継続支援(Ｂ型)</v>
      </c>
      <c r="D1244" s="105" t="s">
        <v>3445</v>
      </c>
      <c r="E1244" s="105" t="s">
        <v>7908</v>
      </c>
      <c r="F1244" s="106" t="s">
        <v>9054</v>
      </c>
      <c r="G1244" s="101"/>
      <c r="H1244" s="101"/>
    </row>
    <row r="1245" spans="1:8" ht="13" x14ac:dyDescent="0.2">
      <c r="A1245" s="105" t="s">
        <v>5963</v>
      </c>
      <c r="B1245" s="105" t="s">
        <v>4763</v>
      </c>
      <c r="C1245" s="105" t="str">
        <f t="shared" si="19"/>
        <v>0115800393生活介護</v>
      </c>
      <c r="D1245" s="105" t="s">
        <v>6766</v>
      </c>
      <c r="E1245" s="105" t="s">
        <v>7909</v>
      </c>
      <c r="F1245" s="106" t="s">
        <v>9055</v>
      </c>
      <c r="G1245" s="101"/>
      <c r="H1245" s="101"/>
    </row>
    <row r="1246" spans="1:8" ht="13" x14ac:dyDescent="0.2">
      <c r="A1246" s="105" t="s">
        <v>5963</v>
      </c>
      <c r="B1246" s="105" t="s">
        <v>4765</v>
      </c>
      <c r="C1246" s="105" t="str">
        <f t="shared" si="19"/>
        <v>0115800393就労継続支援(Ｂ型)</v>
      </c>
      <c r="D1246" s="105" t="s">
        <v>6766</v>
      </c>
      <c r="E1246" s="105" t="s">
        <v>7909</v>
      </c>
      <c r="F1246" s="106" t="s">
        <v>9055</v>
      </c>
      <c r="G1246" s="101"/>
      <c r="H1246" s="101"/>
    </row>
    <row r="1247" spans="1:8" ht="13" x14ac:dyDescent="0.2">
      <c r="A1247" s="105" t="s">
        <v>5964</v>
      </c>
      <c r="B1247" s="105" t="s">
        <v>4763</v>
      </c>
      <c r="C1247" s="105" t="str">
        <f t="shared" si="19"/>
        <v>0115800419生活介護</v>
      </c>
      <c r="D1247" s="105" t="s">
        <v>3445</v>
      </c>
      <c r="E1247" s="105" t="s">
        <v>7910</v>
      </c>
      <c r="F1247" s="106" t="s">
        <v>9056</v>
      </c>
      <c r="G1247" s="101"/>
      <c r="H1247" s="101"/>
    </row>
    <row r="1248" spans="1:8" ht="13" x14ac:dyDescent="0.2">
      <c r="A1248" s="105" t="s">
        <v>5964</v>
      </c>
      <c r="B1248" s="105" t="s">
        <v>4765</v>
      </c>
      <c r="C1248" s="105" t="str">
        <f t="shared" si="19"/>
        <v>0115800419就労継続支援(Ｂ型)</v>
      </c>
      <c r="D1248" s="105" t="s">
        <v>3445</v>
      </c>
      <c r="E1248" s="105" t="s">
        <v>7910</v>
      </c>
      <c r="F1248" s="106" t="s">
        <v>9056</v>
      </c>
      <c r="G1248" s="101"/>
      <c r="H1248" s="101"/>
    </row>
    <row r="1249" spans="1:8" ht="13" x14ac:dyDescent="0.2">
      <c r="A1249" s="105" t="s">
        <v>5965</v>
      </c>
      <c r="B1249" s="105" t="s">
        <v>4764</v>
      </c>
      <c r="C1249" s="105" t="str">
        <f>A1249&amp;B1249</f>
        <v>0115800450就労継続支援(Ａ型)</v>
      </c>
      <c r="D1249" s="105" t="s">
        <v>6475</v>
      </c>
      <c r="E1249" s="105" t="s">
        <v>7912</v>
      </c>
      <c r="F1249" s="106" t="s">
        <v>9057</v>
      </c>
      <c r="G1249" s="101">
        <v>458</v>
      </c>
      <c r="H1249" s="101">
        <v>1</v>
      </c>
    </row>
    <row r="1250" spans="1:8" ht="13" x14ac:dyDescent="0.2">
      <c r="A1250" s="105" t="s">
        <v>5965</v>
      </c>
      <c r="B1250" s="105" t="s">
        <v>4762</v>
      </c>
      <c r="C1250" s="105" t="str">
        <f t="shared" si="19"/>
        <v>0115800450就労移行支援</v>
      </c>
      <c r="D1250" s="105" t="s">
        <v>6475</v>
      </c>
      <c r="E1250" s="105" t="s">
        <v>7911</v>
      </c>
      <c r="F1250" s="106" t="s">
        <v>9057</v>
      </c>
      <c r="G1250" s="101"/>
      <c r="H1250" s="101"/>
    </row>
    <row r="1251" spans="1:8" ht="13" x14ac:dyDescent="0.2">
      <c r="A1251" s="105" t="s">
        <v>5965</v>
      </c>
      <c r="B1251" s="105" t="s">
        <v>4765</v>
      </c>
      <c r="C1251" s="105" t="str">
        <f t="shared" si="19"/>
        <v>0115800450就労継続支援(Ｂ型)</v>
      </c>
      <c r="D1251" s="105" t="s">
        <v>6475</v>
      </c>
      <c r="E1251" s="105" t="s">
        <v>7913</v>
      </c>
      <c r="F1251" s="106" t="s">
        <v>9057</v>
      </c>
      <c r="G1251" s="101"/>
      <c r="H1251" s="101"/>
    </row>
    <row r="1252" spans="1:8" ht="13" x14ac:dyDescent="0.2">
      <c r="A1252" s="105" t="s">
        <v>5966</v>
      </c>
      <c r="B1252" s="105" t="s">
        <v>4764</v>
      </c>
      <c r="C1252" s="105" t="str">
        <f t="shared" si="19"/>
        <v>0115800492就労継続支援(Ａ型)</v>
      </c>
      <c r="D1252" s="105" t="s">
        <v>6767</v>
      </c>
      <c r="E1252" s="105" t="s">
        <v>7914</v>
      </c>
      <c r="F1252" s="106" t="s">
        <v>9058</v>
      </c>
      <c r="G1252" s="101"/>
      <c r="H1252" s="101"/>
    </row>
    <row r="1253" spans="1:8" ht="13" x14ac:dyDescent="0.2">
      <c r="A1253" s="105" t="s">
        <v>5967</v>
      </c>
      <c r="B1253" s="105" t="s">
        <v>4763</v>
      </c>
      <c r="C1253" s="105" t="str">
        <f t="shared" si="19"/>
        <v>0115800526生活介護</v>
      </c>
      <c r="D1253" s="105" t="s">
        <v>6768</v>
      </c>
      <c r="E1253" s="105" t="s">
        <v>7915</v>
      </c>
      <c r="F1253" s="106" t="s">
        <v>9059</v>
      </c>
      <c r="G1253" s="101"/>
      <c r="H1253" s="101"/>
    </row>
    <row r="1254" spans="1:8" ht="13" x14ac:dyDescent="0.2">
      <c r="A1254" s="105" t="s">
        <v>5967</v>
      </c>
      <c r="B1254" s="105" t="s">
        <v>4765</v>
      </c>
      <c r="C1254" s="105" t="str">
        <f t="shared" si="19"/>
        <v>0115800526就労継続支援(Ｂ型)</v>
      </c>
      <c r="D1254" s="105" t="s">
        <v>6768</v>
      </c>
      <c r="E1254" s="105" t="s">
        <v>7915</v>
      </c>
      <c r="F1254" s="106" t="s">
        <v>9059</v>
      </c>
      <c r="G1254" s="101"/>
      <c r="H1254" s="101"/>
    </row>
    <row r="1255" spans="1:8" ht="13" x14ac:dyDescent="0.2">
      <c r="A1255" s="105" t="s">
        <v>5968</v>
      </c>
      <c r="B1255" s="105" t="s">
        <v>4765</v>
      </c>
      <c r="C1255" s="105" t="str">
        <f t="shared" si="19"/>
        <v>0115800542就労継続支援(Ｂ型)</v>
      </c>
      <c r="D1255" s="105" t="s">
        <v>6769</v>
      </c>
      <c r="E1255" s="105" t="s">
        <v>7916</v>
      </c>
      <c r="F1255" s="106" t="s">
        <v>9060</v>
      </c>
      <c r="G1255" s="101"/>
      <c r="H1255" s="101"/>
    </row>
    <row r="1256" spans="1:8" ht="13" x14ac:dyDescent="0.2">
      <c r="A1256" s="105" t="s">
        <v>5969</v>
      </c>
      <c r="B1256" s="105" t="s">
        <v>4765</v>
      </c>
      <c r="C1256" s="105" t="str">
        <f t="shared" si="19"/>
        <v>0115800575就労継続支援(Ｂ型)</v>
      </c>
      <c r="D1256" s="105" t="s">
        <v>3188</v>
      </c>
      <c r="E1256" s="105" t="s">
        <v>7917</v>
      </c>
      <c r="F1256" s="106" t="s">
        <v>9061</v>
      </c>
      <c r="G1256" s="101"/>
      <c r="H1256" s="101"/>
    </row>
    <row r="1257" spans="1:8" ht="13" x14ac:dyDescent="0.2">
      <c r="A1257" s="105" t="s">
        <v>5970</v>
      </c>
      <c r="B1257" s="105" t="s">
        <v>4765</v>
      </c>
      <c r="C1257" s="105" t="str">
        <f t="shared" si="19"/>
        <v>0115800583就労継続支援(Ｂ型)</v>
      </c>
      <c r="D1257" s="105" t="s">
        <v>6770</v>
      </c>
      <c r="E1257" s="105" t="s">
        <v>7918</v>
      </c>
      <c r="F1257" s="106" t="s">
        <v>9062</v>
      </c>
      <c r="G1257" s="101"/>
      <c r="H1257" s="101"/>
    </row>
    <row r="1258" spans="1:8" ht="13" x14ac:dyDescent="0.2">
      <c r="A1258" s="105" t="s">
        <v>5971</v>
      </c>
      <c r="B1258" s="105" t="s">
        <v>4765</v>
      </c>
      <c r="C1258" s="105" t="str">
        <f t="shared" si="19"/>
        <v>0115800591就労継続支援(Ｂ型)</v>
      </c>
      <c r="D1258" s="105" t="s">
        <v>6771</v>
      </c>
      <c r="E1258" s="105" t="s">
        <v>7919</v>
      </c>
      <c r="F1258" s="106" t="s">
        <v>9063</v>
      </c>
      <c r="G1258" s="101"/>
      <c r="H1258" s="101"/>
    </row>
    <row r="1259" spans="1:8" ht="13" x14ac:dyDescent="0.2">
      <c r="A1259" s="105" t="s">
        <v>5972</v>
      </c>
      <c r="B1259" s="105" t="s">
        <v>4765</v>
      </c>
      <c r="C1259" s="105" t="str">
        <f t="shared" si="19"/>
        <v>0115800609就労継続支援(Ｂ型)</v>
      </c>
      <c r="D1259" s="105" t="s">
        <v>6765</v>
      </c>
      <c r="E1259" s="105" t="s">
        <v>7920</v>
      </c>
      <c r="F1259" s="106" t="s">
        <v>9064</v>
      </c>
      <c r="G1259" s="101"/>
      <c r="H1259" s="101"/>
    </row>
    <row r="1260" spans="1:8" ht="13" x14ac:dyDescent="0.2">
      <c r="A1260" s="105" t="s">
        <v>5973</v>
      </c>
      <c r="B1260" s="105" t="s">
        <v>4765</v>
      </c>
      <c r="C1260" s="105" t="str">
        <f t="shared" si="19"/>
        <v>0115800625就労継続支援(Ｂ型)</v>
      </c>
      <c r="D1260" s="105" t="s">
        <v>6772</v>
      </c>
      <c r="E1260" s="105" t="s">
        <v>7921</v>
      </c>
      <c r="F1260" s="106" t="s">
        <v>9065</v>
      </c>
      <c r="G1260" s="101"/>
      <c r="H1260" s="101"/>
    </row>
    <row r="1261" spans="1:8" ht="13" x14ac:dyDescent="0.2">
      <c r="A1261" s="105" t="s">
        <v>5974</v>
      </c>
      <c r="B1261" s="105" t="s">
        <v>4765</v>
      </c>
      <c r="C1261" s="105" t="str">
        <f t="shared" si="19"/>
        <v>0115800633就労継続支援(Ｂ型)</v>
      </c>
      <c r="D1261" s="105" t="s">
        <v>6773</v>
      </c>
      <c r="E1261" s="105" t="s">
        <v>7922</v>
      </c>
      <c r="F1261" s="106" t="s">
        <v>9066</v>
      </c>
      <c r="G1261" s="101"/>
      <c r="H1261" s="101"/>
    </row>
    <row r="1262" spans="1:8" ht="13" x14ac:dyDescent="0.2">
      <c r="A1262" s="105" t="s">
        <v>5975</v>
      </c>
      <c r="B1262" s="105" t="s">
        <v>4763</v>
      </c>
      <c r="C1262" s="105" t="str">
        <f t="shared" si="19"/>
        <v>0115900169生活介護</v>
      </c>
      <c r="D1262" s="105" t="s">
        <v>6774</v>
      </c>
      <c r="E1262" s="105" t="s">
        <v>7923</v>
      </c>
      <c r="F1262" s="106" t="s">
        <v>9067</v>
      </c>
      <c r="G1262" s="101"/>
      <c r="H1262" s="101"/>
    </row>
    <row r="1263" spans="1:8" ht="13" x14ac:dyDescent="0.2">
      <c r="A1263" s="105" t="s">
        <v>5975</v>
      </c>
      <c r="B1263" s="105" t="s">
        <v>4762</v>
      </c>
      <c r="C1263" s="105" t="str">
        <f t="shared" si="19"/>
        <v>0115900169就労移行支援</v>
      </c>
      <c r="D1263" s="105" t="s">
        <v>6774</v>
      </c>
      <c r="E1263" s="105" t="s">
        <v>7924</v>
      </c>
      <c r="F1263" s="106" t="s">
        <v>9068</v>
      </c>
      <c r="G1263" s="101"/>
      <c r="H1263" s="101"/>
    </row>
    <row r="1264" spans="1:8" ht="13" x14ac:dyDescent="0.2">
      <c r="A1264" s="105" t="s">
        <v>5975</v>
      </c>
      <c r="B1264" s="105" t="s">
        <v>4765</v>
      </c>
      <c r="C1264" s="105" t="str">
        <f t="shared" si="19"/>
        <v>0115900169就労継続支援(Ｂ型)</v>
      </c>
      <c r="D1264" s="105" t="s">
        <v>6774</v>
      </c>
      <c r="E1264" s="105" t="s">
        <v>7924</v>
      </c>
      <c r="F1264" s="106" t="s">
        <v>9068</v>
      </c>
      <c r="G1264" s="101"/>
      <c r="H1264" s="101"/>
    </row>
    <row r="1265" spans="1:8" ht="13" x14ac:dyDescent="0.2">
      <c r="A1265" s="105" t="s">
        <v>5976</v>
      </c>
      <c r="B1265" s="105" t="s">
        <v>4765</v>
      </c>
      <c r="C1265" s="105" t="str">
        <f t="shared" si="19"/>
        <v>0115900177就労継続支援(Ｂ型)</v>
      </c>
      <c r="D1265" s="105" t="s">
        <v>6775</v>
      </c>
      <c r="E1265" s="105" t="s">
        <v>7925</v>
      </c>
      <c r="F1265" s="106" t="s">
        <v>9069</v>
      </c>
      <c r="G1265" s="101"/>
      <c r="H1265" s="101"/>
    </row>
    <row r="1266" spans="1:8" ht="13" x14ac:dyDescent="0.2">
      <c r="A1266" s="105" t="s">
        <v>5977</v>
      </c>
      <c r="B1266" s="105" t="s">
        <v>4763</v>
      </c>
      <c r="C1266" s="105" t="str">
        <f t="shared" si="19"/>
        <v>0115900185生活介護</v>
      </c>
      <c r="D1266" s="105" t="s">
        <v>6775</v>
      </c>
      <c r="E1266" s="105" t="s">
        <v>7926</v>
      </c>
      <c r="F1266" s="106" t="s">
        <v>9069</v>
      </c>
      <c r="G1266" s="101"/>
      <c r="H1266" s="101"/>
    </row>
    <row r="1267" spans="1:8" ht="13" x14ac:dyDescent="0.2">
      <c r="A1267" s="105" t="s">
        <v>5978</v>
      </c>
      <c r="B1267" s="105" t="s">
        <v>4764</v>
      </c>
      <c r="C1267" s="105" t="str">
        <f t="shared" si="19"/>
        <v>0115900193就労継続支援(Ａ型)</v>
      </c>
      <c r="D1267" s="105" t="s">
        <v>6776</v>
      </c>
      <c r="E1267" s="105" t="s">
        <v>6776</v>
      </c>
      <c r="F1267" s="106" t="s">
        <v>9070</v>
      </c>
      <c r="G1267" s="101"/>
      <c r="H1267" s="101"/>
    </row>
    <row r="1268" spans="1:8" ht="13" x14ac:dyDescent="0.2">
      <c r="A1268" s="105" t="s">
        <v>5979</v>
      </c>
      <c r="B1268" s="105" t="s">
        <v>4765</v>
      </c>
      <c r="C1268" s="105" t="str">
        <f t="shared" si="19"/>
        <v>0115900219就労継続支援(Ｂ型)</v>
      </c>
      <c r="D1268" s="105" t="s">
        <v>6777</v>
      </c>
      <c r="E1268" s="105" t="s">
        <v>7927</v>
      </c>
      <c r="F1268" s="106" t="s">
        <v>9071</v>
      </c>
      <c r="G1268" s="101"/>
      <c r="H1268" s="101"/>
    </row>
    <row r="1269" spans="1:8" ht="13" x14ac:dyDescent="0.2">
      <c r="A1269" s="105" t="s">
        <v>5980</v>
      </c>
      <c r="B1269" s="105" t="s">
        <v>4764</v>
      </c>
      <c r="C1269" s="105" t="str">
        <f t="shared" si="19"/>
        <v>0115900227就労継続支援(Ａ型)</v>
      </c>
      <c r="D1269" s="105" t="s">
        <v>6778</v>
      </c>
      <c r="E1269" s="105" t="s">
        <v>7928</v>
      </c>
      <c r="F1269" s="106" t="s">
        <v>9072</v>
      </c>
      <c r="G1269" s="101"/>
      <c r="H1269" s="101"/>
    </row>
    <row r="1270" spans="1:8" ht="13" x14ac:dyDescent="0.2">
      <c r="A1270" s="105" t="s">
        <v>5981</v>
      </c>
      <c r="B1270" s="105" t="s">
        <v>4763</v>
      </c>
      <c r="C1270" s="105" t="str">
        <f t="shared" si="19"/>
        <v>0115900235生活介護</v>
      </c>
      <c r="D1270" s="105" t="s">
        <v>6774</v>
      </c>
      <c r="E1270" s="105" t="s">
        <v>7929</v>
      </c>
      <c r="F1270" s="106" t="s">
        <v>9073</v>
      </c>
      <c r="G1270" s="101"/>
      <c r="H1270" s="101"/>
    </row>
    <row r="1271" spans="1:8" ht="13" x14ac:dyDescent="0.2">
      <c r="A1271" s="105" t="s">
        <v>5981</v>
      </c>
      <c r="B1271" s="105" t="s">
        <v>4762</v>
      </c>
      <c r="C1271" s="105" t="str">
        <f t="shared" si="19"/>
        <v>0115900235就労移行支援</v>
      </c>
      <c r="D1271" s="105" t="s">
        <v>6774</v>
      </c>
      <c r="E1271" s="105" t="s">
        <v>7929</v>
      </c>
      <c r="F1271" s="106" t="s">
        <v>9073</v>
      </c>
      <c r="G1271" s="101"/>
      <c r="H1271" s="101"/>
    </row>
    <row r="1272" spans="1:8" ht="13" x14ac:dyDescent="0.2">
      <c r="A1272" s="105" t="s">
        <v>5981</v>
      </c>
      <c r="B1272" s="105" t="s">
        <v>4765</v>
      </c>
      <c r="C1272" s="105" t="str">
        <f t="shared" si="19"/>
        <v>0115900235就労継続支援(Ｂ型)</v>
      </c>
      <c r="D1272" s="105" t="s">
        <v>6774</v>
      </c>
      <c r="E1272" s="105" t="s">
        <v>7929</v>
      </c>
      <c r="F1272" s="106" t="s">
        <v>9073</v>
      </c>
      <c r="G1272" s="101"/>
      <c r="H1272" s="101"/>
    </row>
    <row r="1273" spans="1:8" ht="13" x14ac:dyDescent="0.2">
      <c r="A1273" s="105" t="s">
        <v>5982</v>
      </c>
      <c r="B1273" s="105" t="s">
        <v>4765</v>
      </c>
      <c r="C1273" s="105" t="str">
        <f t="shared" si="19"/>
        <v>0116000043就労継続支援(Ｂ型)</v>
      </c>
      <c r="D1273" s="105" t="s">
        <v>3338</v>
      </c>
      <c r="E1273" s="105" t="s">
        <v>7930</v>
      </c>
      <c r="F1273" s="106" t="s">
        <v>9074</v>
      </c>
      <c r="G1273" s="101"/>
      <c r="H1273" s="101"/>
    </row>
    <row r="1274" spans="1:8" ht="13" x14ac:dyDescent="0.2">
      <c r="A1274" s="105" t="s">
        <v>5983</v>
      </c>
      <c r="B1274" s="105" t="s">
        <v>4765</v>
      </c>
      <c r="C1274" s="105" t="str">
        <f t="shared" si="19"/>
        <v>0116000050就労継続支援(Ｂ型)</v>
      </c>
      <c r="D1274" s="105" t="s">
        <v>6779</v>
      </c>
      <c r="E1274" s="105" t="s">
        <v>7931</v>
      </c>
      <c r="F1274" s="106" t="s">
        <v>9075</v>
      </c>
      <c r="G1274" s="101"/>
      <c r="H1274" s="101"/>
    </row>
    <row r="1275" spans="1:8" ht="13" x14ac:dyDescent="0.2">
      <c r="A1275" s="105" t="s">
        <v>5984</v>
      </c>
      <c r="B1275" s="105" t="s">
        <v>4765</v>
      </c>
      <c r="C1275" s="105" t="str">
        <f t="shared" si="19"/>
        <v>0116000068就労継続支援(Ｂ型)</v>
      </c>
      <c r="D1275" s="105" t="s">
        <v>6780</v>
      </c>
      <c r="E1275" s="105" t="s">
        <v>7932</v>
      </c>
      <c r="F1275" s="106" t="s">
        <v>9076</v>
      </c>
      <c r="G1275" s="101"/>
      <c r="H1275" s="101"/>
    </row>
    <row r="1276" spans="1:8" ht="13" x14ac:dyDescent="0.2">
      <c r="A1276" s="105" t="s">
        <v>5985</v>
      </c>
      <c r="B1276" s="105" t="s">
        <v>4763</v>
      </c>
      <c r="C1276" s="105" t="str">
        <f t="shared" si="19"/>
        <v>0116100140生活介護</v>
      </c>
      <c r="D1276" s="105" t="s">
        <v>6781</v>
      </c>
      <c r="E1276" s="105" t="s">
        <v>7933</v>
      </c>
      <c r="F1276" s="106" t="s">
        <v>9077</v>
      </c>
      <c r="G1276" s="101"/>
      <c r="H1276" s="101"/>
    </row>
    <row r="1277" spans="1:8" ht="13" x14ac:dyDescent="0.2">
      <c r="A1277" s="105" t="s">
        <v>5985</v>
      </c>
      <c r="B1277" s="105" t="s">
        <v>4762</v>
      </c>
      <c r="C1277" s="105" t="str">
        <f t="shared" si="19"/>
        <v>0116100140就労移行支援</v>
      </c>
      <c r="D1277" s="105" t="s">
        <v>6781</v>
      </c>
      <c r="E1277" s="105" t="s">
        <v>7934</v>
      </c>
      <c r="F1277" s="106" t="s">
        <v>9078</v>
      </c>
      <c r="G1277" s="101"/>
      <c r="H1277" s="101"/>
    </row>
    <row r="1278" spans="1:8" ht="13" x14ac:dyDescent="0.2">
      <c r="A1278" s="105" t="s">
        <v>5985</v>
      </c>
      <c r="B1278" s="105" t="s">
        <v>4765</v>
      </c>
      <c r="C1278" s="105" t="str">
        <f t="shared" si="19"/>
        <v>0116100140就労継続支援(Ｂ型)</v>
      </c>
      <c r="D1278" s="105" t="s">
        <v>6781</v>
      </c>
      <c r="E1278" s="105" t="s">
        <v>7935</v>
      </c>
      <c r="F1278" s="106" t="s">
        <v>9077</v>
      </c>
      <c r="G1278" s="101"/>
      <c r="H1278" s="101"/>
    </row>
    <row r="1279" spans="1:8" ht="13" x14ac:dyDescent="0.2">
      <c r="A1279" s="105" t="s">
        <v>5986</v>
      </c>
      <c r="B1279" s="105" t="s">
        <v>4765</v>
      </c>
      <c r="C1279" s="105" t="str">
        <f t="shared" si="19"/>
        <v>0116100157就労継続支援(Ｂ型)</v>
      </c>
      <c r="D1279" s="105" t="s">
        <v>6781</v>
      </c>
      <c r="E1279" s="105" t="s">
        <v>7936</v>
      </c>
      <c r="F1279" s="106" t="s">
        <v>9079</v>
      </c>
      <c r="G1279" s="101"/>
      <c r="H1279" s="101"/>
    </row>
    <row r="1280" spans="1:8" ht="13" x14ac:dyDescent="0.2">
      <c r="A1280" s="105" t="s">
        <v>5987</v>
      </c>
      <c r="B1280" s="105" t="s">
        <v>4763</v>
      </c>
      <c r="C1280" s="105" t="str">
        <f t="shared" si="19"/>
        <v>0116100264生活介護</v>
      </c>
      <c r="D1280" s="105" t="s">
        <v>6774</v>
      </c>
      <c r="E1280" s="105" t="s">
        <v>7937</v>
      </c>
      <c r="F1280" s="106" t="s">
        <v>9080</v>
      </c>
      <c r="G1280" s="101"/>
      <c r="H1280" s="101"/>
    </row>
    <row r="1281" spans="1:8" ht="13" x14ac:dyDescent="0.2">
      <c r="A1281" s="105" t="s">
        <v>5987</v>
      </c>
      <c r="B1281" s="105" t="s">
        <v>4765</v>
      </c>
      <c r="C1281" s="105" t="str">
        <f t="shared" si="19"/>
        <v>0116100264就労継続支援(Ｂ型)</v>
      </c>
      <c r="D1281" s="105" t="s">
        <v>6774</v>
      </c>
      <c r="E1281" s="105" t="s">
        <v>7937</v>
      </c>
      <c r="F1281" s="106" t="s">
        <v>9080</v>
      </c>
      <c r="G1281" s="101"/>
      <c r="H1281" s="101"/>
    </row>
    <row r="1282" spans="1:8" ht="13" x14ac:dyDescent="0.2">
      <c r="A1282" s="105" t="s">
        <v>5988</v>
      </c>
      <c r="B1282" s="105" t="s">
        <v>4763</v>
      </c>
      <c r="C1282" s="105" t="str">
        <f t="shared" si="19"/>
        <v>0116100330生活介護</v>
      </c>
      <c r="D1282" s="105" t="s">
        <v>3179</v>
      </c>
      <c r="E1282" s="105" t="s">
        <v>7938</v>
      </c>
      <c r="F1282" s="106" t="s">
        <v>9081</v>
      </c>
      <c r="G1282" s="101">
        <v>2</v>
      </c>
      <c r="H1282" s="101">
        <v>5</v>
      </c>
    </row>
    <row r="1283" spans="1:8" ht="13" x14ac:dyDescent="0.2">
      <c r="A1283" s="105" t="s">
        <v>5989</v>
      </c>
      <c r="B1283" s="105" t="s">
        <v>4765</v>
      </c>
      <c r="C1283" s="105" t="str">
        <f t="shared" si="19"/>
        <v>0116100348就労継続支援(Ｂ型)</v>
      </c>
      <c r="D1283" s="105" t="s">
        <v>6782</v>
      </c>
      <c r="E1283" s="105" t="s">
        <v>7939</v>
      </c>
      <c r="F1283" s="106" t="s">
        <v>9082</v>
      </c>
      <c r="G1283" s="101"/>
      <c r="H1283" s="101"/>
    </row>
    <row r="1284" spans="1:8" ht="13" x14ac:dyDescent="0.2">
      <c r="A1284" s="105" t="s">
        <v>5990</v>
      </c>
      <c r="B1284" s="105" t="s">
        <v>4764</v>
      </c>
      <c r="C1284" s="105" t="str">
        <f t="shared" ref="C1284:C1347" si="20">A1284&amp;B1284</f>
        <v>0116100355就労継続支援(Ａ型)</v>
      </c>
      <c r="D1284" s="105" t="s">
        <v>6783</v>
      </c>
      <c r="E1284" s="105" t="s">
        <v>7940</v>
      </c>
      <c r="F1284" s="106" t="s">
        <v>9083</v>
      </c>
      <c r="G1284" s="101"/>
      <c r="H1284" s="101"/>
    </row>
    <row r="1285" spans="1:8" ht="13" x14ac:dyDescent="0.2">
      <c r="A1285" s="105" t="s">
        <v>5990</v>
      </c>
      <c r="B1285" s="105" t="s">
        <v>4765</v>
      </c>
      <c r="C1285" s="105" t="str">
        <f t="shared" si="20"/>
        <v>0116100355就労継続支援(Ｂ型)</v>
      </c>
      <c r="D1285" s="105" t="s">
        <v>6783</v>
      </c>
      <c r="E1285" s="105" t="s">
        <v>7940</v>
      </c>
      <c r="F1285" s="106" t="s">
        <v>9083</v>
      </c>
      <c r="G1285" s="101"/>
      <c r="H1285" s="101"/>
    </row>
    <row r="1286" spans="1:8" ht="13" x14ac:dyDescent="0.2">
      <c r="A1286" s="105" t="s">
        <v>5991</v>
      </c>
      <c r="B1286" s="105" t="s">
        <v>4763</v>
      </c>
      <c r="C1286" s="105" t="str">
        <f t="shared" si="20"/>
        <v>0116100363生活介護</v>
      </c>
      <c r="D1286" s="105" t="s">
        <v>6783</v>
      </c>
      <c r="E1286" s="105" t="s">
        <v>7941</v>
      </c>
      <c r="F1286" s="106" t="s">
        <v>9084</v>
      </c>
      <c r="G1286" s="101"/>
      <c r="H1286" s="101"/>
    </row>
    <row r="1287" spans="1:8" ht="13" x14ac:dyDescent="0.2">
      <c r="A1287" s="105" t="s">
        <v>5992</v>
      </c>
      <c r="B1287" s="105" t="s">
        <v>4763</v>
      </c>
      <c r="C1287" s="105" t="str">
        <f t="shared" si="20"/>
        <v>0116100397生活介護</v>
      </c>
      <c r="D1287" s="105" t="s">
        <v>6783</v>
      </c>
      <c r="E1287" s="105" t="s">
        <v>7942</v>
      </c>
      <c r="F1287" s="106" t="s">
        <v>9085</v>
      </c>
      <c r="G1287" s="101"/>
      <c r="H1287" s="101"/>
    </row>
    <row r="1288" spans="1:8" ht="13" x14ac:dyDescent="0.2">
      <c r="A1288" s="105" t="s">
        <v>5993</v>
      </c>
      <c r="B1288" s="105" t="s">
        <v>4763</v>
      </c>
      <c r="C1288" s="105" t="str">
        <f t="shared" si="20"/>
        <v>0116100405生活介護</v>
      </c>
      <c r="D1288" s="105" t="s">
        <v>6744</v>
      </c>
      <c r="E1288" s="105" t="s">
        <v>7943</v>
      </c>
      <c r="F1288" s="106" t="s">
        <v>9086</v>
      </c>
      <c r="G1288" s="101"/>
      <c r="H1288" s="101"/>
    </row>
    <row r="1289" spans="1:8" ht="13" x14ac:dyDescent="0.2">
      <c r="A1289" s="105" t="s">
        <v>5993</v>
      </c>
      <c r="B1289" s="105" t="s">
        <v>4765</v>
      </c>
      <c r="C1289" s="105" t="str">
        <f t="shared" si="20"/>
        <v>0116100405就労継続支援(Ｂ型)</v>
      </c>
      <c r="D1289" s="105" t="s">
        <v>6744</v>
      </c>
      <c r="E1289" s="105" t="s">
        <v>7943</v>
      </c>
      <c r="F1289" s="106" t="s">
        <v>9086</v>
      </c>
      <c r="G1289" s="101"/>
      <c r="H1289" s="101"/>
    </row>
    <row r="1290" spans="1:8" ht="13" x14ac:dyDescent="0.2">
      <c r="A1290" s="105" t="s">
        <v>5994</v>
      </c>
      <c r="B1290" s="105" t="s">
        <v>4764</v>
      </c>
      <c r="C1290" s="105" t="str">
        <f t="shared" si="20"/>
        <v>0116100454就労継続支援(Ａ型)</v>
      </c>
      <c r="D1290" s="105" t="s">
        <v>6784</v>
      </c>
      <c r="E1290" s="105" t="s">
        <v>7944</v>
      </c>
      <c r="F1290" s="106" t="s">
        <v>9087</v>
      </c>
      <c r="G1290" s="101"/>
      <c r="H1290" s="101"/>
    </row>
    <row r="1291" spans="1:8" ht="13" x14ac:dyDescent="0.2">
      <c r="A1291" s="105" t="s">
        <v>5995</v>
      </c>
      <c r="B1291" s="105" t="s">
        <v>4765</v>
      </c>
      <c r="C1291" s="105" t="str">
        <f t="shared" si="20"/>
        <v>0116100496就労継続支援(Ｂ型)</v>
      </c>
      <c r="D1291" s="105" t="s">
        <v>6785</v>
      </c>
      <c r="E1291" s="105" t="s">
        <v>7945</v>
      </c>
      <c r="F1291" s="106" t="s">
        <v>9088</v>
      </c>
      <c r="G1291" s="101"/>
      <c r="H1291" s="101"/>
    </row>
    <row r="1292" spans="1:8" ht="13" x14ac:dyDescent="0.2">
      <c r="A1292" s="105" t="s">
        <v>5996</v>
      </c>
      <c r="B1292" s="105" t="s">
        <v>4765</v>
      </c>
      <c r="C1292" s="105" t="str">
        <f t="shared" si="20"/>
        <v>0116100504就労継続支援(Ｂ型)</v>
      </c>
      <c r="D1292" s="105" t="s">
        <v>6786</v>
      </c>
      <c r="E1292" s="105" t="s">
        <v>7946</v>
      </c>
      <c r="F1292" s="106" t="s">
        <v>9089</v>
      </c>
      <c r="G1292" s="101"/>
      <c r="H1292" s="101"/>
    </row>
    <row r="1293" spans="1:8" ht="13" x14ac:dyDescent="0.2">
      <c r="A1293" s="105" t="s">
        <v>5997</v>
      </c>
      <c r="B1293" s="105" t="s">
        <v>4765</v>
      </c>
      <c r="C1293" s="105" t="str">
        <f t="shared" si="20"/>
        <v>0116100520就労継続支援(Ｂ型)</v>
      </c>
      <c r="D1293" s="105" t="s">
        <v>6787</v>
      </c>
      <c r="E1293" s="105" t="s">
        <v>7947</v>
      </c>
      <c r="F1293" s="106" t="s">
        <v>9090</v>
      </c>
      <c r="G1293" s="101"/>
      <c r="H1293" s="101"/>
    </row>
    <row r="1294" spans="1:8" ht="13" x14ac:dyDescent="0.2">
      <c r="A1294" s="105" t="s">
        <v>5998</v>
      </c>
      <c r="B1294" s="105" t="s">
        <v>4765</v>
      </c>
      <c r="C1294" s="105" t="str">
        <f t="shared" si="20"/>
        <v>0116100538就労継続支援(Ｂ型)</v>
      </c>
      <c r="D1294" s="105" t="s">
        <v>6787</v>
      </c>
      <c r="E1294" s="105" t="s">
        <v>7948</v>
      </c>
      <c r="F1294" s="106" t="s">
        <v>9091</v>
      </c>
      <c r="G1294" s="101"/>
      <c r="H1294" s="101"/>
    </row>
    <row r="1295" spans="1:8" ht="13" x14ac:dyDescent="0.2">
      <c r="A1295" s="105" t="s">
        <v>5999</v>
      </c>
      <c r="B1295" s="105" t="s">
        <v>4763</v>
      </c>
      <c r="C1295" s="105" t="str">
        <f t="shared" si="20"/>
        <v>0116400029生活介護</v>
      </c>
      <c r="D1295" s="105" t="s">
        <v>6788</v>
      </c>
      <c r="E1295" s="105" t="s">
        <v>6788</v>
      </c>
      <c r="F1295" s="106" t="s">
        <v>9092</v>
      </c>
      <c r="G1295" s="101"/>
      <c r="H1295" s="101"/>
    </row>
    <row r="1296" spans="1:8" ht="13" x14ac:dyDescent="0.2">
      <c r="A1296" s="105" t="s">
        <v>5999</v>
      </c>
      <c r="B1296" s="105" t="s">
        <v>4765</v>
      </c>
      <c r="C1296" s="105" t="str">
        <f t="shared" si="20"/>
        <v>0116400029就労継続支援(Ｂ型)</v>
      </c>
      <c r="D1296" s="105" t="s">
        <v>6788</v>
      </c>
      <c r="E1296" s="105" t="s">
        <v>6788</v>
      </c>
      <c r="F1296" s="106" t="s">
        <v>9092</v>
      </c>
      <c r="G1296" s="101"/>
      <c r="H1296" s="101"/>
    </row>
    <row r="1297" spans="1:8" ht="13" x14ac:dyDescent="0.2">
      <c r="A1297" s="105" t="s">
        <v>6000</v>
      </c>
      <c r="B1297" s="105" t="s">
        <v>4765</v>
      </c>
      <c r="C1297" s="105" t="str">
        <f t="shared" si="20"/>
        <v>0116400227就労継続支援(Ｂ型)</v>
      </c>
      <c r="D1297" s="105" t="s">
        <v>6789</v>
      </c>
      <c r="E1297" s="105" t="s">
        <v>6789</v>
      </c>
      <c r="F1297" s="106" t="s">
        <v>9093</v>
      </c>
      <c r="G1297" s="101"/>
      <c r="H1297" s="101"/>
    </row>
    <row r="1298" spans="1:8" ht="13" x14ac:dyDescent="0.2">
      <c r="A1298" s="105" t="s">
        <v>6001</v>
      </c>
      <c r="B1298" s="105" t="s">
        <v>4765</v>
      </c>
      <c r="C1298" s="105" t="str">
        <f t="shared" si="20"/>
        <v>0116400243就労継続支援(Ｂ型)</v>
      </c>
      <c r="D1298" s="105" t="s">
        <v>6413</v>
      </c>
      <c r="E1298" s="105" t="s">
        <v>7949</v>
      </c>
      <c r="F1298" s="106" t="s">
        <v>9094</v>
      </c>
      <c r="G1298" s="101"/>
      <c r="H1298" s="101"/>
    </row>
    <row r="1299" spans="1:8" ht="13" x14ac:dyDescent="0.2">
      <c r="A1299" s="105" t="s">
        <v>6002</v>
      </c>
      <c r="B1299" s="105" t="s">
        <v>4763</v>
      </c>
      <c r="C1299" s="105" t="str">
        <f t="shared" si="20"/>
        <v>0116400250生活介護</v>
      </c>
      <c r="D1299" s="105" t="s">
        <v>6413</v>
      </c>
      <c r="E1299" s="105" t="s">
        <v>7950</v>
      </c>
      <c r="F1299" s="106" t="s">
        <v>9095</v>
      </c>
      <c r="G1299" s="101"/>
      <c r="H1299" s="101"/>
    </row>
    <row r="1300" spans="1:8" ht="13" x14ac:dyDescent="0.2">
      <c r="A1300" s="105" t="s">
        <v>6003</v>
      </c>
      <c r="B1300" s="105" t="s">
        <v>4763</v>
      </c>
      <c r="C1300" s="105" t="str">
        <f t="shared" si="20"/>
        <v>0116400268生活介護</v>
      </c>
      <c r="D1300" s="105" t="s">
        <v>6413</v>
      </c>
      <c r="E1300" s="105" t="s">
        <v>7951</v>
      </c>
      <c r="F1300" s="106" t="s">
        <v>9096</v>
      </c>
      <c r="G1300" s="101"/>
      <c r="H1300" s="101"/>
    </row>
    <row r="1301" spans="1:8" ht="13" x14ac:dyDescent="0.2">
      <c r="A1301" s="105" t="s">
        <v>6004</v>
      </c>
      <c r="B1301" s="105" t="s">
        <v>4763</v>
      </c>
      <c r="C1301" s="105" t="str">
        <f t="shared" si="20"/>
        <v>0116400276生活介護</v>
      </c>
      <c r="D1301" s="105" t="s">
        <v>6413</v>
      </c>
      <c r="E1301" s="105" t="s">
        <v>7952</v>
      </c>
      <c r="F1301" s="106" t="s">
        <v>9096</v>
      </c>
      <c r="G1301" s="101"/>
      <c r="H1301" s="101"/>
    </row>
    <row r="1302" spans="1:8" ht="13" x14ac:dyDescent="0.2">
      <c r="A1302" s="105" t="s">
        <v>6004</v>
      </c>
      <c r="B1302" s="105" t="s">
        <v>4765</v>
      </c>
      <c r="C1302" s="105" t="str">
        <f t="shared" si="20"/>
        <v>0116400276就労継続支援(Ｂ型)</v>
      </c>
      <c r="D1302" s="105" t="s">
        <v>6413</v>
      </c>
      <c r="E1302" s="105" t="s">
        <v>7952</v>
      </c>
      <c r="F1302" s="106" t="s">
        <v>9096</v>
      </c>
      <c r="G1302" s="101"/>
      <c r="H1302" s="101"/>
    </row>
    <row r="1303" spans="1:8" ht="13" x14ac:dyDescent="0.2">
      <c r="A1303" s="105" t="s">
        <v>6005</v>
      </c>
      <c r="B1303" s="105" t="s">
        <v>4765</v>
      </c>
      <c r="C1303" s="105" t="str">
        <f t="shared" si="20"/>
        <v>0116400334就労継続支援(Ｂ型)</v>
      </c>
      <c r="D1303" s="105" t="s">
        <v>6790</v>
      </c>
      <c r="E1303" s="105" t="s">
        <v>7953</v>
      </c>
      <c r="F1303" s="106" t="s">
        <v>9097</v>
      </c>
      <c r="G1303" s="101"/>
      <c r="H1303" s="101"/>
    </row>
    <row r="1304" spans="1:8" ht="13" x14ac:dyDescent="0.2">
      <c r="A1304" s="105" t="s">
        <v>6006</v>
      </c>
      <c r="B1304" s="105" t="s">
        <v>4765</v>
      </c>
      <c r="C1304" s="105" t="str">
        <f t="shared" si="20"/>
        <v>0116400342就労継続支援(Ｂ型)</v>
      </c>
      <c r="D1304" s="105" t="s">
        <v>6791</v>
      </c>
      <c r="E1304" s="105" t="s">
        <v>7954</v>
      </c>
      <c r="F1304" s="106" t="s">
        <v>9098</v>
      </c>
      <c r="G1304" s="101"/>
      <c r="H1304" s="101"/>
    </row>
    <row r="1305" spans="1:8" ht="13" x14ac:dyDescent="0.2">
      <c r="A1305" s="105" t="s">
        <v>6007</v>
      </c>
      <c r="B1305" s="105" t="s">
        <v>4765</v>
      </c>
      <c r="C1305" s="105" t="str">
        <f t="shared" si="20"/>
        <v>0116400359就労継続支援(Ｂ型)</v>
      </c>
      <c r="D1305" s="105" t="s">
        <v>6792</v>
      </c>
      <c r="E1305" s="105" t="s">
        <v>7955</v>
      </c>
      <c r="F1305" s="106" t="s">
        <v>9099</v>
      </c>
      <c r="G1305" s="101"/>
      <c r="H1305" s="101"/>
    </row>
    <row r="1306" spans="1:8" ht="13" x14ac:dyDescent="0.2">
      <c r="A1306" s="105" t="s">
        <v>6008</v>
      </c>
      <c r="B1306" s="105" t="s">
        <v>4763</v>
      </c>
      <c r="C1306" s="105" t="str">
        <f t="shared" si="20"/>
        <v>0116400417生活介護</v>
      </c>
      <c r="D1306" s="105" t="s">
        <v>6793</v>
      </c>
      <c r="E1306" s="105" t="s">
        <v>7956</v>
      </c>
      <c r="F1306" s="106" t="s">
        <v>9100</v>
      </c>
      <c r="G1306" s="101"/>
      <c r="H1306" s="101"/>
    </row>
    <row r="1307" spans="1:8" ht="13" x14ac:dyDescent="0.2">
      <c r="A1307" s="105" t="s">
        <v>6009</v>
      </c>
      <c r="B1307" s="105" t="s">
        <v>4765</v>
      </c>
      <c r="C1307" s="105" t="str">
        <f t="shared" si="20"/>
        <v>0116400441就労継続支援(Ｂ型)</v>
      </c>
      <c r="D1307" s="105" t="s">
        <v>6794</v>
      </c>
      <c r="E1307" s="105" t="s">
        <v>7957</v>
      </c>
      <c r="F1307" s="106" t="s">
        <v>9101</v>
      </c>
      <c r="G1307" s="101"/>
      <c r="H1307" s="101"/>
    </row>
    <row r="1308" spans="1:8" ht="13" x14ac:dyDescent="0.2">
      <c r="A1308" s="105" t="s">
        <v>6010</v>
      </c>
      <c r="B1308" s="105" t="s">
        <v>4765</v>
      </c>
      <c r="C1308" s="105" t="str">
        <f t="shared" si="20"/>
        <v>0116400458就労継続支援(Ｂ型)</v>
      </c>
      <c r="D1308" s="105" t="s">
        <v>6795</v>
      </c>
      <c r="E1308" s="105" t="s">
        <v>6795</v>
      </c>
      <c r="F1308" s="106" t="s">
        <v>9102</v>
      </c>
      <c r="G1308" s="101"/>
      <c r="H1308" s="101"/>
    </row>
    <row r="1309" spans="1:8" ht="13" x14ac:dyDescent="0.2">
      <c r="A1309" s="105" t="s">
        <v>6011</v>
      </c>
      <c r="B1309" s="105" t="s">
        <v>4765</v>
      </c>
      <c r="C1309" s="105" t="str">
        <f t="shared" si="20"/>
        <v>0116700220就労継続支援(Ｂ型)</v>
      </c>
      <c r="D1309" s="105" t="s">
        <v>6796</v>
      </c>
      <c r="E1309" s="105" t="s">
        <v>7958</v>
      </c>
      <c r="F1309" s="106" t="s">
        <v>9103</v>
      </c>
      <c r="G1309" s="101"/>
      <c r="H1309" s="101"/>
    </row>
    <row r="1310" spans="1:8" ht="13" x14ac:dyDescent="0.2">
      <c r="A1310" s="105" t="s">
        <v>6012</v>
      </c>
      <c r="B1310" s="105" t="s">
        <v>4765</v>
      </c>
      <c r="C1310" s="105" t="str">
        <f t="shared" si="20"/>
        <v>0116700428就労継続支援(Ｂ型)</v>
      </c>
      <c r="D1310" s="105" t="s">
        <v>6797</v>
      </c>
      <c r="E1310" s="105" t="s">
        <v>7959</v>
      </c>
      <c r="F1310" s="106" t="s">
        <v>9104</v>
      </c>
      <c r="G1310" s="101"/>
      <c r="H1310" s="101"/>
    </row>
    <row r="1311" spans="1:8" ht="13" x14ac:dyDescent="0.2">
      <c r="A1311" s="105" t="s">
        <v>6013</v>
      </c>
      <c r="B1311" s="105" t="s">
        <v>4763</v>
      </c>
      <c r="C1311" s="105" t="str">
        <f t="shared" si="20"/>
        <v>0116700451生活介護</v>
      </c>
      <c r="D1311" s="105" t="s">
        <v>6798</v>
      </c>
      <c r="E1311" s="105" t="s">
        <v>7960</v>
      </c>
      <c r="F1311" s="106" t="s">
        <v>9105</v>
      </c>
      <c r="G1311" s="101"/>
      <c r="H1311" s="101"/>
    </row>
    <row r="1312" spans="1:8" ht="13" x14ac:dyDescent="0.2">
      <c r="A1312" s="105" t="s">
        <v>6013</v>
      </c>
      <c r="B1312" s="105" t="s">
        <v>4765</v>
      </c>
      <c r="C1312" s="105" t="str">
        <f t="shared" si="20"/>
        <v>0116700451就労継続支援(Ｂ型)</v>
      </c>
      <c r="D1312" s="105" t="s">
        <v>6798</v>
      </c>
      <c r="E1312" s="105" t="s">
        <v>7960</v>
      </c>
      <c r="F1312" s="106" t="s">
        <v>9105</v>
      </c>
      <c r="G1312" s="101"/>
      <c r="H1312" s="101"/>
    </row>
    <row r="1313" spans="1:8" ht="13" x14ac:dyDescent="0.2">
      <c r="A1313" s="105" t="s">
        <v>6014</v>
      </c>
      <c r="B1313" s="105" t="s">
        <v>4763</v>
      </c>
      <c r="C1313" s="105" t="str">
        <f t="shared" si="20"/>
        <v>0116700501生活介護</v>
      </c>
      <c r="D1313" s="105" t="s">
        <v>6797</v>
      </c>
      <c r="E1313" s="105" t="s">
        <v>7961</v>
      </c>
      <c r="F1313" s="106" t="s">
        <v>9106</v>
      </c>
      <c r="G1313" s="101"/>
      <c r="H1313" s="101"/>
    </row>
    <row r="1314" spans="1:8" ht="13" x14ac:dyDescent="0.2">
      <c r="A1314" s="105" t="s">
        <v>6015</v>
      </c>
      <c r="B1314" s="105" t="s">
        <v>4763</v>
      </c>
      <c r="C1314" s="105" t="str">
        <f t="shared" si="20"/>
        <v>0116700535生活介護</v>
      </c>
      <c r="D1314" s="105" t="s">
        <v>6799</v>
      </c>
      <c r="E1314" s="105" t="s">
        <v>7962</v>
      </c>
      <c r="F1314" s="106" t="s">
        <v>9107</v>
      </c>
      <c r="G1314" s="101"/>
      <c r="H1314" s="101"/>
    </row>
    <row r="1315" spans="1:8" ht="13" x14ac:dyDescent="0.2">
      <c r="A1315" s="105" t="s">
        <v>6015</v>
      </c>
      <c r="B1315" s="105" t="s">
        <v>4766</v>
      </c>
      <c r="C1315" s="105" t="str">
        <f t="shared" si="20"/>
        <v>0116700535自立訓練(生活訓練)</v>
      </c>
      <c r="D1315" s="105" t="s">
        <v>6799</v>
      </c>
      <c r="E1315" s="105" t="s">
        <v>7962</v>
      </c>
      <c r="F1315" s="106" t="s">
        <v>9107</v>
      </c>
      <c r="G1315" s="101"/>
      <c r="H1315" s="101"/>
    </row>
    <row r="1316" spans="1:8" ht="13" x14ac:dyDescent="0.2">
      <c r="A1316" s="105" t="s">
        <v>6015</v>
      </c>
      <c r="B1316" s="105" t="s">
        <v>4765</v>
      </c>
      <c r="C1316" s="105" t="str">
        <f t="shared" si="20"/>
        <v>0116700535就労継続支援(Ｂ型)</v>
      </c>
      <c r="D1316" s="105" t="s">
        <v>6799</v>
      </c>
      <c r="E1316" s="105" t="s">
        <v>7962</v>
      </c>
      <c r="F1316" s="106" t="s">
        <v>9107</v>
      </c>
      <c r="G1316" s="101"/>
      <c r="H1316" s="101"/>
    </row>
    <row r="1317" spans="1:8" ht="13" x14ac:dyDescent="0.2">
      <c r="A1317" s="105" t="s">
        <v>6016</v>
      </c>
      <c r="B1317" s="105" t="s">
        <v>4762</v>
      </c>
      <c r="C1317" s="105" t="str">
        <f t="shared" si="20"/>
        <v>0116700550就労移行支援</v>
      </c>
      <c r="D1317" s="105" t="s">
        <v>6800</v>
      </c>
      <c r="E1317" s="105" t="s">
        <v>7963</v>
      </c>
      <c r="F1317" s="106" t="s">
        <v>9108</v>
      </c>
      <c r="G1317" s="101"/>
      <c r="H1317" s="101"/>
    </row>
    <row r="1318" spans="1:8" ht="13" x14ac:dyDescent="0.2">
      <c r="A1318" s="105" t="s">
        <v>6016</v>
      </c>
      <c r="B1318" s="105" t="s">
        <v>4765</v>
      </c>
      <c r="C1318" s="105" t="str">
        <f t="shared" si="20"/>
        <v>0116700550就労継続支援(Ｂ型)</v>
      </c>
      <c r="D1318" s="105" t="s">
        <v>6800</v>
      </c>
      <c r="E1318" s="105" t="s">
        <v>7963</v>
      </c>
      <c r="F1318" s="106" t="s">
        <v>9109</v>
      </c>
      <c r="G1318" s="101"/>
      <c r="H1318" s="101"/>
    </row>
    <row r="1319" spans="1:8" ht="13" x14ac:dyDescent="0.2">
      <c r="A1319" s="105" t="s">
        <v>6017</v>
      </c>
      <c r="B1319" s="105" t="s">
        <v>4765</v>
      </c>
      <c r="C1319" s="105" t="str">
        <f t="shared" si="20"/>
        <v>0116700568就労継続支援(Ｂ型)</v>
      </c>
      <c r="D1319" s="105" t="s">
        <v>6801</v>
      </c>
      <c r="E1319" s="105" t="s">
        <v>7964</v>
      </c>
      <c r="F1319" s="106" t="s">
        <v>9110</v>
      </c>
      <c r="G1319" s="101"/>
      <c r="H1319" s="101"/>
    </row>
    <row r="1320" spans="1:8" ht="13" x14ac:dyDescent="0.2">
      <c r="A1320" s="105" t="s">
        <v>6018</v>
      </c>
      <c r="B1320" s="105" t="s">
        <v>4763</v>
      </c>
      <c r="C1320" s="105" t="str">
        <f t="shared" si="20"/>
        <v>0116700584生活介護</v>
      </c>
      <c r="D1320" s="105" t="s">
        <v>6801</v>
      </c>
      <c r="E1320" s="105" t="s">
        <v>7965</v>
      </c>
      <c r="F1320" s="106" t="s">
        <v>9111</v>
      </c>
      <c r="G1320" s="101"/>
      <c r="H1320" s="101"/>
    </row>
    <row r="1321" spans="1:8" ht="13" x14ac:dyDescent="0.2">
      <c r="A1321" s="105" t="s">
        <v>6019</v>
      </c>
      <c r="B1321" s="105" t="s">
        <v>4762</v>
      </c>
      <c r="C1321" s="105" t="str">
        <f t="shared" si="20"/>
        <v>0116700592就労移行支援</v>
      </c>
      <c r="D1321" s="105" t="s">
        <v>6802</v>
      </c>
      <c r="E1321" s="105" t="s">
        <v>7966</v>
      </c>
      <c r="F1321" s="106" t="s">
        <v>9112</v>
      </c>
      <c r="G1321" s="101"/>
      <c r="H1321" s="101"/>
    </row>
    <row r="1322" spans="1:8" ht="13" x14ac:dyDescent="0.2">
      <c r="A1322" s="105" t="s">
        <v>6019</v>
      </c>
      <c r="B1322" s="105" t="s">
        <v>4765</v>
      </c>
      <c r="C1322" s="105" t="str">
        <f t="shared" si="20"/>
        <v>0116700592就労継続支援(Ｂ型)</v>
      </c>
      <c r="D1322" s="105" t="s">
        <v>6802</v>
      </c>
      <c r="E1322" s="105" t="s">
        <v>7966</v>
      </c>
      <c r="F1322" s="106" t="s">
        <v>9112</v>
      </c>
      <c r="G1322" s="101"/>
      <c r="H1322" s="101"/>
    </row>
    <row r="1323" spans="1:8" ht="13" x14ac:dyDescent="0.2">
      <c r="A1323" s="105" t="s">
        <v>6020</v>
      </c>
      <c r="B1323" s="105" t="s">
        <v>4765</v>
      </c>
      <c r="C1323" s="105" t="str">
        <f t="shared" si="20"/>
        <v>0116700618就労継続支援(Ｂ型)</v>
      </c>
      <c r="D1323" s="105" t="s">
        <v>6803</v>
      </c>
      <c r="E1323" s="105" t="s">
        <v>7967</v>
      </c>
      <c r="F1323" s="106" t="s">
        <v>9113</v>
      </c>
      <c r="G1323" s="101"/>
      <c r="H1323" s="101"/>
    </row>
    <row r="1324" spans="1:8" ht="13" x14ac:dyDescent="0.2">
      <c r="A1324" s="105" t="s">
        <v>6021</v>
      </c>
      <c r="B1324" s="105" t="s">
        <v>4763</v>
      </c>
      <c r="C1324" s="105" t="str">
        <f t="shared" si="20"/>
        <v>0116700626生活介護</v>
      </c>
      <c r="D1324" s="105" t="s">
        <v>6804</v>
      </c>
      <c r="E1324" s="105" t="s">
        <v>7968</v>
      </c>
      <c r="F1324" s="106" t="s">
        <v>9114</v>
      </c>
      <c r="G1324" s="101"/>
      <c r="H1324" s="101"/>
    </row>
    <row r="1325" spans="1:8" ht="13" x14ac:dyDescent="0.2">
      <c r="A1325" s="105" t="s">
        <v>6022</v>
      </c>
      <c r="B1325" s="105" t="s">
        <v>4765</v>
      </c>
      <c r="C1325" s="105" t="str">
        <f t="shared" si="20"/>
        <v>0116700667就労継続支援(Ｂ型)</v>
      </c>
      <c r="D1325" s="105" t="s">
        <v>6799</v>
      </c>
      <c r="E1325" s="105" t="s">
        <v>7969</v>
      </c>
      <c r="F1325" s="106" t="s">
        <v>9115</v>
      </c>
      <c r="G1325" s="101"/>
      <c r="H1325" s="101"/>
    </row>
    <row r="1326" spans="1:8" ht="13" x14ac:dyDescent="0.2">
      <c r="A1326" s="105" t="s">
        <v>6023</v>
      </c>
      <c r="B1326" s="105" t="s">
        <v>4763</v>
      </c>
      <c r="C1326" s="105" t="str">
        <f t="shared" si="20"/>
        <v>0116700717生活介護</v>
      </c>
      <c r="D1326" s="105" t="s">
        <v>6799</v>
      </c>
      <c r="E1326" s="105" t="s">
        <v>7970</v>
      </c>
      <c r="F1326" s="106" t="s">
        <v>9116</v>
      </c>
      <c r="G1326" s="101"/>
      <c r="H1326" s="101"/>
    </row>
    <row r="1327" spans="1:8" ht="13" x14ac:dyDescent="0.2">
      <c r="A1327" s="105" t="s">
        <v>6024</v>
      </c>
      <c r="B1327" s="105" t="s">
        <v>4763</v>
      </c>
      <c r="C1327" s="105" t="str">
        <f t="shared" si="20"/>
        <v>0116700832生活介護</v>
      </c>
      <c r="D1327" s="105" t="s">
        <v>6796</v>
      </c>
      <c r="E1327" s="105" t="s">
        <v>7971</v>
      </c>
      <c r="F1327" s="106" t="s">
        <v>9117</v>
      </c>
      <c r="G1327" s="101"/>
      <c r="H1327" s="101"/>
    </row>
    <row r="1328" spans="1:8" ht="13" x14ac:dyDescent="0.2">
      <c r="A1328" s="105" t="s">
        <v>6025</v>
      </c>
      <c r="B1328" s="105" t="s">
        <v>4765</v>
      </c>
      <c r="C1328" s="105" t="str">
        <f t="shared" si="20"/>
        <v>0116700840就労継続支援(Ｂ型)</v>
      </c>
      <c r="D1328" s="105" t="s">
        <v>6805</v>
      </c>
      <c r="E1328" s="105" t="s">
        <v>7972</v>
      </c>
      <c r="F1328" s="106" t="s">
        <v>9118</v>
      </c>
      <c r="G1328" s="101"/>
      <c r="H1328" s="101"/>
    </row>
    <row r="1329" spans="1:8" ht="13" x14ac:dyDescent="0.2">
      <c r="A1329" s="105" t="s">
        <v>6026</v>
      </c>
      <c r="B1329" s="105" t="s">
        <v>4766</v>
      </c>
      <c r="C1329" s="105" t="str">
        <f t="shared" si="20"/>
        <v>0117100214自立訓練(生活訓練)</v>
      </c>
      <c r="D1329" s="105" t="s">
        <v>6806</v>
      </c>
      <c r="E1329" s="105" t="s">
        <v>7756</v>
      </c>
      <c r="F1329" s="106" t="s">
        <v>9119</v>
      </c>
      <c r="G1329" s="101"/>
      <c r="H1329" s="101"/>
    </row>
    <row r="1330" spans="1:8" ht="13" x14ac:dyDescent="0.2">
      <c r="A1330" s="105" t="s">
        <v>6026</v>
      </c>
      <c r="B1330" s="105" t="s">
        <v>4762</v>
      </c>
      <c r="C1330" s="105" t="str">
        <f t="shared" si="20"/>
        <v>0117100214就労移行支援</v>
      </c>
      <c r="D1330" s="105" t="s">
        <v>6806</v>
      </c>
      <c r="E1330" s="105" t="s">
        <v>7756</v>
      </c>
      <c r="F1330" s="106" t="s">
        <v>9119</v>
      </c>
      <c r="G1330" s="101"/>
      <c r="H1330" s="101"/>
    </row>
    <row r="1331" spans="1:8" ht="13" x14ac:dyDescent="0.2">
      <c r="A1331" s="105" t="s">
        <v>6026</v>
      </c>
      <c r="B1331" s="105" t="s">
        <v>4765</v>
      </c>
      <c r="C1331" s="105" t="str">
        <f t="shared" si="20"/>
        <v>0117100214就労継続支援(Ｂ型)</v>
      </c>
      <c r="D1331" s="105" t="s">
        <v>6806</v>
      </c>
      <c r="E1331" s="105" t="s">
        <v>7756</v>
      </c>
      <c r="F1331" s="106" t="s">
        <v>9119</v>
      </c>
      <c r="G1331" s="101"/>
      <c r="H1331" s="101"/>
    </row>
    <row r="1332" spans="1:8" ht="13" x14ac:dyDescent="0.2">
      <c r="A1332" s="105" t="s">
        <v>6027</v>
      </c>
      <c r="B1332" s="105" t="s">
        <v>4764</v>
      </c>
      <c r="C1332" s="105" t="str">
        <f t="shared" si="20"/>
        <v>0117100313就労継続支援(Ａ型)</v>
      </c>
      <c r="D1332" s="105" t="s">
        <v>3331</v>
      </c>
      <c r="E1332" s="105" t="s">
        <v>7973</v>
      </c>
      <c r="F1332" s="106" t="s">
        <v>9120</v>
      </c>
      <c r="G1332" s="101"/>
      <c r="H1332" s="101"/>
    </row>
    <row r="1333" spans="1:8" ht="13" x14ac:dyDescent="0.2">
      <c r="A1333" s="105" t="s">
        <v>6028</v>
      </c>
      <c r="B1333" s="105" t="s">
        <v>4765</v>
      </c>
      <c r="C1333" s="105" t="str">
        <f t="shared" si="20"/>
        <v>0117100354就労継続支援(Ｂ型)</v>
      </c>
      <c r="D1333" s="105" t="s">
        <v>6807</v>
      </c>
      <c r="E1333" s="105" t="s">
        <v>7974</v>
      </c>
      <c r="F1333" s="106" t="s">
        <v>9121</v>
      </c>
      <c r="G1333" s="101"/>
      <c r="H1333" s="101"/>
    </row>
    <row r="1334" spans="1:8" ht="13" x14ac:dyDescent="0.2">
      <c r="A1334" s="105" t="s">
        <v>6029</v>
      </c>
      <c r="B1334" s="105" t="s">
        <v>4765</v>
      </c>
      <c r="C1334" s="105" t="str">
        <f t="shared" si="20"/>
        <v>0117100412就労継続支援(Ｂ型)</v>
      </c>
      <c r="D1334" s="105" t="s">
        <v>6808</v>
      </c>
      <c r="E1334" s="105" t="s">
        <v>7975</v>
      </c>
      <c r="F1334" s="106" t="s">
        <v>9122</v>
      </c>
      <c r="G1334" s="101"/>
      <c r="H1334" s="101"/>
    </row>
    <row r="1335" spans="1:8" ht="13" x14ac:dyDescent="0.2">
      <c r="A1335" s="105" t="s">
        <v>6030</v>
      </c>
      <c r="B1335" s="105" t="s">
        <v>4762</v>
      </c>
      <c r="C1335" s="105" t="str">
        <f t="shared" si="20"/>
        <v>0117100420就労移行支援</v>
      </c>
      <c r="D1335" s="105" t="s">
        <v>6809</v>
      </c>
      <c r="E1335" s="105" t="s">
        <v>7976</v>
      </c>
      <c r="F1335" s="106" t="s">
        <v>9123</v>
      </c>
      <c r="G1335" s="101"/>
      <c r="H1335" s="101"/>
    </row>
    <row r="1336" spans="1:8" ht="13" x14ac:dyDescent="0.2">
      <c r="A1336" s="105" t="s">
        <v>6030</v>
      </c>
      <c r="B1336" s="105" t="s">
        <v>4765</v>
      </c>
      <c r="C1336" s="105" t="str">
        <f t="shared" si="20"/>
        <v>0117100420就労継続支援(Ｂ型)</v>
      </c>
      <c r="D1336" s="105" t="s">
        <v>6809</v>
      </c>
      <c r="E1336" s="105" t="s">
        <v>7976</v>
      </c>
      <c r="F1336" s="106" t="s">
        <v>9123</v>
      </c>
      <c r="G1336" s="101"/>
      <c r="H1336" s="101"/>
    </row>
    <row r="1337" spans="1:8" ht="13" x14ac:dyDescent="0.2">
      <c r="A1337" s="105" t="s">
        <v>6031</v>
      </c>
      <c r="B1337" s="105" t="s">
        <v>4763</v>
      </c>
      <c r="C1337" s="105" t="str">
        <f t="shared" si="20"/>
        <v>0117100446生活介護</v>
      </c>
      <c r="D1337" s="105" t="s">
        <v>6809</v>
      </c>
      <c r="E1337" s="105" t="s">
        <v>7977</v>
      </c>
      <c r="F1337" s="106" t="s">
        <v>9124</v>
      </c>
      <c r="G1337" s="101"/>
      <c r="H1337" s="101"/>
    </row>
    <row r="1338" spans="1:8" ht="13" x14ac:dyDescent="0.2">
      <c r="A1338" s="105" t="s">
        <v>6032</v>
      </c>
      <c r="B1338" s="105" t="s">
        <v>4763</v>
      </c>
      <c r="C1338" s="105" t="str">
        <f t="shared" si="20"/>
        <v>0117100453生活介護</v>
      </c>
      <c r="D1338" s="105" t="s">
        <v>6810</v>
      </c>
      <c r="E1338" s="105" t="s">
        <v>7978</v>
      </c>
      <c r="F1338" s="106" t="s">
        <v>9125</v>
      </c>
      <c r="G1338" s="101"/>
      <c r="H1338" s="101"/>
    </row>
    <row r="1339" spans="1:8" ht="13" x14ac:dyDescent="0.2">
      <c r="A1339" s="105" t="s">
        <v>6033</v>
      </c>
      <c r="B1339" s="105" t="s">
        <v>4765</v>
      </c>
      <c r="C1339" s="105" t="str">
        <f t="shared" si="20"/>
        <v>0117100461就労継続支援(Ｂ型)</v>
      </c>
      <c r="D1339" s="105" t="s">
        <v>6811</v>
      </c>
      <c r="E1339" s="105" t="s">
        <v>7979</v>
      </c>
      <c r="F1339" s="106" t="s">
        <v>9126</v>
      </c>
      <c r="G1339" s="101"/>
      <c r="H1339" s="101"/>
    </row>
    <row r="1340" spans="1:8" ht="13" x14ac:dyDescent="0.2">
      <c r="A1340" s="105" t="s">
        <v>6034</v>
      </c>
      <c r="B1340" s="105" t="s">
        <v>4763</v>
      </c>
      <c r="C1340" s="105" t="str">
        <f t="shared" si="20"/>
        <v>0117100487生活介護</v>
      </c>
      <c r="D1340" s="105" t="s">
        <v>3433</v>
      </c>
      <c r="E1340" s="105" t="s">
        <v>7980</v>
      </c>
      <c r="F1340" s="106" t="s">
        <v>9127</v>
      </c>
      <c r="G1340" s="101"/>
      <c r="H1340" s="101"/>
    </row>
    <row r="1341" spans="1:8" ht="13" x14ac:dyDescent="0.2">
      <c r="A1341" s="105" t="s">
        <v>6034</v>
      </c>
      <c r="B1341" s="105" t="s">
        <v>4765</v>
      </c>
      <c r="C1341" s="105" t="str">
        <f t="shared" si="20"/>
        <v>0117100487就労継続支援(Ｂ型)</v>
      </c>
      <c r="D1341" s="105" t="s">
        <v>3433</v>
      </c>
      <c r="E1341" s="105" t="s">
        <v>7981</v>
      </c>
      <c r="F1341" s="106" t="s">
        <v>9127</v>
      </c>
      <c r="G1341" s="101"/>
      <c r="H1341" s="101"/>
    </row>
    <row r="1342" spans="1:8" ht="13" x14ac:dyDescent="0.2">
      <c r="A1342" s="105" t="s">
        <v>6035</v>
      </c>
      <c r="B1342" s="105" t="s">
        <v>4763</v>
      </c>
      <c r="C1342" s="105" t="str">
        <f t="shared" si="20"/>
        <v>0117100495生活介護</v>
      </c>
      <c r="D1342" s="105" t="s">
        <v>6811</v>
      </c>
      <c r="E1342" s="105" t="s">
        <v>7982</v>
      </c>
      <c r="F1342" s="106" t="s">
        <v>9128</v>
      </c>
      <c r="G1342" s="101"/>
      <c r="H1342" s="101"/>
    </row>
    <row r="1343" spans="1:8" ht="13" x14ac:dyDescent="0.2">
      <c r="A1343" s="105" t="s">
        <v>6036</v>
      </c>
      <c r="B1343" s="105" t="s">
        <v>4763</v>
      </c>
      <c r="C1343" s="105" t="str">
        <f t="shared" si="20"/>
        <v>0117100537生活介護</v>
      </c>
      <c r="D1343" s="105" t="s">
        <v>3333</v>
      </c>
      <c r="E1343" s="105" t="s">
        <v>7983</v>
      </c>
      <c r="F1343" s="106" t="s">
        <v>9129</v>
      </c>
      <c r="G1343" s="101"/>
      <c r="H1343" s="101"/>
    </row>
    <row r="1344" spans="1:8" ht="13" x14ac:dyDescent="0.2">
      <c r="A1344" s="105" t="s">
        <v>6037</v>
      </c>
      <c r="B1344" s="105" t="s">
        <v>4765</v>
      </c>
      <c r="C1344" s="105" t="str">
        <f t="shared" si="20"/>
        <v>0117100545就労継続支援(Ｂ型)</v>
      </c>
      <c r="D1344" s="105" t="s">
        <v>3333</v>
      </c>
      <c r="E1344" s="105" t="s">
        <v>7984</v>
      </c>
      <c r="F1344" s="106" t="s">
        <v>9130</v>
      </c>
      <c r="G1344" s="101"/>
      <c r="H1344" s="101"/>
    </row>
    <row r="1345" spans="1:8" ht="13" x14ac:dyDescent="0.2">
      <c r="A1345" s="105" t="s">
        <v>6038</v>
      </c>
      <c r="B1345" s="105" t="s">
        <v>4763</v>
      </c>
      <c r="C1345" s="105" t="str">
        <f t="shared" si="20"/>
        <v>0117100552生活介護</v>
      </c>
      <c r="D1345" s="105" t="s">
        <v>3333</v>
      </c>
      <c r="E1345" s="105" t="s">
        <v>7985</v>
      </c>
      <c r="F1345" s="106" t="s">
        <v>9131</v>
      </c>
      <c r="G1345" s="101"/>
      <c r="H1345" s="101"/>
    </row>
    <row r="1346" spans="1:8" ht="13" x14ac:dyDescent="0.2">
      <c r="A1346" s="105" t="s">
        <v>6039</v>
      </c>
      <c r="B1346" s="105" t="s">
        <v>4763</v>
      </c>
      <c r="C1346" s="105" t="str">
        <f t="shared" si="20"/>
        <v>0117100560生活介護</v>
      </c>
      <c r="D1346" s="105" t="s">
        <v>3333</v>
      </c>
      <c r="E1346" s="105" t="s">
        <v>7986</v>
      </c>
      <c r="F1346" s="106" t="s">
        <v>9132</v>
      </c>
      <c r="G1346" s="101"/>
      <c r="H1346" s="101"/>
    </row>
    <row r="1347" spans="1:8" ht="13" x14ac:dyDescent="0.2">
      <c r="A1347" s="105" t="s">
        <v>6040</v>
      </c>
      <c r="B1347" s="105" t="s">
        <v>4764</v>
      </c>
      <c r="C1347" s="105" t="str">
        <f t="shared" si="20"/>
        <v>0117100586就労継続支援(Ａ型)</v>
      </c>
      <c r="D1347" s="105" t="s">
        <v>6812</v>
      </c>
      <c r="E1347" s="105" t="s">
        <v>7987</v>
      </c>
      <c r="F1347" s="106" t="s">
        <v>9133</v>
      </c>
      <c r="G1347" s="101"/>
      <c r="H1347" s="101"/>
    </row>
    <row r="1348" spans="1:8" ht="13" x14ac:dyDescent="0.2">
      <c r="A1348" s="105" t="s">
        <v>6041</v>
      </c>
      <c r="B1348" s="105" t="s">
        <v>4765</v>
      </c>
      <c r="C1348" s="105" t="str">
        <f t="shared" ref="C1348:C1411" si="21">A1348&amp;B1348</f>
        <v>0117100628就労継続支援(Ｂ型)</v>
      </c>
      <c r="D1348" s="105" t="s">
        <v>6813</v>
      </c>
      <c r="E1348" s="105" t="s">
        <v>7988</v>
      </c>
      <c r="F1348" s="106" t="s">
        <v>9134</v>
      </c>
      <c r="G1348" s="101"/>
      <c r="H1348" s="101"/>
    </row>
    <row r="1349" spans="1:8" ht="13" x14ac:dyDescent="0.2">
      <c r="A1349" s="105" t="s">
        <v>6042</v>
      </c>
      <c r="B1349" s="105" t="s">
        <v>4764</v>
      </c>
      <c r="C1349" s="105" t="str">
        <f t="shared" si="21"/>
        <v>0117100644就労継続支援(Ａ型)</v>
      </c>
      <c r="D1349" s="105" t="s">
        <v>6814</v>
      </c>
      <c r="E1349" s="105" t="s">
        <v>7989</v>
      </c>
      <c r="F1349" s="106" t="s">
        <v>9135</v>
      </c>
      <c r="G1349" s="101"/>
      <c r="H1349" s="101"/>
    </row>
    <row r="1350" spans="1:8" ht="13" x14ac:dyDescent="0.2">
      <c r="A1350" s="105" t="s">
        <v>6043</v>
      </c>
      <c r="B1350" s="105" t="s">
        <v>4765</v>
      </c>
      <c r="C1350" s="105" t="str">
        <f t="shared" si="21"/>
        <v>0117100651就労継続支援(Ｂ型)</v>
      </c>
      <c r="D1350" s="105" t="s">
        <v>6815</v>
      </c>
      <c r="E1350" s="105" t="s">
        <v>7990</v>
      </c>
      <c r="F1350" s="106" t="s">
        <v>9136</v>
      </c>
      <c r="G1350" s="101"/>
      <c r="H1350" s="101"/>
    </row>
    <row r="1351" spans="1:8" ht="13" x14ac:dyDescent="0.2">
      <c r="A1351" s="105" t="s">
        <v>6044</v>
      </c>
      <c r="B1351" s="105" t="s">
        <v>4765</v>
      </c>
      <c r="C1351" s="105" t="str">
        <f t="shared" si="21"/>
        <v>0117100677就労継続支援(Ｂ型)</v>
      </c>
      <c r="D1351" s="105" t="s">
        <v>6816</v>
      </c>
      <c r="E1351" s="105" t="s">
        <v>7991</v>
      </c>
      <c r="F1351" s="106" t="s">
        <v>9137</v>
      </c>
      <c r="G1351" s="101"/>
      <c r="H1351" s="101"/>
    </row>
    <row r="1352" spans="1:8" ht="13" x14ac:dyDescent="0.2">
      <c r="A1352" s="105" t="s">
        <v>6045</v>
      </c>
      <c r="B1352" s="105" t="s">
        <v>4765</v>
      </c>
      <c r="C1352" s="105" t="str">
        <f t="shared" si="21"/>
        <v>0117100735就労継続支援(Ｂ型)</v>
      </c>
      <c r="D1352" s="105" t="s">
        <v>6817</v>
      </c>
      <c r="E1352" s="105" t="s">
        <v>7992</v>
      </c>
      <c r="F1352" s="106" t="s">
        <v>9138</v>
      </c>
      <c r="G1352" s="101"/>
      <c r="H1352" s="101"/>
    </row>
    <row r="1353" spans="1:8" ht="13" x14ac:dyDescent="0.2">
      <c r="A1353" s="105" t="s">
        <v>6046</v>
      </c>
      <c r="B1353" s="105" t="s">
        <v>4764</v>
      </c>
      <c r="C1353" s="105" t="str">
        <f t="shared" si="21"/>
        <v>0117100743就労継続支援(Ａ型)</v>
      </c>
      <c r="D1353" s="105" t="s">
        <v>6818</v>
      </c>
      <c r="E1353" s="105" t="s">
        <v>7993</v>
      </c>
      <c r="F1353" s="106" t="s">
        <v>9139</v>
      </c>
      <c r="G1353" s="101"/>
      <c r="H1353" s="101"/>
    </row>
    <row r="1354" spans="1:8" ht="13" x14ac:dyDescent="0.2">
      <c r="A1354" s="105" t="s">
        <v>6047</v>
      </c>
      <c r="B1354" s="105" t="s">
        <v>4763</v>
      </c>
      <c r="C1354" s="105" t="str">
        <f t="shared" si="21"/>
        <v>0117100768生活介護</v>
      </c>
      <c r="D1354" s="105" t="s">
        <v>6131</v>
      </c>
      <c r="E1354" s="105" t="s">
        <v>7994</v>
      </c>
      <c r="F1354" s="106" t="s">
        <v>9140</v>
      </c>
      <c r="G1354" s="101"/>
      <c r="H1354" s="101"/>
    </row>
    <row r="1355" spans="1:8" ht="13" x14ac:dyDescent="0.2">
      <c r="A1355" s="105" t="s">
        <v>6048</v>
      </c>
      <c r="B1355" s="105" t="s">
        <v>4764</v>
      </c>
      <c r="C1355" s="105" t="str">
        <f t="shared" si="21"/>
        <v>0117100776就労継続支援(Ａ型)</v>
      </c>
      <c r="D1355" s="105" t="s">
        <v>6819</v>
      </c>
      <c r="E1355" s="105" t="s">
        <v>7995</v>
      </c>
      <c r="F1355" s="106" t="s">
        <v>9141</v>
      </c>
      <c r="G1355" s="101"/>
      <c r="H1355" s="101"/>
    </row>
    <row r="1356" spans="1:8" ht="13" x14ac:dyDescent="0.2">
      <c r="A1356" s="105" t="s">
        <v>6049</v>
      </c>
      <c r="B1356" s="105" t="s">
        <v>4765</v>
      </c>
      <c r="C1356" s="105" t="str">
        <f t="shared" si="21"/>
        <v>0117100792就労継続支援(Ｂ型)</v>
      </c>
      <c r="D1356" s="105" t="s">
        <v>6820</v>
      </c>
      <c r="E1356" s="105" t="s">
        <v>7996</v>
      </c>
      <c r="F1356" s="106" t="s">
        <v>9142</v>
      </c>
      <c r="G1356" s="101"/>
      <c r="H1356" s="101"/>
    </row>
    <row r="1357" spans="1:8" ht="13" x14ac:dyDescent="0.2">
      <c r="A1357" s="105" t="s">
        <v>6050</v>
      </c>
      <c r="B1357" s="105" t="s">
        <v>4763</v>
      </c>
      <c r="C1357" s="105" t="str">
        <f t="shared" si="21"/>
        <v>0117200022生活介護</v>
      </c>
      <c r="D1357" s="105" t="s">
        <v>3331</v>
      </c>
      <c r="E1357" s="105" t="s">
        <v>7997</v>
      </c>
      <c r="F1357" s="106" t="s">
        <v>9143</v>
      </c>
      <c r="G1357" s="101"/>
      <c r="H1357" s="101"/>
    </row>
    <row r="1358" spans="1:8" ht="13" x14ac:dyDescent="0.2">
      <c r="A1358" s="105" t="s">
        <v>6051</v>
      </c>
      <c r="B1358" s="105" t="s">
        <v>4763</v>
      </c>
      <c r="C1358" s="105" t="str">
        <f t="shared" si="21"/>
        <v>0117200030生活介護</v>
      </c>
      <c r="D1358" s="105" t="s">
        <v>3331</v>
      </c>
      <c r="E1358" s="105" t="s">
        <v>7998</v>
      </c>
      <c r="F1358" s="106" t="s">
        <v>3893</v>
      </c>
      <c r="G1358" s="101"/>
      <c r="H1358" s="101"/>
    </row>
    <row r="1359" spans="1:8" ht="13" x14ac:dyDescent="0.2">
      <c r="A1359" s="105" t="s">
        <v>6051</v>
      </c>
      <c r="B1359" s="105" t="s">
        <v>4766</v>
      </c>
      <c r="C1359" s="105" t="str">
        <f t="shared" si="21"/>
        <v>0117200030自立訓練(生活訓練)</v>
      </c>
      <c r="D1359" s="105" t="s">
        <v>3331</v>
      </c>
      <c r="E1359" s="105" t="s">
        <v>7998</v>
      </c>
      <c r="F1359" s="106" t="s">
        <v>3893</v>
      </c>
      <c r="G1359" s="101"/>
      <c r="H1359" s="101"/>
    </row>
    <row r="1360" spans="1:8" ht="13" x14ac:dyDescent="0.2">
      <c r="A1360" s="105" t="s">
        <v>6051</v>
      </c>
      <c r="B1360" s="105" t="s">
        <v>4762</v>
      </c>
      <c r="C1360" s="105" t="str">
        <f t="shared" si="21"/>
        <v>0117200030就労移行支援</v>
      </c>
      <c r="D1360" s="105" t="s">
        <v>3331</v>
      </c>
      <c r="E1360" s="105" t="s">
        <v>7998</v>
      </c>
      <c r="F1360" s="106" t="s">
        <v>3893</v>
      </c>
      <c r="G1360" s="101"/>
      <c r="H1360" s="101"/>
    </row>
    <row r="1361" spans="1:8" ht="13" x14ac:dyDescent="0.2">
      <c r="A1361" s="105" t="s">
        <v>6051</v>
      </c>
      <c r="B1361" s="105" t="s">
        <v>4764</v>
      </c>
      <c r="C1361" s="105" t="str">
        <f t="shared" si="21"/>
        <v>0117200030就労継続支援(Ａ型)</v>
      </c>
      <c r="D1361" s="105" t="s">
        <v>3331</v>
      </c>
      <c r="E1361" s="105" t="s">
        <v>7998</v>
      </c>
      <c r="F1361" s="106" t="s">
        <v>3893</v>
      </c>
      <c r="G1361" s="101"/>
      <c r="H1361" s="101"/>
    </row>
    <row r="1362" spans="1:8" ht="13" x14ac:dyDescent="0.2">
      <c r="A1362" s="105" t="s">
        <v>6051</v>
      </c>
      <c r="B1362" s="105" t="s">
        <v>4765</v>
      </c>
      <c r="C1362" s="105" t="str">
        <f t="shared" si="21"/>
        <v>0117200030就労継続支援(Ｂ型)</v>
      </c>
      <c r="D1362" s="105" t="s">
        <v>3331</v>
      </c>
      <c r="E1362" s="105" t="s">
        <v>7998</v>
      </c>
      <c r="F1362" s="106" t="s">
        <v>3893</v>
      </c>
      <c r="G1362" s="101"/>
      <c r="H1362" s="101"/>
    </row>
    <row r="1363" spans="1:8" ht="13" x14ac:dyDescent="0.2">
      <c r="A1363" s="105" t="s">
        <v>6052</v>
      </c>
      <c r="B1363" s="105" t="s">
        <v>4763</v>
      </c>
      <c r="C1363" s="105" t="str">
        <f t="shared" si="21"/>
        <v>0117200113生活介護</v>
      </c>
      <c r="D1363" s="105" t="s">
        <v>3331</v>
      </c>
      <c r="E1363" s="105" t="s">
        <v>7999</v>
      </c>
      <c r="F1363" s="106" t="s">
        <v>9144</v>
      </c>
      <c r="G1363" s="101"/>
      <c r="H1363" s="101"/>
    </row>
    <row r="1364" spans="1:8" ht="13" x14ac:dyDescent="0.2">
      <c r="A1364" s="105" t="s">
        <v>6053</v>
      </c>
      <c r="B1364" s="105" t="s">
        <v>4765</v>
      </c>
      <c r="C1364" s="105" t="str">
        <f t="shared" si="21"/>
        <v>0117200170就労継続支援(Ｂ型)</v>
      </c>
      <c r="D1364" s="105" t="s">
        <v>6821</v>
      </c>
      <c r="E1364" s="105" t="s">
        <v>8000</v>
      </c>
      <c r="F1364" s="106" t="s">
        <v>9145</v>
      </c>
      <c r="G1364" s="101"/>
      <c r="H1364" s="101"/>
    </row>
    <row r="1365" spans="1:8" ht="13" x14ac:dyDescent="0.2">
      <c r="A1365" s="105" t="s">
        <v>6054</v>
      </c>
      <c r="B1365" s="105" t="s">
        <v>4763</v>
      </c>
      <c r="C1365" s="105" t="str">
        <f t="shared" si="21"/>
        <v>0117200204生活介護</v>
      </c>
      <c r="D1365" s="105" t="s">
        <v>6822</v>
      </c>
      <c r="E1365" s="105" t="s">
        <v>8001</v>
      </c>
      <c r="F1365" s="106" t="s">
        <v>9146</v>
      </c>
      <c r="G1365" s="101"/>
      <c r="H1365" s="101"/>
    </row>
    <row r="1366" spans="1:8" ht="13" x14ac:dyDescent="0.2">
      <c r="A1366" s="105" t="s">
        <v>6055</v>
      </c>
      <c r="B1366" s="105" t="s">
        <v>4765</v>
      </c>
      <c r="C1366" s="105" t="str">
        <f t="shared" si="21"/>
        <v>0117200212就労継続支援(Ｂ型)</v>
      </c>
      <c r="D1366" s="105" t="s">
        <v>6822</v>
      </c>
      <c r="E1366" s="105" t="s">
        <v>8002</v>
      </c>
      <c r="F1366" s="106" t="s">
        <v>9147</v>
      </c>
      <c r="G1366" s="101"/>
      <c r="H1366" s="101"/>
    </row>
    <row r="1367" spans="1:8" ht="13" x14ac:dyDescent="0.2">
      <c r="A1367" s="105" t="s">
        <v>6056</v>
      </c>
      <c r="B1367" s="105" t="s">
        <v>4763</v>
      </c>
      <c r="C1367" s="105" t="str">
        <f t="shared" si="21"/>
        <v>0117200220生活介護</v>
      </c>
      <c r="D1367" s="105" t="s">
        <v>3331</v>
      </c>
      <c r="E1367" s="105" t="s">
        <v>8003</v>
      </c>
      <c r="F1367" s="106" t="s">
        <v>9146</v>
      </c>
      <c r="G1367" s="101"/>
      <c r="H1367" s="101"/>
    </row>
    <row r="1368" spans="1:8" ht="13" x14ac:dyDescent="0.2">
      <c r="A1368" s="105" t="s">
        <v>6056</v>
      </c>
      <c r="B1368" s="105" t="s">
        <v>4765</v>
      </c>
      <c r="C1368" s="105" t="str">
        <f t="shared" si="21"/>
        <v>0117200220就労継続支援(Ｂ型)</v>
      </c>
      <c r="D1368" s="105" t="s">
        <v>3331</v>
      </c>
      <c r="E1368" s="105" t="s">
        <v>8004</v>
      </c>
      <c r="F1368" s="106" t="s">
        <v>9146</v>
      </c>
      <c r="G1368" s="101"/>
      <c r="H1368" s="101"/>
    </row>
    <row r="1369" spans="1:8" ht="13" x14ac:dyDescent="0.2">
      <c r="A1369" s="105" t="s">
        <v>6057</v>
      </c>
      <c r="B1369" s="105" t="s">
        <v>4764</v>
      </c>
      <c r="C1369" s="105" t="str">
        <f t="shared" si="21"/>
        <v>0117200238就労継続支援(Ａ型)</v>
      </c>
      <c r="D1369" s="105" t="s">
        <v>3331</v>
      </c>
      <c r="E1369" s="105" t="s">
        <v>8005</v>
      </c>
      <c r="F1369" s="106" t="s">
        <v>9148</v>
      </c>
      <c r="G1369" s="101"/>
      <c r="H1369" s="101"/>
    </row>
    <row r="1370" spans="1:8" ht="13" x14ac:dyDescent="0.2">
      <c r="A1370" s="105" t="s">
        <v>6057</v>
      </c>
      <c r="B1370" s="105" t="s">
        <v>4765</v>
      </c>
      <c r="C1370" s="105" t="str">
        <f t="shared" si="21"/>
        <v>0117200238就労継続支援(Ｂ型)</v>
      </c>
      <c r="D1370" s="105" t="s">
        <v>3331</v>
      </c>
      <c r="E1370" s="105" t="s">
        <v>8005</v>
      </c>
      <c r="F1370" s="106" t="s">
        <v>9148</v>
      </c>
      <c r="G1370" s="101"/>
      <c r="H1370" s="101"/>
    </row>
    <row r="1371" spans="1:8" ht="13" x14ac:dyDescent="0.2">
      <c r="A1371" s="105" t="s">
        <v>6058</v>
      </c>
      <c r="B1371" s="105" t="s">
        <v>4763</v>
      </c>
      <c r="C1371" s="105" t="str">
        <f t="shared" si="21"/>
        <v>0117200253生活介護</v>
      </c>
      <c r="D1371" s="105" t="s">
        <v>6822</v>
      </c>
      <c r="E1371" s="105" t="s">
        <v>8006</v>
      </c>
      <c r="F1371" s="106" t="s">
        <v>9149</v>
      </c>
      <c r="G1371" s="101"/>
      <c r="H1371" s="101"/>
    </row>
    <row r="1372" spans="1:8" ht="13" x14ac:dyDescent="0.2">
      <c r="A1372" s="105" t="s">
        <v>6058</v>
      </c>
      <c r="B1372" s="105" t="s">
        <v>4764</v>
      </c>
      <c r="C1372" s="105" t="str">
        <f t="shared" si="21"/>
        <v>0117200253就労継続支援(Ａ型)</v>
      </c>
      <c r="D1372" s="105" t="s">
        <v>6822</v>
      </c>
      <c r="E1372" s="105" t="s">
        <v>8006</v>
      </c>
      <c r="F1372" s="106" t="s">
        <v>9149</v>
      </c>
      <c r="G1372" s="101"/>
      <c r="H1372" s="101"/>
    </row>
    <row r="1373" spans="1:8" ht="13" x14ac:dyDescent="0.2">
      <c r="A1373" s="105" t="s">
        <v>6059</v>
      </c>
      <c r="B1373" s="105" t="s">
        <v>4763</v>
      </c>
      <c r="C1373" s="105" t="str">
        <f t="shared" si="21"/>
        <v>0117200261生活介護</v>
      </c>
      <c r="D1373" s="105" t="s">
        <v>3331</v>
      </c>
      <c r="E1373" s="105" t="s">
        <v>8007</v>
      </c>
      <c r="F1373" s="106" t="s">
        <v>9150</v>
      </c>
      <c r="G1373" s="101"/>
      <c r="H1373" s="101"/>
    </row>
    <row r="1374" spans="1:8" ht="13" x14ac:dyDescent="0.2">
      <c r="A1374" s="105" t="s">
        <v>6060</v>
      </c>
      <c r="B1374" s="105" t="s">
        <v>4765</v>
      </c>
      <c r="C1374" s="105" t="str">
        <f t="shared" si="21"/>
        <v>0117300129就労継続支援(Ｂ型)</v>
      </c>
      <c r="D1374" s="105" t="s">
        <v>6823</v>
      </c>
      <c r="E1374" s="105" t="s">
        <v>6823</v>
      </c>
      <c r="F1374" s="106" t="s">
        <v>9151</v>
      </c>
      <c r="G1374" s="101"/>
      <c r="H1374" s="101"/>
    </row>
    <row r="1375" spans="1:8" ht="13" x14ac:dyDescent="0.2">
      <c r="A1375" s="105" t="s">
        <v>6061</v>
      </c>
      <c r="B1375" s="105" t="s">
        <v>4763</v>
      </c>
      <c r="C1375" s="105" t="str">
        <f t="shared" si="21"/>
        <v>0117300137生活介護</v>
      </c>
      <c r="D1375" s="105" t="s">
        <v>3173</v>
      </c>
      <c r="E1375" s="105" t="s">
        <v>8008</v>
      </c>
      <c r="F1375" s="106" t="s">
        <v>9152</v>
      </c>
      <c r="G1375" s="101"/>
      <c r="H1375" s="101"/>
    </row>
    <row r="1376" spans="1:8" ht="13" x14ac:dyDescent="0.2">
      <c r="A1376" s="105" t="s">
        <v>6061</v>
      </c>
      <c r="B1376" s="105" t="s">
        <v>4765</v>
      </c>
      <c r="C1376" s="105" t="str">
        <f t="shared" si="21"/>
        <v>0117300137就労継続支援(Ｂ型)</v>
      </c>
      <c r="D1376" s="105" t="s">
        <v>3173</v>
      </c>
      <c r="E1376" s="105" t="s">
        <v>8008</v>
      </c>
      <c r="F1376" s="106" t="s">
        <v>9152</v>
      </c>
      <c r="G1376" s="101"/>
      <c r="H1376" s="101"/>
    </row>
    <row r="1377" spans="1:8" ht="13" x14ac:dyDescent="0.2">
      <c r="A1377" s="105" t="s">
        <v>6062</v>
      </c>
      <c r="B1377" s="105" t="s">
        <v>4763</v>
      </c>
      <c r="C1377" s="105" t="str">
        <f t="shared" si="21"/>
        <v>0117400176生活介護</v>
      </c>
      <c r="D1377" s="105" t="s">
        <v>6824</v>
      </c>
      <c r="E1377" s="105" t="s">
        <v>8009</v>
      </c>
      <c r="F1377" s="106" t="s">
        <v>9153</v>
      </c>
      <c r="G1377" s="101"/>
      <c r="H1377" s="101"/>
    </row>
    <row r="1378" spans="1:8" ht="13" x14ac:dyDescent="0.2">
      <c r="A1378" s="105" t="s">
        <v>6062</v>
      </c>
      <c r="B1378" s="105" t="s">
        <v>4765</v>
      </c>
      <c r="C1378" s="105" t="str">
        <f t="shared" si="21"/>
        <v>0117400176就労継続支援(Ｂ型)</v>
      </c>
      <c r="D1378" s="105" t="s">
        <v>6824</v>
      </c>
      <c r="E1378" s="105" t="s">
        <v>8009</v>
      </c>
      <c r="F1378" s="106" t="s">
        <v>9153</v>
      </c>
      <c r="G1378" s="101"/>
      <c r="H1378" s="101"/>
    </row>
    <row r="1379" spans="1:8" ht="13" x14ac:dyDescent="0.2">
      <c r="A1379" s="105" t="s">
        <v>6063</v>
      </c>
      <c r="B1379" s="105" t="s">
        <v>4763</v>
      </c>
      <c r="C1379" s="105" t="str">
        <f t="shared" si="21"/>
        <v>0117400267生活介護</v>
      </c>
      <c r="D1379" s="105" t="s">
        <v>6825</v>
      </c>
      <c r="E1379" s="105" t="s">
        <v>8010</v>
      </c>
      <c r="F1379" s="106" t="s">
        <v>9154</v>
      </c>
      <c r="G1379" s="101"/>
      <c r="H1379" s="101"/>
    </row>
    <row r="1380" spans="1:8" ht="13" x14ac:dyDescent="0.2">
      <c r="A1380" s="105" t="s">
        <v>6064</v>
      </c>
      <c r="B1380" s="105" t="s">
        <v>4765</v>
      </c>
      <c r="C1380" s="105" t="str">
        <f t="shared" si="21"/>
        <v>0117400275就労継続支援(Ｂ型)</v>
      </c>
      <c r="D1380" s="105" t="s">
        <v>6825</v>
      </c>
      <c r="E1380" s="105" t="s">
        <v>8011</v>
      </c>
      <c r="F1380" s="106" t="s">
        <v>9155</v>
      </c>
      <c r="G1380" s="101"/>
      <c r="H1380" s="101"/>
    </row>
    <row r="1381" spans="1:8" ht="13" x14ac:dyDescent="0.2">
      <c r="A1381" s="105" t="s">
        <v>6065</v>
      </c>
      <c r="B1381" s="105" t="s">
        <v>4763</v>
      </c>
      <c r="C1381" s="105" t="str">
        <f t="shared" si="21"/>
        <v>0117400325生活介護</v>
      </c>
      <c r="D1381" s="105" t="s">
        <v>6826</v>
      </c>
      <c r="E1381" s="105" t="s">
        <v>8012</v>
      </c>
      <c r="F1381" s="106" t="s">
        <v>9156</v>
      </c>
      <c r="G1381" s="101"/>
      <c r="H1381" s="101"/>
    </row>
    <row r="1382" spans="1:8" ht="13" x14ac:dyDescent="0.2">
      <c r="A1382" s="105" t="s">
        <v>6066</v>
      </c>
      <c r="B1382" s="105" t="s">
        <v>4763</v>
      </c>
      <c r="C1382" s="105" t="str">
        <f t="shared" si="21"/>
        <v>0117400382生活介護</v>
      </c>
      <c r="D1382" s="105" t="s">
        <v>6826</v>
      </c>
      <c r="E1382" s="105" t="s">
        <v>8013</v>
      </c>
      <c r="F1382" s="106" t="s">
        <v>9157</v>
      </c>
      <c r="G1382" s="101"/>
      <c r="H1382" s="101"/>
    </row>
    <row r="1383" spans="1:8" ht="13" x14ac:dyDescent="0.2">
      <c r="A1383" s="105" t="s">
        <v>6066</v>
      </c>
      <c r="B1383" s="105" t="s">
        <v>4765</v>
      </c>
      <c r="C1383" s="105" t="str">
        <f t="shared" si="21"/>
        <v>0117400382就労継続支援(Ｂ型)</v>
      </c>
      <c r="D1383" s="105" t="s">
        <v>6826</v>
      </c>
      <c r="E1383" s="105" t="s">
        <v>8013</v>
      </c>
      <c r="F1383" s="106" t="s">
        <v>9157</v>
      </c>
      <c r="G1383" s="101"/>
      <c r="H1383" s="101"/>
    </row>
    <row r="1384" spans="1:8" ht="13" x14ac:dyDescent="0.2">
      <c r="A1384" s="105" t="s">
        <v>6067</v>
      </c>
      <c r="B1384" s="105" t="s">
        <v>4763</v>
      </c>
      <c r="C1384" s="105" t="str">
        <f t="shared" si="21"/>
        <v>0117400424生活介護</v>
      </c>
      <c r="D1384" s="105" t="s">
        <v>6827</v>
      </c>
      <c r="E1384" s="105" t="s">
        <v>8014</v>
      </c>
      <c r="F1384" s="106" t="s">
        <v>9158</v>
      </c>
      <c r="G1384" s="101"/>
      <c r="H1384" s="101"/>
    </row>
    <row r="1385" spans="1:8" ht="13" x14ac:dyDescent="0.2">
      <c r="A1385" s="105" t="s">
        <v>6068</v>
      </c>
      <c r="B1385" s="105" t="s">
        <v>4765</v>
      </c>
      <c r="C1385" s="105" t="str">
        <f t="shared" si="21"/>
        <v>0117400473就労継続支援(Ｂ型)</v>
      </c>
      <c r="D1385" s="105" t="s">
        <v>6828</v>
      </c>
      <c r="E1385" s="105" t="s">
        <v>8015</v>
      </c>
      <c r="F1385" s="106" t="s">
        <v>9159</v>
      </c>
      <c r="G1385" s="101"/>
      <c r="H1385" s="101"/>
    </row>
    <row r="1386" spans="1:8" ht="13" x14ac:dyDescent="0.2">
      <c r="A1386" s="105" t="s">
        <v>6069</v>
      </c>
      <c r="B1386" s="105" t="s">
        <v>4765</v>
      </c>
      <c r="C1386" s="105" t="str">
        <f t="shared" si="21"/>
        <v>0117400499就労継続支援(Ｂ型)</v>
      </c>
      <c r="D1386" s="105" t="s">
        <v>6829</v>
      </c>
      <c r="E1386" s="105" t="s">
        <v>8016</v>
      </c>
      <c r="F1386" s="106" t="s">
        <v>9160</v>
      </c>
      <c r="G1386" s="101"/>
      <c r="H1386" s="101"/>
    </row>
    <row r="1387" spans="1:8" ht="13" x14ac:dyDescent="0.2">
      <c r="A1387" s="105" t="s">
        <v>6070</v>
      </c>
      <c r="B1387" s="105" t="s">
        <v>4765</v>
      </c>
      <c r="C1387" s="105" t="str">
        <f t="shared" si="21"/>
        <v>0117500140就労継続支援(Ｂ型)</v>
      </c>
      <c r="D1387" s="105" t="s">
        <v>6830</v>
      </c>
      <c r="E1387" s="105" t="s">
        <v>8017</v>
      </c>
      <c r="F1387" s="106" t="s">
        <v>9161</v>
      </c>
      <c r="G1387" s="101"/>
      <c r="H1387" s="101"/>
    </row>
    <row r="1388" spans="1:8" ht="13" x14ac:dyDescent="0.2">
      <c r="A1388" s="105" t="s">
        <v>6071</v>
      </c>
      <c r="B1388" s="105" t="s">
        <v>4763</v>
      </c>
      <c r="C1388" s="105" t="str">
        <f t="shared" si="21"/>
        <v>0117500157生活介護</v>
      </c>
      <c r="D1388" s="105" t="s">
        <v>6831</v>
      </c>
      <c r="E1388" s="105" t="s">
        <v>8018</v>
      </c>
      <c r="F1388" s="106" t="s">
        <v>9162</v>
      </c>
      <c r="G1388" s="101"/>
      <c r="H1388" s="101"/>
    </row>
    <row r="1389" spans="1:8" ht="13" x14ac:dyDescent="0.2">
      <c r="A1389" s="105" t="s">
        <v>6071</v>
      </c>
      <c r="B1389" s="105" t="s">
        <v>4765</v>
      </c>
      <c r="C1389" s="105" t="str">
        <f t="shared" si="21"/>
        <v>0117500157就労継続支援(Ｂ型)</v>
      </c>
      <c r="D1389" s="105" t="s">
        <v>6831</v>
      </c>
      <c r="E1389" s="105" t="s">
        <v>8018</v>
      </c>
      <c r="F1389" s="106" t="s">
        <v>9162</v>
      </c>
      <c r="G1389" s="101"/>
      <c r="H1389" s="101"/>
    </row>
    <row r="1390" spans="1:8" ht="13" x14ac:dyDescent="0.2">
      <c r="A1390" s="105" t="s">
        <v>6072</v>
      </c>
      <c r="B1390" s="105" t="s">
        <v>4763</v>
      </c>
      <c r="C1390" s="105" t="str">
        <f t="shared" si="21"/>
        <v>0117500199生活介護</v>
      </c>
      <c r="D1390" s="105" t="s">
        <v>6723</v>
      </c>
      <c r="E1390" s="105" t="s">
        <v>8019</v>
      </c>
      <c r="F1390" s="106" t="s">
        <v>9163</v>
      </c>
      <c r="G1390" s="101"/>
      <c r="H1390" s="101"/>
    </row>
    <row r="1391" spans="1:8" ht="13" x14ac:dyDescent="0.2">
      <c r="A1391" s="105" t="s">
        <v>6073</v>
      </c>
      <c r="B1391" s="105" t="s">
        <v>4765</v>
      </c>
      <c r="C1391" s="105" t="str">
        <f t="shared" si="21"/>
        <v>0117500264就労継続支援(Ｂ型)</v>
      </c>
      <c r="D1391" s="105" t="s">
        <v>6832</v>
      </c>
      <c r="E1391" s="105" t="s">
        <v>8020</v>
      </c>
      <c r="F1391" s="106" t="s">
        <v>9164</v>
      </c>
      <c r="G1391" s="101"/>
      <c r="H1391" s="101"/>
    </row>
    <row r="1392" spans="1:8" ht="13" x14ac:dyDescent="0.2">
      <c r="A1392" s="105" t="s">
        <v>6074</v>
      </c>
      <c r="B1392" s="105" t="s">
        <v>4763</v>
      </c>
      <c r="C1392" s="105" t="str">
        <f t="shared" si="21"/>
        <v>0117500298生活介護</v>
      </c>
      <c r="D1392" s="105" t="s">
        <v>6833</v>
      </c>
      <c r="E1392" s="105" t="s">
        <v>8021</v>
      </c>
      <c r="F1392" s="106" t="s">
        <v>9165</v>
      </c>
      <c r="G1392" s="101"/>
      <c r="H1392" s="101"/>
    </row>
    <row r="1393" spans="1:8" ht="13" x14ac:dyDescent="0.2">
      <c r="A1393" s="105" t="s">
        <v>6074</v>
      </c>
      <c r="B1393" s="105" t="s">
        <v>4766</v>
      </c>
      <c r="C1393" s="105" t="str">
        <f t="shared" si="21"/>
        <v>0117500298自立訓練(生活訓練)</v>
      </c>
      <c r="D1393" s="105" t="s">
        <v>6833</v>
      </c>
      <c r="E1393" s="105" t="s">
        <v>8021</v>
      </c>
      <c r="F1393" s="106" t="s">
        <v>9166</v>
      </c>
      <c r="G1393" s="101"/>
      <c r="H1393" s="101"/>
    </row>
    <row r="1394" spans="1:8" ht="13" x14ac:dyDescent="0.2">
      <c r="A1394" s="105" t="s">
        <v>6075</v>
      </c>
      <c r="B1394" s="105" t="s">
        <v>4765</v>
      </c>
      <c r="C1394" s="105" t="str">
        <f t="shared" si="21"/>
        <v>0117500314就労継続支援(Ｂ型)</v>
      </c>
      <c r="D1394" s="105" t="s">
        <v>6834</v>
      </c>
      <c r="E1394" s="105" t="s">
        <v>8022</v>
      </c>
      <c r="F1394" s="106" t="s">
        <v>9167</v>
      </c>
      <c r="G1394" s="101"/>
      <c r="H1394" s="101"/>
    </row>
    <row r="1395" spans="1:8" ht="13" x14ac:dyDescent="0.2">
      <c r="A1395" s="105" t="s">
        <v>6076</v>
      </c>
      <c r="B1395" s="105" t="s">
        <v>4765</v>
      </c>
      <c r="C1395" s="105" t="str">
        <f t="shared" si="21"/>
        <v>0117500322就労継続支援(Ｂ型)</v>
      </c>
      <c r="D1395" s="105" t="s">
        <v>6834</v>
      </c>
      <c r="E1395" s="105" t="s">
        <v>8023</v>
      </c>
      <c r="F1395" s="106" t="s">
        <v>9167</v>
      </c>
      <c r="G1395" s="101"/>
      <c r="H1395" s="101"/>
    </row>
    <row r="1396" spans="1:8" ht="13" x14ac:dyDescent="0.2">
      <c r="A1396" s="105" t="s">
        <v>6077</v>
      </c>
      <c r="B1396" s="105" t="s">
        <v>4766</v>
      </c>
      <c r="C1396" s="105" t="str">
        <f t="shared" si="21"/>
        <v>0117500371自立訓練(生活訓練)</v>
      </c>
      <c r="D1396" s="105" t="s">
        <v>6815</v>
      </c>
      <c r="E1396" s="105" t="s">
        <v>8024</v>
      </c>
      <c r="F1396" s="106" t="s">
        <v>9168</v>
      </c>
      <c r="G1396" s="101"/>
      <c r="H1396" s="101"/>
    </row>
    <row r="1397" spans="1:8" ht="13" x14ac:dyDescent="0.2">
      <c r="A1397" s="105" t="s">
        <v>6077</v>
      </c>
      <c r="B1397" s="105" t="s">
        <v>4765</v>
      </c>
      <c r="C1397" s="105" t="str">
        <f t="shared" si="21"/>
        <v>0117500371就労継続支援(Ｂ型)</v>
      </c>
      <c r="D1397" s="105" t="s">
        <v>6815</v>
      </c>
      <c r="E1397" s="105" t="s">
        <v>8024</v>
      </c>
      <c r="F1397" s="106" t="s">
        <v>9168</v>
      </c>
      <c r="G1397" s="101"/>
      <c r="H1397" s="101"/>
    </row>
    <row r="1398" spans="1:8" ht="13" x14ac:dyDescent="0.2">
      <c r="A1398" s="105" t="s">
        <v>6078</v>
      </c>
      <c r="B1398" s="105" t="s">
        <v>4764</v>
      </c>
      <c r="C1398" s="105" t="str">
        <f t="shared" si="21"/>
        <v>0117500389就労継続支援(Ａ型)</v>
      </c>
      <c r="D1398" s="105" t="s">
        <v>6835</v>
      </c>
      <c r="E1398" s="105" t="s">
        <v>8025</v>
      </c>
      <c r="F1398" s="106" t="s">
        <v>9169</v>
      </c>
      <c r="G1398" s="101"/>
      <c r="H1398" s="101"/>
    </row>
    <row r="1399" spans="1:8" ht="13" x14ac:dyDescent="0.2">
      <c r="A1399" s="105" t="s">
        <v>6079</v>
      </c>
      <c r="B1399" s="105" t="s">
        <v>4764</v>
      </c>
      <c r="C1399" s="105" t="str">
        <f t="shared" si="21"/>
        <v>0117500397就労継続支援(Ａ型)</v>
      </c>
      <c r="D1399" s="105" t="s">
        <v>6403</v>
      </c>
      <c r="E1399" s="105" t="s">
        <v>8026</v>
      </c>
      <c r="F1399" s="106" t="s">
        <v>9170</v>
      </c>
      <c r="G1399" s="101"/>
      <c r="H1399" s="101"/>
    </row>
    <row r="1400" spans="1:8" ht="13" x14ac:dyDescent="0.2">
      <c r="A1400" s="105" t="s">
        <v>6080</v>
      </c>
      <c r="B1400" s="105" t="s">
        <v>4765</v>
      </c>
      <c r="C1400" s="105" t="str">
        <f t="shared" si="21"/>
        <v>0117500413就労継続支援(Ｂ型)</v>
      </c>
      <c r="D1400" s="105" t="s">
        <v>6836</v>
      </c>
      <c r="E1400" s="105" t="s">
        <v>8027</v>
      </c>
      <c r="F1400" s="106" t="s">
        <v>9171</v>
      </c>
      <c r="G1400" s="101"/>
      <c r="H1400" s="101"/>
    </row>
    <row r="1401" spans="1:8" ht="13" x14ac:dyDescent="0.2">
      <c r="A1401" s="105" t="s">
        <v>6081</v>
      </c>
      <c r="B1401" s="105" t="s">
        <v>4765</v>
      </c>
      <c r="C1401" s="105" t="str">
        <f t="shared" si="21"/>
        <v>0117500421就労継続支援(Ｂ型)</v>
      </c>
      <c r="D1401" s="105" t="s">
        <v>6837</v>
      </c>
      <c r="E1401" s="105" t="s">
        <v>8028</v>
      </c>
      <c r="F1401" s="106" t="s">
        <v>9172</v>
      </c>
      <c r="G1401" s="101"/>
      <c r="H1401" s="101"/>
    </row>
    <row r="1402" spans="1:8" ht="13" x14ac:dyDescent="0.2">
      <c r="A1402" s="105" t="s">
        <v>6082</v>
      </c>
      <c r="B1402" s="105" t="s">
        <v>4765</v>
      </c>
      <c r="C1402" s="105" t="str">
        <f t="shared" si="21"/>
        <v>0117500462就労継続支援(Ｂ型)</v>
      </c>
      <c r="D1402" s="105" t="s">
        <v>6838</v>
      </c>
      <c r="E1402" s="105" t="s">
        <v>8029</v>
      </c>
      <c r="F1402" s="106" t="s">
        <v>9173</v>
      </c>
      <c r="G1402" s="101"/>
      <c r="H1402" s="101"/>
    </row>
    <row r="1403" spans="1:8" ht="13" x14ac:dyDescent="0.2">
      <c r="A1403" s="105" t="s">
        <v>6083</v>
      </c>
      <c r="B1403" s="105" t="s">
        <v>4763</v>
      </c>
      <c r="C1403" s="105" t="str">
        <f t="shared" si="21"/>
        <v>0117500488生活介護</v>
      </c>
      <c r="D1403" s="105" t="s">
        <v>6839</v>
      </c>
      <c r="E1403" s="105" t="s">
        <v>8030</v>
      </c>
      <c r="F1403" s="106" t="s">
        <v>9174</v>
      </c>
      <c r="G1403" s="101"/>
      <c r="H1403" s="101"/>
    </row>
    <row r="1404" spans="1:8" ht="13" x14ac:dyDescent="0.2">
      <c r="A1404" s="105" t="s">
        <v>6084</v>
      </c>
      <c r="B1404" s="105" t="s">
        <v>4763</v>
      </c>
      <c r="C1404" s="105" t="str">
        <f t="shared" si="21"/>
        <v>0117600049生活介護</v>
      </c>
      <c r="D1404" s="105" t="s">
        <v>6840</v>
      </c>
      <c r="E1404" s="105" t="s">
        <v>8031</v>
      </c>
      <c r="F1404" s="106" t="s">
        <v>9175</v>
      </c>
      <c r="G1404" s="101"/>
      <c r="H1404" s="101"/>
    </row>
    <row r="1405" spans="1:8" ht="13" x14ac:dyDescent="0.2">
      <c r="A1405" s="105" t="s">
        <v>6085</v>
      </c>
      <c r="B1405" s="105" t="s">
        <v>4763</v>
      </c>
      <c r="C1405" s="105" t="str">
        <f t="shared" si="21"/>
        <v>0117600130生活介護</v>
      </c>
      <c r="D1405" s="105" t="s">
        <v>3181</v>
      </c>
      <c r="E1405" s="105" t="s">
        <v>8032</v>
      </c>
      <c r="F1405" s="106" t="s">
        <v>9176</v>
      </c>
      <c r="G1405" s="101"/>
      <c r="H1405" s="101"/>
    </row>
    <row r="1406" spans="1:8" ht="13" x14ac:dyDescent="0.2">
      <c r="A1406" s="105" t="s">
        <v>6085</v>
      </c>
      <c r="B1406" s="105" t="s">
        <v>4765</v>
      </c>
      <c r="C1406" s="105" t="str">
        <f t="shared" si="21"/>
        <v>0117600130就労継続支援(Ｂ型)</v>
      </c>
      <c r="D1406" s="105" t="s">
        <v>3181</v>
      </c>
      <c r="E1406" s="105" t="s">
        <v>8032</v>
      </c>
      <c r="F1406" s="106" t="s">
        <v>9176</v>
      </c>
      <c r="G1406" s="101"/>
      <c r="H1406" s="101"/>
    </row>
    <row r="1407" spans="1:8" ht="13" x14ac:dyDescent="0.2">
      <c r="A1407" s="105" t="s">
        <v>6086</v>
      </c>
      <c r="B1407" s="105" t="s">
        <v>4763</v>
      </c>
      <c r="C1407" s="105" t="str">
        <f t="shared" si="21"/>
        <v>0117600148生活介護</v>
      </c>
      <c r="D1407" s="105" t="s">
        <v>3181</v>
      </c>
      <c r="E1407" s="105" t="s">
        <v>8033</v>
      </c>
      <c r="F1407" s="106" t="s">
        <v>9177</v>
      </c>
      <c r="G1407" s="101">
        <v>8</v>
      </c>
      <c r="H1407" s="101">
        <v>4</v>
      </c>
    </row>
    <row r="1408" spans="1:8" ht="13" x14ac:dyDescent="0.2">
      <c r="A1408" s="105" t="s">
        <v>6086</v>
      </c>
      <c r="B1408" s="105" t="s">
        <v>4765</v>
      </c>
      <c r="C1408" s="105" t="str">
        <f t="shared" si="21"/>
        <v>0117600148就労継続支援(Ｂ型)</v>
      </c>
      <c r="D1408" s="105" t="s">
        <v>3181</v>
      </c>
      <c r="E1408" s="105" t="s">
        <v>8033</v>
      </c>
      <c r="F1408" s="106" t="s">
        <v>9177</v>
      </c>
      <c r="G1408" s="101">
        <v>8</v>
      </c>
      <c r="H1408" s="101">
        <v>4</v>
      </c>
    </row>
    <row r="1409" spans="1:8" ht="13" x14ac:dyDescent="0.2">
      <c r="A1409" s="105" t="s">
        <v>6087</v>
      </c>
      <c r="B1409" s="105" t="s">
        <v>4763</v>
      </c>
      <c r="C1409" s="105" t="str">
        <f t="shared" si="21"/>
        <v>0117600171生活介護</v>
      </c>
      <c r="D1409" s="105" t="s">
        <v>3181</v>
      </c>
      <c r="E1409" s="105" t="s">
        <v>8034</v>
      </c>
      <c r="F1409" s="106" t="s">
        <v>9178</v>
      </c>
      <c r="G1409" s="101"/>
      <c r="H1409" s="101"/>
    </row>
    <row r="1410" spans="1:8" ht="13" x14ac:dyDescent="0.2">
      <c r="A1410" s="105" t="s">
        <v>6088</v>
      </c>
      <c r="B1410" s="105" t="s">
        <v>4763</v>
      </c>
      <c r="C1410" s="105" t="str">
        <f t="shared" si="21"/>
        <v>0117600189生活介護</v>
      </c>
      <c r="D1410" s="105" t="s">
        <v>6841</v>
      </c>
      <c r="E1410" s="105" t="s">
        <v>8035</v>
      </c>
      <c r="F1410" s="106" t="s">
        <v>9179</v>
      </c>
      <c r="G1410" s="101"/>
      <c r="H1410" s="101"/>
    </row>
    <row r="1411" spans="1:8" ht="13" x14ac:dyDescent="0.2">
      <c r="A1411" s="105" t="s">
        <v>6088</v>
      </c>
      <c r="B1411" s="105" t="s">
        <v>4765</v>
      </c>
      <c r="C1411" s="105" t="str">
        <f t="shared" si="21"/>
        <v>0117600189就労継続支援(Ｂ型)</v>
      </c>
      <c r="D1411" s="105" t="s">
        <v>6841</v>
      </c>
      <c r="E1411" s="105" t="s">
        <v>8035</v>
      </c>
      <c r="F1411" s="106" t="s">
        <v>9179</v>
      </c>
      <c r="G1411" s="101"/>
      <c r="H1411" s="101"/>
    </row>
    <row r="1412" spans="1:8" ht="13" x14ac:dyDescent="0.2">
      <c r="A1412" s="105" t="s">
        <v>6089</v>
      </c>
      <c r="B1412" s="105" t="s">
        <v>4762</v>
      </c>
      <c r="C1412" s="105" t="str">
        <f t="shared" ref="C1412:C1430" si="22">A1412&amp;B1412</f>
        <v>0117600197就労移行支援</v>
      </c>
      <c r="D1412" s="105" t="s">
        <v>3181</v>
      </c>
      <c r="E1412" s="105" t="s">
        <v>8036</v>
      </c>
      <c r="F1412" s="106" t="s">
        <v>9180</v>
      </c>
      <c r="G1412" s="101">
        <v>8</v>
      </c>
      <c r="H1412" s="101">
        <v>1</v>
      </c>
    </row>
    <row r="1413" spans="1:8" ht="13" x14ac:dyDescent="0.2">
      <c r="A1413" s="105" t="s">
        <v>6090</v>
      </c>
      <c r="B1413" s="105" t="s">
        <v>4763</v>
      </c>
      <c r="C1413" s="105" t="str">
        <f t="shared" si="22"/>
        <v>0117600288生活介護</v>
      </c>
      <c r="D1413" s="105" t="s">
        <v>3181</v>
      </c>
      <c r="E1413" s="105" t="s">
        <v>8037</v>
      </c>
      <c r="F1413" s="106" t="s">
        <v>9181</v>
      </c>
      <c r="G1413" s="101"/>
      <c r="H1413" s="101"/>
    </row>
    <row r="1414" spans="1:8" ht="13" x14ac:dyDescent="0.2">
      <c r="A1414" s="105" t="s">
        <v>6091</v>
      </c>
      <c r="B1414" s="105" t="s">
        <v>4763</v>
      </c>
      <c r="C1414" s="105" t="str">
        <f t="shared" si="22"/>
        <v>0117600353生活介護</v>
      </c>
      <c r="D1414" s="105" t="s">
        <v>6842</v>
      </c>
      <c r="E1414" s="105" t="s">
        <v>8038</v>
      </c>
      <c r="F1414" s="106" t="s">
        <v>9182</v>
      </c>
      <c r="G1414" s="101"/>
      <c r="H1414" s="101"/>
    </row>
    <row r="1415" spans="1:8" ht="13" x14ac:dyDescent="0.2">
      <c r="A1415" s="105" t="s">
        <v>6092</v>
      </c>
      <c r="B1415" s="105" t="s">
        <v>4763</v>
      </c>
      <c r="C1415" s="105" t="str">
        <f t="shared" si="22"/>
        <v>0117600387生活介護</v>
      </c>
      <c r="D1415" s="105" t="s">
        <v>6843</v>
      </c>
      <c r="E1415" s="105" t="s">
        <v>8039</v>
      </c>
      <c r="F1415" s="106" t="s">
        <v>9183</v>
      </c>
      <c r="G1415" s="101"/>
      <c r="H1415" s="101"/>
    </row>
    <row r="1416" spans="1:8" ht="13" x14ac:dyDescent="0.2">
      <c r="A1416" s="105" t="s">
        <v>6092</v>
      </c>
      <c r="B1416" s="105" t="s">
        <v>4765</v>
      </c>
      <c r="C1416" s="105" t="str">
        <f t="shared" si="22"/>
        <v>0117600387就労継続支援(Ｂ型)</v>
      </c>
      <c r="D1416" s="105" t="s">
        <v>6843</v>
      </c>
      <c r="E1416" s="105" t="s">
        <v>8039</v>
      </c>
      <c r="F1416" s="106" t="s">
        <v>9183</v>
      </c>
      <c r="G1416" s="101"/>
      <c r="H1416" s="101"/>
    </row>
    <row r="1417" spans="1:8" ht="13" x14ac:dyDescent="0.2">
      <c r="A1417" s="105" t="s">
        <v>6093</v>
      </c>
      <c r="B1417" s="105" t="s">
        <v>4764</v>
      </c>
      <c r="C1417" s="105" t="str">
        <f t="shared" si="22"/>
        <v>0117600395就労継続支援(Ａ型)</v>
      </c>
      <c r="D1417" s="105" t="s">
        <v>3181</v>
      </c>
      <c r="E1417" s="105" t="s">
        <v>8040</v>
      </c>
      <c r="F1417" s="106" t="s">
        <v>9184</v>
      </c>
      <c r="G1417" s="101">
        <v>8</v>
      </c>
      <c r="H1417" s="101">
        <v>6</v>
      </c>
    </row>
    <row r="1418" spans="1:8" ht="13" x14ac:dyDescent="0.2">
      <c r="A1418" s="105" t="s">
        <v>6093</v>
      </c>
      <c r="B1418" s="105" t="s">
        <v>4765</v>
      </c>
      <c r="C1418" s="105" t="str">
        <f t="shared" si="22"/>
        <v>0117600395就労継続支援(Ｂ型)</v>
      </c>
      <c r="D1418" s="105" t="s">
        <v>3181</v>
      </c>
      <c r="E1418" s="105" t="s">
        <v>8040</v>
      </c>
      <c r="F1418" s="106" t="s">
        <v>9184</v>
      </c>
      <c r="G1418" s="101">
        <v>8</v>
      </c>
      <c r="H1418" s="101">
        <v>6</v>
      </c>
    </row>
    <row r="1419" spans="1:8" ht="13" x14ac:dyDescent="0.2">
      <c r="A1419" s="105" t="s">
        <v>6094</v>
      </c>
      <c r="B1419" s="105" t="s">
        <v>4765</v>
      </c>
      <c r="C1419" s="105" t="str">
        <f t="shared" si="22"/>
        <v>0117600403就労継続支援(Ｂ型)</v>
      </c>
      <c r="D1419" s="105" t="s">
        <v>6844</v>
      </c>
      <c r="E1419" s="105" t="s">
        <v>8041</v>
      </c>
      <c r="F1419" s="106" t="s">
        <v>9185</v>
      </c>
      <c r="G1419" s="101"/>
      <c r="H1419" s="101"/>
    </row>
    <row r="1420" spans="1:8" ht="13" x14ac:dyDescent="0.2">
      <c r="A1420" s="105" t="s">
        <v>6095</v>
      </c>
      <c r="B1420" s="105" t="s">
        <v>4763</v>
      </c>
      <c r="C1420" s="105" t="str">
        <f t="shared" si="22"/>
        <v>0117600445生活介護</v>
      </c>
      <c r="D1420" s="105" t="s">
        <v>6845</v>
      </c>
      <c r="E1420" s="105" t="s">
        <v>8042</v>
      </c>
      <c r="F1420" s="106" t="s">
        <v>9186</v>
      </c>
      <c r="G1420" s="101"/>
      <c r="H1420" s="101"/>
    </row>
    <row r="1421" spans="1:8" ht="13" x14ac:dyDescent="0.2">
      <c r="A1421" s="105" t="s">
        <v>6096</v>
      </c>
      <c r="B1421" s="105" t="s">
        <v>4765</v>
      </c>
      <c r="C1421" s="105" t="str">
        <f t="shared" si="22"/>
        <v>0117600460就労継続支援(Ｂ型)</v>
      </c>
      <c r="D1421" s="105" t="s">
        <v>6846</v>
      </c>
      <c r="E1421" s="105" t="s">
        <v>8043</v>
      </c>
      <c r="F1421" s="106" t="s">
        <v>9187</v>
      </c>
      <c r="G1421" s="101"/>
      <c r="H1421" s="101"/>
    </row>
    <row r="1422" spans="1:8" ht="13" x14ac:dyDescent="0.2">
      <c r="A1422" s="105" t="s">
        <v>6097</v>
      </c>
      <c r="B1422" s="105" t="s">
        <v>4766</v>
      </c>
      <c r="C1422" s="105" t="str">
        <f t="shared" si="22"/>
        <v>0117600510自立訓練(生活訓練)</v>
      </c>
      <c r="D1422" s="105" t="s">
        <v>6847</v>
      </c>
      <c r="E1422" s="105" t="s">
        <v>8044</v>
      </c>
      <c r="F1422" s="106" t="s">
        <v>9188</v>
      </c>
      <c r="G1422" s="101"/>
      <c r="H1422" s="101"/>
    </row>
    <row r="1423" spans="1:8" ht="13" x14ac:dyDescent="0.2">
      <c r="A1423" s="105" t="s">
        <v>6097</v>
      </c>
      <c r="B1423" s="105" t="s">
        <v>4765</v>
      </c>
      <c r="C1423" s="105" t="str">
        <f t="shared" si="22"/>
        <v>0117600510就労継続支援(Ｂ型)</v>
      </c>
      <c r="D1423" s="105" t="s">
        <v>6847</v>
      </c>
      <c r="E1423" s="105" t="s">
        <v>8045</v>
      </c>
      <c r="F1423" s="106" t="s">
        <v>9189</v>
      </c>
      <c r="G1423" s="101"/>
      <c r="H1423" s="101"/>
    </row>
    <row r="1424" spans="1:8" ht="13" x14ac:dyDescent="0.2">
      <c r="A1424" s="105" t="s">
        <v>6098</v>
      </c>
      <c r="B1424" s="105" t="s">
        <v>4765</v>
      </c>
      <c r="C1424" s="105" t="str">
        <f t="shared" si="22"/>
        <v>0117600528就労継続支援(Ｂ型)</v>
      </c>
      <c r="D1424" s="105" t="s">
        <v>6848</v>
      </c>
      <c r="E1424" s="105" t="s">
        <v>8046</v>
      </c>
      <c r="F1424" s="106" t="s">
        <v>9190</v>
      </c>
      <c r="G1424" s="101"/>
      <c r="H1424" s="101"/>
    </row>
    <row r="1425" spans="1:8" ht="13" x14ac:dyDescent="0.2">
      <c r="A1425" s="105" t="s">
        <v>6099</v>
      </c>
      <c r="B1425" s="105" t="s">
        <v>4765</v>
      </c>
      <c r="C1425" s="105" t="str">
        <f t="shared" si="22"/>
        <v>0117600577就労継続支援(Ｂ型)</v>
      </c>
      <c r="D1425" s="105" t="s">
        <v>6848</v>
      </c>
      <c r="E1425" s="105" t="s">
        <v>8047</v>
      </c>
      <c r="F1425" s="106" t="s">
        <v>9191</v>
      </c>
      <c r="G1425" s="101"/>
      <c r="H1425" s="101"/>
    </row>
    <row r="1426" spans="1:8" ht="13" x14ac:dyDescent="0.2">
      <c r="A1426" s="105" t="s">
        <v>6100</v>
      </c>
      <c r="B1426" s="105" t="s">
        <v>4763</v>
      </c>
      <c r="C1426" s="105" t="str">
        <f t="shared" si="22"/>
        <v>0117600700生活介護</v>
      </c>
      <c r="D1426" s="105" t="s">
        <v>6849</v>
      </c>
      <c r="E1426" s="105" t="s">
        <v>8048</v>
      </c>
      <c r="F1426" s="106" t="s">
        <v>9192</v>
      </c>
      <c r="G1426" s="101"/>
      <c r="H1426" s="101"/>
    </row>
    <row r="1427" spans="1:8" ht="13" x14ac:dyDescent="0.2">
      <c r="A1427" s="105" t="s">
        <v>6101</v>
      </c>
      <c r="B1427" s="105" t="s">
        <v>4764</v>
      </c>
      <c r="C1427" s="105" t="str">
        <f t="shared" si="22"/>
        <v>0117600718就労継続支援(Ａ型)</v>
      </c>
      <c r="D1427" s="105" t="s">
        <v>6192</v>
      </c>
      <c r="E1427" s="105" t="s">
        <v>8049</v>
      </c>
      <c r="F1427" s="106" t="s">
        <v>9193</v>
      </c>
      <c r="G1427" s="101"/>
      <c r="H1427" s="101"/>
    </row>
    <row r="1428" spans="1:8" ht="13" x14ac:dyDescent="0.2">
      <c r="A1428" s="105" t="s">
        <v>6102</v>
      </c>
      <c r="B1428" s="105" t="s">
        <v>4763</v>
      </c>
      <c r="C1428" s="105" t="str">
        <f t="shared" si="22"/>
        <v>0117600767生活介護</v>
      </c>
      <c r="D1428" s="105" t="s">
        <v>6850</v>
      </c>
      <c r="E1428" s="105" t="s">
        <v>8050</v>
      </c>
      <c r="F1428" s="106" t="s">
        <v>9194</v>
      </c>
      <c r="G1428" s="101"/>
      <c r="H1428" s="101"/>
    </row>
    <row r="1429" spans="1:8" ht="13" x14ac:dyDescent="0.2">
      <c r="A1429" s="105" t="s">
        <v>6103</v>
      </c>
      <c r="B1429" s="105" t="s">
        <v>4763</v>
      </c>
      <c r="C1429" s="105" t="str">
        <f t="shared" si="22"/>
        <v>0117600783生活介護</v>
      </c>
      <c r="D1429" s="105" t="s">
        <v>3570</v>
      </c>
      <c r="E1429" s="105" t="s">
        <v>8051</v>
      </c>
      <c r="F1429" s="106" t="s">
        <v>4063</v>
      </c>
      <c r="G1429" s="101"/>
      <c r="H1429" s="101"/>
    </row>
    <row r="1430" spans="1:8" ht="13" x14ac:dyDescent="0.2">
      <c r="A1430" s="105" t="s">
        <v>6104</v>
      </c>
      <c r="B1430" s="105" t="s">
        <v>4765</v>
      </c>
      <c r="C1430" s="105" t="str">
        <f t="shared" si="22"/>
        <v>0117600817就労継続支援(Ｂ型)</v>
      </c>
      <c r="D1430" s="105" t="s">
        <v>6851</v>
      </c>
      <c r="E1430" s="105" t="s">
        <v>8052</v>
      </c>
      <c r="F1430" s="106" t="s">
        <v>9195</v>
      </c>
      <c r="G1430" s="101"/>
      <c r="H1430" s="101"/>
    </row>
    <row r="1431" spans="1:8" x14ac:dyDescent="0.55000000000000004">
      <c r="A1431" s="168" t="s">
        <v>9283</v>
      </c>
      <c r="B1431" s="161" t="s">
        <v>4765</v>
      </c>
      <c r="C1431" s="161"/>
      <c r="D1431" s="168" t="s">
        <v>9290</v>
      </c>
      <c r="E1431" s="168" t="s">
        <v>9293</v>
      </c>
      <c r="F1431" s="106" t="s">
        <v>9299</v>
      </c>
      <c r="G1431" s="101"/>
      <c r="H1431" s="101"/>
    </row>
    <row r="1432" spans="1:8" x14ac:dyDescent="0.55000000000000004">
      <c r="A1432" s="168" t="s">
        <v>9284</v>
      </c>
      <c r="B1432" s="161" t="s">
        <v>4765</v>
      </c>
      <c r="C1432" s="161"/>
      <c r="D1432" s="168" t="s">
        <v>9291</v>
      </c>
      <c r="E1432" s="168" t="s">
        <v>9294</v>
      </c>
      <c r="F1432" s="106" t="s">
        <v>9300</v>
      </c>
      <c r="G1432" s="101"/>
      <c r="H1432" s="101"/>
    </row>
    <row r="1433" spans="1:8" x14ac:dyDescent="0.55000000000000004">
      <c r="A1433" s="168" t="s">
        <v>9285</v>
      </c>
      <c r="B1433" s="161" t="s">
        <v>4765</v>
      </c>
      <c r="C1433" s="161"/>
      <c r="D1433" s="168" t="s">
        <v>6403</v>
      </c>
      <c r="E1433" s="168" t="s">
        <v>9295</v>
      </c>
      <c r="F1433" s="106" t="s">
        <v>9301</v>
      </c>
      <c r="G1433" s="101"/>
      <c r="H1433" s="101"/>
    </row>
    <row r="1434" spans="1:8" x14ac:dyDescent="0.55000000000000004">
      <c r="A1434" s="168" t="s">
        <v>9286</v>
      </c>
      <c r="B1434" s="161" t="s">
        <v>4765</v>
      </c>
      <c r="C1434" s="161"/>
      <c r="D1434" s="168" t="s">
        <v>6577</v>
      </c>
      <c r="E1434" s="168" t="s">
        <v>9296</v>
      </c>
      <c r="F1434" s="106" t="s">
        <v>9302</v>
      </c>
      <c r="G1434" s="101"/>
      <c r="H1434" s="101"/>
    </row>
    <row r="1435" spans="1:8" x14ac:dyDescent="0.55000000000000004">
      <c r="A1435" s="168" t="s">
        <v>9287</v>
      </c>
      <c r="B1435" s="161" t="s">
        <v>4765</v>
      </c>
      <c r="C1435" s="161"/>
      <c r="D1435" s="168" t="s">
        <v>6687</v>
      </c>
      <c r="E1435" s="168" t="s">
        <v>9297</v>
      </c>
      <c r="F1435" s="106" t="s">
        <v>9303</v>
      </c>
      <c r="G1435" s="101"/>
      <c r="H1435" s="101"/>
    </row>
    <row r="1436" spans="1:8" x14ac:dyDescent="0.55000000000000004">
      <c r="A1436" s="168" t="s">
        <v>9288</v>
      </c>
      <c r="B1436" s="161" t="s">
        <v>4763</v>
      </c>
      <c r="C1436" s="161"/>
      <c r="D1436" s="168" t="s">
        <v>6686</v>
      </c>
      <c r="E1436" s="168" t="s">
        <v>7669</v>
      </c>
      <c r="F1436" s="106" t="s">
        <v>9304</v>
      </c>
      <c r="G1436" s="101"/>
      <c r="H1436" s="101"/>
    </row>
    <row r="1437" spans="1:8" x14ac:dyDescent="0.55000000000000004">
      <c r="A1437" s="168" t="s">
        <v>9289</v>
      </c>
      <c r="B1437" s="161" t="s">
        <v>4763</v>
      </c>
      <c r="C1437" s="161"/>
      <c r="D1437" s="168" t="s">
        <v>9292</v>
      </c>
      <c r="E1437" s="168" t="s">
        <v>9298</v>
      </c>
      <c r="F1437" s="106" t="s">
        <v>9305</v>
      </c>
      <c r="G1437" s="101"/>
      <c r="H1437" s="101"/>
    </row>
    <row r="1438" spans="1:8" x14ac:dyDescent="0.55000000000000004">
      <c r="A1438" s="168" t="s">
        <v>9289</v>
      </c>
      <c r="B1438" s="161" t="s">
        <v>4767</v>
      </c>
      <c r="C1438" s="161"/>
      <c r="D1438" s="168" t="s">
        <v>9292</v>
      </c>
      <c r="E1438" s="168" t="s">
        <v>9298</v>
      </c>
      <c r="F1438" s="106" t="s">
        <v>9305</v>
      </c>
      <c r="G1438" s="101"/>
      <c r="H1438" s="101"/>
    </row>
    <row r="1439" spans="1:8" x14ac:dyDescent="0.55000000000000004">
      <c r="A1439" s="168" t="s">
        <v>9310</v>
      </c>
      <c r="B1439" s="161" t="s">
        <v>4765</v>
      </c>
      <c r="C1439" s="161"/>
      <c r="D1439" s="168" t="s">
        <v>9312</v>
      </c>
      <c r="E1439" s="168" t="s">
        <v>9313</v>
      </c>
      <c r="F1439" s="106" t="s">
        <v>9315</v>
      </c>
      <c r="G1439" s="101"/>
      <c r="H1439" s="101"/>
    </row>
    <row r="1440" spans="1:8" x14ac:dyDescent="0.55000000000000004">
      <c r="A1440" s="168" t="s">
        <v>9311</v>
      </c>
      <c r="B1440" s="161" t="s">
        <v>4765</v>
      </c>
      <c r="C1440" s="161"/>
      <c r="D1440" s="168" t="s">
        <v>6540</v>
      </c>
      <c r="E1440" s="168" t="s">
        <v>9314</v>
      </c>
      <c r="F1440" s="106" t="s">
        <v>9316</v>
      </c>
      <c r="G1440" s="101"/>
      <c r="H1440" s="101"/>
    </row>
    <row r="1441" spans="1:8" x14ac:dyDescent="0.55000000000000004">
      <c r="A1441" s="168" t="s">
        <v>9409</v>
      </c>
      <c r="B1441" s="161" t="s">
        <v>4765</v>
      </c>
      <c r="C1441" s="161"/>
      <c r="D1441" s="168" t="s">
        <v>9415</v>
      </c>
      <c r="E1441" s="168" t="s">
        <v>9418</v>
      </c>
      <c r="F1441" s="106" t="s">
        <v>9424</v>
      </c>
      <c r="G1441" s="101"/>
      <c r="H1441" s="101"/>
    </row>
    <row r="1442" spans="1:8" x14ac:dyDescent="0.55000000000000004">
      <c r="A1442" s="168" t="s">
        <v>9410</v>
      </c>
      <c r="B1442" s="161" t="s">
        <v>4765</v>
      </c>
      <c r="C1442" s="161"/>
      <c r="D1442" s="168" t="s">
        <v>9416</v>
      </c>
      <c r="E1442" s="168" t="s">
        <v>9419</v>
      </c>
      <c r="F1442" s="106" t="s">
        <v>9425</v>
      </c>
      <c r="G1442" s="101"/>
      <c r="H1442" s="101"/>
    </row>
    <row r="1443" spans="1:8" x14ac:dyDescent="0.55000000000000004">
      <c r="A1443" s="168" t="s">
        <v>9411</v>
      </c>
      <c r="B1443" s="161" t="s">
        <v>4765</v>
      </c>
      <c r="C1443" s="161"/>
      <c r="D1443" s="168" t="s">
        <v>3538</v>
      </c>
      <c r="E1443" s="168" t="s">
        <v>9420</v>
      </c>
      <c r="F1443" s="106" t="s">
        <v>9426</v>
      </c>
      <c r="G1443" s="101"/>
      <c r="H1443" s="101"/>
    </row>
    <row r="1444" spans="1:8" x14ac:dyDescent="0.55000000000000004">
      <c r="A1444" s="168" t="s">
        <v>5591</v>
      </c>
      <c r="B1444" s="161" t="s">
        <v>4765</v>
      </c>
      <c r="C1444" s="161"/>
      <c r="D1444" s="168" t="s">
        <v>6516</v>
      </c>
      <c r="E1444" s="168" t="s">
        <v>7511</v>
      </c>
      <c r="F1444" s="106" t="s">
        <v>8686</v>
      </c>
      <c r="G1444" s="101"/>
      <c r="H1444" s="101"/>
    </row>
    <row r="1445" spans="1:8" x14ac:dyDescent="0.55000000000000004">
      <c r="A1445" s="168" t="s">
        <v>5613</v>
      </c>
      <c r="B1445" s="161" t="s">
        <v>4765</v>
      </c>
      <c r="C1445" s="161"/>
      <c r="D1445" s="168" t="s">
        <v>6516</v>
      </c>
      <c r="E1445" s="168" t="s">
        <v>7534</v>
      </c>
      <c r="F1445" s="106" t="s">
        <v>8708</v>
      </c>
      <c r="G1445" s="101"/>
      <c r="H1445" s="101"/>
    </row>
    <row r="1446" spans="1:8" x14ac:dyDescent="0.55000000000000004">
      <c r="A1446" s="168" t="s">
        <v>5622</v>
      </c>
      <c r="B1446" s="161" t="s">
        <v>4765</v>
      </c>
      <c r="C1446" s="161"/>
      <c r="D1446" s="168" t="s">
        <v>6516</v>
      </c>
      <c r="E1446" s="168" t="s">
        <v>7545</v>
      </c>
      <c r="F1446" s="106" t="s">
        <v>8719</v>
      </c>
      <c r="G1446" s="101"/>
      <c r="H1446" s="101"/>
    </row>
    <row r="1447" spans="1:8" x14ac:dyDescent="0.55000000000000004">
      <c r="A1447" s="168" t="s">
        <v>9412</v>
      </c>
      <c r="B1447" s="161" t="s">
        <v>4764</v>
      </c>
      <c r="C1447" s="161"/>
      <c r="D1447" s="168" t="s">
        <v>6549</v>
      </c>
      <c r="E1447" s="168" t="s">
        <v>9421</v>
      </c>
      <c r="F1447" s="106" t="s">
        <v>9427</v>
      </c>
      <c r="G1447" s="101"/>
      <c r="H1447" s="101"/>
    </row>
    <row r="1448" spans="1:8" x14ac:dyDescent="0.55000000000000004">
      <c r="A1448" s="168" t="s">
        <v>9413</v>
      </c>
      <c r="B1448" s="161" t="s">
        <v>4763</v>
      </c>
      <c r="C1448" s="161"/>
      <c r="D1448" s="168" t="s">
        <v>6707</v>
      </c>
      <c r="E1448" s="168" t="s">
        <v>9422</v>
      </c>
      <c r="F1448" s="106" t="s">
        <v>9428</v>
      </c>
      <c r="G1448" s="101"/>
      <c r="H1448" s="101"/>
    </row>
    <row r="1449" spans="1:8" x14ac:dyDescent="0.55000000000000004">
      <c r="A1449" s="168" t="s">
        <v>9414</v>
      </c>
      <c r="B1449" s="161" t="s">
        <v>4765</v>
      </c>
      <c r="C1449" s="161"/>
      <c r="D1449" s="168" t="s">
        <v>9417</v>
      </c>
      <c r="E1449" s="168" t="s">
        <v>9423</v>
      </c>
      <c r="F1449" s="106" t="s">
        <v>9429</v>
      </c>
      <c r="G1449" s="101"/>
      <c r="H1449" s="101"/>
    </row>
    <row r="1450" spans="1:8" x14ac:dyDescent="0.55000000000000004">
      <c r="A1450" s="168" t="s">
        <v>9430</v>
      </c>
      <c r="B1450" s="161" t="s">
        <v>4764</v>
      </c>
      <c r="C1450" s="161"/>
      <c r="D1450" s="168" t="s">
        <v>9431</v>
      </c>
      <c r="E1450" s="168" t="s">
        <v>9434</v>
      </c>
      <c r="F1450" s="106" t="s">
        <v>9435</v>
      </c>
      <c r="G1450" s="101"/>
      <c r="H1450" s="101"/>
    </row>
    <row r="1451" spans="1:8" x14ac:dyDescent="0.55000000000000004">
      <c r="A1451" s="168" t="s">
        <v>9436</v>
      </c>
      <c r="B1451" s="161" t="s">
        <v>4762</v>
      </c>
      <c r="C1451" s="161"/>
      <c r="D1451" s="168" t="s">
        <v>9437</v>
      </c>
      <c r="E1451" s="168" t="s">
        <v>9440</v>
      </c>
      <c r="F1451" s="106" t="s">
        <v>9441</v>
      </c>
      <c r="G1451" s="101"/>
      <c r="H1451" s="101"/>
    </row>
    <row r="1452" spans="1:8" x14ac:dyDescent="0.55000000000000004">
      <c r="A1452" s="168" t="s">
        <v>9442</v>
      </c>
      <c r="B1452" s="161" t="s">
        <v>4765</v>
      </c>
      <c r="C1452" s="161"/>
      <c r="D1452" s="168" t="s">
        <v>3111</v>
      </c>
      <c r="E1452" s="168" t="s">
        <v>9443</v>
      </c>
      <c r="F1452" s="106" t="s">
        <v>9444</v>
      </c>
      <c r="G1452" s="101"/>
      <c r="H1452" s="101"/>
    </row>
    <row r="1453" spans="1:8" x14ac:dyDescent="0.55000000000000004">
      <c r="A1453" s="168" t="s">
        <v>9445</v>
      </c>
      <c r="B1453" s="161" t="s">
        <v>4765</v>
      </c>
      <c r="C1453" s="161"/>
      <c r="D1453" s="168" t="s">
        <v>9387</v>
      </c>
      <c r="E1453" s="168" t="s">
        <v>1286</v>
      </c>
      <c r="F1453" s="106" t="s">
        <v>9446</v>
      </c>
      <c r="G1453" s="101"/>
      <c r="H1453" s="101"/>
    </row>
    <row r="1454" spans="1:8" x14ac:dyDescent="0.55000000000000004">
      <c r="A1454" s="168" t="s">
        <v>9447</v>
      </c>
      <c r="B1454" s="161" t="s">
        <v>4765</v>
      </c>
      <c r="C1454" s="161"/>
      <c r="D1454" s="168" t="s">
        <v>3414</v>
      </c>
      <c r="E1454" s="168" t="s">
        <v>9448</v>
      </c>
      <c r="F1454" s="106" t="s">
        <v>9449</v>
      </c>
      <c r="G1454" s="101"/>
      <c r="H1454" s="101"/>
    </row>
    <row r="1455" spans="1:8" x14ac:dyDescent="0.55000000000000004">
      <c r="A1455" s="168" t="s">
        <v>9450</v>
      </c>
      <c r="B1455" s="161" t="s">
        <v>4764</v>
      </c>
      <c r="C1455" s="161"/>
      <c r="D1455" s="168" t="s">
        <v>9451</v>
      </c>
      <c r="E1455" s="168" t="s">
        <v>9454</v>
      </c>
      <c r="F1455" s="106" t="s">
        <v>9455</v>
      </c>
      <c r="G1455" s="101"/>
      <c r="H1455" s="101"/>
    </row>
    <row r="1456" spans="1:8" x14ac:dyDescent="0.55000000000000004">
      <c r="A1456" s="168" t="s">
        <v>9378</v>
      </c>
      <c r="B1456" s="161" t="s">
        <v>4765</v>
      </c>
      <c r="C1456" s="161"/>
      <c r="D1456" s="168" t="s">
        <v>3377</v>
      </c>
      <c r="E1456" s="168" t="s">
        <v>9396</v>
      </c>
      <c r="F1456" s="106" t="s">
        <v>9403</v>
      </c>
      <c r="G1456" s="101"/>
      <c r="H1456" s="101"/>
    </row>
    <row r="1457" spans="1:8" x14ac:dyDescent="0.55000000000000004">
      <c r="A1457" s="168" t="s">
        <v>9379</v>
      </c>
      <c r="B1457" s="161" t="s">
        <v>4765</v>
      </c>
      <c r="C1457" s="161"/>
      <c r="D1457" s="168" t="s">
        <v>3212</v>
      </c>
      <c r="E1457" s="168" t="s">
        <v>9397</v>
      </c>
      <c r="F1457" s="106" t="s">
        <v>9404</v>
      </c>
      <c r="G1457" s="101"/>
      <c r="H1457" s="101"/>
    </row>
    <row r="1458" spans="1:8" x14ac:dyDescent="0.55000000000000004">
      <c r="A1458" s="168" t="s">
        <v>9380</v>
      </c>
      <c r="B1458" s="161" t="s">
        <v>4765</v>
      </c>
      <c r="C1458" s="161"/>
      <c r="D1458" s="168" t="s">
        <v>3519</v>
      </c>
      <c r="E1458" s="168" t="s">
        <v>9398</v>
      </c>
      <c r="F1458" s="106" t="s">
        <v>9405</v>
      </c>
      <c r="G1458" s="101"/>
      <c r="H1458" s="101"/>
    </row>
    <row r="1459" spans="1:8" x14ac:dyDescent="0.55000000000000004">
      <c r="A1459" s="168" t="s">
        <v>9381</v>
      </c>
      <c r="B1459" s="161" t="s">
        <v>4763</v>
      </c>
      <c r="C1459" s="161"/>
      <c r="D1459" s="168" t="s">
        <v>9387</v>
      </c>
      <c r="E1459" s="168" t="s">
        <v>9399</v>
      </c>
      <c r="F1459" s="106" t="s">
        <v>9406</v>
      </c>
      <c r="G1459" s="101"/>
      <c r="H1459" s="101"/>
    </row>
    <row r="1460" spans="1:8" x14ac:dyDescent="0.55000000000000004">
      <c r="A1460" s="168" t="s">
        <v>9383</v>
      </c>
      <c r="B1460" s="161" t="s">
        <v>4765</v>
      </c>
      <c r="C1460" s="161"/>
      <c r="D1460" s="168" t="s">
        <v>9387</v>
      </c>
      <c r="E1460" s="168" t="s">
        <v>2068</v>
      </c>
      <c r="F1460" s="106" t="s">
        <v>2998</v>
      </c>
      <c r="G1460" s="101"/>
      <c r="H1460" s="101"/>
    </row>
    <row r="1461" spans="1:8" x14ac:dyDescent="0.55000000000000004">
      <c r="A1461" s="168" t="s">
        <v>9384</v>
      </c>
      <c r="B1461" s="161" t="s">
        <v>4765</v>
      </c>
      <c r="C1461" s="161"/>
      <c r="D1461" s="168" t="s">
        <v>9387</v>
      </c>
      <c r="E1461" s="168" t="s">
        <v>2066</v>
      </c>
      <c r="F1461" s="106" t="s">
        <v>9407</v>
      </c>
      <c r="G1461" s="101"/>
      <c r="H1461" s="101"/>
    </row>
    <row r="1462" spans="1:8" x14ac:dyDescent="0.55000000000000004">
      <c r="A1462" s="168" t="s">
        <v>9385</v>
      </c>
      <c r="B1462" s="161" t="s">
        <v>4765</v>
      </c>
      <c r="C1462" s="161"/>
      <c r="D1462" s="168" t="s">
        <v>9389</v>
      </c>
      <c r="E1462" s="168" t="s">
        <v>9401</v>
      </c>
      <c r="F1462" s="106" t="s">
        <v>9395</v>
      </c>
      <c r="G1462" s="101"/>
      <c r="H1462" s="101"/>
    </row>
    <row r="1463" spans="1:8" x14ac:dyDescent="0.55000000000000004">
      <c r="A1463" s="168" t="s">
        <v>9386</v>
      </c>
      <c r="B1463" s="161" t="s">
        <v>4765</v>
      </c>
      <c r="C1463" s="161"/>
      <c r="D1463" s="168" t="s">
        <v>3343</v>
      </c>
      <c r="E1463" s="168" t="s">
        <v>9402</v>
      </c>
      <c r="F1463" s="106" t="s">
        <v>9408</v>
      </c>
      <c r="G1463" s="101"/>
      <c r="H1463" s="101"/>
    </row>
    <row r="1464" spans="1:8" x14ac:dyDescent="0.55000000000000004">
      <c r="A1464" s="168" t="s">
        <v>9527</v>
      </c>
      <c r="B1464" s="161" t="s">
        <v>4765</v>
      </c>
      <c r="C1464" s="161"/>
      <c r="D1464" s="168" t="s">
        <v>9532</v>
      </c>
      <c r="E1464" s="168" t="s">
        <v>7600</v>
      </c>
      <c r="F1464" s="106" t="s">
        <v>8768</v>
      </c>
      <c r="G1464" s="101"/>
      <c r="H1464" s="101"/>
    </row>
    <row r="1465" spans="1:8" x14ac:dyDescent="0.55000000000000004">
      <c r="A1465" s="168" t="s">
        <v>9528</v>
      </c>
      <c r="B1465" s="161" t="s">
        <v>4765</v>
      </c>
      <c r="C1465" s="161"/>
      <c r="D1465" s="168" t="s">
        <v>3548</v>
      </c>
      <c r="E1465" s="168" t="s">
        <v>9535</v>
      </c>
      <c r="F1465" s="106" t="s">
        <v>9539</v>
      </c>
      <c r="G1465" s="101"/>
      <c r="H1465" s="101"/>
    </row>
    <row r="1466" spans="1:8" x14ac:dyDescent="0.55000000000000004">
      <c r="A1466" s="168" t="s">
        <v>9529</v>
      </c>
      <c r="B1466" s="161" t="s">
        <v>4763</v>
      </c>
      <c r="C1466" s="161"/>
      <c r="D1466" s="168" t="s">
        <v>9533</v>
      </c>
      <c r="E1466" s="168" t="s">
        <v>9536</v>
      </c>
      <c r="F1466" s="106" t="s">
        <v>9540</v>
      </c>
      <c r="G1466" s="101"/>
      <c r="H1466" s="101"/>
    </row>
    <row r="1467" spans="1:8" x14ac:dyDescent="0.55000000000000004">
      <c r="A1467" s="168" t="s">
        <v>9530</v>
      </c>
      <c r="B1467" s="161" t="s">
        <v>4763</v>
      </c>
      <c r="C1467" s="161"/>
      <c r="D1467" s="168" t="s">
        <v>6710</v>
      </c>
      <c r="E1467" s="168" t="s">
        <v>9537</v>
      </c>
      <c r="F1467" s="106" t="s">
        <v>9541</v>
      </c>
      <c r="G1467" s="101"/>
      <c r="H1467" s="101"/>
    </row>
    <row r="1468" spans="1:8" x14ac:dyDescent="0.55000000000000004">
      <c r="A1468" s="168" t="s">
        <v>9530</v>
      </c>
      <c r="B1468" s="161" t="s">
        <v>4765</v>
      </c>
      <c r="C1468" s="161"/>
      <c r="D1468" s="168" t="s">
        <v>6710</v>
      </c>
      <c r="E1468" s="168" t="s">
        <v>9537</v>
      </c>
      <c r="F1468" s="106" t="s">
        <v>9541</v>
      </c>
      <c r="G1468" s="101"/>
      <c r="H1468" s="101"/>
    </row>
    <row r="1469" spans="1:8" x14ac:dyDescent="0.55000000000000004">
      <c r="A1469" s="168" t="s">
        <v>9531</v>
      </c>
      <c r="B1469" s="161" t="s">
        <v>4765</v>
      </c>
      <c r="C1469" s="161"/>
      <c r="D1469" s="168" t="s">
        <v>9534</v>
      </c>
      <c r="E1469" s="168" t="s">
        <v>9538</v>
      </c>
      <c r="F1469" s="106" t="s">
        <v>9542</v>
      </c>
      <c r="G1469" s="101"/>
      <c r="H1469" s="101"/>
    </row>
    <row r="1470" spans="1:8" x14ac:dyDescent="0.55000000000000004">
      <c r="A1470" s="168" t="s">
        <v>9653</v>
      </c>
      <c r="B1470" s="161" t="s">
        <v>4765</v>
      </c>
      <c r="C1470" s="161"/>
      <c r="D1470" s="168" t="s">
        <v>6448</v>
      </c>
      <c r="E1470" s="168" t="s">
        <v>6448</v>
      </c>
      <c r="F1470" s="106" t="s">
        <v>8556</v>
      </c>
      <c r="G1470" s="101"/>
      <c r="H1470" s="101"/>
    </row>
    <row r="1471" spans="1:8" x14ac:dyDescent="0.55000000000000004">
      <c r="A1471" s="168" t="s">
        <v>5736</v>
      </c>
      <c r="B1471" s="161" t="s">
        <v>4765</v>
      </c>
      <c r="C1471" s="161"/>
      <c r="D1471" s="168" t="s">
        <v>6534</v>
      </c>
      <c r="E1471" s="168" t="s">
        <v>7547</v>
      </c>
      <c r="F1471" s="106" t="s">
        <v>8833</v>
      </c>
      <c r="G1471" s="101"/>
      <c r="H1471" s="101"/>
    </row>
    <row r="1472" spans="1:8" x14ac:dyDescent="0.55000000000000004">
      <c r="A1472" s="168" t="s">
        <v>4980</v>
      </c>
      <c r="B1472" s="161" t="s">
        <v>4763</v>
      </c>
      <c r="C1472" s="161"/>
      <c r="D1472" s="168" t="s">
        <v>6126</v>
      </c>
      <c r="E1472" s="168" t="s">
        <v>9740</v>
      </c>
      <c r="F1472" s="106" t="s">
        <v>8091</v>
      </c>
      <c r="G1472" s="101"/>
      <c r="H1472" s="101"/>
    </row>
    <row r="1473" spans="1:8" x14ac:dyDescent="0.55000000000000004">
      <c r="A1473" s="168" t="s">
        <v>9719</v>
      </c>
      <c r="B1473" s="161" t="s">
        <v>4765</v>
      </c>
      <c r="C1473" s="161"/>
      <c r="D1473" s="168" t="s">
        <v>3326</v>
      </c>
      <c r="E1473" s="168" t="s">
        <v>9741</v>
      </c>
      <c r="F1473" s="106" t="s">
        <v>9752</v>
      </c>
      <c r="G1473" s="101"/>
      <c r="H1473" s="101"/>
    </row>
    <row r="1474" spans="1:8" x14ac:dyDescent="0.55000000000000004">
      <c r="A1474" s="168" t="s">
        <v>9720</v>
      </c>
      <c r="B1474" s="161" t="s">
        <v>4765</v>
      </c>
      <c r="C1474" s="161"/>
      <c r="D1474" s="168" t="s">
        <v>9731</v>
      </c>
      <c r="E1474" s="168" t="s">
        <v>9742</v>
      </c>
      <c r="F1474" s="106" t="s">
        <v>9753</v>
      </c>
      <c r="G1474" s="101"/>
      <c r="H1474" s="101"/>
    </row>
    <row r="1475" spans="1:8" x14ac:dyDescent="0.55000000000000004">
      <c r="A1475" s="168" t="s">
        <v>9721</v>
      </c>
      <c r="B1475" s="161" t="s">
        <v>4765</v>
      </c>
      <c r="C1475" s="161"/>
      <c r="D1475" s="168" t="s">
        <v>6266</v>
      </c>
      <c r="E1475" s="168" t="s">
        <v>9743</v>
      </c>
      <c r="F1475" s="106" t="s">
        <v>9754</v>
      </c>
      <c r="G1475" s="101"/>
      <c r="H1475" s="101"/>
    </row>
    <row r="1476" spans="1:8" x14ac:dyDescent="0.55000000000000004">
      <c r="A1476" s="168" t="s">
        <v>9722</v>
      </c>
      <c r="B1476" s="161" t="s">
        <v>4765</v>
      </c>
      <c r="C1476" s="161"/>
      <c r="D1476" s="168" t="s">
        <v>9732</v>
      </c>
      <c r="E1476" s="168" t="s">
        <v>9744</v>
      </c>
      <c r="F1476" s="106" t="s">
        <v>9755</v>
      </c>
      <c r="G1476" s="101"/>
      <c r="H1476" s="101"/>
    </row>
    <row r="1477" spans="1:8" x14ac:dyDescent="0.55000000000000004">
      <c r="A1477" s="168" t="s">
        <v>9723</v>
      </c>
      <c r="B1477" s="161" t="s">
        <v>4765</v>
      </c>
      <c r="C1477" s="161"/>
      <c r="D1477" s="168" t="s">
        <v>9733</v>
      </c>
      <c r="E1477" s="168" t="s">
        <v>7390</v>
      </c>
      <c r="F1477" s="106" t="s">
        <v>8568</v>
      </c>
      <c r="G1477" s="101"/>
      <c r="H1477" s="101"/>
    </row>
    <row r="1478" spans="1:8" x14ac:dyDescent="0.55000000000000004">
      <c r="A1478" s="168" t="s">
        <v>9724</v>
      </c>
      <c r="B1478" s="161" t="s">
        <v>4765</v>
      </c>
      <c r="C1478" s="161"/>
      <c r="D1478" s="168" t="s">
        <v>9734</v>
      </c>
      <c r="E1478" s="168" t="s">
        <v>9745</v>
      </c>
      <c r="F1478" s="106" t="s">
        <v>9756</v>
      </c>
      <c r="G1478" s="101"/>
      <c r="H1478" s="101"/>
    </row>
    <row r="1479" spans="1:8" x14ac:dyDescent="0.55000000000000004">
      <c r="A1479" s="168" t="s">
        <v>9725</v>
      </c>
      <c r="B1479" s="161" t="s">
        <v>4764</v>
      </c>
      <c r="C1479" s="161"/>
      <c r="D1479" s="168" t="s">
        <v>9735</v>
      </c>
      <c r="E1479" s="168" t="s">
        <v>9746</v>
      </c>
      <c r="F1479" s="106" t="s">
        <v>9757</v>
      </c>
      <c r="G1479" s="101"/>
      <c r="H1479" s="101"/>
    </row>
    <row r="1480" spans="1:8" x14ac:dyDescent="0.55000000000000004">
      <c r="A1480" s="168" t="s">
        <v>9725</v>
      </c>
      <c r="B1480" s="161" t="s">
        <v>4765</v>
      </c>
      <c r="C1480" s="161"/>
      <c r="D1480" s="168" t="s">
        <v>9735</v>
      </c>
      <c r="E1480" s="168" t="s">
        <v>9746</v>
      </c>
      <c r="F1480" s="106" t="s">
        <v>9757</v>
      </c>
      <c r="G1480" s="101"/>
      <c r="H1480" s="101"/>
    </row>
    <row r="1481" spans="1:8" x14ac:dyDescent="0.55000000000000004">
      <c r="A1481" s="168" t="s">
        <v>9726</v>
      </c>
      <c r="B1481" s="161" t="s">
        <v>4765</v>
      </c>
      <c r="C1481" s="161"/>
      <c r="D1481" s="168" t="s">
        <v>9736</v>
      </c>
      <c r="E1481" s="168" t="s">
        <v>9747</v>
      </c>
      <c r="F1481" s="106" t="s">
        <v>9758</v>
      </c>
      <c r="G1481" s="101"/>
      <c r="H1481" s="101"/>
    </row>
    <row r="1482" spans="1:8" x14ac:dyDescent="0.55000000000000004">
      <c r="A1482" s="168" t="s">
        <v>9727</v>
      </c>
      <c r="B1482" s="161" t="s">
        <v>4765</v>
      </c>
      <c r="C1482" s="161"/>
      <c r="D1482" s="168" t="s">
        <v>9737</v>
      </c>
      <c r="E1482" s="168" t="s">
        <v>9748</v>
      </c>
      <c r="F1482" s="106" t="s">
        <v>9759</v>
      </c>
      <c r="G1482" s="101"/>
      <c r="H1482" s="101"/>
    </row>
    <row r="1483" spans="1:8" x14ac:dyDescent="0.55000000000000004">
      <c r="A1483" s="168" t="s">
        <v>9728</v>
      </c>
      <c r="B1483" s="161" t="s">
        <v>4765</v>
      </c>
      <c r="C1483" s="161"/>
      <c r="D1483" s="168" t="s">
        <v>9738</v>
      </c>
      <c r="E1483" s="168" t="s">
        <v>9749</v>
      </c>
      <c r="F1483" s="106" t="s">
        <v>9760</v>
      </c>
      <c r="G1483" s="101"/>
      <c r="H1483" s="101"/>
    </row>
    <row r="1484" spans="1:8" x14ac:dyDescent="0.55000000000000004">
      <c r="A1484" s="168" t="s">
        <v>9729</v>
      </c>
      <c r="B1484" s="161" t="s">
        <v>4764</v>
      </c>
      <c r="C1484" s="161"/>
      <c r="D1484" s="168" t="s">
        <v>9739</v>
      </c>
      <c r="E1484" s="168" t="s">
        <v>9750</v>
      </c>
      <c r="F1484" s="106" t="s">
        <v>9761</v>
      </c>
      <c r="G1484" s="101"/>
      <c r="H1484" s="101"/>
    </row>
    <row r="1485" spans="1:8" x14ac:dyDescent="0.55000000000000004">
      <c r="A1485" s="168" t="s">
        <v>9730</v>
      </c>
      <c r="B1485" s="161" t="s">
        <v>4765</v>
      </c>
      <c r="C1485" s="161"/>
      <c r="D1485" s="168" t="s">
        <v>6475</v>
      </c>
      <c r="E1485" s="168" t="s">
        <v>7913</v>
      </c>
      <c r="F1485" s="106" t="s">
        <v>9762</v>
      </c>
      <c r="G1485" s="101"/>
      <c r="H1485" s="101"/>
    </row>
    <row r="1486" spans="1:8" x14ac:dyDescent="0.55000000000000004">
      <c r="A1486" s="168" t="s">
        <v>6083</v>
      </c>
      <c r="B1486" s="161" t="s">
        <v>4765</v>
      </c>
      <c r="C1486" s="161"/>
      <c r="D1486" s="168" t="s">
        <v>6839</v>
      </c>
      <c r="E1486" s="168" t="s">
        <v>9751</v>
      </c>
      <c r="F1486" s="106" t="s">
        <v>9174</v>
      </c>
      <c r="G1486" s="101"/>
      <c r="H1486" s="101"/>
    </row>
    <row r="1487" spans="1:8" x14ac:dyDescent="0.55000000000000004">
      <c r="A1487" s="168" t="s">
        <v>9854</v>
      </c>
      <c r="B1487" s="161" t="s">
        <v>4764</v>
      </c>
      <c r="C1487" s="161"/>
      <c r="D1487" s="168" t="s">
        <v>9855</v>
      </c>
      <c r="E1487" s="168" t="s">
        <v>9856</v>
      </c>
      <c r="F1487" s="106" t="s">
        <v>9857</v>
      </c>
      <c r="G1487" s="101"/>
      <c r="H1487" s="101"/>
    </row>
    <row r="1488" spans="1:8" x14ac:dyDescent="0.55000000000000004">
      <c r="A1488" s="168" t="s">
        <v>9719</v>
      </c>
      <c r="B1488" s="161" t="s">
        <v>4765</v>
      </c>
      <c r="C1488" s="161"/>
      <c r="D1488" s="168" t="s">
        <v>3326</v>
      </c>
      <c r="E1488" s="168" t="s">
        <v>9741</v>
      </c>
      <c r="F1488" s="106" t="s">
        <v>9752</v>
      </c>
      <c r="G1488" s="101"/>
      <c r="H1488" s="101"/>
    </row>
    <row r="1489" spans="1:8" x14ac:dyDescent="0.55000000000000004">
      <c r="A1489" s="168" t="s">
        <v>9722</v>
      </c>
      <c r="B1489" s="161" t="s">
        <v>4765</v>
      </c>
      <c r="C1489" s="161"/>
      <c r="D1489" s="168" t="s">
        <v>9732</v>
      </c>
      <c r="E1489" s="168" t="s">
        <v>9744</v>
      </c>
      <c r="F1489" s="106" t="s">
        <v>9755</v>
      </c>
      <c r="G1489" s="101"/>
      <c r="H1489" s="101"/>
    </row>
    <row r="1490" spans="1:8" x14ac:dyDescent="0.55000000000000004">
      <c r="A1490" s="168" t="s">
        <v>9724</v>
      </c>
      <c r="B1490" s="161" t="s">
        <v>4765</v>
      </c>
      <c r="C1490" s="161"/>
      <c r="D1490" s="168" t="s">
        <v>9734</v>
      </c>
      <c r="E1490" s="168" t="s">
        <v>9745</v>
      </c>
      <c r="F1490" s="106" t="s">
        <v>9756</v>
      </c>
      <c r="G1490" s="101"/>
      <c r="H1490" s="101"/>
    </row>
    <row r="1491" spans="1:8" x14ac:dyDescent="0.55000000000000004">
      <c r="A1491" s="168" t="s">
        <v>9726</v>
      </c>
      <c r="B1491" s="161" t="s">
        <v>4765</v>
      </c>
      <c r="C1491" s="161"/>
      <c r="D1491" s="168" t="s">
        <v>9736</v>
      </c>
      <c r="E1491" s="168" t="s">
        <v>9747</v>
      </c>
      <c r="F1491" s="106" t="s">
        <v>9758</v>
      </c>
      <c r="G1491" s="101"/>
      <c r="H1491" s="101"/>
    </row>
    <row r="1492" spans="1:8" x14ac:dyDescent="0.55000000000000004">
      <c r="A1492" s="168" t="s">
        <v>9916</v>
      </c>
      <c r="B1492" s="161" t="s">
        <v>4765</v>
      </c>
      <c r="C1492" s="161"/>
      <c r="D1492" s="168" t="s">
        <v>9935</v>
      </c>
      <c r="E1492" s="168" t="s">
        <v>9926</v>
      </c>
      <c r="F1492" s="106" t="s">
        <v>9941</v>
      </c>
      <c r="G1492" s="101"/>
      <c r="H1492" s="101"/>
    </row>
    <row r="1493" spans="1:8" x14ac:dyDescent="0.55000000000000004">
      <c r="A1493" s="168" t="s">
        <v>9917</v>
      </c>
      <c r="B1493" s="161" t="s">
        <v>4765</v>
      </c>
      <c r="C1493" s="161"/>
      <c r="D1493" s="168" t="s">
        <v>3326</v>
      </c>
      <c r="E1493" s="168" t="s">
        <v>9927</v>
      </c>
      <c r="F1493" s="106" t="s">
        <v>9424</v>
      </c>
      <c r="G1493" s="101"/>
      <c r="H1493" s="101"/>
    </row>
    <row r="1494" spans="1:8" x14ac:dyDescent="0.55000000000000004">
      <c r="A1494" s="168" t="s">
        <v>9918</v>
      </c>
      <c r="B1494" s="161" t="s">
        <v>4765</v>
      </c>
      <c r="C1494" s="161"/>
      <c r="D1494" s="168" t="s">
        <v>6225</v>
      </c>
      <c r="E1494" s="168" t="s">
        <v>9928</v>
      </c>
      <c r="F1494" s="106" t="s">
        <v>9942</v>
      </c>
      <c r="G1494" s="101"/>
      <c r="H1494" s="101"/>
    </row>
    <row r="1495" spans="1:8" x14ac:dyDescent="0.55000000000000004">
      <c r="A1495" s="168" t="s">
        <v>9919</v>
      </c>
      <c r="B1495" s="161" t="s">
        <v>4765</v>
      </c>
      <c r="C1495" s="161"/>
      <c r="D1495" s="168" t="s">
        <v>9936</v>
      </c>
      <c r="E1495" s="168" t="s">
        <v>9929</v>
      </c>
      <c r="F1495" s="106" t="s">
        <v>9943</v>
      </c>
      <c r="G1495" s="101"/>
      <c r="H1495" s="101"/>
    </row>
    <row r="1496" spans="1:8" x14ac:dyDescent="0.55000000000000004">
      <c r="A1496" s="168" t="s">
        <v>9920</v>
      </c>
      <c r="B1496" s="161" t="s">
        <v>4762</v>
      </c>
      <c r="C1496" s="161"/>
      <c r="D1496" s="168" t="s">
        <v>9937</v>
      </c>
      <c r="E1496" s="168" t="s">
        <v>9930</v>
      </c>
      <c r="F1496" s="106" t="s">
        <v>9944</v>
      </c>
      <c r="G1496" s="101"/>
      <c r="H1496" s="101"/>
    </row>
    <row r="1497" spans="1:8" x14ac:dyDescent="0.55000000000000004">
      <c r="A1497" s="168" t="s">
        <v>9921</v>
      </c>
      <c r="B1497" s="161" t="s">
        <v>4765</v>
      </c>
      <c r="C1497" s="161"/>
      <c r="D1497" s="168" t="s">
        <v>9938</v>
      </c>
      <c r="E1497" s="168" t="s">
        <v>9931</v>
      </c>
      <c r="F1497" s="106" t="s">
        <v>9945</v>
      </c>
      <c r="G1497" s="101"/>
      <c r="H1497" s="101"/>
    </row>
    <row r="1498" spans="1:8" x14ac:dyDescent="0.55000000000000004">
      <c r="A1498" s="168" t="s">
        <v>9727</v>
      </c>
      <c r="B1498" s="161" t="s">
        <v>4765</v>
      </c>
      <c r="C1498" s="161"/>
      <c r="D1498" s="168" t="s">
        <v>9737</v>
      </c>
      <c r="E1498" s="168" t="s">
        <v>9748</v>
      </c>
      <c r="F1498" s="106" t="s">
        <v>9759</v>
      </c>
      <c r="G1498" s="101"/>
      <c r="H1498" s="101"/>
    </row>
    <row r="1499" spans="1:8" x14ac:dyDescent="0.55000000000000004">
      <c r="A1499" s="168" t="s">
        <v>9922</v>
      </c>
      <c r="B1499" s="161" t="s">
        <v>4763</v>
      </c>
      <c r="C1499" s="161"/>
      <c r="D1499" s="168" t="s">
        <v>9939</v>
      </c>
      <c r="E1499" s="168" t="s">
        <v>9932</v>
      </c>
      <c r="F1499" s="106" t="s">
        <v>9946</v>
      </c>
      <c r="G1499" s="101"/>
      <c r="H1499" s="101"/>
    </row>
    <row r="1500" spans="1:8" x14ac:dyDescent="0.55000000000000004">
      <c r="A1500" s="168" t="s">
        <v>9923</v>
      </c>
      <c r="B1500" s="161" t="s">
        <v>4765</v>
      </c>
      <c r="C1500" s="161"/>
      <c r="D1500" s="168" t="s">
        <v>6596</v>
      </c>
      <c r="E1500" s="168" t="s">
        <v>7620</v>
      </c>
      <c r="F1500" s="106" t="s">
        <v>9947</v>
      </c>
      <c r="G1500" s="101"/>
      <c r="H1500" s="101"/>
    </row>
    <row r="1501" spans="1:8" x14ac:dyDescent="0.55000000000000004">
      <c r="A1501" s="168" t="s">
        <v>9924</v>
      </c>
      <c r="B1501" s="161" t="s">
        <v>4765</v>
      </c>
      <c r="C1501" s="161"/>
      <c r="D1501" s="168" t="s">
        <v>9940</v>
      </c>
      <c r="E1501" s="168" t="s">
        <v>9933</v>
      </c>
      <c r="F1501" s="106" t="s">
        <v>9948</v>
      </c>
      <c r="G1501" s="101"/>
      <c r="H1501" s="101"/>
    </row>
    <row r="1502" spans="1:8" x14ac:dyDescent="0.55000000000000004">
      <c r="A1502" s="168" t="s">
        <v>9730</v>
      </c>
      <c r="B1502" s="161" t="s">
        <v>4765</v>
      </c>
      <c r="C1502" s="161"/>
      <c r="D1502" s="168" t="s">
        <v>6475</v>
      </c>
      <c r="E1502" s="168" t="s">
        <v>7913</v>
      </c>
      <c r="F1502" s="106" t="s">
        <v>9762</v>
      </c>
      <c r="G1502" s="101"/>
      <c r="H1502" s="101"/>
    </row>
    <row r="1503" spans="1:8" x14ac:dyDescent="0.55000000000000004">
      <c r="A1503" s="168" t="s">
        <v>9925</v>
      </c>
      <c r="B1503" s="161" t="s">
        <v>4763</v>
      </c>
      <c r="C1503" s="161"/>
      <c r="D1503" s="168" t="s">
        <v>6797</v>
      </c>
      <c r="E1503" s="168" t="s">
        <v>9934</v>
      </c>
      <c r="F1503" s="106" t="s">
        <v>9949</v>
      </c>
      <c r="G1503" s="101"/>
      <c r="H1503" s="101"/>
    </row>
    <row r="1504" spans="1:8" x14ac:dyDescent="0.55000000000000004">
      <c r="A1504" s="168" t="s">
        <v>6083</v>
      </c>
      <c r="B1504" s="168" t="s">
        <v>4765</v>
      </c>
      <c r="C1504" s="168"/>
      <c r="D1504" s="168" t="s">
        <v>6839</v>
      </c>
      <c r="E1504" s="168" t="s">
        <v>9751</v>
      </c>
      <c r="F1504" s="168" t="s">
        <v>9174</v>
      </c>
      <c r="G1504" s="101"/>
      <c r="H1504" s="101"/>
    </row>
    <row r="1505" spans="1:8" x14ac:dyDescent="0.55000000000000004">
      <c r="A1505" s="168" t="s">
        <v>10015</v>
      </c>
      <c r="B1505" s="168" t="s">
        <v>4765</v>
      </c>
      <c r="C1505" s="168"/>
      <c r="D1505" s="168" t="s">
        <v>10026</v>
      </c>
      <c r="E1505" s="168" t="s">
        <v>10021</v>
      </c>
      <c r="F1505" s="168" t="s">
        <v>10033</v>
      </c>
      <c r="G1505" s="101"/>
      <c r="H1505" s="101"/>
    </row>
    <row r="1506" spans="1:8" x14ac:dyDescent="0.55000000000000004">
      <c r="A1506" s="168" t="s">
        <v>10016</v>
      </c>
      <c r="B1506" s="168" t="s">
        <v>4765</v>
      </c>
      <c r="C1506" s="168"/>
      <c r="D1506" s="168" t="s">
        <v>10027</v>
      </c>
      <c r="E1506" s="168" t="s">
        <v>10022</v>
      </c>
      <c r="F1506" s="168" t="s">
        <v>10034</v>
      </c>
      <c r="G1506" s="101"/>
      <c r="H1506" s="101"/>
    </row>
    <row r="1507" spans="1:8" x14ac:dyDescent="0.55000000000000004">
      <c r="A1507" s="168" t="s">
        <v>10017</v>
      </c>
      <c r="B1507" s="168" t="s">
        <v>4762</v>
      </c>
      <c r="C1507" s="168"/>
      <c r="D1507" s="168" t="s">
        <v>10028</v>
      </c>
      <c r="E1507" s="168" t="s">
        <v>10023</v>
      </c>
      <c r="F1507" s="168" t="s">
        <v>10035</v>
      </c>
      <c r="G1507" s="101"/>
      <c r="H1507" s="101"/>
    </row>
    <row r="1508" spans="1:8" x14ac:dyDescent="0.55000000000000004">
      <c r="A1508" s="168" t="s">
        <v>5549</v>
      </c>
      <c r="B1508" s="168" t="s">
        <v>4765</v>
      </c>
      <c r="C1508" s="168"/>
      <c r="D1508" s="168" t="s">
        <v>10029</v>
      </c>
      <c r="E1508" s="168" t="s">
        <v>6495</v>
      </c>
      <c r="F1508" s="168" t="s">
        <v>10036</v>
      </c>
      <c r="G1508" s="101"/>
      <c r="H1508" s="101"/>
    </row>
    <row r="1509" spans="1:8" x14ac:dyDescent="0.55000000000000004">
      <c r="A1509" s="168" t="s">
        <v>10018</v>
      </c>
      <c r="B1509" s="168" t="s">
        <v>4765</v>
      </c>
      <c r="C1509" s="168"/>
      <c r="D1509" s="168" t="s">
        <v>10030</v>
      </c>
      <c r="E1509" s="168" t="s">
        <v>10024</v>
      </c>
      <c r="F1509" s="168" t="s">
        <v>10037</v>
      </c>
      <c r="G1509" s="101"/>
      <c r="H1509" s="101"/>
    </row>
    <row r="1510" spans="1:8" x14ac:dyDescent="0.55000000000000004">
      <c r="A1510" s="168" t="s">
        <v>10019</v>
      </c>
      <c r="B1510" s="168" t="s">
        <v>4764</v>
      </c>
      <c r="C1510" s="168"/>
      <c r="D1510" s="168" t="s">
        <v>10031</v>
      </c>
      <c r="E1510" s="168" t="s">
        <v>7700</v>
      </c>
      <c r="F1510" s="168" t="s">
        <v>10038</v>
      </c>
      <c r="G1510" s="101"/>
      <c r="H1510" s="101"/>
    </row>
    <row r="1511" spans="1:8" x14ac:dyDescent="0.55000000000000004">
      <c r="A1511" s="168" t="s">
        <v>10020</v>
      </c>
      <c r="B1511" s="168" t="s">
        <v>4763</v>
      </c>
      <c r="C1511" s="168"/>
      <c r="D1511" s="168" t="s">
        <v>10032</v>
      </c>
      <c r="E1511" s="168" t="s">
        <v>10025</v>
      </c>
      <c r="F1511" s="168" t="s">
        <v>10039</v>
      </c>
      <c r="G1511" s="101"/>
      <c r="H1511" s="101"/>
    </row>
    <row r="1512" spans="1:8" x14ac:dyDescent="0.55000000000000004">
      <c r="A1512" s="168" t="s">
        <v>10113</v>
      </c>
      <c r="B1512" s="168" t="s">
        <v>4765</v>
      </c>
      <c r="C1512" s="168"/>
      <c r="D1512" s="168" t="s">
        <v>10115</v>
      </c>
      <c r="E1512" s="168" t="s">
        <v>10117</v>
      </c>
      <c r="F1512" s="168" t="s">
        <v>10120</v>
      </c>
      <c r="G1512" s="101"/>
      <c r="H1512" s="101"/>
    </row>
    <row r="1513" spans="1:8" x14ac:dyDescent="0.55000000000000004">
      <c r="A1513" s="168" t="s">
        <v>10114</v>
      </c>
      <c r="B1513" s="161" t="s">
        <v>4762</v>
      </c>
      <c r="C1513" s="161"/>
      <c r="D1513" s="168" t="s">
        <v>10116</v>
      </c>
      <c r="E1513" s="168" t="s">
        <v>10118</v>
      </c>
      <c r="F1513" s="106" t="s">
        <v>10121</v>
      </c>
      <c r="G1513" s="101"/>
      <c r="H1513" s="101"/>
    </row>
    <row r="1514" spans="1:8" x14ac:dyDescent="0.55000000000000004">
      <c r="A1514" s="168" t="s">
        <v>10114</v>
      </c>
      <c r="B1514" s="161" t="s">
        <v>4765</v>
      </c>
      <c r="C1514" s="161"/>
      <c r="D1514" s="168" t="s">
        <v>10116</v>
      </c>
      <c r="E1514" s="168" t="s">
        <v>10119</v>
      </c>
      <c r="F1514" s="106" t="s">
        <v>10121</v>
      </c>
      <c r="G1514" s="101"/>
      <c r="H1514" s="101"/>
    </row>
    <row r="1515" spans="1:8" x14ac:dyDescent="0.55000000000000004">
      <c r="A1515" s="168" t="s">
        <v>10174</v>
      </c>
      <c r="B1515" s="161" t="s">
        <v>4765</v>
      </c>
      <c r="C1515" s="161"/>
      <c r="D1515" s="168" t="s">
        <v>6260</v>
      </c>
      <c r="E1515" s="168" t="s">
        <v>10182</v>
      </c>
      <c r="F1515" s="106" t="s">
        <v>10195</v>
      </c>
      <c r="G1515" s="101"/>
      <c r="H1515" s="101"/>
    </row>
    <row r="1516" spans="1:8" x14ac:dyDescent="0.55000000000000004">
      <c r="A1516" s="168" t="s">
        <v>10175</v>
      </c>
      <c r="B1516" s="161" t="s">
        <v>4765</v>
      </c>
      <c r="C1516" s="161"/>
      <c r="D1516" s="168" t="s">
        <v>6848</v>
      </c>
      <c r="E1516" s="168" t="s">
        <v>10183</v>
      </c>
      <c r="F1516" s="106" t="s">
        <v>10196</v>
      </c>
      <c r="G1516" s="101"/>
      <c r="H1516" s="101"/>
    </row>
    <row r="1517" spans="1:8" x14ac:dyDescent="0.55000000000000004">
      <c r="A1517" s="168" t="s">
        <v>10176</v>
      </c>
      <c r="B1517" s="161" t="s">
        <v>4767</v>
      </c>
      <c r="C1517" s="161"/>
      <c r="D1517" s="168" t="s">
        <v>10190</v>
      </c>
      <c r="E1517" s="168" t="s">
        <v>10184</v>
      </c>
      <c r="F1517" s="106" t="s">
        <v>10197</v>
      </c>
      <c r="G1517" s="101"/>
      <c r="H1517" s="101"/>
    </row>
    <row r="1518" spans="1:8" x14ac:dyDescent="0.55000000000000004">
      <c r="A1518" s="168" t="s">
        <v>10177</v>
      </c>
      <c r="B1518" s="161" t="s">
        <v>4765</v>
      </c>
      <c r="C1518" s="161"/>
      <c r="D1518" s="168" t="s">
        <v>10191</v>
      </c>
      <c r="E1518" s="168" t="s">
        <v>10185</v>
      </c>
      <c r="F1518" s="106" t="s">
        <v>10198</v>
      </c>
      <c r="G1518" s="101"/>
      <c r="H1518" s="101"/>
    </row>
    <row r="1519" spans="1:8" x14ac:dyDescent="0.55000000000000004">
      <c r="A1519" s="168" t="s">
        <v>10178</v>
      </c>
      <c r="B1519" s="161" t="s">
        <v>4765</v>
      </c>
      <c r="C1519" s="161"/>
      <c r="D1519" s="168" t="s">
        <v>10192</v>
      </c>
      <c r="E1519" s="168" t="s">
        <v>10186</v>
      </c>
      <c r="F1519" s="106" t="s">
        <v>10199</v>
      </c>
      <c r="G1519" s="101"/>
      <c r="H1519" s="101"/>
    </row>
    <row r="1520" spans="1:8" x14ac:dyDescent="0.55000000000000004">
      <c r="A1520" s="168" t="s">
        <v>10179</v>
      </c>
      <c r="B1520" s="161" t="s">
        <v>4765</v>
      </c>
      <c r="C1520" s="161"/>
      <c r="D1520" s="168" t="s">
        <v>6597</v>
      </c>
      <c r="E1520" s="168" t="s">
        <v>10187</v>
      </c>
      <c r="F1520" s="106" t="s">
        <v>10200</v>
      </c>
      <c r="G1520" s="101"/>
      <c r="H1520" s="101"/>
    </row>
    <row r="1521" spans="1:8" x14ac:dyDescent="0.55000000000000004">
      <c r="A1521" s="168" t="s">
        <v>10180</v>
      </c>
      <c r="B1521" s="161" t="s">
        <v>4763</v>
      </c>
      <c r="C1521" s="161"/>
      <c r="D1521" s="168" t="s">
        <v>10193</v>
      </c>
      <c r="E1521" s="168" t="s">
        <v>10188</v>
      </c>
      <c r="F1521" s="106" t="s">
        <v>10201</v>
      </c>
      <c r="G1521" s="101"/>
      <c r="H1521" s="101"/>
    </row>
    <row r="1522" spans="1:8" x14ac:dyDescent="0.55000000000000004">
      <c r="A1522" s="168" t="s">
        <v>10181</v>
      </c>
      <c r="B1522" s="161" t="s">
        <v>4762</v>
      </c>
      <c r="C1522" s="161"/>
      <c r="D1522" s="168" t="s">
        <v>10194</v>
      </c>
      <c r="E1522" s="168" t="s">
        <v>10189</v>
      </c>
      <c r="F1522" s="106" t="s">
        <v>10202</v>
      </c>
      <c r="G1522" s="101"/>
      <c r="H1522" s="101"/>
    </row>
    <row r="1523" spans="1:8" x14ac:dyDescent="0.55000000000000004">
      <c r="A1523" s="168" t="s">
        <v>10255</v>
      </c>
      <c r="B1523" s="161" t="s">
        <v>4765</v>
      </c>
      <c r="C1523" s="161"/>
      <c r="D1523" s="168" t="s">
        <v>10280</v>
      </c>
      <c r="E1523" s="168" t="s">
        <v>10261</v>
      </c>
      <c r="F1523" s="106" t="s">
        <v>10269</v>
      </c>
      <c r="G1523" s="101"/>
      <c r="H1523" s="101"/>
    </row>
    <row r="1524" spans="1:8" x14ac:dyDescent="0.55000000000000004">
      <c r="A1524" s="168" t="s">
        <v>10256</v>
      </c>
      <c r="B1524" s="161" t="s">
        <v>4765</v>
      </c>
      <c r="C1524" s="161"/>
      <c r="D1524" s="168" t="s">
        <v>10281</v>
      </c>
      <c r="E1524" s="168" t="s">
        <v>10262</v>
      </c>
      <c r="F1524" s="106" t="s">
        <v>10270</v>
      </c>
      <c r="G1524" s="101"/>
      <c r="H1524" s="101"/>
    </row>
    <row r="1525" spans="1:8" x14ac:dyDescent="0.55000000000000004">
      <c r="A1525" s="168" t="s">
        <v>5128</v>
      </c>
      <c r="B1525" s="161" t="s">
        <v>4763</v>
      </c>
      <c r="C1525" s="161"/>
      <c r="D1525" s="168" t="s">
        <v>6232</v>
      </c>
      <c r="E1525" s="168" t="s">
        <v>10263</v>
      </c>
      <c r="F1525" s="106" t="s">
        <v>10271</v>
      </c>
      <c r="G1525" s="101"/>
      <c r="H1525" s="101"/>
    </row>
    <row r="1526" spans="1:8" x14ac:dyDescent="0.55000000000000004">
      <c r="A1526" s="168" t="s">
        <v>10257</v>
      </c>
      <c r="B1526" s="161" t="s">
        <v>4767</v>
      </c>
      <c r="C1526" s="161"/>
      <c r="D1526" s="168" t="s">
        <v>10276</v>
      </c>
      <c r="E1526" s="168" t="s">
        <v>10264</v>
      </c>
      <c r="F1526" s="106" t="s">
        <v>10272</v>
      </c>
      <c r="G1526" s="101"/>
      <c r="H1526" s="101"/>
    </row>
    <row r="1527" spans="1:8" x14ac:dyDescent="0.55000000000000004">
      <c r="A1527" s="168" t="s">
        <v>10258</v>
      </c>
      <c r="B1527" s="161" t="s">
        <v>4762</v>
      </c>
      <c r="C1527" s="161"/>
      <c r="D1527" s="168" t="s">
        <v>10277</v>
      </c>
      <c r="E1527" s="168" t="s">
        <v>10265</v>
      </c>
      <c r="F1527" s="106" t="s">
        <v>10273</v>
      </c>
      <c r="G1527" s="101"/>
      <c r="H1527" s="101"/>
    </row>
    <row r="1528" spans="1:8" x14ac:dyDescent="0.55000000000000004">
      <c r="A1528" s="168" t="s">
        <v>10258</v>
      </c>
      <c r="B1528" s="161" t="s">
        <v>4765</v>
      </c>
      <c r="C1528" s="161"/>
      <c r="D1528" s="168" t="s">
        <v>10277</v>
      </c>
      <c r="E1528" s="168" t="s">
        <v>10265</v>
      </c>
      <c r="F1528" s="106" t="s">
        <v>10273</v>
      </c>
      <c r="G1528" s="101"/>
      <c r="H1528" s="101"/>
    </row>
    <row r="1529" spans="1:8" x14ac:dyDescent="0.55000000000000004">
      <c r="A1529" s="168" t="s">
        <v>10259</v>
      </c>
      <c r="B1529" s="161" t="s">
        <v>4764</v>
      </c>
      <c r="C1529" s="161"/>
      <c r="D1529" s="168" t="s">
        <v>10278</v>
      </c>
      <c r="E1529" s="168" t="s">
        <v>10266</v>
      </c>
      <c r="F1529" s="106" t="s">
        <v>10274</v>
      </c>
      <c r="G1529" s="101"/>
      <c r="H1529" s="101"/>
    </row>
    <row r="1530" spans="1:8" x14ac:dyDescent="0.55000000000000004">
      <c r="A1530" s="168" t="s">
        <v>10260</v>
      </c>
      <c r="B1530" s="161" t="s">
        <v>4765</v>
      </c>
      <c r="C1530" s="161"/>
      <c r="D1530" s="168" t="s">
        <v>10279</v>
      </c>
      <c r="E1530" s="168" t="s">
        <v>10267</v>
      </c>
      <c r="F1530" s="106" t="s">
        <v>10268</v>
      </c>
      <c r="G1530" s="101"/>
      <c r="H1530" s="101"/>
    </row>
    <row r="1531" spans="1:8" x14ac:dyDescent="0.55000000000000004">
      <c r="A1531" s="168" t="s">
        <v>10425</v>
      </c>
      <c r="B1531" s="161" t="s">
        <v>10431</v>
      </c>
      <c r="C1531" s="161"/>
      <c r="D1531" s="168" t="s">
        <v>10234</v>
      </c>
      <c r="E1531" s="168" t="s">
        <v>6988</v>
      </c>
      <c r="F1531" s="106" t="s">
        <v>10275</v>
      </c>
      <c r="G1531" s="101"/>
      <c r="H1531" s="101"/>
    </row>
    <row r="1532" spans="1:8" x14ac:dyDescent="0.55000000000000004">
      <c r="A1532" s="168" t="s">
        <v>10426</v>
      </c>
      <c r="B1532" s="161" t="s">
        <v>10432</v>
      </c>
      <c r="C1532" s="161"/>
      <c r="D1532" s="168" t="s">
        <v>10443</v>
      </c>
      <c r="E1532" s="168" t="s">
        <v>10434</v>
      </c>
      <c r="F1532" s="106" t="s">
        <v>3870</v>
      </c>
      <c r="G1532" s="101"/>
      <c r="H1532" s="101"/>
    </row>
    <row r="1533" spans="1:8" x14ac:dyDescent="0.55000000000000004">
      <c r="A1533" s="168" t="s">
        <v>10427</v>
      </c>
      <c r="B1533" s="161" t="s">
        <v>10431</v>
      </c>
      <c r="C1533" s="161"/>
      <c r="D1533" s="168" t="s">
        <v>10444</v>
      </c>
      <c r="E1533" s="168" t="s">
        <v>10435</v>
      </c>
      <c r="F1533" s="106" t="s">
        <v>10438</v>
      </c>
      <c r="G1533" s="101"/>
      <c r="H1533" s="101"/>
    </row>
    <row r="1534" spans="1:8" x14ac:dyDescent="0.55000000000000004">
      <c r="A1534" s="168" t="s">
        <v>10428</v>
      </c>
      <c r="B1534" s="161" t="s">
        <v>10431</v>
      </c>
      <c r="C1534" s="161"/>
      <c r="D1534" s="168" t="s">
        <v>10445</v>
      </c>
      <c r="E1534" s="168" t="s">
        <v>7562</v>
      </c>
      <c r="F1534" s="106" t="s">
        <v>10439</v>
      </c>
      <c r="G1534" s="101"/>
      <c r="H1534" s="101"/>
    </row>
    <row r="1535" spans="1:8" x14ac:dyDescent="0.55000000000000004">
      <c r="A1535" s="168" t="s">
        <v>10429</v>
      </c>
      <c r="B1535" s="161" t="s">
        <v>10432</v>
      </c>
      <c r="C1535" s="161"/>
      <c r="D1535" s="168" t="s">
        <v>10446</v>
      </c>
      <c r="E1535" s="168" t="s">
        <v>10436</v>
      </c>
      <c r="F1535" s="106" t="s">
        <v>10440</v>
      </c>
      <c r="G1535" s="101"/>
      <c r="H1535" s="101"/>
    </row>
    <row r="1536" spans="1:8" x14ac:dyDescent="0.55000000000000004">
      <c r="A1536" s="168" t="s">
        <v>10430</v>
      </c>
      <c r="B1536" s="161" t="s">
        <v>10433</v>
      </c>
      <c r="C1536" s="161"/>
      <c r="D1536" s="168" t="s">
        <v>10447</v>
      </c>
      <c r="E1536" s="168" t="s">
        <v>10437</v>
      </c>
      <c r="F1536" s="106" t="s">
        <v>10441</v>
      </c>
      <c r="G1536" s="101"/>
      <c r="H1536" s="101"/>
    </row>
    <row r="1537" spans="1:8" x14ac:dyDescent="0.55000000000000004">
      <c r="A1537" s="168" t="s">
        <v>10430</v>
      </c>
      <c r="B1537" s="161" t="s">
        <v>10432</v>
      </c>
      <c r="C1537" s="161"/>
      <c r="D1537" s="168" t="s">
        <v>10447</v>
      </c>
      <c r="E1537" s="168" t="s">
        <v>10437</v>
      </c>
      <c r="F1537" s="106" t="s">
        <v>10442</v>
      </c>
      <c r="G1537" s="101"/>
      <c r="H1537" s="101"/>
    </row>
    <row r="1538" spans="1:8" x14ac:dyDescent="0.55000000000000004">
      <c r="A1538" s="168"/>
      <c r="B1538" s="161"/>
      <c r="C1538" s="161"/>
      <c r="D1538" s="168"/>
      <c r="E1538" s="168"/>
      <c r="F1538" s="106" t="s">
        <v>10442</v>
      </c>
      <c r="G1538" s="101"/>
      <c r="H1538" s="101"/>
    </row>
    <row r="1539" spans="1:8" x14ac:dyDescent="0.55000000000000004">
      <c r="A1539" s="168"/>
      <c r="B1539" s="161"/>
      <c r="C1539" s="161"/>
      <c r="D1539" s="168"/>
      <c r="E1539" s="168"/>
      <c r="F1539" s="106"/>
      <c r="G1539" s="101"/>
      <c r="H1539" s="101"/>
    </row>
    <row r="1540" spans="1:8" x14ac:dyDescent="0.55000000000000004">
      <c r="A1540" s="168"/>
      <c r="B1540" s="161"/>
      <c r="C1540" s="161"/>
      <c r="D1540" s="168"/>
      <c r="E1540" s="168"/>
      <c r="F1540" s="106"/>
      <c r="G1540" s="101"/>
      <c r="H1540" s="101"/>
    </row>
    <row r="1541" spans="1:8" x14ac:dyDescent="0.55000000000000004">
      <c r="A1541" s="168"/>
      <c r="B1541" s="161"/>
      <c r="C1541" s="161"/>
      <c r="D1541" s="168"/>
      <c r="E1541" s="168"/>
      <c r="F1541" s="106"/>
      <c r="G1541" s="101"/>
      <c r="H1541" s="101"/>
    </row>
    <row r="1542" spans="1:8" x14ac:dyDescent="0.55000000000000004">
      <c r="A1542" s="168"/>
      <c r="B1542" s="161"/>
      <c r="C1542" s="161"/>
      <c r="D1542" s="168"/>
      <c r="E1542" s="168"/>
      <c r="F1542" s="106"/>
      <c r="G1542" s="101"/>
      <c r="H1542" s="101"/>
    </row>
    <row r="1543" spans="1:8" x14ac:dyDescent="0.55000000000000004">
      <c r="A1543" s="168"/>
      <c r="B1543" s="161"/>
      <c r="C1543" s="161"/>
      <c r="D1543" s="168"/>
      <c r="E1543" s="168"/>
      <c r="F1543" s="106"/>
      <c r="G1543" s="101"/>
      <c r="H1543" s="101"/>
    </row>
    <row r="1544" spans="1:8" x14ac:dyDescent="0.55000000000000004">
      <c r="A1544" s="168"/>
      <c r="B1544" s="161"/>
      <c r="C1544" s="161"/>
      <c r="D1544" s="168"/>
      <c r="E1544" s="168"/>
      <c r="F1544" s="106"/>
      <c r="G1544" s="101"/>
      <c r="H1544" s="101"/>
    </row>
    <row r="1545" spans="1:8" x14ac:dyDescent="0.55000000000000004">
      <c r="A1545" s="168"/>
      <c r="B1545" s="161"/>
      <c r="C1545" s="161"/>
      <c r="D1545" s="168"/>
      <c r="E1545" s="168"/>
      <c r="F1545" s="106"/>
      <c r="G1545" s="101"/>
      <c r="H1545" s="101"/>
    </row>
    <row r="1546" spans="1:8" x14ac:dyDescent="0.55000000000000004">
      <c r="A1546" s="168"/>
      <c r="B1546" s="161"/>
      <c r="C1546" s="161"/>
      <c r="D1546" s="168"/>
      <c r="E1546" s="168"/>
      <c r="F1546" s="106"/>
      <c r="G1546" s="101"/>
      <c r="H1546" s="101"/>
    </row>
    <row r="1547" spans="1:8" x14ac:dyDescent="0.55000000000000004">
      <c r="A1547" s="168"/>
      <c r="B1547" s="161"/>
      <c r="C1547" s="161"/>
      <c r="D1547" s="168"/>
      <c r="E1547" s="168"/>
      <c r="F1547" s="106"/>
      <c r="G1547" s="101"/>
      <c r="H1547" s="101"/>
    </row>
    <row r="1548" spans="1:8" x14ac:dyDescent="0.55000000000000004">
      <c r="A1548" s="168"/>
      <c r="B1548" s="161"/>
      <c r="C1548" s="161"/>
      <c r="D1548" s="168"/>
      <c r="E1548" s="168"/>
      <c r="F1548" s="106"/>
      <c r="G1548" s="101"/>
      <c r="H1548" s="101"/>
    </row>
  </sheetData>
  <autoFilter ref="A2:F1430" xr:uid="{1AE90395-FD07-42E0-B163-3225FA8BC1DD}"/>
  <phoneticPr fontId="2"/>
  <pageMargins left="0.7" right="0.7" top="0.75" bottom="0.75" header="0.3" footer="0.3"/>
  <pageSetup paperSize="9" scale="44" orientation="portrait" r:id="rId1"/>
  <rowBreaks count="1" manualBreakCount="1">
    <brk id="1381" max="7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7AD9-188C-40C6-8350-26101380C6FC}">
  <sheetPr>
    <tabColor theme="0" tint="-4.9989318521683403E-2"/>
  </sheetPr>
  <dimension ref="A1:F55"/>
  <sheetViews>
    <sheetView workbookViewId="0">
      <pane ySplit="2" topLeftCell="A12" activePane="bottomLeft" state="frozen"/>
      <selection activeCell="F1284" sqref="F1284"/>
      <selection pane="bottomLeft" activeCell="F1284" sqref="F1284"/>
    </sheetView>
  </sheetViews>
  <sheetFormatPr defaultColWidth="9" defaultRowHeight="19.5" customHeight="1" x14ac:dyDescent="0.55000000000000004"/>
  <cols>
    <col min="1" max="1" width="28.08203125" style="85" customWidth="1"/>
    <col min="2" max="2" width="50.58203125" style="85" customWidth="1"/>
    <col min="3" max="3" width="33.58203125" style="85" customWidth="1"/>
    <col min="4" max="4" width="17.58203125" style="85" customWidth="1"/>
    <col min="5" max="6" width="9" style="154"/>
    <col min="7" max="16384" width="9" style="85"/>
  </cols>
  <sheetData>
    <row r="1" spans="1:6" ht="19.5" customHeight="1" x14ac:dyDescent="0.55000000000000004">
      <c r="A1" s="426" t="s">
        <v>4910</v>
      </c>
      <c r="B1" s="426"/>
      <c r="C1" s="426"/>
      <c r="D1" s="426"/>
      <c r="E1" s="426"/>
      <c r="F1" s="426"/>
    </row>
    <row r="2" spans="1:6" ht="19.5" customHeight="1" x14ac:dyDescent="0.55000000000000004">
      <c r="A2" s="64" t="s">
        <v>79</v>
      </c>
      <c r="B2" s="64" t="s">
        <v>155</v>
      </c>
      <c r="C2" s="64" t="s">
        <v>204</v>
      </c>
      <c r="D2" s="64" t="s">
        <v>4123</v>
      </c>
      <c r="E2" s="150" t="s">
        <v>9202</v>
      </c>
      <c r="F2" s="150" t="s">
        <v>9201</v>
      </c>
    </row>
    <row r="3" spans="1:6" ht="19.5" customHeight="1" x14ac:dyDescent="0.55000000000000004">
      <c r="A3" s="86" t="s">
        <v>4782</v>
      </c>
      <c r="B3" s="84" t="s">
        <v>4880</v>
      </c>
      <c r="C3" s="86" t="s">
        <v>4815</v>
      </c>
      <c r="D3" s="86" t="s">
        <v>4846</v>
      </c>
      <c r="E3" s="155"/>
      <c r="F3" s="155"/>
    </row>
    <row r="4" spans="1:6" ht="19.5" customHeight="1" x14ac:dyDescent="0.55000000000000004">
      <c r="A4" s="86" t="s">
        <v>4783</v>
      </c>
      <c r="B4" s="84" t="s">
        <v>4881</v>
      </c>
      <c r="C4" s="86" t="s">
        <v>4816</v>
      </c>
      <c r="D4" s="86" t="s">
        <v>4847</v>
      </c>
      <c r="E4" s="155"/>
      <c r="F4" s="155"/>
    </row>
    <row r="5" spans="1:6" ht="19.5" customHeight="1" x14ac:dyDescent="0.55000000000000004">
      <c r="A5" s="86" t="s">
        <v>4784</v>
      </c>
      <c r="B5" s="84" t="s">
        <v>4882</v>
      </c>
      <c r="C5" s="86" t="s">
        <v>4817</v>
      </c>
      <c r="D5" s="86" t="s">
        <v>4848</v>
      </c>
      <c r="E5" s="155">
        <v>60</v>
      </c>
      <c r="F5" s="155">
        <v>1</v>
      </c>
    </row>
    <row r="6" spans="1:6" ht="19.5" customHeight="1" x14ac:dyDescent="0.55000000000000004">
      <c r="A6" s="86" t="s">
        <v>4785</v>
      </c>
      <c r="B6" s="84" t="s">
        <v>4883</v>
      </c>
      <c r="C6" s="86" t="s">
        <v>4818</v>
      </c>
      <c r="D6" s="86" t="s">
        <v>4849</v>
      </c>
      <c r="E6" s="155"/>
      <c r="F6" s="155"/>
    </row>
    <row r="7" spans="1:6" ht="19.5" customHeight="1" x14ac:dyDescent="0.55000000000000004">
      <c r="A7" s="86" t="s">
        <v>4786</v>
      </c>
      <c r="B7" s="84" t="s">
        <v>4884</v>
      </c>
      <c r="C7" s="86" t="s">
        <v>4819</v>
      </c>
      <c r="D7" s="86" t="s">
        <v>4850</v>
      </c>
      <c r="E7" s="155">
        <v>33</v>
      </c>
      <c r="F7" s="155">
        <v>1</v>
      </c>
    </row>
    <row r="8" spans="1:6" ht="19.5" customHeight="1" x14ac:dyDescent="0.55000000000000004">
      <c r="A8" s="86" t="s">
        <v>4787</v>
      </c>
      <c r="B8" s="84" t="s">
        <v>4885</v>
      </c>
      <c r="C8" s="86" t="s">
        <v>4820</v>
      </c>
      <c r="D8" s="86" t="s">
        <v>4851</v>
      </c>
      <c r="E8" s="155"/>
      <c r="F8" s="155"/>
    </row>
    <row r="9" spans="1:6" ht="19.5" customHeight="1" x14ac:dyDescent="0.55000000000000004">
      <c r="A9" s="86" t="s">
        <v>4788</v>
      </c>
      <c r="B9" s="84" t="s">
        <v>4886</v>
      </c>
      <c r="C9" s="86" t="s">
        <v>4821</v>
      </c>
      <c r="D9" s="86" t="s">
        <v>4852</v>
      </c>
      <c r="E9" s="155"/>
      <c r="F9" s="155"/>
    </row>
    <row r="10" spans="1:6" ht="19.5" customHeight="1" x14ac:dyDescent="0.55000000000000004">
      <c r="A10" s="86" t="s">
        <v>4877</v>
      </c>
      <c r="B10" s="84" t="s">
        <v>4887</v>
      </c>
      <c r="C10" s="86" t="s">
        <v>4822</v>
      </c>
      <c r="D10" s="86" t="s">
        <v>4853</v>
      </c>
      <c r="E10" s="155"/>
      <c r="F10" s="155"/>
    </row>
    <row r="11" spans="1:6" ht="19.5" customHeight="1" x14ac:dyDescent="0.55000000000000004">
      <c r="A11" s="86" t="s">
        <v>4789</v>
      </c>
      <c r="B11" s="84" t="s">
        <v>4888</v>
      </c>
      <c r="C11" s="86" t="s">
        <v>4823</v>
      </c>
      <c r="D11" s="86" t="s">
        <v>4854</v>
      </c>
      <c r="E11" s="155">
        <v>95</v>
      </c>
      <c r="F11" s="155">
        <v>1</v>
      </c>
    </row>
    <row r="12" spans="1:6" ht="19.5" customHeight="1" x14ac:dyDescent="0.55000000000000004">
      <c r="A12" s="86" t="s">
        <v>4790</v>
      </c>
      <c r="B12" s="84" t="s">
        <v>4889</v>
      </c>
      <c r="C12" s="86" t="s">
        <v>4824</v>
      </c>
      <c r="D12" s="86" t="s">
        <v>4855</v>
      </c>
      <c r="E12" s="155"/>
      <c r="F12" s="155"/>
    </row>
    <row r="13" spans="1:6" ht="19.5" customHeight="1" x14ac:dyDescent="0.55000000000000004">
      <c r="A13" s="86" t="s">
        <v>4791</v>
      </c>
      <c r="B13" s="84" t="s">
        <v>4890</v>
      </c>
      <c r="C13" s="86" t="s">
        <v>4825</v>
      </c>
      <c r="D13" s="86" t="s">
        <v>4856</v>
      </c>
      <c r="E13" s="155"/>
      <c r="F13" s="155"/>
    </row>
    <row r="14" spans="1:6" ht="19.5" customHeight="1" x14ac:dyDescent="0.55000000000000004">
      <c r="A14" s="86" t="s">
        <v>4792</v>
      </c>
      <c r="B14" s="84" t="s">
        <v>4891</v>
      </c>
      <c r="C14" s="86" t="s">
        <v>4826</v>
      </c>
      <c r="D14" s="86" t="s">
        <v>4857</v>
      </c>
      <c r="E14" s="155"/>
      <c r="F14" s="155"/>
    </row>
    <row r="15" spans="1:6" ht="19.5" customHeight="1" x14ac:dyDescent="0.55000000000000004">
      <c r="A15" s="86" t="s">
        <v>4793</v>
      </c>
      <c r="B15" s="84" t="s">
        <v>4890</v>
      </c>
      <c r="C15" s="86" t="s">
        <v>4825</v>
      </c>
      <c r="D15" s="86" t="s">
        <v>4856</v>
      </c>
      <c r="E15" s="155"/>
      <c r="F15" s="155"/>
    </row>
    <row r="16" spans="1:6" ht="19.5" customHeight="1" x14ac:dyDescent="0.55000000000000004">
      <c r="A16" s="86" t="s">
        <v>4794</v>
      </c>
      <c r="B16" s="84" t="s">
        <v>4892</v>
      </c>
      <c r="C16" s="86" t="s">
        <v>4827</v>
      </c>
      <c r="D16" s="86" t="s">
        <v>4858</v>
      </c>
      <c r="E16" s="155"/>
      <c r="F16" s="155"/>
    </row>
    <row r="17" spans="1:6" ht="19.5" customHeight="1" x14ac:dyDescent="0.55000000000000004">
      <c r="A17" s="86" t="s">
        <v>4795</v>
      </c>
      <c r="B17" s="84" t="s">
        <v>4893</v>
      </c>
      <c r="C17" s="86" t="s">
        <v>4828</v>
      </c>
      <c r="D17" s="86" t="s">
        <v>4859</v>
      </c>
      <c r="E17" s="155"/>
      <c r="F17" s="155"/>
    </row>
    <row r="18" spans="1:6" ht="19.5" customHeight="1" x14ac:dyDescent="0.55000000000000004">
      <c r="A18" s="86" t="s">
        <v>4796</v>
      </c>
      <c r="B18" s="84" t="s">
        <v>4894</v>
      </c>
      <c r="C18" s="86" t="s">
        <v>4829</v>
      </c>
      <c r="D18" s="86" t="s">
        <v>4860</v>
      </c>
      <c r="E18" s="155">
        <v>28</v>
      </c>
      <c r="F18" s="155">
        <v>4</v>
      </c>
    </row>
    <row r="19" spans="1:6" ht="19.5" customHeight="1" x14ac:dyDescent="0.55000000000000004">
      <c r="A19" s="86" t="s">
        <v>4797</v>
      </c>
      <c r="B19" s="84" t="s">
        <v>4895</v>
      </c>
      <c r="C19" s="86" t="s">
        <v>4830</v>
      </c>
      <c r="D19" s="86" t="s">
        <v>4861</v>
      </c>
      <c r="E19" s="155"/>
      <c r="F19" s="155"/>
    </row>
    <row r="20" spans="1:6" ht="19.5" customHeight="1" x14ac:dyDescent="0.55000000000000004">
      <c r="A20" s="86" t="s">
        <v>4798</v>
      </c>
      <c r="B20" s="84" t="s">
        <v>4896</v>
      </c>
      <c r="C20" s="86" t="s">
        <v>4831</v>
      </c>
      <c r="D20" s="86" t="s">
        <v>4862</v>
      </c>
      <c r="E20" s="155"/>
      <c r="F20" s="155"/>
    </row>
    <row r="21" spans="1:6" ht="19.5" customHeight="1" x14ac:dyDescent="0.55000000000000004">
      <c r="A21" s="86" t="s">
        <v>4799</v>
      </c>
      <c r="B21" s="84" t="s">
        <v>4897</v>
      </c>
      <c r="C21" s="86" t="s">
        <v>4832</v>
      </c>
      <c r="D21" s="86" t="s">
        <v>4863</v>
      </c>
      <c r="E21" s="155">
        <v>55</v>
      </c>
      <c r="F21" s="155">
        <v>1</v>
      </c>
    </row>
    <row r="22" spans="1:6" ht="19.5" customHeight="1" x14ac:dyDescent="0.55000000000000004">
      <c r="A22" s="86" t="s">
        <v>4800</v>
      </c>
      <c r="B22" s="84" t="s">
        <v>4898</v>
      </c>
      <c r="C22" s="86" t="s">
        <v>4833</v>
      </c>
      <c r="D22" s="86" t="s">
        <v>4864</v>
      </c>
      <c r="E22" s="155"/>
      <c r="F22" s="155"/>
    </row>
    <row r="23" spans="1:6" ht="19.5" customHeight="1" x14ac:dyDescent="0.55000000000000004">
      <c r="A23" s="86" t="s">
        <v>4801</v>
      </c>
      <c r="B23" s="84" t="s">
        <v>4899</v>
      </c>
      <c r="C23" s="86" t="s">
        <v>4834</v>
      </c>
      <c r="D23" s="86" t="s">
        <v>4865</v>
      </c>
      <c r="E23" s="155"/>
      <c r="F23" s="155"/>
    </row>
    <row r="24" spans="1:6" ht="19.5" customHeight="1" x14ac:dyDescent="0.55000000000000004">
      <c r="A24" s="86" t="s">
        <v>4802</v>
      </c>
      <c r="B24" s="84" t="s">
        <v>4900</v>
      </c>
      <c r="C24" s="86" t="s">
        <v>4835</v>
      </c>
      <c r="D24" s="86" t="s">
        <v>4866</v>
      </c>
      <c r="E24" s="155"/>
      <c r="F24" s="155"/>
    </row>
    <row r="25" spans="1:6" ht="19.5" customHeight="1" x14ac:dyDescent="0.55000000000000004">
      <c r="A25" s="86" t="s">
        <v>4803</v>
      </c>
      <c r="B25" s="84" t="s">
        <v>4901</v>
      </c>
      <c r="C25" s="86" t="s">
        <v>4836</v>
      </c>
      <c r="D25" s="86" t="s">
        <v>4867</v>
      </c>
      <c r="E25" s="155"/>
      <c r="F25" s="155"/>
    </row>
    <row r="26" spans="1:6" ht="19.5" customHeight="1" x14ac:dyDescent="0.55000000000000004">
      <c r="A26" s="86" t="s">
        <v>4804</v>
      </c>
      <c r="B26" s="84" t="s">
        <v>4902</v>
      </c>
      <c r="C26" s="86" t="s">
        <v>4804</v>
      </c>
      <c r="D26" s="86" t="s">
        <v>4868</v>
      </c>
      <c r="E26" s="155"/>
      <c r="F26" s="155"/>
    </row>
    <row r="27" spans="1:6" ht="19.5" customHeight="1" x14ac:dyDescent="0.55000000000000004">
      <c r="A27" s="86" t="s">
        <v>4805</v>
      </c>
      <c r="B27" s="84" t="s">
        <v>4903</v>
      </c>
      <c r="C27" s="86" t="s">
        <v>4837</v>
      </c>
      <c r="D27" s="86" t="s">
        <v>4869</v>
      </c>
      <c r="E27" s="155"/>
      <c r="F27" s="155"/>
    </row>
    <row r="28" spans="1:6" ht="19.5" customHeight="1" x14ac:dyDescent="0.55000000000000004">
      <c r="A28" s="86" t="s">
        <v>4806</v>
      </c>
      <c r="B28" s="84" t="s">
        <v>4904</v>
      </c>
      <c r="C28" s="86" t="s">
        <v>4838</v>
      </c>
      <c r="D28" s="86" t="s">
        <v>4870</v>
      </c>
      <c r="E28" s="155"/>
      <c r="F28" s="155"/>
    </row>
    <row r="29" spans="1:6" ht="19.5" customHeight="1" x14ac:dyDescent="0.55000000000000004">
      <c r="A29" s="86" t="s">
        <v>4807</v>
      </c>
      <c r="B29" s="84" t="s">
        <v>4905</v>
      </c>
      <c r="C29" s="86" t="s">
        <v>4839</v>
      </c>
      <c r="D29" s="86" t="s">
        <v>4871</v>
      </c>
      <c r="E29" s="155"/>
      <c r="F29" s="155"/>
    </row>
    <row r="30" spans="1:6" ht="19.5" customHeight="1" x14ac:dyDescent="0.55000000000000004">
      <c r="A30" s="86" t="s">
        <v>4808</v>
      </c>
      <c r="B30" s="84" t="s">
        <v>4906</v>
      </c>
      <c r="C30" s="86" t="s">
        <v>4840</v>
      </c>
      <c r="D30" s="86" t="s">
        <v>4872</v>
      </c>
      <c r="E30" s="155"/>
      <c r="F30" s="155"/>
    </row>
    <row r="31" spans="1:6" ht="19.5" customHeight="1" x14ac:dyDescent="0.55000000000000004">
      <c r="A31" s="86" t="s">
        <v>4809</v>
      </c>
      <c r="B31" s="84" t="s">
        <v>4907</v>
      </c>
      <c r="C31" s="86" t="s">
        <v>4841</v>
      </c>
      <c r="D31" s="86" t="s">
        <v>4873</v>
      </c>
      <c r="E31" s="155"/>
      <c r="F31" s="155"/>
    </row>
    <row r="32" spans="1:6" ht="19.5" customHeight="1" x14ac:dyDescent="0.55000000000000004">
      <c r="A32" s="86" t="s">
        <v>4810</v>
      </c>
      <c r="B32" s="84" t="s">
        <v>4908</v>
      </c>
      <c r="C32" s="86" t="s">
        <v>4842</v>
      </c>
      <c r="D32" s="86" t="s">
        <v>4874</v>
      </c>
      <c r="E32" s="155"/>
      <c r="F32" s="155"/>
    </row>
    <row r="33" spans="1:6" ht="19.5" customHeight="1" x14ac:dyDescent="0.55000000000000004">
      <c r="A33" s="86" t="s">
        <v>4811</v>
      </c>
      <c r="B33" s="84" t="s">
        <v>4909</v>
      </c>
      <c r="C33" s="86" t="s">
        <v>4843</v>
      </c>
      <c r="D33" s="86" t="s">
        <v>4875</v>
      </c>
      <c r="E33" s="155">
        <v>130</v>
      </c>
      <c r="F33" s="155">
        <v>1</v>
      </c>
    </row>
    <row r="34" spans="1:6" ht="19.5" customHeight="1" x14ac:dyDescent="0.55000000000000004">
      <c r="A34" s="86" t="s">
        <v>4812</v>
      </c>
      <c r="B34" s="86" t="s">
        <v>4879</v>
      </c>
      <c r="C34" s="86" t="s">
        <v>4844</v>
      </c>
      <c r="D34" s="86" t="s">
        <v>4878</v>
      </c>
      <c r="E34" s="155"/>
      <c r="F34" s="155"/>
    </row>
    <row r="35" spans="1:6" ht="19.5" customHeight="1" x14ac:dyDescent="0.55000000000000004">
      <c r="A35" s="86" t="s">
        <v>4813</v>
      </c>
      <c r="B35" s="86" t="s">
        <v>4814</v>
      </c>
      <c r="C35" s="86" t="s">
        <v>4845</v>
      </c>
      <c r="D35" s="86" t="s">
        <v>4876</v>
      </c>
      <c r="E35" s="155">
        <v>413</v>
      </c>
      <c r="F35" s="155">
        <v>1</v>
      </c>
    </row>
    <row r="36" spans="1:6" ht="19.5" customHeight="1" x14ac:dyDescent="0.55000000000000004">
      <c r="A36" s="84" t="s">
        <v>10040</v>
      </c>
      <c r="B36" s="84" t="s">
        <v>10041</v>
      </c>
      <c r="C36" s="84" t="s">
        <v>10042</v>
      </c>
      <c r="D36" s="84" t="s">
        <v>10043</v>
      </c>
      <c r="E36" s="155"/>
      <c r="F36" s="155"/>
    </row>
    <row r="37" spans="1:6" ht="19.5" customHeight="1" x14ac:dyDescent="0.55000000000000004">
      <c r="A37" s="84"/>
      <c r="B37" s="84"/>
      <c r="C37" s="84"/>
      <c r="D37" s="84"/>
      <c r="E37" s="155"/>
      <c r="F37" s="155"/>
    </row>
    <row r="38" spans="1:6" ht="19.5" customHeight="1" x14ac:dyDescent="0.55000000000000004">
      <c r="A38" s="84"/>
      <c r="B38" s="84"/>
      <c r="C38" s="84"/>
      <c r="D38" s="84"/>
      <c r="E38" s="155"/>
      <c r="F38" s="155"/>
    </row>
    <row r="39" spans="1:6" ht="19.5" customHeight="1" x14ac:dyDescent="0.55000000000000004">
      <c r="A39" s="84"/>
      <c r="B39" s="84"/>
      <c r="C39" s="84"/>
      <c r="D39" s="84"/>
      <c r="E39" s="155"/>
      <c r="F39" s="155"/>
    </row>
    <row r="40" spans="1:6" ht="19.5" customHeight="1" x14ac:dyDescent="0.55000000000000004">
      <c r="A40" s="84"/>
      <c r="B40" s="84"/>
      <c r="C40" s="84"/>
      <c r="D40" s="84"/>
      <c r="E40" s="155"/>
      <c r="F40" s="155"/>
    </row>
    <row r="41" spans="1:6" ht="19.5" customHeight="1" x14ac:dyDescent="0.55000000000000004">
      <c r="A41" s="84"/>
      <c r="B41" s="84"/>
      <c r="C41" s="84"/>
      <c r="D41" s="84"/>
      <c r="E41" s="155"/>
      <c r="F41" s="155"/>
    </row>
    <row r="42" spans="1:6" ht="19.5" customHeight="1" x14ac:dyDescent="0.55000000000000004">
      <c r="A42" s="84"/>
      <c r="B42" s="84"/>
      <c r="C42" s="84"/>
      <c r="D42" s="84"/>
      <c r="E42" s="155"/>
      <c r="F42" s="155"/>
    </row>
    <row r="43" spans="1:6" ht="19.5" customHeight="1" x14ac:dyDescent="0.55000000000000004">
      <c r="A43" s="84"/>
      <c r="B43" s="84"/>
      <c r="C43" s="84"/>
      <c r="D43" s="84"/>
      <c r="E43" s="155"/>
      <c r="F43" s="155"/>
    </row>
    <row r="44" spans="1:6" ht="19.5" customHeight="1" x14ac:dyDescent="0.55000000000000004">
      <c r="A44" s="84"/>
      <c r="B44" s="84"/>
      <c r="C44" s="84"/>
      <c r="D44" s="84"/>
      <c r="E44" s="155"/>
      <c r="F44" s="155"/>
    </row>
    <row r="45" spans="1:6" ht="19.5" customHeight="1" x14ac:dyDescent="0.55000000000000004">
      <c r="A45" s="84"/>
      <c r="B45" s="84"/>
      <c r="C45" s="84"/>
      <c r="D45" s="84"/>
      <c r="E45" s="155"/>
      <c r="F45" s="155"/>
    </row>
    <row r="46" spans="1:6" ht="19.5" customHeight="1" x14ac:dyDescent="0.55000000000000004">
      <c r="A46" s="84"/>
      <c r="B46" s="84"/>
      <c r="C46" s="84"/>
      <c r="D46" s="84"/>
      <c r="E46" s="155"/>
      <c r="F46" s="155"/>
    </row>
    <row r="47" spans="1:6" ht="19.5" customHeight="1" x14ac:dyDescent="0.55000000000000004">
      <c r="A47" s="84"/>
      <c r="B47" s="84"/>
      <c r="C47" s="84"/>
      <c r="D47" s="84"/>
      <c r="E47" s="155"/>
      <c r="F47" s="155"/>
    </row>
    <row r="48" spans="1:6" ht="19.5" customHeight="1" x14ac:dyDescent="0.55000000000000004">
      <c r="A48" s="84"/>
      <c r="B48" s="84"/>
      <c r="C48" s="84"/>
      <c r="D48" s="84"/>
      <c r="E48" s="155"/>
      <c r="F48" s="155"/>
    </row>
    <row r="50" spans="1:4" ht="19.5" customHeight="1" x14ac:dyDescent="0.55000000000000004">
      <c r="A50" s="153" t="s">
        <v>9203</v>
      </c>
      <c r="B50" s="153"/>
      <c r="C50" s="153"/>
      <c r="D50" s="153"/>
    </row>
    <row r="51" spans="1:4" ht="19.5" customHeight="1" x14ac:dyDescent="0.55000000000000004">
      <c r="A51" s="64" t="s">
        <v>79</v>
      </c>
      <c r="B51" s="64" t="s">
        <v>155</v>
      </c>
      <c r="C51" s="64" t="s">
        <v>204</v>
      </c>
      <c r="D51" s="64" t="s">
        <v>4123</v>
      </c>
    </row>
    <row r="52" spans="1:4" ht="19.5" customHeight="1" x14ac:dyDescent="0.55000000000000004">
      <c r="A52" s="87" t="s">
        <v>4919</v>
      </c>
      <c r="B52" s="84" t="s">
        <v>4923</v>
      </c>
      <c r="C52" s="87" t="s">
        <v>4911</v>
      </c>
      <c r="D52" s="87" t="s">
        <v>4915</v>
      </c>
    </row>
    <row r="53" spans="1:4" ht="19.5" customHeight="1" x14ac:dyDescent="0.55000000000000004">
      <c r="A53" s="87" t="s">
        <v>4920</v>
      </c>
      <c r="B53" s="84" t="s">
        <v>4924</v>
      </c>
      <c r="C53" s="87" t="s">
        <v>4912</v>
      </c>
      <c r="D53" s="87" t="s">
        <v>4916</v>
      </c>
    </row>
    <row r="54" spans="1:4" ht="19.5" customHeight="1" x14ac:dyDescent="0.55000000000000004">
      <c r="A54" s="87" t="s">
        <v>4921</v>
      </c>
      <c r="B54" s="84" t="s">
        <v>4925</v>
      </c>
      <c r="C54" s="87" t="s">
        <v>4913</v>
      </c>
      <c r="D54" s="87" t="s">
        <v>4917</v>
      </c>
    </row>
    <row r="55" spans="1:4" ht="19.5" customHeight="1" x14ac:dyDescent="0.55000000000000004">
      <c r="A55" s="87" t="s">
        <v>4922</v>
      </c>
      <c r="B55" s="84" t="s">
        <v>4926</v>
      </c>
      <c r="C55" s="87" t="s">
        <v>4914</v>
      </c>
      <c r="D55" s="87" t="s">
        <v>4918</v>
      </c>
    </row>
  </sheetData>
  <autoFilter ref="D2:F35" xr:uid="{24967AD9-188C-40C6-8350-26101380C6FC}"/>
  <mergeCells count="1">
    <mergeCell ref="A1:F1"/>
  </mergeCells>
  <phoneticPr fontId="2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378F0-5282-43B1-A274-C7797C6B29D9}">
  <sheetPr codeName="Sheet18"/>
  <dimension ref="A1:AA33"/>
  <sheetViews>
    <sheetView workbookViewId="0">
      <selection activeCell="F1284" sqref="F1284"/>
    </sheetView>
  </sheetViews>
  <sheetFormatPr defaultRowHeight="18" x14ac:dyDescent="0.55000000000000004"/>
  <cols>
    <col min="1" max="1" width="19.25" bestFit="1" customWidth="1"/>
    <col min="2" max="8" width="5.25" style="3" customWidth="1"/>
    <col min="9" max="9" width="9" style="3"/>
    <col min="12" max="12" width="9" style="3"/>
    <col min="13" max="13" width="12.58203125" style="3" bestFit="1" customWidth="1"/>
    <col min="14" max="14" width="9" style="3"/>
    <col min="15" max="15" width="21.33203125" bestFit="1" customWidth="1"/>
    <col min="16" max="16" width="12.08203125" bestFit="1" customWidth="1"/>
    <col min="19" max="19" width="19.25" bestFit="1" customWidth="1"/>
    <col min="20" max="20" width="3.33203125" bestFit="1" customWidth="1"/>
    <col min="22" max="22" width="9" style="3"/>
  </cols>
  <sheetData>
    <row r="1" spans="1:27" x14ac:dyDescent="0.55000000000000004">
      <c r="A1" s="427"/>
      <c r="B1" s="2" t="s">
        <v>68</v>
      </c>
      <c r="C1" s="2" t="s">
        <v>69</v>
      </c>
      <c r="D1" s="2" t="s">
        <v>70</v>
      </c>
      <c r="E1" s="2" t="s">
        <v>71</v>
      </c>
      <c r="F1" s="2" t="s">
        <v>72</v>
      </c>
      <c r="G1" s="2" t="s">
        <v>73</v>
      </c>
      <c r="H1" s="2" t="s">
        <v>74</v>
      </c>
      <c r="I1" s="3" t="s">
        <v>15</v>
      </c>
      <c r="J1" s="4" t="s">
        <v>50</v>
      </c>
      <c r="K1">
        <v>4</v>
      </c>
      <c r="L1" s="4" t="s">
        <v>60</v>
      </c>
      <c r="M1" s="4" t="s">
        <v>80</v>
      </c>
      <c r="N1" s="4" t="s">
        <v>88</v>
      </c>
      <c r="O1" s="70" t="s">
        <v>4763</v>
      </c>
      <c r="P1" s="25" t="s">
        <v>102</v>
      </c>
      <c r="Q1" s="25">
        <v>100</v>
      </c>
      <c r="S1" s="1" t="s">
        <v>6</v>
      </c>
      <c r="T1" s="1" t="s">
        <v>180</v>
      </c>
      <c r="V1" s="2"/>
      <c r="W1" s="2" t="s">
        <v>9238</v>
      </c>
      <c r="X1" s="2" t="s">
        <v>185</v>
      </c>
      <c r="Y1" s="2" t="s">
        <v>9308</v>
      </c>
      <c r="Z1" s="2" t="s">
        <v>186</v>
      </c>
      <c r="AA1" s="2" t="s">
        <v>187</v>
      </c>
    </row>
    <row r="2" spans="1:27" x14ac:dyDescent="0.55000000000000004">
      <c r="A2" s="428"/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J2" s="4" t="s">
        <v>51</v>
      </c>
      <c r="K2">
        <v>5</v>
      </c>
      <c r="L2" s="3" t="s">
        <v>61</v>
      </c>
      <c r="M2" s="3" t="s">
        <v>82</v>
      </c>
      <c r="N2" s="3" t="s">
        <v>89</v>
      </c>
      <c r="O2" s="70" t="s">
        <v>4767</v>
      </c>
      <c r="P2" s="2" t="s">
        <v>103</v>
      </c>
      <c r="Q2" s="2">
        <v>1</v>
      </c>
      <c r="S2" s="1" t="s">
        <v>7</v>
      </c>
      <c r="T2" s="1" t="s">
        <v>180</v>
      </c>
      <c r="U2" s="47"/>
      <c r="V2" s="25" t="s">
        <v>180</v>
      </c>
      <c r="W2" s="2">
        <v>0</v>
      </c>
      <c r="X2" s="2">
        <v>0.5</v>
      </c>
      <c r="Y2" s="2">
        <v>0.25</v>
      </c>
      <c r="Z2" s="2">
        <v>0</v>
      </c>
      <c r="AA2" s="2">
        <v>0</v>
      </c>
    </row>
    <row r="3" spans="1:27" x14ac:dyDescent="0.55000000000000004">
      <c r="A3" s="1" t="s">
        <v>6</v>
      </c>
      <c r="B3" s="2">
        <v>0.5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J3" s="4" t="s">
        <v>52</v>
      </c>
      <c r="K3">
        <v>6</v>
      </c>
      <c r="L3" s="3" t="s">
        <v>62</v>
      </c>
      <c r="M3" s="3" t="s">
        <v>83</v>
      </c>
      <c r="N3" s="3" t="s">
        <v>90</v>
      </c>
      <c r="O3" s="70" t="s">
        <v>4766</v>
      </c>
      <c r="P3" s="2" t="s">
        <v>9306</v>
      </c>
      <c r="Q3" s="2">
        <v>10</v>
      </c>
      <c r="S3" s="1" t="s">
        <v>8</v>
      </c>
      <c r="T3" s="1" t="s">
        <v>181</v>
      </c>
      <c r="V3" s="2" t="s">
        <v>181</v>
      </c>
      <c r="W3" s="2">
        <v>0</v>
      </c>
      <c r="X3" s="2">
        <v>0.5</v>
      </c>
      <c r="Y3" s="2">
        <v>0.25</v>
      </c>
      <c r="Z3" s="2">
        <v>0.25</v>
      </c>
      <c r="AA3" s="2">
        <v>0.25</v>
      </c>
    </row>
    <row r="4" spans="1:27" x14ac:dyDescent="0.55000000000000004">
      <c r="A4" s="1" t="s">
        <v>7</v>
      </c>
      <c r="B4" s="2">
        <v>0.5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J4" s="4" t="s">
        <v>53</v>
      </c>
      <c r="K4">
        <v>7</v>
      </c>
      <c r="L4" s="3" t="s">
        <v>63</v>
      </c>
      <c r="M4" s="3" t="s">
        <v>169</v>
      </c>
      <c r="N4" s="3" t="s">
        <v>91</v>
      </c>
      <c r="O4" s="70" t="s">
        <v>4762</v>
      </c>
      <c r="P4" s="2" t="s">
        <v>9307</v>
      </c>
      <c r="Q4" s="2">
        <v>50</v>
      </c>
      <c r="S4" s="1" t="s">
        <v>9</v>
      </c>
      <c r="T4" s="1" t="s">
        <v>181</v>
      </c>
      <c r="V4" s="2" t="s">
        <v>182</v>
      </c>
      <c r="W4" s="2">
        <v>0</v>
      </c>
      <c r="X4" s="2">
        <v>0.5</v>
      </c>
      <c r="Y4" s="2">
        <v>0.5</v>
      </c>
      <c r="Z4" s="2">
        <v>0.5</v>
      </c>
      <c r="AA4" s="2">
        <v>0.25</v>
      </c>
    </row>
    <row r="5" spans="1:27" x14ac:dyDescent="0.55000000000000004">
      <c r="A5" s="1" t="s">
        <v>8</v>
      </c>
      <c r="B5" s="2">
        <v>0.5</v>
      </c>
      <c r="C5" s="2">
        <v>0.25</v>
      </c>
      <c r="D5" s="2">
        <v>0.25</v>
      </c>
      <c r="E5" s="2">
        <v>0.5</v>
      </c>
      <c r="F5" s="2">
        <v>0.5</v>
      </c>
      <c r="G5" s="2">
        <v>0.5</v>
      </c>
      <c r="H5" s="2">
        <v>0.5</v>
      </c>
      <c r="J5" s="4" t="s">
        <v>54</v>
      </c>
      <c r="K5">
        <v>8</v>
      </c>
      <c r="L5" s="3" t="s">
        <v>64</v>
      </c>
      <c r="M5" s="3" t="s">
        <v>170</v>
      </c>
      <c r="N5" s="3" t="s">
        <v>92</v>
      </c>
      <c r="O5" s="70" t="s">
        <v>4764</v>
      </c>
      <c r="P5" s="181" t="s">
        <v>9237</v>
      </c>
      <c r="Q5" s="25">
        <v>1000</v>
      </c>
      <c r="S5" s="1" t="s">
        <v>10</v>
      </c>
      <c r="T5" s="1" t="s">
        <v>181</v>
      </c>
      <c r="V5" s="2" t="s">
        <v>183</v>
      </c>
      <c r="W5" s="25">
        <v>0</v>
      </c>
      <c r="X5" s="25">
        <v>0.5</v>
      </c>
      <c r="Y5" s="25">
        <v>0.5</v>
      </c>
      <c r="Z5" s="25">
        <v>0.5</v>
      </c>
      <c r="AA5" s="25">
        <v>0.5</v>
      </c>
    </row>
    <row r="6" spans="1:27" x14ac:dyDescent="0.55000000000000004">
      <c r="A6" s="1" t="s">
        <v>9</v>
      </c>
      <c r="B6" s="2">
        <v>0.5</v>
      </c>
      <c r="C6" s="2">
        <v>0.25</v>
      </c>
      <c r="D6" s="2">
        <v>0.25</v>
      </c>
      <c r="E6" s="2">
        <v>0.5</v>
      </c>
      <c r="F6" s="2">
        <v>0.5</v>
      </c>
      <c r="G6" s="2">
        <v>0.25</v>
      </c>
      <c r="H6" s="2">
        <v>0.5</v>
      </c>
      <c r="J6" s="4" t="s">
        <v>55</v>
      </c>
      <c r="K6">
        <v>9</v>
      </c>
      <c r="L6" s="3" t="s">
        <v>65</v>
      </c>
      <c r="M6" s="3" t="s">
        <v>171</v>
      </c>
      <c r="N6" s="3" t="s">
        <v>93</v>
      </c>
      <c r="O6" s="70" t="s">
        <v>4765</v>
      </c>
      <c r="S6" s="1" t="s">
        <v>11</v>
      </c>
      <c r="T6" s="1" t="s">
        <v>181</v>
      </c>
    </row>
    <row r="7" spans="1:27" x14ac:dyDescent="0.55000000000000004">
      <c r="A7" s="1" t="s">
        <v>10</v>
      </c>
      <c r="B7" s="2">
        <v>0.5</v>
      </c>
      <c r="C7" s="2">
        <v>0.25</v>
      </c>
      <c r="D7" s="2">
        <v>0.25</v>
      </c>
      <c r="E7" s="2">
        <v>0.5</v>
      </c>
      <c r="F7" s="2">
        <v>0.5</v>
      </c>
      <c r="G7" s="2">
        <v>0.25</v>
      </c>
      <c r="H7" s="2">
        <v>0.5</v>
      </c>
      <c r="J7" s="4" t="s">
        <v>56</v>
      </c>
      <c r="K7">
        <v>10</v>
      </c>
      <c r="M7" s="3" t="s">
        <v>172</v>
      </c>
      <c r="N7" s="3" t="s">
        <v>94</v>
      </c>
      <c r="O7" s="54" t="s">
        <v>100</v>
      </c>
      <c r="S7" s="1" t="s">
        <v>2</v>
      </c>
      <c r="T7" s="1" t="s">
        <v>180</v>
      </c>
    </row>
    <row r="8" spans="1:27" x14ac:dyDescent="0.55000000000000004">
      <c r="A8" s="1" t="s">
        <v>11</v>
      </c>
      <c r="B8" s="2">
        <v>0.5</v>
      </c>
      <c r="C8" s="2">
        <v>0.25</v>
      </c>
      <c r="D8" s="2">
        <v>0.25</v>
      </c>
      <c r="E8" s="2">
        <v>0.5</v>
      </c>
      <c r="F8" s="2">
        <v>0.5</v>
      </c>
      <c r="G8" s="2">
        <v>0.25</v>
      </c>
      <c r="H8" s="2">
        <v>0.5</v>
      </c>
      <c r="K8">
        <v>11</v>
      </c>
      <c r="M8" s="3" t="s">
        <v>173</v>
      </c>
      <c r="N8" s="3" t="s">
        <v>95</v>
      </c>
      <c r="O8" s="54" t="s">
        <v>101</v>
      </c>
      <c r="S8" s="1" t="s">
        <v>3</v>
      </c>
      <c r="T8" s="1" t="s">
        <v>181</v>
      </c>
    </row>
    <row r="9" spans="1:27" x14ac:dyDescent="0.55000000000000004">
      <c r="A9" s="1" t="s">
        <v>2</v>
      </c>
      <c r="B9" s="2">
        <v>0.5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K9">
        <v>12</v>
      </c>
      <c r="M9" s="3" t="s">
        <v>174</v>
      </c>
      <c r="N9" s="3" t="s">
        <v>96</v>
      </c>
      <c r="S9" s="1" t="s">
        <v>4</v>
      </c>
      <c r="T9" s="1" t="s">
        <v>181</v>
      </c>
    </row>
    <row r="10" spans="1:27" x14ac:dyDescent="0.55000000000000004">
      <c r="A10" s="1" t="s">
        <v>3</v>
      </c>
      <c r="B10" s="2">
        <v>0.5</v>
      </c>
      <c r="C10" s="2">
        <v>0.25</v>
      </c>
      <c r="D10" s="2">
        <v>0.25</v>
      </c>
      <c r="E10" s="2">
        <v>0.5</v>
      </c>
      <c r="F10" s="2">
        <v>0.5</v>
      </c>
      <c r="G10" s="2">
        <v>0.25</v>
      </c>
      <c r="H10" s="2">
        <v>0.5</v>
      </c>
      <c r="K10">
        <v>1</v>
      </c>
      <c r="M10" s="3" t="s">
        <v>162</v>
      </c>
      <c r="N10" s="3" t="s">
        <v>97</v>
      </c>
      <c r="S10" s="1" t="s">
        <v>12</v>
      </c>
      <c r="T10" s="1" t="s">
        <v>180</v>
      </c>
    </row>
    <row r="11" spans="1:27" x14ac:dyDescent="0.55000000000000004">
      <c r="A11" s="1" t="s">
        <v>4</v>
      </c>
      <c r="B11" s="2">
        <v>0.5</v>
      </c>
      <c r="C11" s="2">
        <v>0.25</v>
      </c>
      <c r="D11" s="2">
        <v>0.25</v>
      </c>
      <c r="E11" s="2">
        <v>0.5</v>
      </c>
      <c r="F11" s="2">
        <v>0.5</v>
      </c>
      <c r="G11" s="2">
        <v>0.25</v>
      </c>
      <c r="H11" s="2">
        <v>0.5</v>
      </c>
      <c r="K11">
        <v>2</v>
      </c>
      <c r="N11" s="3" t="s">
        <v>87</v>
      </c>
      <c r="S11" s="1" t="s">
        <v>13</v>
      </c>
      <c r="T11" s="1" t="s">
        <v>180</v>
      </c>
    </row>
    <row r="12" spans="1:27" x14ac:dyDescent="0.55000000000000004">
      <c r="A12" s="1" t="s">
        <v>12</v>
      </c>
      <c r="B12" s="2">
        <v>0.5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K12">
        <v>3</v>
      </c>
      <c r="S12" s="1" t="s">
        <v>14</v>
      </c>
      <c r="T12" s="1" t="s">
        <v>182</v>
      </c>
    </row>
    <row r="13" spans="1:27" x14ac:dyDescent="0.55000000000000004">
      <c r="A13" s="1" t="s">
        <v>13</v>
      </c>
      <c r="B13" s="2">
        <v>0.5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S13" s="1" t="s">
        <v>81</v>
      </c>
      <c r="T13" s="1" t="s">
        <v>183</v>
      </c>
    </row>
    <row r="14" spans="1:27" x14ac:dyDescent="0.55000000000000004">
      <c r="A14" s="1" t="s">
        <v>14</v>
      </c>
      <c r="B14" s="2">
        <v>0.5</v>
      </c>
      <c r="C14" s="2">
        <v>0.25</v>
      </c>
      <c r="D14" s="2">
        <v>0.5</v>
      </c>
      <c r="E14" s="2">
        <v>0.5</v>
      </c>
      <c r="F14" s="2">
        <v>0.5</v>
      </c>
      <c r="G14" s="2">
        <v>0.5</v>
      </c>
      <c r="H14" s="2">
        <v>0.5</v>
      </c>
      <c r="S14" s="1" t="s">
        <v>5</v>
      </c>
      <c r="T14" s="1" t="s">
        <v>183</v>
      </c>
    </row>
    <row r="15" spans="1:27" x14ac:dyDescent="0.55000000000000004">
      <c r="A15" s="1" t="s">
        <v>81</v>
      </c>
      <c r="B15" s="2">
        <v>0.5</v>
      </c>
      <c r="C15" s="2">
        <v>0.5</v>
      </c>
      <c r="D15" s="2">
        <v>0.5</v>
      </c>
      <c r="E15" s="2">
        <v>0.5</v>
      </c>
      <c r="F15" s="2">
        <v>0.5</v>
      </c>
      <c r="G15" s="2">
        <v>0.5</v>
      </c>
      <c r="H15" s="2">
        <v>0.5</v>
      </c>
    </row>
    <row r="16" spans="1:27" x14ac:dyDescent="0.55000000000000004">
      <c r="A16" s="1" t="s">
        <v>5</v>
      </c>
      <c r="B16" s="2">
        <v>0.5</v>
      </c>
      <c r="C16" s="2">
        <v>0.5</v>
      </c>
      <c r="D16" s="2">
        <v>0.5</v>
      </c>
      <c r="E16" s="2">
        <v>0.5</v>
      </c>
      <c r="F16" s="2">
        <v>0.5</v>
      </c>
      <c r="G16" s="2">
        <v>0.5</v>
      </c>
      <c r="H16" s="2">
        <v>0.5</v>
      </c>
    </row>
    <row r="18" spans="1:18" x14ac:dyDescent="0.55000000000000004">
      <c r="A18" s="3"/>
      <c r="C18"/>
      <c r="D18"/>
      <c r="E18"/>
      <c r="F18"/>
      <c r="H18"/>
      <c r="L18"/>
      <c r="O18" s="3"/>
      <c r="R18" s="3"/>
    </row>
    <row r="19" spans="1:18" x14ac:dyDescent="0.55000000000000004">
      <c r="A19" s="3"/>
      <c r="C19"/>
      <c r="D19"/>
      <c r="E19"/>
      <c r="F19"/>
      <c r="H19"/>
      <c r="L19"/>
      <c r="M19"/>
      <c r="N19"/>
      <c r="P19" s="3"/>
      <c r="Q19" s="3"/>
    </row>
    <row r="20" spans="1:18" x14ac:dyDescent="0.55000000000000004">
      <c r="A20" s="3"/>
      <c r="C20"/>
      <c r="D20"/>
      <c r="E20"/>
      <c r="F20"/>
      <c r="H20"/>
      <c r="L20"/>
      <c r="M20"/>
      <c r="N20"/>
    </row>
    <row r="21" spans="1:18" x14ac:dyDescent="0.55000000000000004">
      <c r="A21" s="3"/>
      <c r="C21"/>
      <c r="D21"/>
      <c r="E21"/>
      <c r="F21"/>
      <c r="H21"/>
      <c r="L21"/>
      <c r="M21"/>
      <c r="N21"/>
    </row>
    <row r="22" spans="1:18" x14ac:dyDescent="0.55000000000000004">
      <c r="A22" s="3"/>
      <c r="C22"/>
      <c r="D22"/>
      <c r="E22"/>
      <c r="F22"/>
      <c r="H22"/>
      <c r="L22"/>
      <c r="M22"/>
      <c r="N22"/>
    </row>
    <row r="23" spans="1:18" x14ac:dyDescent="0.55000000000000004">
      <c r="A23" s="3"/>
      <c r="C23"/>
      <c r="D23"/>
      <c r="E23"/>
      <c r="F23"/>
      <c r="H23"/>
      <c r="L23"/>
      <c r="M23"/>
      <c r="N23"/>
    </row>
    <row r="24" spans="1:18" x14ac:dyDescent="0.55000000000000004">
      <c r="A24" s="3"/>
      <c r="C24"/>
      <c r="D24"/>
      <c r="E24"/>
      <c r="F24"/>
      <c r="H24"/>
      <c r="L24"/>
      <c r="M24"/>
      <c r="N24"/>
    </row>
    <row r="25" spans="1:18" x14ac:dyDescent="0.55000000000000004">
      <c r="A25" s="3"/>
      <c r="C25"/>
      <c r="D25"/>
      <c r="E25"/>
      <c r="F25"/>
      <c r="H25"/>
      <c r="L25"/>
      <c r="M25"/>
      <c r="N25"/>
    </row>
    <row r="26" spans="1:18" x14ac:dyDescent="0.55000000000000004">
      <c r="A26" s="3"/>
      <c r="C26"/>
      <c r="D26"/>
      <c r="E26"/>
      <c r="F26"/>
      <c r="H26"/>
      <c r="L26"/>
      <c r="M26"/>
      <c r="N26"/>
    </row>
    <row r="27" spans="1:18" x14ac:dyDescent="0.55000000000000004">
      <c r="A27" s="3"/>
      <c r="C27"/>
      <c r="D27"/>
      <c r="E27"/>
      <c r="F27"/>
      <c r="H27"/>
      <c r="L27"/>
      <c r="M27"/>
      <c r="N27"/>
    </row>
    <row r="28" spans="1:18" x14ac:dyDescent="0.55000000000000004">
      <c r="A28" s="3"/>
      <c r="C28"/>
      <c r="D28"/>
      <c r="E28"/>
      <c r="F28"/>
      <c r="H28"/>
      <c r="L28"/>
      <c r="M28"/>
      <c r="N28"/>
    </row>
    <row r="29" spans="1:18" x14ac:dyDescent="0.55000000000000004">
      <c r="A29" s="3"/>
      <c r="C29"/>
      <c r="D29"/>
      <c r="E29"/>
      <c r="F29"/>
      <c r="H29"/>
      <c r="L29"/>
      <c r="M29"/>
      <c r="N29"/>
    </row>
    <row r="30" spans="1:18" x14ac:dyDescent="0.55000000000000004">
      <c r="A30" s="3"/>
      <c r="C30"/>
      <c r="D30"/>
      <c r="E30"/>
      <c r="F30"/>
      <c r="H30"/>
      <c r="L30"/>
      <c r="M30"/>
      <c r="N30"/>
    </row>
    <row r="31" spans="1:18" x14ac:dyDescent="0.55000000000000004">
      <c r="A31" s="3"/>
      <c r="C31"/>
      <c r="D31"/>
      <c r="E31"/>
      <c r="F31"/>
      <c r="H31"/>
      <c r="L31"/>
      <c r="M31"/>
      <c r="N31"/>
    </row>
    <row r="32" spans="1:18" x14ac:dyDescent="0.55000000000000004">
      <c r="A32" s="3"/>
      <c r="C32"/>
      <c r="D32"/>
      <c r="E32"/>
      <c r="F32"/>
      <c r="H32"/>
      <c r="L32"/>
      <c r="M32"/>
      <c r="N32"/>
    </row>
    <row r="33" spans="1:14" x14ac:dyDescent="0.55000000000000004">
      <c r="A33" s="3"/>
      <c r="C33"/>
      <c r="D33"/>
      <c r="E33"/>
      <c r="F33"/>
      <c r="H33"/>
      <c r="L33"/>
      <c r="M33"/>
      <c r="N33"/>
    </row>
  </sheetData>
  <mergeCells count="1">
    <mergeCell ref="A1:A2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7FF64-D34F-46EE-9C88-C9C75D1E511F}">
  <sheetPr>
    <tabColor rgb="FF00B050"/>
  </sheetPr>
  <dimension ref="A1:CT32"/>
  <sheetViews>
    <sheetView showZeros="0" view="pageBreakPreview" topLeftCell="A12" zoomScaleNormal="100" zoomScaleSheetLayoutView="100" workbookViewId="0">
      <selection activeCell="AB18" sqref="AB18:AP18"/>
    </sheetView>
  </sheetViews>
  <sheetFormatPr defaultColWidth="1.25" defaultRowHeight="18.75" customHeight="1" x14ac:dyDescent="0.55000000000000004"/>
  <cols>
    <col min="1" max="67" width="1.25" style="79"/>
    <col min="68" max="68" width="3.25" style="79" hidden="1" customWidth="1"/>
    <col min="69" max="69" width="6.33203125" style="79" hidden="1" customWidth="1"/>
    <col min="70" max="71" width="21.83203125" style="79" hidden="1" customWidth="1"/>
    <col min="72" max="72" width="16.08203125" style="79" hidden="1" customWidth="1"/>
    <col min="73" max="74" width="12.08203125" style="79" hidden="1" customWidth="1"/>
    <col min="75" max="75" width="16.58203125" style="79" hidden="1" customWidth="1"/>
    <col min="76" max="76" width="11.08203125" style="79" hidden="1" customWidth="1"/>
    <col min="77" max="16384" width="1.25" style="79"/>
  </cols>
  <sheetData>
    <row r="1" spans="1:98" ht="48" customHeight="1" x14ac:dyDescent="0.55000000000000004"/>
    <row r="3" spans="1:98" ht="18.75" customHeight="1" x14ac:dyDescent="0.55000000000000004">
      <c r="A3" s="245"/>
      <c r="B3" s="245"/>
      <c r="C3" s="245"/>
      <c r="D3" s="263" t="s">
        <v>4780</v>
      </c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BP3" s="79">
        <v>1</v>
      </c>
    </row>
    <row r="4" spans="1:98" ht="18.75" customHeight="1" x14ac:dyDescent="0.55000000000000004">
      <c r="D4" s="246" t="s">
        <v>4777</v>
      </c>
      <c r="E4" s="246"/>
      <c r="F4" s="246"/>
      <c r="G4" s="246"/>
      <c r="H4" s="246"/>
      <c r="I4" s="246"/>
      <c r="J4" s="246"/>
      <c r="K4" s="246"/>
      <c r="L4" s="246"/>
      <c r="M4" s="246"/>
      <c r="BQ4" s="89"/>
      <c r="BR4" s="80" t="s">
        <v>4929</v>
      </c>
      <c r="BS4" s="80" t="s">
        <v>4930</v>
      </c>
      <c r="BT4" s="80" t="s">
        <v>4931</v>
      </c>
      <c r="BU4" s="89" t="s">
        <v>4934</v>
      </c>
      <c r="BV4" s="89" t="s">
        <v>4936</v>
      </c>
      <c r="BW4" s="89" t="s">
        <v>4935</v>
      </c>
      <c r="BX4" s="88" t="s">
        <v>4937</v>
      </c>
    </row>
    <row r="5" spans="1:98" ht="18.75" customHeight="1" x14ac:dyDescent="0.55000000000000004">
      <c r="A5" s="82"/>
      <c r="B5" s="82"/>
      <c r="C5" s="83"/>
      <c r="D5" s="257"/>
      <c r="E5" s="257"/>
      <c r="F5" s="257"/>
      <c r="G5" s="257"/>
      <c r="H5" s="257"/>
      <c r="I5" s="257"/>
      <c r="J5" s="257"/>
      <c r="K5" s="257"/>
      <c r="L5" s="257"/>
      <c r="M5" s="257"/>
      <c r="BQ5" s="89">
        <v>1</v>
      </c>
      <c r="BR5" s="89" t="e">
        <f>D9</f>
        <v>#N/A</v>
      </c>
      <c r="BS5" s="89" t="e">
        <f>AQ9</f>
        <v>#N/A</v>
      </c>
      <c r="BT5" s="89" t="e">
        <f>AB9</f>
        <v>#N/A</v>
      </c>
      <c r="BU5" s="89" t="e">
        <f>D7</f>
        <v>#N/A</v>
      </c>
      <c r="BV5" s="89" t="e">
        <f>AB7</f>
        <v>#N/A</v>
      </c>
      <c r="BW5" s="89" t="e">
        <f>AQ7</f>
        <v>#N/A</v>
      </c>
      <c r="BX5" s="90">
        <f>D5</f>
        <v>0</v>
      </c>
    </row>
    <row r="6" spans="1:98" ht="18.75" customHeight="1" x14ac:dyDescent="0.55000000000000004">
      <c r="D6" s="247" t="s">
        <v>204</v>
      </c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9"/>
      <c r="AB6" s="250" t="s">
        <v>4778</v>
      </c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46" t="s">
        <v>4779</v>
      </c>
      <c r="AR6" s="246"/>
      <c r="AS6" s="246"/>
      <c r="AT6" s="246"/>
      <c r="AU6" s="246"/>
      <c r="AV6" s="246"/>
      <c r="AW6" s="246"/>
      <c r="AX6" s="246"/>
      <c r="AY6" s="246"/>
      <c r="AZ6" s="246"/>
      <c r="BA6" s="246"/>
      <c r="BB6" s="246"/>
      <c r="BC6" s="246"/>
      <c r="BD6" s="246"/>
      <c r="BE6" s="246"/>
      <c r="BF6" s="246"/>
      <c r="BG6" s="246"/>
      <c r="BH6" s="246"/>
      <c r="BI6" s="246"/>
      <c r="BJ6" s="246"/>
      <c r="BK6" s="246"/>
      <c r="BL6" s="246"/>
      <c r="BM6" s="246"/>
      <c r="BN6" s="246"/>
      <c r="BO6" s="246"/>
      <c r="BQ6" s="89">
        <v>2</v>
      </c>
      <c r="BR6" s="89" t="str">
        <f>D20</f>
        <v/>
      </c>
      <c r="BS6" s="89" t="str">
        <f>AQ20</f>
        <v/>
      </c>
      <c r="BT6" s="89" t="str">
        <f>AB20</f>
        <v/>
      </c>
      <c r="BU6" s="89" t="str">
        <f>D18</f>
        <v/>
      </c>
      <c r="BV6" s="89">
        <f>AB18</f>
        <v>0</v>
      </c>
      <c r="BW6" s="89">
        <f>AQ18</f>
        <v>0</v>
      </c>
      <c r="BX6" s="90">
        <f>D16</f>
        <v>0</v>
      </c>
    </row>
    <row r="7" spans="1:98" ht="18.75" customHeight="1" x14ac:dyDescent="0.55000000000000004">
      <c r="D7" s="251" t="e">
        <f>IF($BP$3=1,VLOOKUP($D$5,市内事業所一覧!$A$3:$I$10111,4,FALSE),"")</f>
        <v>#N/A</v>
      </c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3"/>
      <c r="AB7" s="250" t="e">
        <f>IF($BP$3=1,VLOOKUP($D$5,市内事業所一覧!$A$3:$I$10111,5,FALSE),"")</f>
        <v>#N/A</v>
      </c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250"/>
      <c r="AP7" s="250"/>
      <c r="AQ7" s="244" t="e">
        <f>IF($BP$3=1,VLOOKUP($D$5,市内事業所一覧!$A$3:$I$10111,6,FALSE),"")</f>
        <v>#N/A</v>
      </c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Q7" s="89">
        <v>3</v>
      </c>
      <c r="BR7" s="89">
        <f>D26</f>
        <v>0</v>
      </c>
      <c r="BS7" s="89" t="str">
        <f>AB26</f>
        <v/>
      </c>
      <c r="BT7" s="89" t="s">
        <v>4932</v>
      </c>
      <c r="BU7" s="89" t="str">
        <f>D24</f>
        <v/>
      </c>
      <c r="BV7" s="89" t="str">
        <f>AB24</f>
        <v/>
      </c>
      <c r="BW7" s="89">
        <f>AQ24</f>
        <v>0</v>
      </c>
      <c r="BX7" s="88"/>
    </row>
    <row r="8" spans="1:98" ht="18.75" customHeight="1" x14ac:dyDescent="0.55000000000000004">
      <c r="D8" s="247" t="s">
        <v>79</v>
      </c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9"/>
      <c r="AB8" s="250" t="s">
        <v>141</v>
      </c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46" t="s">
        <v>155</v>
      </c>
      <c r="AR8" s="246"/>
      <c r="AS8" s="246"/>
      <c r="AT8" s="246"/>
      <c r="AU8" s="246"/>
      <c r="AV8" s="246"/>
      <c r="AW8" s="246"/>
      <c r="AX8" s="246"/>
      <c r="AY8" s="246"/>
      <c r="AZ8" s="246"/>
      <c r="BA8" s="246"/>
      <c r="BB8" s="246"/>
      <c r="BC8" s="246"/>
      <c r="BD8" s="246"/>
      <c r="BE8" s="246"/>
      <c r="BF8" s="246"/>
      <c r="BG8" s="246"/>
      <c r="BH8" s="246"/>
      <c r="BI8" s="246"/>
      <c r="BJ8" s="246"/>
      <c r="BK8" s="246"/>
      <c r="BL8" s="246"/>
      <c r="BM8" s="246"/>
      <c r="BN8" s="246"/>
      <c r="BO8" s="246"/>
      <c r="BQ8" s="89">
        <v>4</v>
      </c>
      <c r="BR8" s="89">
        <f>D32</f>
        <v>0</v>
      </c>
      <c r="BS8" s="89" t="str">
        <f>AB32</f>
        <v/>
      </c>
      <c r="BT8" s="89" t="s">
        <v>4933</v>
      </c>
      <c r="BU8" s="89" t="str">
        <f>D30</f>
        <v/>
      </c>
      <c r="BV8" s="89" t="str">
        <f>AB30</f>
        <v/>
      </c>
      <c r="BW8" s="89">
        <f>AQ30</f>
        <v>0</v>
      </c>
      <c r="BX8" s="88"/>
    </row>
    <row r="9" spans="1:98" ht="18.75" customHeight="1" x14ac:dyDescent="0.55000000000000004">
      <c r="D9" s="251" t="e">
        <f>IF($BP$3=1,VLOOKUP($D$5,市内事業所一覧!$A$3:$I$10111,7,FALSE),"")</f>
        <v>#N/A</v>
      </c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3"/>
      <c r="AB9" s="265" t="e">
        <f>IF($BP$3=1,VLOOKUP($D$5,市内事業所一覧!$A$3:$I$10111,2,FALSE),"")</f>
        <v>#N/A</v>
      </c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44" t="e">
        <f>IF($BP$3=1,VLOOKUP($D$5,市内事業所一覧!$A$3:$I$10111,9,FALSE),"")</f>
        <v>#N/A</v>
      </c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CT9" s="81"/>
    </row>
    <row r="10" spans="1:98" ht="18.75" customHeight="1" x14ac:dyDescent="0.55000000000000004">
      <c r="D10" s="266"/>
      <c r="E10" s="266"/>
      <c r="F10" s="267" t="s">
        <v>9227</v>
      </c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5" t="b">
        <v>0</v>
      </c>
      <c r="CT10" s="160"/>
    </row>
    <row r="11" spans="1:98" ht="18.75" customHeight="1" x14ac:dyDescent="0.55000000000000004">
      <c r="D11" s="172"/>
      <c r="E11" s="172"/>
      <c r="F11" s="254" t="s">
        <v>9225</v>
      </c>
      <c r="G11" s="254"/>
      <c r="H11" s="254"/>
      <c r="I11" s="254"/>
      <c r="J11" s="254"/>
      <c r="K11" s="254"/>
      <c r="L11" s="254"/>
      <c r="M11" s="254"/>
      <c r="N11" s="254"/>
      <c r="O11" s="254"/>
      <c r="P11" s="176"/>
      <c r="Q11" s="255"/>
      <c r="R11" s="255"/>
      <c r="S11" s="255"/>
      <c r="T11" s="255"/>
      <c r="U11" s="255"/>
      <c r="V11" s="255"/>
      <c r="W11" s="255"/>
      <c r="X11" s="255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5"/>
      <c r="CT11" s="160"/>
    </row>
    <row r="12" spans="1:98" ht="18.75" customHeight="1" x14ac:dyDescent="0.55000000000000004">
      <c r="D12" s="172"/>
      <c r="E12" s="172"/>
      <c r="F12" s="254" t="s">
        <v>9226</v>
      </c>
      <c r="G12" s="254"/>
      <c r="H12" s="254"/>
      <c r="I12" s="254"/>
      <c r="J12" s="254"/>
      <c r="K12" s="254"/>
      <c r="L12" s="254"/>
      <c r="M12" s="254"/>
      <c r="N12" s="254"/>
      <c r="O12" s="254"/>
      <c r="P12" s="176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/>
      <c r="AZ12" s="255"/>
      <c r="BA12" s="255"/>
      <c r="BB12" s="255"/>
      <c r="BC12" s="255"/>
      <c r="BD12" s="255"/>
      <c r="BE12" s="255"/>
      <c r="BF12" s="255"/>
      <c r="BG12" s="255"/>
      <c r="BH12" s="255"/>
      <c r="BI12" s="255"/>
      <c r="BJ12" s="255"/>
      <c r="BK12" s="255"/>
      <c r="BL12" s="255"/>
      <c r="BM12" s="255"/>
      <c r="BN12" s="255"/>
      <c r="BO12" s="255"/>
      <c r="BP12" s="175"/>
      <c r="CT12" s="160"/>
    </row>
    <row r="14" spans="1:98" ht="18.75" customHeight="1" x14ac:dyDescent="0.55000000000000004">
      <c r="A14" s="245"/>
      <c r="B14" s="245"/>
      <c r="C14" s="245"/>
      <c r="D14" s="264" t="s">
        <v>4781</v>
      </c>
      <c r="E14" s="264"/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</row>
    <row r="15" spans="1:98" ht="18.75" customHeight="1" x14ac:dyDescent="0.55000000000000004">
      <c r="D15" s="246" t="s">
        <v>4777</v>
      </c>
      <c r="E15" s="246"/>
      <c r="F15" s="246"/>
      <c r="G15" s="246"/>
      <c r="H15" s="246"/>
      <c r="I15" s="246"/>
      <c r="J15" s="246"/>
      <c r="K15" s="246"/>
      <c r="L15" s="246"/>
      <c r="M15" s="246"/>
    </row>
    <row r="16" spans="1:98" ht="18.75" customHeight="1" x14ac:dyDescent="0.55000000000000004">
      <c r="A16" s="82"/>
      <c r="B16" s="82"/>
      <c r="C16" s="83"/>
      <c r="D16" s="257"/>
      <c r="E16" s="257"/>
      <c r="F16" s="257"/>
      <c r="G16" s="257"/>
      <c r="H16" s="257"/>
      <c r="I16" s="257"/>
      <c r="J16" s="257"/>
      <c r="K16" s="257"/>
      <c r="L16" s="257"/>
      <c r="M16" s="257"/>
    </row>
    <row r="17" spans="1:67" ht="18.75" customHeight="1" x14ac:dyDescent="0.55000000000000004">
      <c r="D17" s="247" t="s">
        <v>204</v>
      </c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9"/>
      <c r="AB17" s="250" t="s">
        <v>4778</v>
      </c>
      <c r="AC17" s="250"/>
      <c r="AD17" s="250"/>
      <c r="AE17" s="250"/>
      <c r="AF17" s="250"/>
      <c r="AG17" s="250"/>
      <c r="AH17" s="250"/>
      <c r="AI17" s="250"/>
      <c r="AJ17" s="250"/>
      <c r="AK17" s="250"/>
      <c r="AL17" s="250"/>
      <c r="AM17" s="250"/>
      <c r="AN17" s="250"/>
      <c r="AO17" s="250"/>
      <c r="AP17" s="250"/>
      <c r="AQ17" s="246" t="s">
        <v>4779</v>
      </c>
      <c r="AR17" s="246"/>
      <c r="AS17" s="246"/>
      <c r="AT17" s="246"/>
      <c r="AU17" s="246"/>
      <c r="AV17" s="246"/>
      <c r="AW17" s="246"/>
      <c r="AX17" s="246"/>
      <c r="AY17" s="246"/>
      <c r="AZ17" s="246"/>
      <c r="BA17" s="246"/>
      <c r="BB17" s="246"/>
      <c r="BC17" s="246"/>
      <c r="BD17" s="246"/>
      <c r="BE17" s="246"/>
      <c r="BF17" s="246"/>
      <c r="BG17" s="246"/>
      <c r="BH17" s="246"/>
      <c r="BI17" s="246"/>
      <c r="BJ17" s="246"/>
      <c r="BK17" s="246"/>
      <c r="BL17" s="246"/>
      <c r="BM17" s="246"/>
      <c r="BN17" s="246"/>
      <c r="BO17" s="246"/>
    </row>
    <row r="18" spans="1:67" ht="18.75" customHeight="1" x14ac:dyDescent="0.55000000000000004">
      <c r="D18" s="258" t="str">
        <f>IF(BP3=2,VLOOKUP(D16,市外事業所一覧!$A$3:$F$9987,4,FALSE),"")</f>
        <v/>
      </c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60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2"/>
      <c r="AR18" s="262"/>
      <c r="AS18" s="262"/>
      <c r="AT18" s="262"/>
      <c r="AU18" s="262"/>
      <c r="AV18" s="262"/>
      <c r="AW18" s="262"/>
      <c r="AX18" s="262"/>
      <c r="AY18" s="262"/>
      <c r="AZ18" s="262"/>
      <c r="BA18" s="262"/>
      <c r="BB18" s="262"/>
      <c r="BC18" s="262"/>
      <c r="BD18" s="262"/>
      <c r="BE18" s="262"/>
      <c r="BF18" s="262"/>
      <c r="BG18" s="262"/>
      <c r="BH18" s="262"/>
      <c r="BI18" s="262"/>
      <c r="BJ18" s="262"/>
      <c r="BK18" s="262"/>
      <c r="BL18" s="262"/>
      <c r="BM18" s="262"/>
      <c r="BN18" s="262"/>
      <c r="BO18" s="262"/>
    </row>
    <row r="19" spans="1:67" ht="18.75" customHeight="1" x14ac:dyDescent="0.55000000000000004">
      <c r="D19" s="247" t="s">
        <v>79</v>
      </c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9"/>
      <c r="AB19" s="250" t="s">
        <v>141</v>
      </c>
      <c r="AC19" s="250"/>
      <c r="AD19" s="250"/>
      <c r="AE19" s="250"/>
      <c r="AF19" s="250"/>
      <c r="AG19" s="250"/>
      <c r="AH19" s="250"/>
      <c r="AI19" s="250"/>
      <c r="AJ19" s="250"/>
      <c r="AK19" s="250"/>
      <c r="AL19" s="250"/>
      <c r="AM19" s="250"/>
      <c r="AN19" s="250"/>
      <c r="AO19" s="250"/>
      <c r="AP19" s="250"/>
      <c r="AQ19" s="246" t="s">
        <v>155</v>
      </c>
      <c r="AR19" s="246"/>
      <c r="AS19" s="246"/>
      <c r="AT19" s="246"/>
      <c r="AU19" s="246"/>
      <c r="AV19" s="246"/>
      <c r="AW19" s="246"/>
      <c r="AX19" s="246"/>
      <c r="AY19" s="246"/>
      <c r="AZ19" s="246"/>
      <c r="BA19" s="246"/>
      <c r="BB19" s="246"/>
      <c r="BC19" s="246"/>
      <c r="BD19" s="246"/>
      <c r="BE19" s="246"/>
      <c r="BF19" s="246"/>
      <c r="BG19" s="246"/>
      <c r="BH19" s="246"/>
      <c r="BI19" s="246"/>
      <c r="BJ19" s="246"/>
      <c r="BK19" s="246"/>
      <c r="BL19" s="246"/>
      <c r="BM19" s="246"/>
      <c r="BN19" s="246"/>
      <c r="BO19" s="246"/>
    </row>
    <row r="20" spans="1:67" ht="18.75" customHeight="1" x14ac:dyDescent="0.55000000000000004">
      <c r="D20" s="258" t="str">
        <f>IF(BP3=2,VLOOKUP(D16,市外事業所一覧!$A$3:$F$9987,5,FALSE),"")</f>
        <v/>
      </c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60"/>
      <c r="AB20" s="265" t="str">
        <f>IF(BP3=2,VLOOKUP(D16,市外事業所一覧!$A$3:$F$9987,2,FALSE),"")</f>
        <v/>
      </c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56" t="str">
        <f>IF(BP3=2,VLOOKUP(D16,市外事業所一覧!$A$3:$F$9987,6,FALSE),"")</f>
        <v/>
      </c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</row>
    <row r="22" spans="1:67" ht="18.75" customHeight="1" x14ac:dyDescent="0.55000000000000004">
      <c r="A22" s="245"/>
      <c r="B22" s="245"/>
      <c r="C22" s="245"/>
      <c r="D22" s="263" t="s">
        <v>4927</v>
      </c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</row>
    <row r="23" spans="1:67" ht="18.75" customHeight="1" x14ac:dyDescent="0.55000000000000004">
      <c r="D23" s="247" t="s">
        <v>204</v>
      </c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9"/>
      <c r="AB23" s="250" t="s">
        <v>4778</v>
      </c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O23" s="250"/>
      <c r="AP23" s="250"/>
      <c r="AQ23" s="246" t="s">
        <v>4779</v>
      </c>
      <c r="AR23" s="246"/>
      <c r="AS23" s="246"/>
      <c r="AT23" s="246"/>
      <c r="AU23" s="246"/>
      <c r="AV23" s="246"/>
      <c r="AW23" s="246"/>
      <c r="AX23" s="246"/>
      <c r="AY23" s="246"/>
      <c r="AZ23" s="246"/>
      <c r="BA23" s="246"/>
      <c r="BB23" s="246"/>
      <c r="BC23" s="246"/>
      <c r="BD23" s="246"/>
      <c r="BE23" s="246"/>
      <c r="BF23" s="246"/>
      <c r="BG23" s="246"/>
      <c r="BH23" s="246"/>
      <c r="BI23" s="246"/>
      <c r="BJ23" s="246"/>
      <c r="BK23" s="246"/>
      <c r="BL23" s="246"/>
      <c r="BM23" s="246"/>
      <c r="BN23" s="246"/>
      <c r="BO23" s="246"/>
    </row>
    <row r="24" spans="1:67" ht="18.75" customHeight="1" x14ac:dyDescent="0.55000000000000004">
      <c r="D24" s="258" t="str">
        <f>IF($BP$3=3,VLOOKUP($D$26,地活・作業所一覧!$A$3:$D$35,3,FALSE),"")</f>
        <v/>
      </c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60"/>
      <c r="AB24" s="271" t="str">
        <f>IF($BP$3=3,VLOOKUP($D$26,地活・作業所一覧!$A$3:$D$36,4,FALSE),"")</f>
        <v/>
      </c>
      <c r="AC24" s="271"/>
      <c r="AD24" s="271"/>
      <c r="AE24" s="271"/>
      <c r="AF24" s="271"/>
      <c r="AG24" s="271"/>
      <c r="AH24" s="271"/>
      <c r="AI24" s="271"/>
      <c r="AJ24" s="271"/>
      <c r="AK24" s="271"/>
      <c r="AL24" s="271"/>
      <c r="AM24" s="271"/>
      <c r="AN24" s="271"/>
      <c r="AO24" s="271"/>
      <c r="AP24" s="271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2"/>
      <c r="BB24" s="262"/>
      <c r="BC24" s="262"/>
      <c r="BD24" s="262"/>
      <c r="BE24" s="262"/>
      <c r="BF24" s="262"/>
      <c r="BG24" s="262"/>
      <c r="BH24" s="262"/>
      <c r="BI24" s="262"/>
      <c r="BJ24" s="262"/>
      <c r="BK24" s="262"/>
      <c r="BL24" s="262"/>
      <c r="BM24" s="262"/>
      <c r="BN24" s="262"/>
      <c r="BO24" s="262"/>
    </row>
    <row r="25" spans="1:67" ht="18.75" customHeight="1" x14ac:dyDescent="0.55000000000000004">
      <c r="D25" s="247" t="s">
        <v>79</v>
      </c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9"/>
      <c r="AB25" s="246" t="s">
        <v>155</v>
      </c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  <c r="AM25" s="246"/>
      <c r="AN25" s="246"/>
      <c r="AO25" s="246"/>
      <c r="AP25" s="246"/>
      <c r="AQ25" s="246"/>
      <c r="AR25" s="246"/>
      <c r="AS25" s="246"/>
      <c r="AT25" s="246"/>
      <c r="AU25" s="246"/>
      <c r="AV25" s="246"/>
      <c r="AW25" s="246"/>
      <c r="AX25" s="246"/>
      <c r="AY25" s="246"/>
      <c r="AZ25" s="246"/>
      <c r="BA25" s="246"/>
      <c r="BB25" s="246"/>
      <c r="BC25" s="246"/>
      <c r="BD25" s="246"/>
      <c r="BE25" s="246"/>
      <c r="BF25" s="246"/>
      <c r="BG25" s="246"/>
      <c r="BH25" s="246"/>
      <c r="BI25" s="246"/>
      <c r="BJ25" s="246"/>
      <c r="BK25" s="246"/>
      <c r="BL25" s="246"/>
      <c r="BM25" s="246"/>
      <c r="BN25" s="246"/>
      <c r="BO25" s="246"/>
    </row>
    <row r="26" spans="1:67" ht="18.75" customHeight="1" x14ac:dyDescent="0.55000000000000004">
      <c r="D26" s="268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70"/>
      <c r="AB26" s="256" t="str">
        <f>IF($BP$3=3,VLOOKUP($D$26,地活・作業所一覧!$A$3:$D$36,2,FALSE),"")</f>
        <v/>
      </c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56"/>
      <c r="BG26" s="256"/>
      <c r="BH26" s="256"/>
      <c r="BI26" s="256"/>
      <c r="BJ26" s="256"/>
      <c r="BK26" s="256"/>
      <c r="BL26" s="256"/>
      <c r="BM26" s="256"/>
      <c r="BN26" s="256"/>
      <c r="BO26" s="256"/>
    </row>
    <row r="28" spans="1:67" ht="18.75" customHeight="1" x14ac:dyDescent="0.55000000000000004">
      <c r="A28" s="245"/>
      <c r="B28" s="245"/>
      <c r="C28" s="245"/>
      <c r="D28" s="263" t="s">
        <v>4928</v>
      </c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</row>
    <row r="29" spans="1:67" ht="18.75" customHeight="1" x14ac:dyDescent="0.55000000000000004">
      <c r="D29" s="247" t="s">
        <v>204</v>
      </c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9"/>
      <c r="AB29" s="250" t="s">
        <v>4778</v>
      </c>
      <c r="AC29" s="250"/>
      <c r="AD29" s="250"/>
      <c r="AE29" s="250"/>
      <c r="AF29" s="250"/>
      <c r="AG29" s="250"/>
      <c r="AH29" s="250"/>
      <c r="AI29" s="250"/>
      <c r="AJ29" s="250"/>
      <c r="AK29" s="250"/>
      <c r="AL29" s="250"/>
      <c r="AM29" s="250"/>
      <c r="AN29" s="250"/>
      <c r="AO29" s="250"/>
      <c r="AP29" s="250"/>
      <c r="AQ29" s="246" t="s">
        <v>4779</v>
      </c>
      <c r="AR29" s="246"/>
      <c r="AS29" s="246"/>
      <c r="AT29" s="246"/>
      <c r="AU29" s="246"/>
      <c r="AV29" s="246"/>
      <c r="AW29" s="246"/>
      <c r="AX29" s="246"/>
      <c r="AY29" s="246"/>
      <c r="AZ29" s="246"/>
      <c r="BA29" s="246"/>
      <c r="BB29" s="246"/>
      <c r="BC29" s="246"/>
      <c r="BD29" s="246"/>
      <c r="BE29" s="246"/>
      <c r="BF29" s="246"/>
      <c r="BG29" s="246"/>
      <c r="BH29" s="246"/>
      <c r="BI29" s="246"/>
      <c r="BJ29" s="246"/>
      <c r="BK29" s="246"/>
      <c r="BL29" s="246"/>
      <c r="BM29" s="246"/>
      <c r="BN29" s="246"/>
      <c r="BO29" s="246"/>
    </row>
    <row r="30" spans="1:67" ht="18.75" customHeight="1" x14ac:dyDescent="0.55000000000000004">
      <c r="D30" s="258" t="str">
        <f>IF($BP$3=4,VLOOKUP($D$32,地活・作業所一覧!$A$52:$D$55,3,FALSE),"")</f>
        <v/>
      </c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60"/>
      <c r="AB30" s="271" t="str">
        <f>IF($BP$3=4,VLOOKUP($D$32,地活・作業所一覧!$A$52:$D$55,4,FALSE),"")</f>
        <v/>
      </c>
      <c r="AC30" s="271"/>
      <c r="AD30" s="271"/>
      <c r="AE30" s="271"/>
      <c r="AF30" s="271"/>
      <c r="AG30" s="271"/>
      <c r="AH30" s="271"/>
      <c r="AI30" s="271"/>
      <c r="AJ30" s="271"/>
      <c r="AK30" s="271"/>
      <c r="AL30" s="271"/>
      <c r="AM30" s="271"/>
      <c r="AN30" s="271"/>
      <c r="AO30" s="271"/>
      <c r="AP30" s="271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2"/>
      <c r="BB30" s="262"/>
      <c r="BC30" s="262"/>
      <c r="BD30" s="262"/>
      <c r="BE30" s="262"/>
      <c r="BF30" s="262"/>
      <c r="BG30" s="262"/>
      <c r="BH30" s="262"/>
      <c r="BI30" s="262"/>
      <c r="BJ30" s="262"/>
      <c r="BK30" s="262"/>
      <c r="BL30" s="262"/>
      <c r="BM30" s="262"/>
      <c r="BN30" s="262"/>
      <c r="BO30" s="262"/>
    </row>
    <row r="31" spans="1:67" ht="18.75" customHeight="1" x14ac:dyDescent="0.55000000000000004">
      <c r="D31" s="247" t="s">
        <v>79</v>
      </c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9"/>
      <c r="AB31" s="246" t="s">
        <v>155</v>
      </c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6"/>
      <c r="BO31" s="246"/>
    </row>
    <row r="32" spans="1:67" ht="18.75" customHeight="1" x14ac:dyDescent="0.55000000000000004">
      <c r="D32" s="268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70"/>
      <c r="AB32" s="256" t="str">
        <f>IF($BP$3=4,VLOOKUP($D$32,地活・作業所一覧!$A$52:$D$55,2,FALSE),"")</f>
        <v/>
      </c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256"/>
    </row>
  </sheetData>
  <sheetProtection insertColumns="0" insertRows="0" deleteColumns="0" deleteRows="0"/>
  <mergeCells count="62">
    <mergeCell ref="D25:AA25"/>
    <mergeCell ref="D26:AA26"/>
    <mergeCell ref="AB25:BO25"/>
    <mergeCell ref="AB26:BO26"/>
    <mergeCell ref="D23:AA23"/>
    <mergeCell ref="AB23:AP23"/>
    <mergeCell ref="D24:AA24"/>
    <mergeCell ref="AB24:AP24"/>
    <mergeCell ref="AQ23:BO23"/>
    <mergeCell ref="AQ24:BO24"/>
    <mergeCell ref="D32:AA32"/>
    <mergeCell ref="AB32:BO32"/>
    <mergeCell ref="A28:C28"/>
    <mergeCell ref="D28:AB28"/>
    <mergeCell ref="D29:AA29"/>
    <mergeCell ref="AB29:AP29"/>
    <mergeCell ref="D30:AA30"/>
    <mergeCell ref="AB30:AP30"/>
    <mergeCell ref="AQ29:BO29"/>
    <mergeCell ref="AQ30:BO30"/>
    <mergeCell ref="D31:AA31"/>
    <mergeCell ref="AB31:BO31"/>
    <mergeCell ref="D3:AB3"/>
    <mergeCell ref="D14:AB14"/>
    <mergeCell ref="A22:C22"/>
    <mergeCell ref="D22:AB22"/>
    <mergeCell ref="D19:AA19"/>
    <mergeCell ref="AB19:AP19"/>
    <mergeCell ref="D9:AA9"/>
    <mergeCell ref="AB9:AP9"/>
    <mergeCell ref="A3:C3"/>
    <mergeCell ref="D5:M5"/>
    <mergeCell ref="D4:M4"/>
    <mergeCell ref="D10:E10"/>
    <mergeCell ref="F10:AA10"/>
    <mergeCell ref="D20:AA20"/>
    <mergeCell ref="AB20:AP20"/>
    <mergeCell ref="F11:O11"/>
    <mergeCell ref="AQ20:BO20"/>
    <mergeCell ref="D15:M15"/>
    <mergeCell ref="D16:M16"/>
    <mergeCell ref="D17:AA17"/>
    <mergeCell ref="AB17:AP17"/>
    <mergeCell ref="AQ17:BO17"/>
    <mergeCell ref="D18:AA18"/>
    <mergeCell ref="AB18:AP18"/>
    <mergeCell ref="AQ18:BO18"/>
    <mergeCell ref="AQ19:BO19"/>
    <mergeCell ref="AQ9:BO9"/>
    <mergeCell ref="A14:C14"/>
    <mergeCell ref="AQ6:BO6"/>
    <mergeCell ref="AQ7:BO7"/>
    <mergeCell ref="D8:AA8"/>
    <mergeCell ref="AB8:AP8"/>
    <mergeCell ref="AQ8:BO8"/>
    <mergeCell ref="D6:AA6"/>
    <mergeCell ref="D7:AA7"/>
    <mergeCell ref="AB6:AP6"/>
    <mergeCell ref="AB7:AP7"/>
    <mergeCell ref="F12:O12"/>
    <mergeCell ref="Q11:AP11"/>
    <mergeCell ref="Q12:BO12"/>
  </mergeCells>
  <phoneticPr fontId="2"/>
  <conditionalFormatting sqref="Q11:AP11">
    <cfRule type="expression" dxfId="1" priority="2">
      <formula>$BP$10=TRUE</formula>
    </cfRule>
  </conditionalFormatting>
  <conditionalFormatting sqref="Q12:BO12">
    <cfRule type="expression" dxfId="0" priority="1">
      <formula>$BP$10=TRUE</formula>
    </cfRule>
  </conditionalFormatting>
  <pageMargins left="0.51181102362204722" right="0.51181102362204722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2</xdr:row>
                    <xdr:rowOff>0</xdr:rowOff>
                  </from>
                  <to>
                    <xdr:col>3</xdr:col>
                    <xdr:colOff>38100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5" name="Option Button 4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0</xdr:rowOff>
                  </from>
                  <to>
                    <xdr:col>3</xdr:col>
                    <xdr:colOff>38100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6" name="Option Button 5">
              <controlPr defaultSize="0" autoFill="0" autoLine="0" autoPict="0">
                <anchor moveWithCells="1">
                  <from>
                    <xdr:col>0</xdr:col>
                    <xdr:colOff>19050</xdr:colOff>
                    <xdr:row>21</xdr:row>
                    <xdr:rowOff>0</xdr:rowOff>
                  </from>
                  <to>
                    <xdr:col>3</xdr:col>
                    <xdr:colOff>38100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7" name="Option Button 6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0</xdr:rowOff>
                  </from>
                  <to>
                    <xdr:col>3</xdr:col>
                    <xdr:colOff>38100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8" name="Check Box 8">
              <controlPr defaultSize="0" autoFill="0" autoLine="0" autoPict="0">
                <anchor moveWithCells="1">
                  <from>
                    <xdr:col>3</xdr:col>
                    <xdr:colOff>12700</xdr:colOff>
                    <xdr:row>9</xdr:row>
                    <xdr:rowOff>0</xdr:rowOff>
                  </from>
                  <to>
                    <xdr:col>5</xdr:col>
                    <xdr:colOff>0</xdr:colOff>
                    <xdr:row>10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ED3F82A-5500-4152-97B2-4708443D4237}">
          <x14:formula1>
            <xm:f>リスト!$O$1:$O$6</xm:f>
          </x14:formula1>
          <xm:sqref>AB9:AP9</xm:sqref>
        </x14:dataValidation>
        <x14:dataValidation type="list" allowBlank="1" showInputMessage="1" showErrorMessage="1" xr:uid="{6691E312-FB38-4F31-ACD8-BA95E806029F}">
          <x14:formula1>
            <xm:f>地活・作業所一覧!$A$3:$A$36</xm:f>
          </x14:formula1>
          <xm:sqref>D26:AA26</xm:sqref>
        </x14:dataValidation>
        <x14:dataValidation type="list" allowBlank="1" showInputMessage="1" showErrorMessage="1" xr:uid="{2ABD678C-D582-4F4C-8F24-6791BBAF4490}">
          <x14:formula1>
            <xm:f>地活・作業所一覧!$A$52:$A$55</xm:f>
          </x14:formula1>
          <xm:sqref>D32:AA32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0237-66E2-46C5-8425-5F6B7889F369}">
  <sheetPr codeName="Sheet5">
    <tabColor rgb="FF00B050"/>
    <pageSetUpPr fitToPage="1"/>
  </sheetPr>
  <dimension ref="A1:N55"/>
  <sheetViews>
    <sheetView view="pageBreakPreview" zoomScaleNormal="100" zoomScaleSheetLayoutView="100" workbookViewId="0">
      <pane ySplit="4" topLeftCell="A5" activePane="bottomLeft" state="frozen"/>
      <selection activeCell="B3" sqref="B3"/>
      <selection pane="bottomLeft" activeCell="G10" sqref="G10"/>
    </sheetView>
  </sheetViews>
  <sheetFormatPr defaultColWidth="9" defaultRowHeight="21" customHeight="1" x14ac:dyDescent="0.55000000000000004"/>
  <cols>
    <col min="1" max="1" width="3.5" style="7" bestFit="1" customWidth="1"/>
    <col min="2" max="2" width="15.08203125" style="14" customWidth="1"/>
    <col min="3" max="3" width="11" style="14" bestFit="1" customWidth="1"/>
    <col min="4" max="4" width="3.5" style="8" bestFit="1" customWidth="1"/>
    <col min="5" max="5" width="16.5" style="8" customWidth="1"/>
    <col min="6" max="6" width="10.5" style="42" bestFit="1" customWidth="1"/>
    <col min="7" max="7" width="19.25" style="14" bestFit="1" customWidth="1"/>
    <col min="8" max="8" width="12.08203125" style="14" customWidth="1"/>
    <col min="9" max="9" width="6.75" style="14" hidden="1" customWidth="1"/>
    <col min="10" max="10" width="5.25" style="8" bestFit="1" customWidth="1"/>
    <col min="11" max="11" width="7.08203125" style="8" bestFit="1" customWidth="1"/>
    <col min="12" max="12" width="26.58203125" style="17" customWidth="1"/>
    <col min="13" max="13" width="13.83203125" style="8" bestFit="1" customWidth="1"/>
    <col min="14" max="14" width="9" style="8"/>
    <col min="15" max="16384" width="9" style="7"/>
  </cols>
  <sheetData>
    <row r="1" spans="1:14" ht="36.75" customHeight="1" x14ac:dyDescent="0.25">
      <c r="D1" s="276" t="s">
        <v>4776</v>
      </c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ht="44.25" customHeight="1" thickBot="1" x14ac:dyDescent="0.6">
      <c r="D2" s="228"/>
      <c r="E2" s="228"/>
      <c r="F2" s="163"/>
      <c r="G2" s="228"/>
      <c r="H2" s="228"/>
      <c r="I2" s="228"/>
      <c r="J2" s="228"/>
      <c r="K2" s="133"/>
      <c r="L2" s="120"/>
      <c r="M2" s="133"/>
      <c r="N2" s="133"/>
    </row>
    <row r="3" spans="1:14" s="9" customFormat="1" ht="21" customHeight="1" x14ac:dyDescent="0.55000000000000004">
      <c r="A3" s="272" t="s">
        <v>179</v>
      </c>
      <c r="B3" s="272" t="s">
        <v>104</v>
      </c>
      <c r="C3" s="273" t="s">
        <v>105</v>
      </c>
      <c r="D3" s="283" t="s">
        <v>0</v>
      </c>
      <c r="E3" s="279" t="s">
        <v>1</v>
      </c>
      <c r="F3" s="280" t="s">
        <v>98</v>
      </c>
      <c r="G3" s="279" t="s">
        <v>137</v>
      </c>
      <c r="H3" s="274" t="s">
        <v>195</v>
      </c>
      <c r="I3" s="285" t="s">
        <v>184</v>
      </c>
      <c r="J3" s="279" t="s">
        <v>18</v>
      </c>
      <c r="K3" s="279" t="s">
        <v>84</v>
      </c>
      <c r="L3" s="279"/>
      <c r="M3" s="282" t="s">
        <v>99</v>
      </c>
      <c r="N3" s="277" t="s">
        <v>121</v>
      </c>
    </row>
    <row r="4" spans="1:14" s="10" customFormat="1" ht="21" customHeight="1" x14ac:dyDescent="0.55000000000000004">
      <c r="A4" s="272"/>
      <c r="B4" s="272"/>
      <c r="C4" s="273"/>
      <c r="D4" s="284"/>
      <c r="E4" s="272"/>
      <c r="F4" s="281"/>
      <c r="G4" s="272"/>
      <c r="H4" s="275"/>
      <c r="I4" s="275"/>
      <c r="J4" s="272"/>
      <c r="K4" s="18" t="s">
        <v>85</v>
      </c>
      <c r="L4" s="19" t="s">
        <v>86</v>
      </c>
      <c r="M4" s="272"/>
      <c r="N4" s="278"/>
    </row>
    <row r="5" spans="1:14" ht="21" customHeight="1" x14ac:dyDescent="0.55000000000000004">
      <c r="A5" s="44">
        <v>1</v>
      </c>
      <c r="B5" s="433" t="s">
        <v>80</v>
      </c>
      <c r="C5" s="434">
        <v>45627</v>
      </c>
      <c r="D5" s="29">
        <v>1</v>
      </c>
      <c r="E5" s="431" t="s">
        <v>10282</v>
      </c>
      <c r="F5" s="432">
        <v>36872</v>
      </c>
      <c r="G5" s="435" t="s">
        <v>14</v>
      </c>
      <c r="H5" s="436">
        <v>46022</v>
      </c>
      <c r="I5" s="242" t="str">
        <f>IF(G5="","",VLOOKUP(G5,リスト!$S$1:$T$14,2,FALSE))</f>
        <v>Ⅲ</v>
      </c>
      <c r="J5" s="437"/>
      <c r="K5" s="438" t="s">
        <v>88</v>
      </c>
      <c r="L5" s="440" t="s">
        <v>9654</v>
      </c>
      <c r="M5" s="439">
        <v>1234567890</v>
      </c>
      <c r="N5" s="194"/>
    </row>
    <row r="6" spans="1:14" ht="21" customHeight="1" x14ac:dyDescent="0.55000000000000004">
      <c r="A6" s="44">
        <v>2</v>
      </c>
      <c r="B6" s="198"/>
      <c r="C6" s="199"/>
      <c r="D6" s="29">
        <v>2</v>
      </c>
      <c r="E6" s="22"/>
      <c r="F6" s="39"/>
      <c r="G6" s="23"/>
      <c r="H6" s="52"/>
      <c r="I6" s="236" t="str">
        <f>IF(G6="","",VLOOKUP(G6,リスト!$S$1:$T$14,2,FALSE))</f>
        <v/>
      </c>
      <c r="J6" s="5"/>
      <c r="K6" s="192"/>
      <c r="L6" s="193"/>
      <c r="M6" s="240"/>
      <c r="N6" s="194"/>
    </row>
    <row r="7" spans="1:14" ht="21" customHeight="1" x14ac:dyDescent="0.55000000000000004">
      <c r="A7" s="44">
        <v>3</v>
      </c>
      <c r="B7" s="198"/>
      <c r="C7" s="200"/>
      <c r="D7" s="29">
        <v>3</v>
      </c>
      <c r="E7" s="22"/>
      <c r="F7" s="39"/>
      <c r="G7" s="23"/>
      <c r="H7" s="52"/>
      <c r="I7" s="236" t="str">
        <f>IF(G7="","",VLOOKUP(G7,リスト!$S$1:$T$14,2,FALSE))</f>
        <v/>
      </c>
      <c r="J7" s="5"/>
      <c r="K7" s="192"/>
      <c r="L7" s="193"/>
      <c r="M7" s="240"/>
      <c r="N7" s="194"/>
    </row>
    <row r="8" spans="1:14" ht="21" customHeight="1" x14ac:dyDescent="0.55000000000000004">
      <c r="A8" s="44">
        <v>4</v>
      </c>
      <c r="B8" s="198"/>
      <c r="C8" s="200"/>
      <c r="D8" s="29">
        <v>4</v>
      </c>
      <c r="E8" s="22"/>
      <c r="F8" s="39"/>
      <c r="G8" s="23"/>
      <c r="H8" s="52"/>
      <c r="I8" s="236" t="str">
        <f>IF(G8="","",VLOOKUP(G8,リスト!$S$1:$T$14,2,FALSE))</f>
        <v/>
      </c>
      <c r="J8" s="5"/>
      <c r="K8" s="192"/>
      <c r="L8" s="193"/>
      <c r="M8" s="240"/>
      <c r="N8" s="194"/>
    </row>
    <row r="9" spans="1:14" ht="21" customHeight="1" x14ac:dyDescent="0.55000000000000004">
      <c r="A9" s="44">
        <v>5</v>
      </c>
      <c r="B9" s="198"/>
      <c r="C9" s="200"/>
      <c r="D9" s="29">
        <v>5</v>
      </c>
      <c r="E9" s="22"/>
      <c r="F9" s="39"/>
      <c r="G9" s="23"/>
      <c r="H9" s="52"/>
      <c r="I9" s="236" t="str">
        <f>IF(G9="","",VLOOKUP(G9,リスト!$S$1:$T$14,2,FALSE))</f>
        <v/>
      </c>
      <c r="J9" s="5"/>
      <c r="K9" s="192"/>
      <c r="L9" s="193"/>
      <c r="M9" s="240"/>
      <c r="N9" s="194"/>
    </row>
    <row r="10" spans="1:14" ht="21" customHeight="1" x14ac:dyDescent="0.55000000000000004">
      <c r="A10" s="44">
        <v>6</v>
      </c>
      <c r="B10" s="198"/>
      <c r="C10" s="200"/>
      <c r="D10" s="29">
        <v>6</v>
      </c>
      <c r="E10" s="22"/>
      <c r="F10" s="39"/>
      <c r="G10" s="23"/>
      <c r="H10" s="52"/>
      <c r="I10" s="236" t="str">
        <f>IF(G10="","",VLOOKUP(G10,リスト!$S$1:$T$14,2,FALSE))</f>
        <v/>
      </c>
      <c r="J10" s="5"/>
      <c r="K10" s="192"/>
      <c r="L10" s="193"/>
      <c r="M10" s="240"/>
      <c r="N10" s="194"/>
    </row>
    <row r="11" spans="1:14" ht="21" customHeight="1" x14ac:dyDescent="0.55000000000000004">
      <c r="A11" s="44">
        <v>7</v>
      </c>
      <c r="B11" s="198"/>
      <c r="C11" s="200"/>
      <c r="D11" s="29">
        <v>7</v>
      </c>
      <c r="E11" s="22"/>
      <c r="F11" s="39"/>
      <c r="G11" s="23"/>
      <c r="H11" s="52"/>
      <c r="I11" s="236" t="str">
        <f>IF(G11="","",VLOOKUP(G11,リスト!$S$1:$T$14,2,FALSE))</f>
        <v/>
      </c>
      <c r="J11" s="5"/>
      <c r="K11" s="192"/>
      <c r="L11" s="193"/>
      <c r="M11" s="240"/>
      <c r="N11" s="194"/>
    </row>
    <row r="12" spans="1:14" ht="21" customHeight="1" x14ac:dyDescent="0.55000000000000004">
      <c r="A12" s="44">
        <v>8</v>
      </c>
      <c r="B12" s="198"/>
      <c r="C12" s="200"/>
      <c r="D12" s="29">
        <v>8</v>
      </c>
      <c r="E12" s="22"/>
      <c r="F12" s="39"/>
      <c r="G12" s="23"/>
      <c r="H12" s="52"/>
      <c r="I12" s="236" t="str">
        <f>IF(G12="","",VLOOKUP(G12,リスト!$S$1:$T$14,2,FALSE))</f>
        <v/>
      </c>
      <c r="J12" s="5"/>
      <c r="K12" s="192"/>
      <c r="L12" s="193"/>
      <c r="M12" s="240"/>
      <c r="N12" s="194"/>
    </row>
    <row r="13" spans="1:14" ht="21" customHeight="1" x14ac:dyDescent="0.55000000000000004">
      <c r="A13" s="44">
        <v>9</v>
      </c>
      <c r="B13" s="198"/>
      <c r="C13" s="200"/>
      <c r="D13" s="29">
        <v>9</v>
      </c>
      <c r="E13" s="22"/>
      <c r="F13" s="39"/>
      <c r="G13" s="23"/>
      <c r="H13" s="52"/>
      <c r="I13" s="236" t="str">
        <f>IF(G13="","",VLOOKUP(G13,リスト!$S$1:$T$14,2,FALSE))</f>
        <v/>
      </c>
      <c r="J13" s="5"/>
      <c r="K13" s="192"/>
      <c r="L13" s="193"/>
      <c r="M13" s="240"/>
      <c r="N13" s="194"/>
    </row>
    <row r="14" spans="1:14" ht="21" customHeight="1" x14ac:dyDescent="0.55000000000000004">
      <c r="A14" s="44">
        <v>10</v>
      </c>
      <c r="B14" s="198"/>
      <c r="C14" s="200"/>
      <c r="D14" s="29">
        <v>10</v>
      </c>
      <c r="E14" s="22"/>
      <c r="F14" s="39"/>
      <c r="G14" s="23"/>
      <c r="H14" s="52"/>
      <c r="I14" s="236" t="str">
        <f>IF(G14="","",VLOOKUP(G14,リスト!$S$1:$T$14,2,FALSE))</f>
        <v/>
      </c>
      <c r="J14" s="5"/>
      <c r="K14" s="192"/>
      <c r="L14" s="193"/>
      <c r="M14" s="240"/>
      <c r="N14" s="194"/>
    </row>
    <row r="15" spans="1:14" ht="21" customHeight="1" x14ac:dyDescent="0.55000000000000004">
      <c r="A15" s="44">
        <v>11</v>
      </c>
      <c r="B15" s="198"/>
      <c r="C15" s="200"/>
      <c r="D15" s="29">
        <v>11</v>
      </c>
      <c r="E15" s="22"/>
      <c r="F15" s="39"/>
      <c r="G15" s="23"/>
      <c r="H15" s="52"/>
      <c r="I15" s="236" t="str">
        <f>IF(G15="","",VLOOKUP(G15,リスト!$S$1:$T$14,2,FALSE))</f>
        <v/>
      </c>
      <c r="J15" s="5"/>
      <c r="K15" s="192"/>
      <c r="L15" s="193"/>
      <c r="M15" s="240"/>
      <c r="N15" s="194"/>
    </row>
    <row r="16" spans="1:14" ht="21" customHeight="1" x14ac:dyDescent="0.55000000000000004">
      <c r="A16" s="44">
        <v>12</v>
      </c>
      <c r="B16" s="198"/>
      <c r="C16" s="200"/>
      <c r="D16" s="29">
        <v>12</v>
      </c>
      <c r="E16" s="22"/>
      <c r="F16" s="39"/>
      <c r="G16" s="23"/>
      <c r="H16" s="52"/>
      <c r="I16" s="236" t="str">
        <f>IF(G16="","",VLOOKUP(G16,リスト!$S$1:$T$14,2,FALSE))</f>
        <v/>
      </c>
      <c r="J16" s="5"/>
      <c r="K16" s="192"/>
      <c r="L16" s="193"/>
      <c r="M16" s="240"/>
      <c r="N16" s="194"/>
    </row>
    <row r="17" spans="1:14" ht="21" customHeight="1" x14ac:dyDescent="0.55000000000000004">
      <c r="A17" s="44">
        <v>13</v>
      </c>
      <c r="B17" s="198"/>
      <c r="C17" s="200"/>
      <c r="D17" s="29">
        <v>13</v>
      </c>
      <c r="E17" s="22"/>
      <c r="F17" s="39"/>
      <c r="G17" s="23"/>
      <c r="H17" s="52"/>
      <c r="I17" s="236" t="str">
        <f>IF(G17="","",VLOOKUP(G17,リスト!$S$1:$T$14,2,FALSE))</f>
        <v/>
      </c>
      <c r="J17" s="5"/>
      <c r="K17" s="192"/>
      <c r="L17" s="193"/>
      <c r="M17" s="240"/>
      <c r="N17" s="194"/>
    </row>
    <row r="18" spans="1:14" ht="21" customHeight="1" x14ac:dyDescent="0.55000000000000004">
      <c r="A18" s="44">
        <v>14</v>
      </c>
      <c r="B18" s="198"/>
      <c r="C18" s="200"/>
      <c r="D18" s="29">
        <v>14</v>
      </c>
      <c r="E18" s="22"/>
      <c r="F18" s="39"/>
      <c r="G18" s="23"/>
      <c r="H18" s="52"/>
      <c r="I18" s="236" t="str">
        <f>IF(G18="","",VLOOKUP(G18,リスト!$S$1:$T$14,2,FALSE))</f>
        <v/>
      </c>
      <c r="J18" s="5"/>
      <c r="K18" s="192"/>
      <c r="L18" s="193"/>
      <c r="M18" s="240"/>
      <c r="N18" s="194"/>
    </row>
    <row r="19" spans="1:14" ht="21" customHeight="1" x14ac:dyDescent="0.55000000000000004">
      <c r="A19" s="44">
        <v>15</v>
      </c>
      <c r="B19" s="198"/>
      <c r="C19" s="200"/>
      <c r="D19" s="29">
        <v>15</v>
      </c>
      <c r="E19" s="22"/>
      <c r="F19" s="39"/>
      <c r="G19" s="23"/>
      <c r="H19" s="52"/>
      <c r="I19" s="236" t="str">
        <f>IF(G19="","",VLOOKUP(G19,リスト!$S$1:$T$14,2,FALSE))</f>
        <v/>
      </c>
      <c r="J19" s="5"/>
      <c r="K19" s="192"/>
      <c r="L19" s="193"/>
      <c r="M19" s="240"/>
      <c r="N19" s="194"/>
    </row>
    <row r="20" spans="1:14" ht="21" customHeight="1" x14ac:dyDescent="0.55000000000000004">
      <c r="A20" s="44">
        <v>16</v>
      </c>
      <c r="B20" s="198"/>
      <c r="C20" s="200"/>
      <c r="D20" s="29">
        <v>16</v>
      </c>
      <c r="E20" s="22"/>
      <c r="F20" s="39"/>
      <c r="G20" s="23"/>
      <c r="H20" s="52"/>
      <c r="I20" s="236" t="str">
        <f>IF(G20="","",VLOOKUP(G20,リスト!$S$1:$T$14,2,FALSE))</f>
        <v/>
      </c>
      <c r="J20" s="5"/>
      <c r="K20" s="192"/>
      <c r="L20" s="193"/>
      <c r="M20" s="240"/>
      <c r="N20" s="194"/>
    </row>
    <row r="21" spans="1:14" ht="21" customHeight="1" x14ac:dyDescent="0.55000000000000004">
      <c r="A21" s="44">
        <v>17</v>
      </c>
      <c r="B21" s="198"/>
      <c r="C21" s="200"/>
      <c r="D21" s="29">
        <v>17</v>
      </c>
      <c r="E21" s="22"/>
      <c r="F21" s="39"/>
      <c r="G21" s="23"/>
      <c r="H21" s="52"/>
      <c r="I21" s="236" t="str">
        <f>IF(G21="","",VLOOKUP(G21,リスト!$S$1:$T$14,2,FALSE))</f>
        <v/>
      </c>
      <c r="J21" s="5"/>
      <c r="K21" s="192"/>
      <c r="L21" s="193"/>
      <c r="M21" s="240"/>
      <c r="N21" s="194"/>
    </row>
    <row r="22" spans="1:14" ht="21" customHeight="1" x14ac:dyDescent="0.55000000000000004">
      <c r="A22" s="44">
        <v>18</v>
      </c>
      <c r="B22" s="198"/>
      <c r="C22" s="200"/>
      <c r="D22" s="29">
        <v>18</v>
      </c>
      <c r="E22" s="22"/>
      <c r="F22" s="39"/>
      <c r="G22" s="23"/>
      <c r="H22" s="52"/>
      <c r="I22" s="236" t="str">
        <f>IF(G22="","",VLOOKUP(G22,リスト!$S$1:$T$14,2,FALSE))</f>
        <v/>
      </c>
      <c r="J22" s="5"/>
      <c r="K22" s="192"/>
      <c r="L22" s="193"/>
      <c r="M22" s="240"/>
      <c r="N22" s="194"/>
    </row>
    <row r="23" spans="1:14" ht="21" customHeight="1" x14ac:dyDescent="0.55000000000000004">
      <c r="A23" s="44">
        <v>19</v>
      </c>
      <c r="B23" s="198"/>
      <c r="C23" s="200"/>
      <c r="D23" s="29">
        <v>19</v>
      </c>
      <c r="E23" s="22"/>
      <c r="F23" s="39"/>
      <c r="G23" s="23"/>
      <c r="H23" s="52"/>
      <c r="I23" s="236" t="str">
        <f>IF(G23="","",VLOOKUP(G23,リスト!$S$1:$T$14,2,FALSE))</f>
        <v/>
      </c>
      <c r="J23" s="5"/>
      <c r="K23" s="192"/>
      <c r="L23" s="193"/>
      <c r="M23" s="240"/>
      <c r="N23" s="194"/>
    </row>
    <row r="24" spans="1:14" ht="21" customHeight="1" x14ac:dyDescent="0.55000000000000004">
      <c r="A24" s="44">
        <v>20</v>
      </c>
      <c r="B24" s="198"/>
      <c r="C24" s="200"/>
      <c r="D24" s="29">
        <v>20</v>
      </c>
      <c r="E24" s="22"/>
      <c r="F24" s="39"/>
      <c r="G24" s="23"/>
      <c r="H24" s="52"/>
      <c r="I24" s="236" t="str">
        <f>IF(G24="","",VLOOKUP(G24,リスト!$S$1:$T$14,2,FALSE))</f>
        <v/>
      </c>
      <c r="J24" s="5"/>
      <c r="K24" s="192"/>
      <c r="L24" s="193"/>
      <c r="M24" s="240"/>
      <c r="N24" s="194"/>
    </row>
    <row r="25" spans="1:14" ht="21" customHeight="1" x14ac:dyDescent="0.55000000000000004">
      <c r="A25" s="44">
        <v>21</v>
      </c>
      <c r="B25" s="198"/>
      <c r="C25" s="200"/>
      <c r="D25" s="29">
        <v>21</v>
      </c>
      <c r="E25" s="22"/>
      <c r="F25" s="39"/>
      <c r="G25" s="23"/>
      <c r="H25" s="52"/>
      <c r="I25" s="236" t="str">
        <f>IF(G25="","",VLOOKUP(G25,リスト!$S$1:$T$14,2,FALSE))</f>
        <v/>
      </c>
      <c r="J25" s="5"/>
      <c r="K25" s="192"/>
      <c r="L25" s="193"/>
      <c r="M25" s="240"/>
      <c r="N25" s="194"/>
    </row>
    <row r="26" spans="1:14" ht="21" customHeight="1" x14ac:dyDescent="0.55000000000000004">
      <c r="A26" s="44">
        <v>22</v>
      </c>
      <c r="B26" s="198"/>
      <c r="C26" s="200"/>
      <c r="D26" s="29">
        <v>22</v>
      </c>
      <c r="E26" s="22"/>
      <c r="F26" s="39"/>
      <c r="G26" s="23"/>
      <c r="H26" s="52"/>
      <c r="I26" s="236" t="str">
        <f>IF(G26="","",VLOOKUP(G26,リスト!$S$1:$T$14,2,FALSE))</f>
        <v/>
      </c>
      <c r="J26" s="5"/>
      <c r="K26" s="192"/>
      <c r="L26" s="193"/>
      <c r="M26" s="240"/>
      <c r="N26" s="194"/>
    </row>
    <row r="27" spans="1:14" ht="21" customHeight="1" x14ac:dyDescent="0.55000000000000004">
      <c r="A27" s="44">
        <v>23</v>
      </c>
      <c r="B27" s="198"/>
      <c r="C27" s="200"/>
      <c r="D27" s="29">
        <v>23</v>
      </c>
      <c r="E27" s="22"/>
      <c r="F27" s="39"/>
      <c r="G27" s="23"/>
      <c r="H27" s="52"/>
      <c r="I27" s="236" t="str">
        <f>IF(G27="","",VLOOKUP(G27,リスト!$S$1:$T$14,2,FALSE))</f>
        <v/>
      </c>
      <c r="J27" s="5"/>
      <c r="K27" s="192"/>
      <c r="L27" s="193"/>
      <c r="M27" s="240"/>
      <c r="N27" s="194"/>
    </row>
    <row r="28" spans="1:14" ht="21" customHeight="1" x14ac:dyDescent="0.55000000000000004">
      <c r="A28" s="44">
        <v>24</v>
      </c>
      <c r="B28" s="198"/>
      <c r="C28" s="200"/>
      <c r="D28" s="29">
        <v>24</v>
      </c>
      <c r="E28" s="22"/>
      <c r="F28" s="39"/>
      <c r="G28" s="23"/>
      <c r="H28" s="52"/>
      <c r="I28" s="236" t="str">
        <f>IF(G28="","",VLOOKUP(G28,リスト!$S$1:$T$14,2,FALSE))</f>
        <v/>
      </c>
      <c r="J28" s="5"/>
      <c r="K28" s="192"/>
      <c r="L28" s="193"/>
      <c r="M28" s="240"/>
      <c r="N28" s="194"/>
    </row>
    <row r="29" spans="1:14" ht="21" customHeight="1" x14ac:dyDescent="0.55000000000000004">
      <c r="A29" s="44">
        <v>25</v>
      </c>
      <c r="B29" s="198"/>
      <c r="C29" s="200"/>
      <c r="D29" s="29">
        <v>25</v>
      </c>
      <c r="E29" s="22"/>
      <c r="F29" s="39"/>
      <c r="G29" s="23"/>
      <c r="H29" s="52"/>
      <c r="I29" s="236" t="str">
        <f>IF(G29="","",VLOOKUP(G29,リスト!$S$1:$T$14,2,FALSE))</f>
        <v/>
      </c>
      <c r="J29" s="5"/>
      <c r="K29" s="192"/>
      <c r="L29" s="193"/>
      <c r="M29" s="240"/>
      <c r="N29" s="194"/>
    </row>
    <row r="30" spans="1:14" ht="21" customHeight="1" x14ac:dyDescent="0.55000000000000004">
      <c r="A30" s="44">
        <v>26</v>
      </c>
      <c r="B30" s="198"/>
      <c r="C30" s="200"/>
      <c r="D30" s="29">
        <v>26</v>
      </c>
      <c r="E30" s="22"/>
      <c r="F30" s="39"/>
      <c r="G30" s="23"/>
      <c r="H30" s="52"/>
      <c r="I30" s="236" t="str">
        <f>IF(G30="","",VLOOKUP(G30,リスト!$S$1:$T$14,2,FALSE))</f>
        <v/>
      </c>
      <c r="J30" s="5"/>
      <c r="K30" s="192"/>
      <c r="L30" s="193"/>
      <c r="M30" s="240"/>
      <c r="N30" s="194"/>
    </row>
    <row r="31" spans="1:14" ht="21" customHeight="1" x14ac:dyDescent="0.55000000000000004">
      <c r="A31" s="44">
        <v>27</v>
      </c>
      <c r="B31" s="198"/>
      <c r="C31" s="200"/>
      <c r="D31" s="29">
        <v>27</v>
      </c>
      <c r="E31" s="22"/>
      <c r="F31" s="39"/>
      <c r="G31" s="23"/>
      <c r="H31" s="52"/>
      <c r="I31" s="236" t="str">
        <f>IF(G31="","",VLOOKUP(G31,リスト!$S$1:$T$14,2,FALSE))</f>
        <v/>
      </c>
      <c r="J31" s="5"/>
      <c r="K31" s="192"/>
      <c r="L31" s="193"/>
      <c r="M31" s="240"/>
      <c r="N31" s="194"/>
    </row>
    <row r="32" spans="1:14" ht="21" customHeight="1" x14ac:dyDescent="0.55000000000000004">
      <c r="A32" s="44">
        <v>28</v>
      </c>
      <c r="B32" s="198"/>
      <c r="C32" s="200"/>
      <c r="D32" s="29">
        <v>28</v>
      </c>
      <c r="E32" s="22"/>
      <c r="F32" s="39"/>
      <c r="G32" s="23"/>
      <c r="H32" s="52"/>
      <c r="I32" s="236" t="str">
        <f>IF(G32="","",VLOOKUP(G32,リスト!$S$1:$T$14,2,FALSE))</f>
        <v/>
      </c>
      <c r="J32" s="5"/>
      <c r="K32" s="192"/>
      <c r="L32" s="193"/>
      <c r="M32" s="240"/>
      <c r="N32" s="194"/>
    </row>
    <row r="33" spans="1:14" ht="21" customHeight="1" x14ac:dyDescent="0.55000000000000004">
      <c r="A33" s="44">
        <v>29</v>
      </c>
      <c r="B33" s="198"/>
      <c r="C33" s="200"/>
      <c r="D33" s="29">
        <v>29</v>
      </c>
      <c r="E33" s="22"/>
      <c r="F33" s="39"/>
      <c r="G33" s="23"/>
      <c r="H33" s="52"/>
      <c r="I33" s="236" t="str">
        <f>IF(G33="","",VLOOKUP(G33,リスト!$S$1:$T$14,2,FALSE))</f>
        <v/>
      </c>
      <c r="J33" s="5"/>
      <c r="K33" s="192"/>
      <c r="L33" s="193"/>
      <c r="M33" s="240"/>
      <c r="N33" s="194"/>
    </row>
    <row r="34" spans="1:14" ht="21" customHeight="1" x14ac:dyDescent="0.55000000000000004">
      <c r="A34" s="44">
        <v>30</v>
      </c>
      <c r="B34" s="198"/>
      <c r="C34" s="200"/>
      <c r="D34" s="29">
        <v>30</v>
      </c>
      <c r="E34" s="22"/>
      <c r="F34" s="39"/>
      <c r="G34" s="23"/>
      <c r="H34" s="52"/>
      <c r="I34" s="236" t="str">
        <f>IF(G34="","",VLOOKUP(G34,リスト!$S$1:$T$14,2,FALSE))</f>
        <v/>
      </c>
      <c r="J34" s="5"/>
      <c r="K34" s="192"/>
      <c r="L34" s="193"/>
      <c r="M34" s="240"/>
      <c r="N34" s="194"/>
    </row>
    <row r="35" spans="1:14" ht="21" customHeight="1" x14ac:dyDescent="0.55000000000000004">
      <c r="A35" s="44">
        <v>31</v>
      </c>
      <c r="B35" s="198"/>
      <c r="C35" s="200"/>
      <c r="D35" s="29">
        <v>31</v>
      </c>
      <c r="E35" s="22"/>
      <c r="F35" s="39"/>
      <c r="G35" s="23"/>
      <c r="H35" s="52"/>
      <c r="I35" s="236" t="str">
        <f>IF(G35="","",VLOOKUP(G35,リスト!$S$1:$T$14,2,FALSE))</f>
        <v/>
      </c>
      <c r="J35" s="5"/>
      <c r="K35" s="192"/>
      <c r="L35" s="193"/>
      <c r="M35" s="240"/>
      <c r="N35" s="194"/>
    </row>
    <row r="36" spans="1:14" ht="21" customHeight="1" x14ac:dyDescent="0.55000000000000004">
      <c r="A36" s="44">
        <v>32</v>
      </c>
      <c r="B36" s="198"/>
      <c r="C36" s="200"/>
      <c r="D36" s="29">
        <v>32</v>
      </c>
      <c r="E36" s="22"/>
      <c r="F36" s="39"/>
      <c r="G36" s="23"/>
      <c r="H36" s="52"/>
      <c r="I36" s="236" t="str">
        <f>IF(G36="","",VLOOKUP(G36,リスト!$S$1:$T$14,2,FALSE))</f>
        <v/>
      </c>
      <c r="J36" s="5"/>
      <c r="K36" s="192"/>
      <c r="L36" s="193"/>
      <c r="M36" s="240"/>
      <c r="N36" s="194"/>
    </row>
    <row r="37" spans="1:14" ht="21" customHeight="1" x14ac:dyDescent="0.55000000000000004">
      <c r="A37" s="44">
        <v>33</v>
      </c>
      <c r="B37" s="198"/>
      <c r="C37" s="200"/>
      <c r="D37" s="29">
        <v>33</v>
      </c>
      <c r="E37" s="22"/>
      <c r="F37" s="39"/>
      <c r="G37" s="23"/>
      <c r="H37" s="52"/>
      <c r="I37" s="236" t="str">
        <f>IF(G37="","",VLOOKUP(G37,リスト!$S$1:$T$14,2,FALSE))</f>
        <v/>
      </c>
      <c r="J37" s="5"/>
      <c r="K37" s="192"/>
      <c r="L37" s="193"/>
      <c r="M37" s="240"/>
      <c r="N37" s="194"/>
    </row>
    <row r="38" spans="1:14" ht="21" customHeight="1" x14ac:dyDescent="0.55000000000000004">
      <c r="A38" s="44">
        <v>34</v>
      </c>
      <c r="B38" s="198"/>
      <c r="C38" s="200"/>
      <c r="D38" s="29">
        <v>34</v>
      </c>
      <c r="E38" s="22"/>
      <c r="F38" s="39"/>
      <c r="G38" s="23"/>
      <c r="H38" s="52"/>
      <c r="I38" s="236" t="str">
        <f>IF(G38="","",VLOOKUP(G38,リスト!$S$1:$T$14,2,FALSE))</f>
        <v/>
      </c>
      <c r="J38" s="5"/>
      <c r="K38" s="192"/>
      <c r="L38" s="193"/>
      <c r="M38" s="240"/>
      <c r="N38" s="194"/>
    </row>
    <row r="39" spans="1:14" ht="21" customHeight="1" x14ac:dyDescent="0.55000000000000004">
      <c r="A39" s="44">
        <v>35</v>
      </c>
      <c r="B39" s="198"/>
      <c r="C39" s="200"/>
      <c r="D39" s="29">
        <v>35</v>
      </c>
      <c r="E39" s="22"/>
      <c r="F39" s="39"/>
      <c r="G39" s="23"/>
      <c r="H39" s="52"/>
      <c r="I39" s="236" t="str">
        <f>IF(G39="","",VLOOKUP(G39,リスト!$S$1:$T$14,2,FALSE))</f>
        <v/>
      </c>
      <c r="J39" s="5"/>
      <c r="K39" s="192"/>
      <c r="L39" s="193"/>
      <c r="M39" s="240"/>
      <c r="N39" s="194"/>
    </row>
    <row r="40" spans="1:14" ht="21" customHeight="1" x14ac:dyDescent="0.55000000000000004">
      <c r="A40" s="44">
        <v>36</v>
      </c>
      <c r="B40" s="198"/>
      <c r="C40" s="200"/>
      <c r="D40" s="29">
        <v>36</v>
      </c>
      <c r="E40" s="22"/>
      <c r="F40" s="39"/>
      <c r="G40" s="23"/>
      <c r="H40" s="52"/>
      <c r="I40" s="236" t="str">
        <f>IF(G40="","",VLOOKUP(G40,リスト!$S$1:$T$14,2,FALSE))</f>
        <v/>
      </c>
      <c r="J40" s="5"/>
      <c r="K40" s="192"/>
      <c r="L40" s="193"/>
      <c r="M40" s="240"/>
      <c r="N40" s="194"/>
    </row>
    <row r="41" spans="1:14" ht="21" customHeight="1" x14ac:dyDescent="0.55000000000000004">
      <c r="A41" s="44">
        <v>37</v>
      </c>
      <c r="B41" s="198"/>
      <c r="C41" s="200"/>
      <c r="D41" s="29">
        <v>37</v>
      </c>
      <c r="E41" s="22"/>
      <c r="F41" s="39"/>
      <c r="G41" s="23"/>
      <c r="H41" s="52"/>
      <c r="I41" s="236" t="str">
        <f>IF(G41="","",VLOOKUP(G41,リスト!$S$1:$T$14,2,FALSE))</f>
        <v/>
      </c>
      <c r="J41" s="5"/>
      <c r="K41" s="192"/>
      <c r="L41" s="193"/>
      <c r="M41" s="240"/>
      <c r="N41" s="194"/>
    </row>
    <row r="42" spans="1:14" ht="21" customHeight="1" x14ac:dyDescent="0.55000000000000004">
      <c r="A42" s="44">
        <v>38</v>
      </c>
      <c r="B42" s="198"/>
      <c r="C42" s="200"/>
      <c r="D42" s="29">
        <v>38</v>
      </c>
      <c r="E42" s="22"/>
      <c r="F42" s="39"/>
      <c r="G42" s="23"/>
      <c r="H42" s="52"/>
      <c r="I42" s="236" t="str">
        <f>IF(G42="","",VLOOKUP(G42,リスト!$S$1:$T$14,2,FALSE))</f>
        <v/>
      </c>
      <c r="J42" s="5"/>
      <c r="K42" s="192"/>
      <c r="L42" s="193"/>
      <c r="M42" s="240"/>
      <c r="N42" s="194"/>
    </row>
    <row r="43" spans="1:14" ht="21" customHeight="1" x14ac:dyDescent="0.55000000000000004">
      <c r="A43" s="44">
        <v>39</v>
      </c>
      <c r="B43" s="198"/>
      <c r="C43" s="200"/>
      <c r="D43" s="29">
        <v>39</v>
      </c>
      <c r="E43" s="22"/>
      <c r="F43" s="39"/>
      <c r="G43" s="23"/>
      <c r="H43" s="52"/>
      <c r="I43" s="236" t="str">
        <f>IF(G43="","",VLOOKUP(G43,リスト!$S$1:$T$14,2,FALSE))</f>
        <v/>
      </c>
      <c r="J43" s="5"/>
      <c r="K43" s="192"/>
      <c r="L43" s="193"/>
      <c r="M43" s="240"/>
      <c r="N43" s="194"/>
    </row>
    <row r="44" spans="1:14" ht="21" customHeight="1" x14ac:dyDescent="0.55000000000000004">
      <c r="A44" s="44">
        <v>40</v>
      </c>
      <c r="B44" s="198"/>
      <c r="C44" s="200"/>
      <c r="D44" s="29">
        <v>40</v>
      </c>
      <c r="E44" s="22"/>
      <c r="F44" s="39"/>
      <c r="G44" s="23"/>
      <c r="H44" s="52"/>
      <c r="I44" s="236" t="str">
        <f>IF(G44="","",VLOOKUP(G44,リスト!$S$1:$T$14,2,FALSE))</f>
        <v/>
      </c>
      <c r="J44" s="5"/>
      <c r="K44" s="192"/>
      <c r="L44" s="193"/>
      <c r="M44" s="240"/>
      <c r="N44" s="194"/>
    </row>
    <row r="45" spans="1:14" ht="21" customHeight="1" x14ac:dyDescent="0.55000000000000004">
      <c r="A45" s="44">
        <v>41</v>
      </c>
      <c r="B45" s="198"/>
      <c r="C45" s="200"/>
      <c r="D45" s="29">
        <v>41</v>
      </c>
      <c r="E45" s="22"/>
      <c r="F45" s="39"/>
      <c r="G45" s="23"/>
      <c r="H45" s="52"/>
      <c r="I45" s="236" t="str">
        <f>IF(G45="","",VLOOKUP(G45,リスト!$S$1:$T$14,2,FALSE))</f>
        <v/>
      </c>
      <c r="J45" s="5"/>
      <c r="K45" s="192"/>
      <c r="L45" s="193"/>
      <c r="M45" s="240"/>
      <c r="N45" s="194"/>
    </row>
    <row r="46" spans="1:14" ht="21" customHeight="1" x14ac:dyDescent="0.55000000000000004">
      <c r="A46" s="44">
        <v>42</v>
      </c>
      <c r="B46" s="198"/>
      <c r="C46" s="200"/>
      <c r="D46" s="29">
        <v>42</v>
      </c>
      <c r="E46" s="22"/>
      <c r="F46" s="39"/>
      <c r="G46" s="23"/>
      <c r="H46" s="52"/>
      <c r="I46" s="236" t="str">
        <f>IF(G46="","",VLOOKUP(G46,リスト!$S$1:$T$14,2,FALSE))</f>
        <v/>
      </c>
      <c r="J46" s="5"/>
      <c r="K46" s="192"/>
      <c r="L46" s="193"/>
      <c r="M46" s="240"/>
      <c r="N46" s="194"/>
    </row>
    <row r="47" spans="1:14" ht="21" customHeight="1" x14ac:dyDescent="0.55000000000000004">
      <c r="A47" s="44">
        <v>43</v>
      </c>
      <c r="B47" s="198"/>
      <c r="C47" s="200"/>
      <c r="D47" s="29">
        <v>43</v>
      </c>
      <c r="E47" s="22"/>
      <c r="F47" s="39"/>
      <c r="G47" s="23"/>
      <c r="H47" s="52"/>
      <c r="I47" s="236" t="str">
        <f>IF(G47="","",VLOOKUP(G47,リスト!$S$1:$T$14,2,FALSE))</f>
        <v/>
      </c>
      <c r="J47" s="5"/>
      <c r="K47" s="192"/>
      <c r="L47" s="193"/>
      <c r="M47" s="240"/>
      <c r="N47" s="194"/>
    </row>
    <row r="48" spans="1:14" ht="21" customHeight="1" x14ac:dyDescent="0.55000000000000004">
      <c r="A48" s="44">
        <v>44</v>
      </c>
      <c r="B48" s="198"/>
      <c r="C48" s="200"/>
      <c r="D48" s="29">
        <v>44</v>
      </c>
      <c r="E48" s="22"/>
      <c r="F48" s="39"/>
      <c r="G48" s="23"/>
      <c r="H48" s="52"/>
      <c r="I48" s="236" t="str">
        <f>IF(G48="","",VLOOKUP(G48,リスト!$S$1:$T$14,2,FALSE))</f>
        <v/>
      </c>
      <c r="J48" s="5"/>
      <c r="K48" s="192"/>
      <c r="L48" s="193"/>
      <c r="M48" s="240"/>
      <c r="N48" s="194"/>
    </row>
    <row r="49" spans="1:14" ht="21" customHeight="1" x14ac:dyDescent="0.55000000000000004">
      <c r="A49" s="44">
        <v>45</v>
      </c>
      <c r="B49" s="198"/>
      <c r="C49" s="200"/>
      <c r="D49" s="29">
        <v>45</v>
      </c>
      <c r="E49" s="22"/>
      <c r="F49" s="39"/>
      <c r="G49" s="23"/>
      <c r="H49" s="52"/>
      <c r="I49" s="236" t="str">
        <f>IF(G49="","",VLOOKUP(G49,リスト!$S$1:$T$14,2,FALSE))</f>
        <v/>
      </c>
      <c r="J49" s="5"/>
      <c r="K49" s="192"/>
      <c r="L49" s="193"/>
      <c r="M49" s="240"/>
      <c r="N49" s="194"/>
    </row>
    <row r="50" spans="1:14" ht="21" customHeight="1" x14ac:dyDescent="0.55000000000000004">
      <c r="A50" s="44">
        <v>46</v>
      </c>
      <c r="B50" s="198"/>
      <c r="C50" s="200"/>
      <c r="D50" s="29">
        <v>46</v>
      </c>
      <c r="E50" s="22"/>
      <c r="F50" s="39"/>
      <c r="G50" s="23"/>
      <c r="H50" s="52"/>
      <c r="I50" s="236" t="str">
        <f>IF(G50="","",VLOOKUP(G50,リスト!$S$1:$T$14,2,FALSE))</f>
        <v/>
      </c>
      <c r="J50" s="5"/>
      <c r="K50" s="192"/>
      <c r="L50" s="193"/>
      <c r="M50" s="240"/>
      <c r="N50" s="194"/>
    </row>
    <row r="51" spans="1:14" ht="21" customHeight="1" x14ac:dyDescent="0.55000000000000004">
      <c r="A51" s="44">
        <v>47</v>
      </c>
      <c r="B51" s="198"/>
      <c r="C51" s="200"/>
      <c r="D51" s="29">
        <v>47</v>
      </c>
      <c r="E51" s="22"/>
      <c r="F51" s="39"/>
      <c r="G51" s="23"/>
      <c r="H51" s="52"/>
      <c r="I51" s="236" t="str">
        <f>IF(G51="","",VLOOKUP(G51,リスト!$S$1:$T$14,2,FALSE))</f>
        <v/>
      </c>
      <c r="J51" s="5"/>
      <c r="K51" s="192"/>
      <c r="L51" s="193"/>
      <c r="M51" s="240"/>
      <c r="N51" s="194"/>
    </row>
    <row r="52" spans="1:14" ht="21" customHeight="1" x14ac:dyDescent="0.55000000000000004">
      <c r="A52" s="44">
        <v>48</v>
      </c>
      <c r="B52" s="198"/>
      <c r="C52" s="200"/>
      <c r="D52" s="29">
        <v>48</v>
      </c>
      <c r="E52" s="22"/>
      <c r="F52" s="39"/>
      <c r="G52" s="23"/>
      <c r="H52" s="52"/>
      <c r="I52" s="236" t="str">
        <f>IF(G52="","",VLOOKUP(G52,リスト!$S$1:$T$14,2,FALSE))</f>
        <v/>
      </c>
      <c r="J52" s="5"/>
      <c r="K52" s="192"/>
      <c r="L52" s="193"/>
      <c r="M52" s="240"/>
      <c r="N52" s="194"/>
    </row>
    <row r="53" spans="1:14" ht="21" customHeight="1" x14ac:dyDescent="0.55000000000000004">
      <c r="A53" s="44">
        <v>49</v>
      </c>
      <c r="B53" s="198"/>
      <c r="C53" s="200"/>
      <c r="D53" s="29">
        <v>49</v>
      </c>
      <c r="E53" s="22"/>
      <c r="F53" s="39"/>
      <c r="G53" s="23"/>
      <c r="H53" s="52"/>
      <c r="I53" s="236" t="str">
        <f>IF(G53="","",VLOOKUP(G53,リスト!$S$1:$T$14,2,FALSE))</f>
        <v/>
      </c>
      <c r="J53" s="5"/>
      <c r="K53" s="192"/>
      <c r="L53" s="193"/>
      <c r="M53" s="240"/>
      <c r="N53" s="194"/>
    </row>
    <row r="54" spans="1:14" ht="21" customHeight="1" thickBot="1" x14ac:dyDescent="0.6">
      <c r="A54" s="44">
        <v>50</v>
      </c>
      <c r="B54" s="198"/>
      <c r="C54" s="200"/>
      <c r="D54" s="30">
        <v>50</v>
      </c>
      <c r="E54" s="31"/>
      <c r="F54" s="40"/>
      <c r="G54" s="32"/>
      <c r="H54" s="53"/>
      <c r="I54" s="236" t="str">
        <f>IF(G54="","",VLOOKUP(G54,リスト!$S$1:$T$14,2,FALSE))</f>
        <v/>
      </c>
      <c r="J54" s="33"/>
      <c r="K54" s="195"/>
      <c r="L54" s="196"/>
      <c r="M54" s="241"/>
      <c r="N54" s="197"/>
    </row>
    <row r="55" spans="1:14" ht="21" customHeight="1" x14ac:dyDescent="0.55000000000000004">
      <c r="D55" s="12"/>
      <c r="E55" s="12"/>
      <c r="F55" s="41"/>
      <c r="G55" s="13"/>
      <c r="H55" s="13"/>
      <c r="I55" s="13"/>
      <c r="J55" s="12"/>
    </row>
  </sheetData>
  <sheetProtection algorithmName="SHA-512" hashValue="AyqDJj5E7bbYKmHwUAk4oNlEz5Jp13J0W5FMQPvnzzSwQsklrPlEDsyzvFjlx5QojWa0HMYzT2ilIhma98SX0g==" saltValue="1wL70W8fnCrcUcsYAGj5ew==" spinCount="100000" sheet="1" insertColumns="0" insertRows="0" deleteColumns="0" deleteRows="0"/>
  <mergeCells count="14">
    <mergeCell ref="A3:A4"/>
    <mergeCell ref="B3:B4"/>
    <mergeCell ref="C3:C4"/>
    <mergeCell ref="H3:H4"/>
    <mergeCell ref="D1:N1"/>
    <mergeCell ref="N3:N4"/>
    <mergeCell ref="K3:L3"/>
    <mergeCell ref="F3:F4"/>
    <mergeCell ref="M3:M4"/>
    <mergeCell ref="D3:D4"/>
    <mergeCell ref="E3:E4"/>
    <mergeCell ref="G3:G4"/>
    <mergeCell ref="J3:J4"/>
    <mergeCell ref="I3:I4"/>
  </mergeCells>
  <phoneticPr fontId="2"/>
  <pageMargins left="0.51181102362204722" right="0.51181102362204722" top="0.55118110236220474" bottom="0.55118110236220474" header="0.31496062992125984" footer="0.31496062992125984"/>
  <pageSetup paperSize="9" scale="6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D9917C5-3456-4933-81C3-B46FAF9A51BA}">
          <x14:formula1>
            <xm:f>リスト!$M$1:$M$10</xm:f>
          </x14:formula1>
          <xm:sqref>B5:B54</xm:sqref>
        </x14:dataValidation>
        <x14:dataValidation type="list" allowBlank="1" showInputMessage="1" showErrorMessage="1" xr:uid="{487213CF-A95E-4FBB-B782-D09B36743E23}">
          <x14:formula1>
            <xm:f>リスト!$A$3:$A$16</xm:f>
          </x14:formula1>
          <xm:sqref>G5:G54</xm:sqref>
        </x14:dataValidation>
        <x14:dataValidation type="list" allowBlank="1" showInputMessage="1" showErrorMessage="1" xr:uid="{79A8CD24-FBD5-4ADD-AE46-4161351E2FC0}">
          <x14:formula1>
            <xm:f>リスト!$I$1</xm:f>
          </x14:formula1>
          <xm:sqref>J5:J54 N5:N54</xm:sqref>
        </x14:dataValidation>
        <x14:dataValidation type="list" allowBlank="1" showInputMessage="1" showErrorMessage="1" xr:uid="{4BC659D7-730F-408A-A686-0B8EA27E18A4}">
          <x14:formula1>
            <xm:f>リスト!$N$1:$N$10</xm:f>
          </x14:formula1>
          <xm:sqref>K5:K54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C94A0-8AB3-4B4B-9BD8-28113C508C9B}">
  <sheetPr codeName="Sheet7">
    <tabColor rgb="FF00B050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Q12" sqref="Q12"/>
    </sheetView>
  </sheetViews>
  <sheetFormatPr defaultColWidth="9" defaultRowHeight="21" customHeight="1" x14ac:dyDescent="0.55000000000000004"/>
  <cols>
    <col min="1" max="1" width="15.08203125" style="209" customWidth="1"/>
    <col min="2" max="2" width="11" style="210" bestFit="1" customWidth="1"/>
    <col min="3" max="3" width="3.5" style="222" bestFit="1" customWidth="1"/>
    <col min="4" max="4" width="16.75" style="222" customWidth="1"/>
    <col min="5" max="5" width="25" style="214" customWidth="1"/>
    <col min="6" max="6" width="7.08203125" style="222" bestFit="1" customWidth="1"/>
    <col min="7" max="7" width="26.58203125" style="223" customWidth="1"/>
    <col min="8" max="8" width="12.5" style="214" customWidth="1"/>
    <col min="9" max="13" width="5.25" style="214" hidden="1" customWidth="1"/>
    <col min="14" max="14" width="7.08203125" style="224" bestFit="1" customWidth="1"/>
    <col min="15" max="15" width="7.08203125" style="222" bestFit="1" customWidth="1"/>
    <col min="16" max="16" width="8.33203125" style="222" bestFit="1" customWidth="1"/>
    <col min="17" max="17" width="12.08203125" style="209" bestFit="1" customWidth="1"/>
    <col min="18" max="18" width="5.5" style="224" hidden="1" customWidth="1"/>
    <col min="19" max="20" width="15.25" style="209" bestFit="1" customWidth="1"/>
    <col min="21" max="21" width="12.08203125" style="209" bestFit="1" customWidth="1"/>
    <col min="22" max="22" width="5.5" style="224" hidden="1" customWidth="1"/>
    <col min="23" max="24" width="15.25" style="209" bestFit="1" customWidth="1"/>
    <col min="25" max="25" width="12.08203125" style="209" bestFit="1" customWidth="1"/>
    <col min="26" max="26" width="5.5" style="224" hidden="1" customWidth="1"/>
    <col min="27" max="28" width="15.25" style="209" bestFit="1" customWidth="1"/>
    <col min="29" max="29" width="12.08203125" style="209" bestFit="1" customWidth="1"/>
    <col min="30" max="30" width="5.5" style="224" hidden="1" customWidth="1"/>
    <col min="31" max="32" width="15.25" style="209" bestFit="1" customWidth="1"/>
    <col min="33" max="16384" width="9" style="214"/>
  </cols>
  <sheetData>
    <row r="1" spans="1:32" ht="21" customHeight="1" x14ac:dyDescent="0.55000000000000004">
      <c r="C1" s="295" t="s">
        <v>188</v>
      </c>
      <c r="D1" s="295"/>
      <c r="E1" s="295"/>
      <c r="F1" s="295"/>
      <c r="G1" s="211"/>
      <c r="H1" s="205"/>
      <c r="I1" s="205"/>
      <c r="J1" s="205"/>
      <c r="K1" s="205"/>
      <c r="L1" s="205"/>
      <c r="M1" s="205"/>
      <c r="N1" s="212"/>
      <c r="O1" s="212"/>
      <c r="P1" s="212"/>
      <c r="Q1" s="213"/>
      <c r="R1" s="212"/>
      <c r="S1" s="213"/>
      <c r="T1" s="213"/>
      <c r="U1" s="213"/>
      <c r="V1" s="212"/>
      <c r="W1" s="213"/>
      <c r="X1" s="213"/>
      <c r="Y1" s="213"/>
      <c r="Z1" s="212"/>
      <c r="AA1" s="213"/>
      <c r="AB1" s="213"/>
      <c r="AC1" s="213"/>
      <c r="AD1" s="212"/>
      <c r="AE1" s="213"/>
      <c r="AF1" s="213"/>
    </row>
    <row r="2" spans="1:32" ht="21" customHeight="1" x14ac:dyDescent="0.55000000000000004">
      <c r="C2" s="227"/>
      <c r="D2" s="227"/>
      <c r="E2" s="227"/>
      <c r="F2" s="227"/>
      <c r="G2" s="211"/>
      <c r="H2" s="205"/>
      <c r="I2" s="205"/>
      <c r="J2" s="205"/>
      <c r="K2" s="205"/>
      <c r="L2" s="205"/>
      <c r="M2" s="205"/>
      <c r="N2" s="212"/>
      <c r="O2" s="212"/>
      <c r="P2" s="212"/>
      <c r="Q2" s="213"/>
      <c r="R2" s="212"/>
      <c r="S2" s="213"/>
      <c r="T2" s="213"/>
      <c r="U2" s="213"/>
      <c r="V2" s="212"/>
      <c r="W2" s="213"/>
      <c r="X2" s="213"/>
      <c r="Y2" s="213"/>
      <c r="Z2" s="212"/>
      <c r="AA2" s="213"/>
      <c r="AB2" s="213"/>
      <c r="AC2" s="213"/>
      <c r="AD2" s="212"/>
      <c r="AE2" s="213"/>
      <c r="AF2" s="213"/>
    </row>
    <row r="3" spans="1:32" ht="21" customHeight="1" x14ac:dyDescent="0.55000000000000004">
      <c r="C3" s="227"/>
      <c r="D3" s="291" t="s">
        <v>79</v>
      </c>
      <c r="E3" s="291"/>
      <c r="F3" s="291" t="s">
        <v>84</v>
      </c>
      <c r="G3" s="291"/>
      <c r="H3" s="291"/>
      <c r="I3" s="205"/>
      <c r="J3" s="205"/>
      <c r="K3" s="205"/>
      <c r="L3" s="205"/>
      <c r="M3" s="205"/>
      <c r="N3" s="212"/>
      <c r="O3" s="212"/>
      <c r="P3" s="212"/>
      <c r="Q3" s="213"/>
      <c r="R3" s="212"/>
      <c r="S3" s="213"/>
      <c r="T3" s="213"/>
      <c r="U3" s="213"/>
      <c r="V3" s="212"/>
      <c r="W3" s="213"/>
      <c r="X3" s="213"/>
      <c r="Y3" s="213"/>
      <c r="Z3" s="212"/>
      <c r="AA3" s="213"/>
      <c r="AB3" s="213"/>
      <c r="AC3" s="213"/>
      <c r="AD3" s="212"/>
      <c r="AE3" s="213"/>
      <c r="AF3" s="213"/>
    </row>
    <row r="4" spans="1:32" ht="21" customHeight="1" x14ac:dyDescent="0.55000000000000004">
      <c r="C4" s="227"/>
      <c r="D4" s="291" t="e">
        <f>IF(事業所!BP10=TRUE,事業所!Q11,VLOOKUP(事業所!$BP$3,事業所!$BQ$5:$BS$8,2,FALSE))</f>
        <v>#N/A</v>
      </c>
      <c r="E4" s="291"/>
      <c r="F4" s="299" t="e">
        <f>IF(事業所!BP10=TRUE,事業所!Q12,VLOOKUP(事業所!$BP$3,事業所!$BQ$5:$BS$8,3,FALSE))</f>
        <v>#N/A</v>
      </c>
      <c r="G4" s="299"/>
      <c r="H4" s="299"/>
      <c r="I4" s="205"/>
      <c r="J4" s="205"/>
      <c r="K4" s="205"/>
      <c r="L4" s="205"/>
      <c r="M4" s="205"/>
      <c r="N4" s="212"/>
      <c r="O4" s="212"/>
      <c r="P4" s="212"/>
      <c r="Q4" s="213"/>
      <c r="R4" s="212"/>
      <c r="S4" s="213"/>
      <c r="T4" s="213"/>
      <c r="U4" s="213"/>
      <c r="V4" s="212"/>
      <c r="W4" s="213"/>
      <c r="X4" s="213"/>
      <c r="Y4" s="213"/>
      <c r="Z4" s="212"/>
      <c r="AA4" s="213"/>
      <c r="AB4" s="213"/>
      <c r="AC4" s="213"/>
      <c r="AD4" s="212"/>
      <c r="AE4" s="213"/>
      <c r="AF4" s="213"/>
    </row>
    <row r="5" spans="1:32" ht="21" customHeight="1" x14ac:dyDescent="0.55000000000000004">
      <c r="C5" s="227"/>
      <c r="D5" s="227"/>
      <c r="E5" s="205"/>
      <c r="F5" s="212"/>
      <c r="G5" s="211"/>
      <c r="H5" s="205"/>
      <c r="I5" s="205"/>
      <c r="J5" s="205"/>
      <c r="K5" s="205"/>
      <c r="L5" s="205"/>
      <c r="M5" s="205"/>
      <c r="N5" s="212"/>
      <c r="O5" s="212"/>
      <c r="P5" s="212"/>
      <c r="Q5" s="213"/>
      <c r="R5" s="212"/>
      <c r="S5" s="213"/>
      <c r="T5" s="213"/>
      <c r="U5" s="213"/>
      <c r="V5" s="212"/>
      <c r="W5" s="213"/>
      <c r="X5" s="213"/>
      <c r="Y5" s="213"/>
      <c r="Z5" s="212"/>
      <c r="AA5" s="213"/>
      <c r="AB5" s="213"/>
      <c r="AC5" s="213"/>
      <c r="AD5" s="212"/>
      <c r="AE5" s="213"/>
      <c r="AF5" s="213"/>
    </row>
    <row r="6" spans="1:32" ht="21" customHeight="1" x14ac:dyDescent="0.55000000000000004">
      <c r="A6" s="286" t="s">
        <v>104</v>
      </c>
      <c r="B6" s="294" t="s">
        <v>105</v>
      </c>
      <c r="C6" s="286" t="s">
        <v>0</v>
      </c>
      <c r="D6" s="286" t="s">
        <v>1</v>
      </c>
      <c r="E6" s="287" t="s">
        <v>124</v>
      </c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</row>
    <row r="7" spans="1:32" s="215" customFormat="1" ht="21" customHeight="1" x14ac:dyDescent="0.55000000000000004">
      <c r="A7" s="286"/>
      <c r="B7" s="294"/>
      <c r="C7" s="286"/>
      <c r="D7" s="286"/>
      <c r="E7" s="296" t="s">
        <v>9233</v>
      </c>
      <c r="F7" s="297"/>
      <c r="G7" s="298"/>
      <c r="H7" s="288" t="s">
        <v>9309</v>
      </c>
      <c r="I7" s="288" t="s">
        <v>113</v>
      </c>
      <c r="J7" s="288"/>
      <c r="K7" s="288"/>
      <c r="L7" s="288"/>
      <c r="M7" s="288"/>
      <c r="N7" s="292" t="s">
        <v>16</v>
      </c>
      <c r="O7" s="286" t="s">
        <v>109</v>
      </c>
      <c r="P7" s="289" t="s">
        <v>66</v>
      </c>
      <c r="Q7" s="286" t="s">
        <v>107</v>
      </c>
      <c r="R7" s="286"/>
      <c r="S7" s="286"/>
      <c r="T7" s="286"/>
      <c r="U7" s="286" t="s">
        <v>118</v>
      </c>
      <c r="V7" s="286"/>
      <c r="W7" s="286"/>
      <c r="X7" s="286"/>
      <c r="Y7" s="286" t="s">
        <v>119</v>
      </c>
      <c r="Z7" s="286"/>
      <c r="AA7" s="286"/>
      <c r="AB7" s="286"/>
      <c r="AC7" s="286" t="s">
        <v>120</v>
      </c>
      <c r="AD7" s="286"/>
      <c r="AE7" s="286"/>
      <c r="AF7" s="286"/>
    </row>
    <row r="8" spans="1:32" s="218" customFormat="1" ht="21" customHeight="1" x14ac:dyDescent="0.55000000000000004">
      <c r="A8" s="286"/>
      <c r="B8" s="294"/>
      <c r="C8" s="286"/>
      <c r="D8" s="286"/>
      <c r="E8" s="225" t="s">
        <v>178</v>
      </c>
      <c r="F8" s="216" t="s">
        <v>85</v>
      </c>
      <c r="G8" s="217" t="s">
        <v>111</v>
      </c>
      <c r="H8" s="286"/>
      <c r="I8" s="226" t="s">
        <v>114</v>
      </c>
      <c r="J8" s="226" t="s">
        <v>115</v>
      </c>
      <c r="K8" s="226" t="s">
        <v>116</v>
      </c>
      <c r="L8" s="226" t="s">
        <v>117</v>
      </c>
      <c r="M8" s="226" t="s">
        <v>17</v>
      </c>
      <c r="N8" s="293"/>
      <c r="O8" s="286"/>
      <c r="P8" s="290"/>
      <c r="Q8" s="225" t="s">
        <v>67</v>
      </c>
      <c r="R8" s="225" t="s">
        <v>112</v>
      </c>
      <c r="S8" s="225" t="s">
        <v>110</v>
      </c>
      <c r="T8" s="225" t="s">
        <v>110</v>
      </c>
      <c r="U8" s="225" t="s">
        <v>67</v>
      </c>
      <c r="V8" s="225" t="s">
        <v>112</v>
      </c>
      <c r="W8" s="225" t="s">
        <v>110</v>
      </c>
      <c r="X8" s="225" t="s">
        <v>110</v>
      </c>
      <c r="Y8" s="225" t="s">
        <v>67</v>
      </c>
      <c r="Z8" s="225" t="s">
        <v>112</v>
      </c>
      <c r="AA8" s="225" t="s">
        <v>110</v>
      </c>
      <c r="AB8" s="225" t="s">
        <v>110</v>
      </c>
      <c r="AC8" s="225" t="s">
        <v>67</v>
      </c>
      <c r="AD8" s="225" t="s">
        <v>112</v>
      </c>
      <c r="AE8" s="225" t="s">
        <v>110</v>
      </c>
      <c r="AF8" s="22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219">
        <v>1</v>
      </c>
      <c r="D9" s="429" t="str">
        <f>IF(対象者!E5="","",対象者!E5)</f>
        <v>【例】札幌　太郎</v>
      </c>
      <c r="E9" s="5" t="s">
        <v>9655</v>
      </c>
      <c r="F9" s="201" t="s">
        <v>89</v>
      </c>
      <c r="G9" s="202" t="s">
        <v>9656</v>
      </c>
      <c r="H9" s="220">
        <v>220</v>
      </c>
      <c r="I9" s="26">
        <f>R9</f>
        <v>1</v>
      </c>
      <c r="J9" s="26" t="str">
        <f>V9</f>
        <v/>
      </c>
      <c r="K9" s="26" t="str">
        <f>Z9</f>
        <v/>
      </c>
      <c r="L9" s="26" t="str">
        <f>AD9</f>
        <v/>
      </c>
      <c r="M9" s="26">
        <f>SUM(I9:L9)</f>
        <v>1</v>
      </c>
      <c r="N9" s="27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>0.25</v>
      </c>
      <c r="O9" s="5"/>
      <c r="P9" s="28">
        <f>IF(AND(O9="",Q9=""),"",IF(対象者!J5=リスト!$I$1,0,IF(O9=リスト!$I$1,2000,H9*N9)))</f>
        <v>55</v>
      </c>
      <c r="Q9" s="23" t="s">
        <v>103</v>
      </c>
      <c r="R9" s="237">
        <f>IF(Q9="","",VLOOKUP(Q9,リスト!$P$1:$Q$5,2,FALSE))</f>
        <v>1</v>
      </c>
      <c r="S9" s="23" t="s">
        <v>9657</v>
      </c>
      <c r="T9" s="23" t="s">
        <v>9658</v>
      </c>
      <c r="U9" s="134"/>
      <c r="V9" s="237" t="str">
        <f>IF(U9="","",VLOOKUP(U9,リスト!$P$1:$Q$5,2,FALSE))</f>
        <v/>
      </c>
      <c r="W9" s="134"/>
      <c r="X9" s="134"/>
      <c r="Y9" s="134"/>
      <c r="Z9" s="237" t="str">
        <f>IF(Y9="","",VLOOKUP(Y9,リスト!$P$1:$Q$5,2,FALSE))</f>
        <v/>
      </c>
      <c r="AA9" s="134"/>
      <c r="AB9" s="134"/>
      <c r="AC9" s="134"/>
      <c r="AD9" s="237" t="str">
        <f>IF(AC9="","",VLOOKUP(AC9,リスト!$P$1:$Q$5,2,FALSE))</f>
        <v/>
      </c>
      <c r="AE9" s="134"/>
      <c r="AF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219">
        <v>2</v>
      </c>
      <c r="D10" s="191" t="str">
        <f>IF(対象者!E6="","",対象者!E6)</f>
        <v/>
      </c>
      <c r="E10" s="5"/>
      <c r="F10" s="201"/>
      <c r="G10" s="202"/>
      <c r="H10" s="220"/>
      <c r="I10" s="26" t="str">
        <f t="shared" ref="I10:I58" si="0">R10</f>
        <v/>
      </c>
      <c r="J10" s="26" t="str">
        <f t="shared" ref="J10:J58" si="1">V10</f>
        <v/>
      </c>
      <c r="K10" s="26" t="str">
        <f t="shared" ref="K10:K58" si="2">Z10</f>
        <v/>
      </c>
      <c r="L10" s="26" t="str">
        <f t="shared" ref="L10:L58" si="3">AD10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5"/>
      <c r="P10" s="28" t="str">
        <f>IF(AND(O10="",Q10=""),"",IF(対象者!J6=リスト!$I$1,0,IF(O10=リスト!$I$1,2000,H10*N10)))</f>
        <v/>
      </c>
      <c r="Q10" s="23"/>
      <c r="R10" s="237" t="str">
        <f>IF(Q10="","",VLOOKUP(Q10,リスト!$P$1:$Q$5,2,FALSE))</f>
        <v/>
      </c>
      <c r="S10" s="23"/>
      <c r="T10" s="23"/>
      <c r="U10" s="134"/>
      <c r="V10" s="237" t="str">
        <f>IF(U10="","",VLOOKUP(U10,リスト!$P$1:$Q$5,2,FALSE))</f>
        <v/>
      </c>
      <c r="W10" s="134"/>
      <c r="X10" s="134"/>
      <c r="Y10" s="134"/>
      <c r="Z10" s="237" t="str">
        <f>IF(Y10="","",VLOOKUP(Y10,リスト!$P$1:$Q$5,2,FALSE))</f>
        <v/>
      </c>
      <c r="AA10" s="134"/>
      <c r="AB10" s="134"/>
      <c r="AC10" s="134"/>
      <c r="AD10" s="237" t="str">
        <f>IF(AC10="","",VLOOKUP(AC10,リスト!$P$1:$Q$5,2,FALSE))</f>
        <v/>
      </c>
      <c r="AE10" s="134"/>
      <c r="AF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219">
        <v>3</v>
      </c>
      <c r="D11" s="191" t="str">
        <f>IF(対象者!E7="","",対象者!E7)</f>
        <v/>
      </c>
      <c r="E11" s="5"/>
      <c r="F11" s="201"/>
      <c r="G11" s="202"/>
      <c r="H11" s="220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5"/>
      <c r="P11" s="28" t="str">
        <f>IF(AND(O11="",Q11=""),"",IF(対象者!J7=リスト!$I$1,0,IF(O11=リスト!$I$1,2000,H11*N11)))</f>
        <v/>
      </c>
      <c r="Q11" s="23"/>
      <c r="R11" s="237" t="str">
        <f>IF(Q11="","",VLOOKUP(Q11,リスト!$P$1:$Q$5,2,FALSE))</f>
        <v/>
      </c>
      <c r="S11" s="23"/>
      <c r="T11" s="23"/>
      <c r="U11" s="134"/>
      <c r="V11" s="237" t="str">
        <f>IF(U11="","",VLOOKUP(U11,リスト!$P$1:$Q$5,2,FALSE))</f>
        <v/>
      </c>
      <c r="W11" s="134"/>
      <c r="X11" s="134"/>
      <c r="Y11" s="134"/>
      <c r="Z11" s="237" t="str">
        <f>IF(Y11="","",VLOOKUP(Y11,リスト!$P$1:$Q$5,2,FALSE))</f>
        <v/>
      </c>
      <c r="AA11" s="134"/>
      <c r="AB11" s="134"/>
      <c r="AC11" s="134"/>
      <c r="AD11" s="237" t="str">
        <f>IF(AC11="","",VLOOKUP(AC11,リスト!$P$1:$Q$5,2,FALSE))</f>
        <v/>
      </c>
      <c r="AE11" s="134"/>
      <c r="AF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219">
        <v>4</v>
      </c>
      <c r="D12" s="191" t="str">
        <f>IF(対象者!E8="","",対象者!E8)</f>
        <v/>
      </c>
      <c r="E12" s="5"/>
      <c r="F12" s="201"/>
      <c r="G12" s="202"/>
      <c r="H12" s="220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5"/>
      <c r="P12" s="28" t="str">
        <f>IF(AND(O12="",Q12=""),"",IF(対象者!J8=リスト!$I$1,0,IF(O12=リスト!$I$1,2000,H12*N12)))</f>
        <v/>
      </c>
      <c r="Q12" s="23"/>
      <c r="R12" s="237" t="str">
        <f>IF(Q12="","",VLOOKUP(Q12,リスト!$P$1:$Q$5,2,FALSE))</f>
        <v/>
      </c>
      <c r="S12" s="23"/>
      <c r="T12" s="23"/>
      <c r="U12" s="134"/>
      <c r="V12" s="237" t="str">
        <f>IF(U12="","",VLOOKUP(U12,リスト!$P$1:$Q$5,2,FALSE))</f>
        <v/>
      </c>
      <c r="W12" s="134"/>
      <c r="X12" s="134"/>
      <c r="Y12" s="134"/>
      <c r="Z12" s="237" t="str">
        <f>IF(Y12="","",VLOOKUP(Y12,リスト!$P$1:$Q$5,2,FALSE))</f>
        <v/>
      </c>
      <c r="AA12" s="134"/>
      <c r="AB12" s="134"/>
      <c r="AC12" s="134"/>
      <c r="AD12" s="237" t="str">
        <f>IF(AC12="","",VLOOKUP(AC12,リスト!$P$1:$Q$5,2,FALSE))</f>
        <v/>
      </c>
      <c r="AE12" s="134"/>
      <c r="AF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219">
        <v>5</v>
      </c>
      <c r="D13" s="191" t="str">
        <f>IF(対象者!E9="","",対象者!E9)</f>
        <v/>
      </c>
      <c r="E13" s="5"/>
      <c r="F13" s="201"/>
      <c r="G13" s="202"/>
      <c r="H13" s="220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5"/>
      <c r="P13" s="28" t="str">
        <f>IF(AND(O13="",Q13=""),"",IF(対象者!J9=リスト!$I$1,0,IF(O13=リスト!$I$1,2000,H13*N13)))</f>
        <v/>
      </c>
      <c r="Q13" s="23"/>
      <c r="R13" s="237" t="str">
        <f>IF(Q13="","",VLOOKUP(Q13,リスト!$P$1:$Q$5,2,FALSE))</f>
        <v/>
      </c>
      <c r="S13" s="23"/>
      <c r="T13" s="23"/>
      <c r="U13" s="134"/>
      <c r="V13" s="237" t="str">
        <f>IF(U13="","",VLOOKUP(U13,リスト!$P$1:$Q$5,2,FALSE))</f>
        <v/>
      </c>
      <c r="W13" s="134"/>
      <c r="X13" s="134"/>
      <c r="Y13" s="134"/>
      <c r="Z13" s="237" t="str">
        <f>IF(Y13="","",VLOOKUP(Y13,リスト!$P$1:$Q$5,2,FALSE))</f>
        <v/>
      </c>
      <c r="AA13" s="134"/>
      <c r="AB13" s="134"/>
      <c r="AC13" s="134"/>
      <c r="AD13" s="237" t="str">
        <f>IF(AC13="","",VLOOKUP(AC13,リスト!$P$1:$Q$5,2,FALSE))</f>
        <v/>
      </c>
      <c r="AE13" s="134"/>
      <c r="AF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219">
        <v>6</v>
      </c>
      <c r="D14" s="191" t="str">
        <f>IF(対象者!E10="","",対象者!E10)</f>
        <v/>
      </c>
      <c r="E14" s="5"/>
      <c r="F14" s="201"/>
      <c r="G14" s="202"/>
      <c r="H14" s="220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5"/>
      <c r="P14" s="28" t="str">
        <f>IF(AND(O14="",Q14=""),"",IF(対象者!J10=リスト!$I$1,0,IF(O14=リスト!$I$1,2000,H14*N14)))</f>
        <v/>
      </c>
      <c r="Q14" s="23"/>
      <c r="R14" s="237" t="str">
        <f>IF(Q14="","",VLOOKUP(Q14,リスト!$P$1:$Q$5,2,FALSE))</f>
        <v/>
      </c>
      <c r="S14" s="23"/>
      <c r="T14" s="23"/>
      <c r="U14" s="134"/>
      <c r="V14" s="237" t="str">
        <f>IF(U14="","",VLOOKUP(U14,リスト!$P$1:$Q$5,2,FALSE))</f>
        <v/>
      </c>
      <c r="W14" s="134"/>
      <c r="X14" s="134"/>
      <c r="Y14" s="134"/>
      <c r="Z14" s="237" t="str">
        <f>IF(Y14="","",VLOOKUP(Y14,リスト!$P$1:$Q$5,2,FALSE))</f>
        <v/>
      </c>
      <c r="AA14" s="134"/>
      <c r="AB14" s="134"/>
      <c r="AC14" s="134"/>
      <c r="AD14" s="237" t="str">
        <f>IF(AC14="","",VLOOKUP(AC14,リスト!$P$1:$Q$5,2,FALSE))</f>
        <v/>
      </c>
      <c r="AE14" s="134"/>
      <c r="AF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219">
        <v>7</v>
      </c>
      <c r="D15" s="191" t="str">
        <f>IF(対象者!E11="","",対象者!E11)</f>
        <v/>
      </c>
      <c r="E15" s="5"/>
      <c r="F15" s="201"/>
      <c r="G15" s="202"/>
      <c r="H15" s="220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5"/>
      <c r="P15" s="28" t="str">
        <f>IF(AND(O15="",Q15=""),"",IF(対象者!J11=リスト!$I$1,0,IF(O15=リスト!$I$1,2000,H15*N15)))</f>
        <v/>
      </c>
      <c r="Q15" s="23"/>
      <c r="R15" s="237" t="str">
        <f>IF(Q15="","",VLOOKUP(Q15,リスト!$P$1:$Q$5,2,FALSE))</f>
        <v/>
      </c>
      <c r="S15" s="23"/>
      <c r="T15" s="23"/>
      <c r="U15" s="134"/>
      <c r="V15" s="237" t="str">
        <f>IF(U15="","",VLOOKUP(U15,リスト!$P$1:$Q$5,2,FALSE))</f>
        <v/>
      </c>
      <c r="W15" s="134"/>
      <c r="X15" s="134"/>
      <c r="Y15" s="134"/>
      <c r="Z15" s="237" t="str">
        <f>IF(Y15="","",VLOOKUP(Y15,リスト!$P$1:$Q$5,2,FALSE))</f>
        <v/>
      </c>
      <c r="AA15" s="134"/>
      <c r="AB15" s="134"/>
      <c r="AC15" s="134"/>
      <c r="AD15" s="237" t="str">
        <f>IF(AC15="","",VLOOKUP(AC15,リスト!$P$1:$Q$5,2,FALSE))</f>
        <v/>
      </c>
      <c r="AE15" s="134"/>
      <c r="AF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219">
        <v>8</v>
      </c>
      <c r="D16" s="191" t="str">
        <f>IF(対象者!E12="","",対象者!E12)</f>
        <v/>
      </c>
      <c r="E16" s="5"/>
      <c r="F16" s="201"/>
      <c r="G16" s="202"/>
      <c r="H16" s="220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5"/>
      <c r="P16" s="28" t="str">
        <f>IF(AND(O16="",Q16=""),"",IF(対象者!J12=リスト!$I$1,0,IF(O16=リスト!$I$1,2000,H16*N16)))</f>
        <v/>
      </c>
      <c r="Q16" s="23"/>
      <c r="R16" s="237" t="str">
        <f>IF(Q16="","",VLOOKUP(Q16,リスト!$P$1:$Q$5,2,FALSE))</f>
        <v/>
      </c>
      <c r="S16" s="23"/>
      <c r="T16" s="23"/>
      <c r="U16" s="134"/>
      <c r="V16" s="237" t="str">
        <f>IF(U16="","",VLOOKUP(U16,リスト!$P$1:$Q$5,2,FALSE))</f>
        <v/>
      </c>
      <c r="W16" s="134"/>
      <c r="X16" s="134"/>
      <c r="Y16" s="134"/>
      <c r="Z16" s="237" t="str">
        <f>IF(Y16="","",VLOOKUP(Y16,リスト!$P$1:$Q$5,2,FALSE))</f>
        <v/>
      </c>
      <c r="AA16" s="134"/>
      <c r="AB16" s="134"/>
      <c r="AC16" s="134"/>
      <c r="AD16" s="237" t="str">
        <f>IF(AC16="","",VLOOKUP(AC16,リスト!$P$1:$Q$5,2,FALSE))</f>
        <v/>
      </c>
      <c r="AE16" s="134"/>
      <c r="AF16" s="134"/>
    </row>
    <row r="17" spans="1:32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219">
        <v>9</v>
      </c>
      <c r="D17" s="191" t="str">
        <f>IF(対象者!E13="","",対象者!E13)</f>
        <v/>
      </c>
      <c r="E17" s="5"/>
      <c r="F17" s="201"/>
      <c r="G17" s="202"/>
      <c r="H17" s="220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5"/>
      <c r="P17" s="28" t="str">
        <f>IF(AND(O17="",Q17=""),"",IF(対象者!J13=リスト!$I$1,0,IF(O17=リスト!$I$1,2000,H17*N17)))</f>
        <v/>
      </c>
      <c r="Q17" s="23"/>
      <c r="R17" s="237" t="str">
        <f>IF(Q17="","",VLOOKUP(Q17,リスト!$P$1:$Q$5,2,FALSE))</f>
        <v/>
      </c>
      <c r="S17" s="23"/>
      <c r="T17" s="23"/>
      <c r="U17" s="134"/>
      <c r="V17" s="237" t="str">
        <f>IF(U17="","",VLOOKUP(U17,リスト!$P$1:$Q$5,2,FALSE))</f>
        <v/>
      </c>
      <c r="W17" s="134"/>
      <c r="X17" s="134"/>
      <c r="Y17" s="134"/>
      <c r="Z17" s="237" t="str">
        <f>IF(Y17="","",VLOOKUP(Y17,リスト!$P$1:$Q$5,2,FALSE))</f>
        <v/>
      </c>
      <c r="AA17" s="134"/>
      <c r="AB17" s="134"/>
      <c r="AC17" s="134"/>
      <c r="AD17" s="237" t="str">
        <f>IF(AC17="","",VLOOKUP(AC17,リスト!$P$1:$Q$5,2,FALSE))</f>
        <v/>
      </c>
      <c r="AE17" s="134"/>
      <c r="AF17" s="134"/>
    </row>
    <row r="18" spans="1:32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219">
        <v>10</v>
      </c>
      <c r="D18" s="191" t="str">
        <f>IF(対象者!E14="","",対象者!E14)</f>
        <v/>
      </c>
      <c r="E18" s="5"/>
      <c r="F18" s="201"/>
      <c r="G18" s="202"/>
      <c r="H18" s="220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5"/>
      <c r="P18" s="28" t="str">
        <f>IF(AND(O18="",Q18=""),"",IF(対象者!J14=リスト!$I$1,0,IF(O18=リスト!$I$1,2000,H18*N18)))</f>
        <v/>
      </c>
      <c r="Q18" s="23"/>
      <c r="R18" s="237" t="str">
        <f>IF(Q18="","",VLOOKUP(Q18,リスト!$P$1:$Q$5,2,FALSE))</f>
        <v/>
      </c>
      <c r="S18" s="23"/>
      <c r="T18" s="23"/>
      <c r="U18" s="134"/>
      <c r="V18" s="237" t="str">
        <f>IF(U18="","",VLOOKUP(U18,リスト!$P$1:$Q$5,2,FALSE))</f>
        <v/>
      </c>
      <c r="W18" s="134"/>
      <c r="X18" s="134"/>
      <c r="Y18" s="134"/>
      <c r="Z18" s="237" t="str">
        <f>IF(Y18="","",VLOOKUP(Y18,リスト!$P$1:$Q$5,2,FALSE))</f>
        <v/>
      </c>
      <c r="AA18" s="134"/>
      <c r="AB18" s="134"/>
      <c r="AC18" s="134"/>
      <c r="AD18" s="237" t="str">
        <f>IF(AC18="","",VLOOKUP(AC18,リスト!$P$1:$Q$5,2,FALSE))</f>
        <v/>
      </c>
      <c r="AE18" s="134"/>
      <c r="AF18" s="134"/>
    </row>
    <row r="19" spans="1:32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219">
        <v>11</v>
      </c>
      <c r="D19" s="191" t="str">
        <f>IF(対象者!E15="","",対象者!E15)</f>
        <v/>
      </c>
      <c r="E19" s="5"/>
      <c r="F19" s="201"/>
      <c r="G19" s="202"/>
      <c r="H19" s="220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5"/>
      <c r="P19" s="28" t="str">
        <f>IF(AND(O19="",Q19=""),"",IF(対象者!J15=リスト!$I$1,0,IF(O19=リスト!$I$1,2000,H19*N19)))</f>
        <v/>
      </c>
      <c r="Q19" s="23"/>
      <c r="R19" s="237" t="str">
        <f>IF(Q19="","",VLOOKUP(Q19,リスト!$P$1:$Q$5,2,FALSE))</f>
        <v/>
      </c>
      <c r="S19" s="23"/>
      <c r="T19" s="23"/>
      <c r="U19" s="134"/>
      <c r="V19" s="237" t="str">
        <f>IF(U19="","",VLOOKUP(U19,リスト!$P$1:$Q$5,2,FALSE))</f>
        <v/>
      </c>
      <c r="W19" s="134"/>
      <c r="X19" s="134"/>
      <c r="Y19" s="134"/>
      <c r="Z19" s="237" t="str">
        <f>IF(Y19="","",VLOOKUP(Y19,リスト!$P$1:$Q$5,2,FALSE))</f>
        <v/>
      </c>
      <c r="AA19" s="134"/>
      <c r="AB19" s="134"/>
      <c r="AC19" s="134"/>
      <c r="AD19" s="237" t="str">
        <f>IF(AC19="","",VLOOKUP(AC19,リスト!$P$1:$Q$5,2,FALSE))</f>
        <v/>
      </c>
      <c r="AE19" s="134"/>
      <c r="AF19" s="134"/>
    </row>
    <row r="20" spans="1:32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219">
        <v>12</v>
      </c>
      <c r="D20" s="191" t="str">
        <f>IF(対象者!E16="","",対象者!E16)</f>
        <v/>
      </c>
      <c r="E20" s="5"/>
      <c r="F20" s="201"/>
      <c r="G20" s="202"/>
      <c r="H20" s="220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5"/>
      <c r="P20" s="28" t="str">
        <f>IF(AND(O20="",Q20=""),"",IF(対象者!J16=リスト!$I$1,0,IF(O20=リスト!$I$1,2000,H20*N20)))</f>
        <v/>
      </c>
      <c r="Q20" s="23"/>
      <c r="R20" s="237" t="str">
        <f>IF(Q20="","",VLOOKUP(Q20,リスト!$P$1:$Q$5,2,FALSE))</f>
        <v/>
      </c>
      <c r="S20" s="23"/>
      <c r="T20" s="23"/>
      <c r="U20" s="134"/>
      <c r="V20" s="237" t="str">
        <f>IF(U20="","",VLOOKUP(U20,リスト!$P$1:$Q$5,2,FALSE))</f>
        <v/>
      </c>
      <c r="W20" s="134"/>
      <c r="X20" s="134"/>
      <c r="Y20" s="134"/>
      <c r="Z20" s="237" t="str">
        <f>IF(Y20="","",VLOOKUP(Y20,リスト!$P$1:$Q$5,2,FALSE))</f>
        <v/>
      </c>
      <c r="AA20" s="134"/>
      <c r="AB20" s="134"/>
      <c r="AC20" s="134"/>
      <c r="AD20" s="237" t="str">
        <f>IF(AC20="","",VLOOKUP(AC20,リスト!$P$1:$Q$5,2,FALSE))</f>
        <v/>
      </c>
      <c r="AE20" s="134"/>
      <c r="AF20" s="134"/>
    </row>
    <row r="21" spans="1:32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219">
        <v>13</v>
      </c>
      <c r="D21" s="191" t="str">
        <f>IF(対象者!E17="","",対象者!E17)</f>
        <v/>
      </c>
      <c r="E21" s="5"/>
      <c r="F21" s="201"/>
      <c r="G21" s="202"/>
      <c r="H21" s="220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5"/>
      <c r="P21" s="28" t="str">
        <f>IF(AND(O21="",Q21=""),"",IF(対象者!J17=リスト!$I$1,0,IF(O21=リスト!$I$1,2000,H21*N21)))</f>
        <v/>
      </c>
      <c r="Q21" s="23"/>
      <c r="R21" s="237" t="str">
        <f>IF(Q21="","",VLOOKUP(Q21,リスト!$P$1:$Q$5,2,FALSE))</f>
        <v/>
      </c>
      <c r="S21" s="23"/>
      <c r="T21" s="23"/>
      <c r="U21" s="134"/>
      <c r="V21" s="237" t="str">
        <f>IF(U21="","",VLOOKUP(U21,リスト!$P$1:$Q$5,2,FALSE))</f>
        <v/>
      </c>
      <c r="W21" s="134"/>
      <c r="X21" s="134"/>
      <c r="Y21" s="134"/>
      <c r="Z21" s="237" t="str">
        <f>IF(Y21="","",VLOOKUP(Y21,リスト!$P$1:$Q$5,2,FALSE))</f>
        <v/>
      </c>
      <c r="AA21" s="134"/>
      <c r="AB21" s="134"/>
      <c r="AC21" s="134"/>
      <c r="AD21" s="237" t="str">
        <f>IF(AC21="","",VLOOKUP(AC21,リスト!$P$1:$Q$5,2,FALSE))</f>
        <v/>
      </c>
      <c r="AE21" s="134"/>
      <c r="AF21" s="134"/>
    </row>
    <row r="22" spans="1:32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219">
        <v>14</v>
      </c>
      <c r="D22" s="191" t="str">
        <f>IF(対象者!E18="","",対象者!E18)</f>
        <v/>
      </c>
      <c r="E22" s="5"/>
      <c r="F22" s="201"/>
      <c r="G22" s="202"/>
      <c r="H22" s="220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5"/>
      <c r="P22" s="28" t="str">
        <f>IF(AND(O22="",Q22=""),"",IF(対象者!J18=リスト!$I$1,0,IF(O22=リスト!$I$1,2000,H22*N22)))</f>
        <v/>
      </c>
      <c r="Q22" s="23"/>
      <c r="R22" s="237" t="str">
        <f>IF(Q22="","",VLOOKUP(Q22,リスト!$P$1:$Q$5,2,FALSE))</f>
        <v/>
      </c>
      <c r="S22" s="23"/>
      <c r="T22" s="23"/>
      <c r="U22" s="134"/>
      <c r="V22" s="237" t="str">
        <f>IF(U22="","",VLOOKUP(U22,リスト!$P$1:$Q$5,2,FALSE))</f>
        <v/>
      </c>
      <c r="W22" s="134"/>
      <c r="X22" s="134"/>
      <c r="Y22" s="134"/>
      <c r="Z22" s="237" t="str">
        <f>IF(Y22="","",VLOOKUP(Y22,リスト!$P$1:$Q$5,2,FALSE))</f>
        <v/>
      </c>
      <c r="AA22" s="134"/>
      <c r="AB22" s="134"/>
      <c r="AC22" s="134"/>
      <c r="AD22" s="237" t="str">
        <f>IF(AC22="","",VLOOKUP(AC22,リスト!$P$1:$Q$5,2,FALSE))</f>
        <v/>
      </c>
      <c r="AE22" s="134"/>
      <c r="AF22" s="134"/>
    </row>
    <row r="23" spans="1:32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219">
        <v>15</v>
      </c>
      <c r="D23" s="191" t="str">
        <f>IF(対象者!E19="","",対象者!E19)</f>
        <v/>
      </c>
      <c r="E23" s="5"/>
      <c r="F23" s="201"/>
      <c r="G23" s="202"/>
      <c r="H23" s="220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5"/>
      <c r="P23" s="28" t="str">
        <f>IF(AND(O23="",Q23=""),"",IF(対象者!J19=リスト!$I$1,0,IF(O23=リスト!$I$1,2000,H23*N23)))</f>
        <v/>
      </c>
      <c r="Q23" s="23"/>
      <c r="R23" s="237" t="str">
        <f>IF(Q23="","",VLOOKUP(Q23,リスト!$P$1:$Q$5,2,FALSE))</f>
        <v/>
      </c>
      <c r="S23" s="23"/>
      <c r="T23" s="23"/>
      <c r="U23" s="134"/>
      <c r="V23" s="237" t="str">
        <f>IF(U23="","",VLOOKUP(U23,リスト!$P$1:$Q$5,2,FALSE))</f>
        <v/>
      </c>
      <c r="W23" s="134"/>
      <c r="X23" s="134"/>
      <c r="Y23" s="134"/>
      <c r="Z23" s="237" t="str">
        <f>IF(Y23="","",VLOOKUP(Y23,リスト!$P$1:$Q$5,2,FALSE))</f>
        <v/>
      </c>
      <c r="AA23" s="134"/>
      <c r="AB23" s="134"/>
      <c r="AC23" s="134"/>
      <c r="AD23" s="237" t="str">
        <f>IF(AC23="","",VLOOKUP(AC23,リスト!$P$1:$Q$5,2,FALSE))</f>
        <v/>
      </c>
      <c r="AE23" s="134"/>
      <c r="AF23" s="134"/>
    </row>
    <row r="24" spans="1:32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219">
        <v>16</v>
      </c>
      <c r="D24" s="191" t="str">
        <f>IF(対象者!E20="","",対象者!E20)</f>
        <v/>
      </c>
      <c r="E24" s="5"/>
      <c r="F24" s="201"/>
      <c r="G24" s="202"/>
      <c r="H24" s="220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5"/>
      <c r="P24" s="28" t="str">
        <f>IF(AND(O24="",Q24=""),"",IF(対象者!J20=リスト!$I$1,0,IF(O24=リスト!$I$1,2000,H24*N24)))</f>
        <v/>
      </c>
      <c r="Q24" s="23"/>
      <c r="R24" s="237" t="str">
        <f>IF(Q24="","",VLOOKUP(Q24,リスト!$P$1:$Q$5,2,FALSE))</f>
        <v/>
      </c>
      <c r="S24" s="23"/>
      <c r="T24" s="23"/>
      <c r="U24" s="134"/>
      <c r="V24" s="237" t="str">
        <f>IF(U24="","",VLOOKUP(U24,リスト!$P$1:$Q$5,2,FALSE))</f>
        <v/>
      </c>
      <c r="W24" s="134"/>
      <c r="X24" s="134"/>
      <c r="Y24" s="134"/>
      <c r="Z24" s="237" t="str">
        <f>IF(Y24="","",VLOOKUP(Y24,リスト!$P$1:$Q$5,2,FALSE))</f>
        <v/>
      </c>
      <c r="AA24" s="134"/>
      <c r="AB24" s="134"/>
      <c r="AC24" s="134"/>
      <c r="AD24" s="237" t="str">
        <f>IF(AC24="","",VLOOKUP(AC24,リスト!$P$1:$Q$5,2,FALSE))</f>
        <v/>
      </c>
      <c r="AE24" s="134"/>
      <c r="AF24" s="134"/>
    </row>
    <row r="25" spans="1:32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219">
        <v>17</v>
      </c>
      <c r="D25" s="191" t="str">
        <f>IF(対象者!E21="","",対象者!E21)</f>
        <v/>
      </c>
      <c r="E25" s="5"/>
      <c r="F25" s="201"/>
      <c r="G25" s="202"/>
      <c r="H25" s="220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5"/>
      <c r="P25" s="28" t="str">
        <f>IF(AND(O25="",Q25=""),"",IF(対象者!J21=リスト!$I$1,0,IF(O25=リスト!$I$1,2000,H25*N25)))</f>
        <v/>
      </c>
      <c r="Q25" s="23"/>
      <c r="R25" s="237" t="str">
        <f>IF(Q25="","",VLOOKUP(Q25,リスト!$P$1:$Q$5,2,FALSE))</f>
        <v/>
      </c>
      <c r="S25" s="23"/>
      <c r="T25" s="23"/>
      <c r="U25" s="134"/>
      <c r="V25" s="237" t="str">
        <f>IF(U25="","",VLOOKUP(U25,リスト!$P$1:$Q$5,2,FALSE))</f>
        <v/>
      </c>
      <c r="W25" s="134"/>
      <c r="X25" s="134"/>
      <c r="Y25" s="134"/>
      <c r="Z25" s="237" t="str">
        <f>IF(Y25="","",VLOOKUP(Y25,リスト!$P$1:$Q$5,2,FALSE))</f>
        <v/>
      </c>
      <c r="AA25" s="134"/>
      <c r="AB25" s="134"/>
      <c r="AC25" s="134"/>
      <c r="AD25" s="237" t="str">
        <f>IF(AC25="","",VLOOKUP(AC25,リスト!$P$1:$Q$5,2,FALSE))</f>
        <v/>
      </c>
      <c r="AE25" s="134"/>
      <c r="AF25" s="134"/>
    </row>
    <row r="26" spans="1:32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219">
        <v>18</v>
      </c>
      <c r="D26" s="191" t="str">
        <f>IF(対象者!E22="","",対象者!E22)</f>
        <v/>
      </c>
      <c r="E26" s="5"/>
      <c r="F26" s="201"/>
      <c r="G26" s="202"/>
      <c r="H26" s="220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5"/>
      <c r="P26" s="28" t="str">
        <f>IF(AND(O26="",Q26=""),"",IF(対象者!J22=リスト!$I$1,0,IF(O26=リスト!$I$1,2000,H26*N26)))</f>
        <v/>
      </c>
      <c r="Q26" s="23"/>
      <c r="R26" s="237" t="str">
        <f>IF(Q26="","",VLOOKUP(Q26,リスト!$P$1:$Q$5,2,FALSE))</f>
        <v/>
      </c>
      <c r="S26" s="23"/>
      <c r="T26" s="23"/>
      <c r="U26" s="134"/>
      <c r="V26" s="237" t="str">
        <f>IF(U26="","",VLOOKUP(U26,リスト!$P$1:$Q$5,2,FALSE))</f>
        <v/>
      </c>
      <c r="W26" s="134"/>
      <c r="X26" s="134"/>
      <c r="Y26" s="134"/>
      <c r="Z26" s="237" t="str">
        <f>IF(Y26="","",VLOOKUP(Y26,リスト!$P$1:$Q$5,2,FALSE))</f>
        <v/>
      </c>
      <c r="AA26" s="134"/>
      <c r="AB26" s="134"/>
      <c r="AC26" s="134"/>
      <c r="AD26" s="237" t="str">
        <f>IF(AC26="","",VLOOKUP(AC26,リスト!$P$1:$Q$5,2,FALSE))</f>
        <v/>
      </c>
      <c r="AE26" s="134"/>
      <c r="AF26" s="134"/>
    </row>
    <row r="27" spans="1:32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219">
        <v>19</v>
      </c>
      <c r="D27" s="191" t="str">
        <f>IF(対象者!E23="","",対象者!E23)</f>
        <v/>
      </c>
      <c r="E27" s="5"/>
      <c r="F27" s="201"/>
      <c r="G27" s="202"/>
      <c r="H27" s="220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5"/>
      <c r="P27" s="28" t="str">
        <f>IF(AND(O27="",Q27=""),"",IF(対象者!J23=リスト!$I$1,0,IF(O27=リスト!$I$1,2000,H27*N27)))</f>
        <v/>
      </c>
      <c r="Q27" s="23"/>
      <c r="R27" s="237" t="str">
        <f>IF(Q27="","",VLOOKUP(Q27,リスト!$P$1:$Q$5,2,FALSE))</f>
        <v/>
      </c>
      <c r="S27" s="23"/>
      <c r="T27" s="23"/>
      <c r="U27" s="134"/>
      <c r="V27" s="237" t="str">
        <f>IF(U27="","",VLOOKUP(U27,リスト!$P$1:$Q$5,2,FALSE))</f>
        <v/>
      </c>
      <c r="W27" s="134"/>
      <c r="X27" s="134"/>
      <c r="Y27" s="134"/>
      <c r="Z27" s="237" t="str">
        <f>IF(Y27="","",VLOOKUP(Y27,リスト!$P$1:$Q$5,2,FALSE))</f>
        <v/>
      </c>
      <c r="AA27" s="134"/>
      <c r="AB27" s="134"/>
      <c r="AC27" s="134"/>
      <c r="AD27" s="237" t="str">
        <f>IF(AC27="","",VLOOKUP(AC27,リスト!$P$1:$Q$5,2,FALSE))</f>
        <v/>
      </c>
      <c r="AE27" s="134"/>
      <c r="AF27" s="134"/>
    </row>
    <row r="28" spans="1:32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219">
        <v>20</v>
      </c>
      <c r="D28" s="191" t="str">
        <f>IF(対象者!E24="","",対象者!E24)</f>
        <v/>
      </c>
      <c r="E28" s="5"/>
      <c r="F28" s="201"/>
      <c r="G28" s="202"/>
      <c r="H28" s="220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5"/>
      <c r="P28" s="28" t="str">
        <f>IF(AND(O28="",Q28=""),"",IF(対象者!J24=リスト!$I$1,0,IF(O28=リスト!$I$1,2000,H28*N28)))</f>
        <v/>
      </c>
      <c r="Q28" s="23"/>
      <c r="R28" s="237" t="str">
        <f>IF(Q28="","",VLOOKUP(Q28,リスト!$P$1:$Q$5,2,FALSE))</f>
        <v/>
      </c>
      <c r="S28" s="23"/>
      <c r="T28" s="23"/>
      <c r="U28" s="134"/>
      <c r="V28" s="237" t="str">
        <f>IF(U28="","",VLOOKUP(U28,リスト!$P$1:$Q$5,2,FALSE))</f>
        <v/>
      </c>
      <c r="W28" s="134"/>
      <c r="X28" s="134"/>
      <c r="Y28" s="134"/>
      <c r="Z28" s="237" t="str">
        <f>IF(Y28="","",VLOOKUP(Y28,リスト!$P$1:$Q$5,2,FALSE))</f>
        <v/>
      </c>
      <c r="AA28" s="134"/>
      <c r="AB28" s="134"/>
      <c r="AC28" s="134"/>
      <c r="AD28" s="237" t="str">
        <f>IF(AC28="","",VLOOKUP(AC28,リスト!$P$1:$Q$5,2,FALSE))</f>
        <v/>
      </c>
      <c r="AE28" s="134"/>
      <c r="AF28" s="134"/>
    </row>
    <row r="29" spans="1:32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219">
        <v>21</v>
      </c>
      <c r="D29" s="191" t="str">
        <f>IF(対象者!E25="","",対象者!E25)</f>
        <v/>
      </c>
      <c r="E29" s="5"/>
      <c r="F29" s="201"/>
      <c r="G29" s="202"/>
      <c r="H29" s="220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5"/>
      <c r="P29" s="28" t="str">
        <f>IF(AND(O29="",Q29=""),"",IF(対象者!J25=リスト!$I$1,0,IF(O29=リスト!$I$1,2000,H29*N29)))</f>
        <v/>
      </c>
      <c r="Q29" s="23"/>
      <c r="R29" s="237" t="str">
        <f>IF(Q29="","",VLOOKUP(Q29,リスト!$P$1:$Q$5,2,FALSE))</f>
        <v/>
      </c>
      <c r="S29" s="23"/>
      <c r="T29" s="23"/>
      <c r="U29" s="134"/>
      <c r="V29" s="237" t="str">
        <f>IF(U29="","",VLOOKUP(U29,リスト!$P$1:$Q$5,2,FALSE))</f>
        <v/>
      </c>
      <c r="W29" s="134"/>
      <c r="X29" s="134"/>
      <c r="Y29" s="134"/>
      <c r="Z29" s="237" t="str">
        <f>IF(Y29="","",VLOOKUP(Y29,リスト!$P$1:$Q$5,2,FALSE))</f>
        <v/>
      </c>
      <c r="AA29" s="134"/>
      <c r="AB29" s="134"/>
      <c r="AC29" s="134"/>
      <c r="AD29" s="237" t="str">
        <f>IF(AC29="","",VLOOKUP(AC29,リスト!$P$1:$Q$5,2,FALSE))</f>
        <v/>
      </c>
      <c r="AE29" s="134"/>
      <c r="AF29" s="134"/>
    </row>
    <row r="30" spans="1:32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219">
        <v>22</v>
      </c>
      <c r="D30" s="191" t="str">
        <f>IF(対象者!E26="","",対象者!E26)</f>
        <v/>
      </c>
      <c r="E30" s="5"/>
      <c r="F30" s="201"/>
      <c r="G30" s="202"/>
      <c r="H30" s="220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5"/>
      <c r="P30" s="28" t="str">
        <f>IF(AND(O30="",Q30=""),"",IF(対象者!J26=リスト!$I$1,0,IF(O30=リスト!$I$1,2000,H30*N30)))</f>
        <v/>
      </c>
      <c r="Q30" s="23"/>
      <c r="R30" s="237" t="str">
        <f>IF(Q30="","",VLOOKUP(Q30,リスト!$P$1:$Q$5,2,FALSE))</f>
        <v/>
      </c>
      <c r="S30" s="23"/>
      <c r="T30" s="23"/>
      <c r="U30" s="134"/>
      <c r="V30" s="237" t="str">
        <f>IF(U30="","",VLOOKUP(U30,リスト!$P$1:$Q$5,2,FALSE))</f>
        <v/>
      </c>
      <c r="W30" s="134"/>
      <c r="X30" s="134"/>
      <c r="Y30" s="134"/>
      <c r="Z30" s="237" t="str">
        <f>IF(Y30="","",VLOOKUP(Y30,リスト!$P$1:$Q$5,2,FALSE))</f>
        <v/>
      </c>
      <c r="AA30" s="134"/>
      <c r="AB30" s="134"/>
      <c r="AC30" s="134"/>
      <c r="AD30" s="237" t="str">
        <f>IF(AC30="","",VLOOKUP(AC30,リスト!$P$1:$Q$5,2,FALSE))</f>
        <v/>
      </c>
      <c r="AE30" s="134"/>
      <c r="AF30" s="134"/>
    </row>
    <row r="31" spans="1:32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219">
        <v>23</v>
      </c>
      <c r="D31" s="191" t="str">
        <f>IF(対象者!E27="","",対象者!E27)</f>
        <v/>
      </c>
      <c r="E31" s="5"/>
      <c r="F31" s="201"/>
      <c r="G31" s="202"/>
      <c r="H31" s="220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5"/>
      <c r="P31" s="28" t="str">
        <f>IF(AND(O31="",Q31=""),"",IF(対象者!J27=リスト!$I$1,0,IF(O31=リスト!$I$1,2000,H31*N31)))</f>
        <v/>
      </c>
      <c r="Q31" s="23"/>
      <c r="R31" s="237" t="str">
        <f>IF(Q31="","",VLOOKUP(Q31,リスト!$P$1:$Q$5,2,FALSE))</f>
        <v/>
      </c>
      <c r="S31" s="23"/>
      <c r="T31" s="23"/>
      <c r="U31" s="134"/>
      <c r="V31" s="237" t="str">
        <f>IF(U31="","",VLOOKUP(U31,リスト!$P$1:$Q$5,2,FALSE))</f>
        <v/>
      </c>
      <c r="W31" s="134"/>
      <c r="X31" s="134"/>
      <c r="Y31" s="134"/>
      <c r="Z31" s="237" t="str">
        <f>IF(Y31="","",VLOOKUP(Y31,リスト!$P$1:$Q$5,2,FALSE))</f>
        <v/>
      </c>
      <c r="AA31" s="134"/>
      <c r="AB31" s="134"/>
      <c r="AC31" s="134"/>
      <c r="AD31" s="237" t="str">
        <f>IF(AC31="","",VLOOKUP(AC31,リスト!$P$1:$Q$5,2,FALSE))</f>
        <v/>
      </c>
      <c r="AE31" s="134"/>
      <c r="AF31" s="134"/>
    </row>
    <row r="32" spans="1:32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219">
        <v>24</v>
      </c>
      <c r="D32" s="191" t="str">
        <f>IF(対象者!E28="","",対象者!E28)</f>
        <v/>
      </c>
      <c r="E32" s="5"/>
      <c r="F32" s="201"/>
      <c r="G32" s="202"/>
      <c r="H32" s="220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5"/>
      <c r="P32" s="28" t="str">
        <f>IF(AND(O32="",Q32=""),"",IF(対象者!J28=リスト!$I$1,0,IF(O32=リスト!$I$1,2000,H32*N32)))</f>
        <v/>
      </c>
      <c r="Q32" s="23"/>
      <c r="R32" s="237" t="str">
        <f>IF(Q32="","",VLOOKUP(Q32,リスト!$P$1:$Q$5,2,FALSE))</f>
        <v/>
      </c>
      <c r="S32" s="23"/>
      <c r="T32" s="23"/>
      <c r="U32" s="134"/>
      <c r="V32" s="237" t="str">
        <f>IF(U32="","",VLOOKUP(U32,リスト!$P$1:$Q$5,2,FALSE))</f>
        <v/>
      </c>
      <c r="W32" s="134"/>
      <c r="X32" s="134"/>
      <c r="Y32" s="134"/>
      <c r="Z32" s="237" t="str">
        <f>IF(Y32="","",VLOOKUP(Y32,リスト!$P$1:$Q$5,2,FALSE))</f>
        <v/>
      </c>
      <c r="AA32" s="134"/>
      <c r="AB32" s="134"/>
      <c r="AC32" s="134"/>
      <c r="AD32" s="237" t="str">
        <f>IF(AC32="","",VLOOKUP(AC32,リスト!$P$1:$Q$5,2,FALSE))</f>
        <v/>
      </c>
      <c r="AE32" s="134"/>
      <c r="AF32" s="134"/>
    </row>
    <row r="33" spans="1:32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219">
        <v>25</v>
      </c>
      <c r="D33" s="191" t="str">
        <f>IF(対象者!E29="","",対象者!E29)</f>
        <v/>
      </c>
      <c r="E33" s="5"/>
      <c r="F33" s="201"/>
      <c r="G33" s="202"/>
      <c r="H33" s="220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5"/>
      <c r="P33" s="28" t="str">
        <f>IF(AND(O33="",Q33=""),"",IF(対象者!J29=リスト!$I$1,0,IF(O33=リスト!$I$1,2000,H33*N33)))</f>
        <v/>
      </c>
      <c r="Q33" s="23"/>
      <c r="R33" s="237" t="str">
        <f>IF(Q33="","",VLOOKUP(Q33,リスト!$P$1:$Q$5,2,FALSE))</f>
        <v/>
      </c>
      <c r="S33" s="23"/>
      <c r="T33" s="23"/>
      <c r="U33" s="134"/>
      <c r="V33" s="237" t="str">
        <f>IF(U33="","",VLOOKUP(U33,リスト!$P$1:$Q$5,2,FALSE))</f>
        <v/>
      </c>
      <c r="W33" s="134"/>
      <c r="X33" s="134"/>
      <c r="Y33" s="134"/>
      <c r="Z33" s="237" t="str">
        <f>IF(Y33="","",VLOOKUP(Y33,リスト!$P$1:$Q$5,2,FALSE))</f>
        <v/>
      </c>
      <c r="AA33" s="134"/>
      <c r="AB33" s="134"/>
      <c r="AC33" s="134"/>
      <c r="AD33" s="237" t="str">
        <f>IF(AC33="","",VLOOKUP(AC33,リスト!$P$1:$Q$5,2,FALSE))</f>
        <v/>
      </c>
      <c r="AE33" s="134"/>
      <c r="AF33" s="134"/>
    </row>
    <row r="34" spans="1:32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219">
        <v>26</v>
      </c>
      <c r="D34" s="191" t="str">
        <f>IF(対象者!E30="","",対象者!E30)</f>
        <v/>
      </c>
      <c r="E34" s="5"/>
      <c r="F34" s="201"/>
      <c r="G34" s="202"/>
      <c r="H34" s="220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5"/>
      <c r="P34" s="28" t="str">
        <f>IF(AND(O34="",Q34=""),"",IF(対象者!J30=リスト!$I$1,0,IF(O34=リスト!$I$1,2000,H34*N34)))</f>
        <v/>
      </c>
      <c r="Q34" s="23"/>
      <c r="R34" s="237" t="str">
        <f>IF(Q34="","",VLOOKUP(Q34,リスト!$P$1:$Q$5,2,FALSE))</f>
        <v/>
      </c>
      <c r="S34" s="23"/>
      <c r="T34" s="23"/>
      <c r="U34" s="134"/>
      <c r="V34" s="237" t="str">
        <f>IF(U34="","",VLOOKUP(U34,リスト!$P$1:$Q$5,2,FALSE))</f>
        <v/>
      </c>
      <c r="W34" s="134"/>
      <c r="X34" s="134"/>
      <c r="Y34" s="134"/>
      <c r="Z34" s="237" t="str">
        <f>IF(Y34="","",VLOOKUP(Y34,リスト!$P$1:$Q$5,2,FALSE))</f>
        <v/>
      </c>
      <c r="AA34" s="134"/>
      <c r="AB34" s="134"/>
      <c r="AC34" s="134"/>
      <c r="AD34" s="237" t="str">
        <f>IF(AC34="","",VLOOKUP(AC34,リスト!$P$1:$Q$5,2,FALSE))</f>
        <v/>
      </c>
      <c r="AE34" s="134"/>
      <c r="AF34" s="134"/>
    </row>
    <row r="35" spans="1:32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219">
        <v>27</v>
      </c>
      <c r="D35" s="191" t="str">
        <f>IF(対象者!E31="","",対象者!E31)</f>
        <v/>
      </c>
      <c r="E35" s="5"/>
      <c r="F35" s="201"/>
      <c r="G35" s="202"/>
      <c r="H35" s="220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5"/>
      <c r="P35" s="28" t="str">
        <f>IF(AND(O35="",Q35=""),"",IF(対象者!J31=リスト!$I$1,0,IF(O35=リスト!$I$1,2000,H35*N35)))</f>
        <v/>
      </c>
      <c r="Q35" s="23"/>
      <c r="R35" s="237" t="str">
        <f>IF(Q35="","",VLOOKUP(Q35,リスト!$P$1:$Q$5,2,FALSE))</f>
        <v/>
      </c>
      <c r="S35" s="23"/>
      <c r="T35" s="23"/>
      <c r="U35" s="134"/>
      <c r="V35" s="237" t="str">
        <f>IF(U35="","",VLOOKUP(U35,リスト!$P$1:$Q$5,2,FALSE))</f>
        <v/>
      </c>
      <c r="W35" s="134"/>
      <c r="X35" s="134"/>
      <c r="Y35" s="134"/>
      <c r="Z35" s="237" t="str">
        <f>IF(Y35="","",VLOOKUP(Y35,リスト!$P$1:$Q$5,2,FALSE))</f>
        <v/>
      </c>
      <c r="AA35" s="134"/>
      <c r="AB35" s="134"/>
      <c r="AC35" s="134"/>
      <c r="AD35" s="237" t="str">
        <f>IF(AC35="","",VLOOKUP(AC35,リスト!$P$1:$Q$5,2,FALSE))</f>
        <v/>
      </c>
      <c r="AE35" s="134"/>
      <c r="AF35" s="134"/>
    </row>
    <row r="36" spans="1:32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219">
        <v>28</v>
      </c>
      <c r="D36" s="191" t="str">
        <f>IF(対象者!E32="","",対象者!E32)</f>
        <v/>
      </c>
      <c r="E36" s="5"/>
      <c r="F36" s="201"/>
      <c r="G36" s="202"/>
      <c r="H36" s="220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5"/>
      <c r="P36" s="28" t="str">
        <f>IF(AND(O36="",Q36=""),"",IF(対象者!J32=リスト!$I$1,0,IF(O36=リスト!$I$1,2000,H36*N36)))</f>
        <v/>
      </c>
      <c r="Q36" s="23"/>
      <c r="R36" s="237" t="str">
        <f>IF(Q36="","",VLOOKUP(Q36,リスト!$P$1:$Q$5,2,FALSE))</f>
        <v/>
      </c>
      <c r="S36" s="23"/>
      <c r="T36" s="23"/>
      <c r="U36" s="134"/>
      <c r="V36" s="237" t="str">
        <f>IF(U36="","",VLOOKUP(U36,リスト!$P$1:$Q$5,2,FALSE))</f>
        <v/>
      </c>
      <c r="W36" s="134"/>
      <c r="X36" s="134"/>
      <c r="Y36" s="134"/>
      <c r="Z36" s="237" t="str">
        <f>IF(Y36="","",VLOOKUP(Y36,リスト!$P$1:$Q$5,2,FALSE))</f>
        <v/>
      </c>
      <c r="AA36" s="134"/>
      <c r="AB36" s="134"/>
      <c r="AC36" s="134"/>
      <c r="AD36" s="237" t="str">
        <f>IF(AC36="","",VLOOKUP(AC36,リスト!$P$1:$Q$5,2,FALSE))</f>
        <v/>
      </c>
      <c r="AE36" s="134"/>
      <c r="AF36" s="134"/>
    </row>
    <row r="37" spans="1:32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219">
        <v>29</v>
      </c>
      <c r="D37" s="191" t="str">
        <f>IF(対象者!E33="","",対象者!E33)</f>
        <v/>
      </c>
      <c r="E37" s="5"/>
      <c r="F37" s="201"/>
      <c r="G37" s="202"/>
      <c r="H37" s="220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5"/>
      <c r="P37" s="28" t="str">
        <f>IF(AND(O37="",Q37=""),"",IF(対象者!J33=リスト!$I$1,0,IF(O37=リスト!$I$1,2000,H37*N37)))</f>
        <v/>
      </c>
      <c r="Q37" s="23"/>
      <c r="R37" s="237" t="str">
        <f>IF(Q37="","",VLOOKUP(Q37,リスト!$P$1:$Q$5,2,FALSE))</f>
        <v/>
      </c>
      <c r="S37" s="23"/>
      <c r="T37" s="23"/>
      <c r="U37" s="134"/>
      <c r="V37" s="237" t="str">
        <f>IF(U37="","",VLOOKUP(U37,リスト!$P$1:$Q$5,2,FALSE))</f>
        <v/>
      </c>
      <c r="W37" s="134"/>
      <c r="X37" s="134"/>
      <c r="Y37" s="134"/>
      <c r="Z37" s="237" t="str">
        <f>IF(Y37="","",VLOOKUP(Y37,リスト!$P$1:$Q$5,2,FALSE))</f>
        <v/>
      </c>
      <c r="AA37" s="134"/>
      <c r="AB37" s="134"/>
      <c r="AC37" s="134"/>
      <c r="AD37" s="237" t="str">
        <f>IF(AC37="","",VLOOKUP(AC37,リスト!$P$1:$Q$5,2,FALSE))</f>
        <v/>
      </c>
      <c r="AE37" s="134"/>
      <c r="AF37" s="134"/>
    </row>
    <row r="38" spans="1:32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219">
        <v>30</v>
      </c>
      <c r="D38" s="191" t="str">
        <f>IF(対象者!E34="","",対象者!E34)</f>
        <v/>
      </c>
      <c r="E38" s="5"/>
      <c r="F38" s="201"/>
      <c r="G38" s="202"/>
      <c r="H38" s="220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5"/>
      <c r="P38" s="28" t="str">
        <f>IF(AND(O38="",Q38=""),"",IF(対象者!J34=リスト!$I$1,0,IF(O38=リスト!$I$1,2000,H38*N38)))</f>
        <v/>
      </c>
      <c r="Q38" s="23"/>
      <c r="R38" s="237" t="str">
        <f>IF(Q38="","",VLOOKUP(Q38,リスト!$P$1:$Q$5,2,FALSE))</f>
        <v/>
      </c>
      <c r="S38" s="23"/>
      <c r="T38" s="23"/>
      <c r="U38" s="134"/>
      <c r="V38" s="237" t="str">
        <f>IF(U38="","",VLOOKUP(U38,リスト!$P$1:$Q$5,2,FALSE))</f>
        <v/>
      </c>
      <c r="W38" s="134"/>
      <c r="X38" s="134"/>
      <c r="Y38" s="134"/>
      <c r="Z38" s="237" t="str">
        <f>IF(Y38="","",VLOOKUP(Y38,リスト!$P$1:$Q$5,2,FALSE))</f>
        <v/>
      </c>
      <c r="AA38" s="134"/>
      <c r="AB38" s="134"/>
      <c r="AC38" s="134"/>
      <c r="AD38" s="237" t="str">
        <f>IF(AC38="","",VLOOKUP(AC38,リスト!$P$1:$Q$5,2,FALSE))</f>
        <v/>
      </c>
      <c r="AE38" s="134"/>
      <c r="AF38" s="134"/>
    </row>
    <row r="39" spans="1:32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219">
        <v>31</v>
      </c>
      <c r="D39" s="191" t="str">
        <f>IF(対象者!E35="","",対象者!E35)</f>
        <v/>
      </c>
      <c r="E39" s="5"/>
      <c r="F39" s="201"/>
      <c r="G39" s="202"/>
      <c r="H39" s="220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5"/>
      <c r="P39" s="28" t="str">
        <f>IF(AND(O39="",Q39=""),"",IF(対象者!J35=リスト!$I$1,0,IF(O39=リスト!$I$1,2000,H39*N39)))</f>
        <v/>
      </c>
      <c r="Q39" s="23"/>
      <c r="R39" s="237" t="str">
        <f>IF(Q39="","",VLOOKUP(Q39,リスト!$P$1:$Q$5,2,FALSE))</f>
        <v/>
      </c>
      <c r="S39" s="23"/>
      <c r="T39" s="23"/>
      <c r="U39" s="134"/>
      <c r="V39" s="237" t="str">
        <f>IF(U39="","",VLOOKUP(U39,リスト!$P$1:$Q$5,2,FALSE))</f>
        <v/>
      </c>
      <c r="W39" s="134"/>
      <c r="X39" s="134"/>
      <c r="Y39" s="134"/>
      <c r="Z39" s="237" t="str">
        <f>IF(Y39="","",VLOOKUP(Y39,リスト!$P$1:$Q$5,2,FALSE))</f>
        <v/>
      </c>
      <c r="AA39" s="134"/>
      <c r="AB39" s="134"/>
      <c r="AC39" s="134"/>
      <c r="AD39" s="237" t="str">
        <f>IF(AC39="","",VLOOKUP(AC39,リスト!$P$1:$Q$5,2,FALSE))</f>
        <v/>
      </c>
      <c r="AE39" s="134"/>
      <c r="AF39" s="134"/>
    </row>
    <row r="40" spans="1:32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219">
        <v>32</v>
      </c>
      <c r="D40" s="191" t="str">
        <f>IF(対象者!E36="","",対象者!E36)</f>
        <v/>
      </c>
      <c r="E40" s="5"/>
      <c r="F40" s="201"/>
      <c r="G40" s="202"/>
      <c r="H40" s="220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5"/>
      <c r="P40" s="28" t="str">
        <f>IF(AND(O40="",Q40=""),"",IF(対象者!J36=リスト!$I$1,0,IF(O40=リスト!$I$1,2000,H40*N40)))</f>
        <v/>
      </c>
      <c r="Q40" s="23"/>
      <c r="R40" s="237" t="str">
        <f>IF(Q40="","",VLOOKUP(Q40,リスト!$P$1:$Q$5,2,FALSE))</f>
        <v/>
      </c>
      <c r="S40" s="23"/>
      <c r="T40" s="23"/>
      <c r="U40" s="134"/>
      <c r="V40" s="237" t="str">
        <f>IF(U40="","",VLOOKUP(U40,リスト!$P$1:$Q$5,2,FALSE))</f>
        <v/>
      </c>
      <c r="W40" s="134"/>
      <c r="X40" s="134"/>
      <c r="Y40" s="134"/>
      <c r="Z40" s="237" t="str">
        <f>IF(Y40="","",VLOOKUP(Y40,リスト!$P$1:$Q$5,2,FALSE))</f>
        <v/>
      </c>
      <c r="AA40" s="134"/>
      <c r="AB40" s="134"/>
      <c r="AC40" s="134"/>
      <c r="AD40" s="237" t="str">
        <f>IF(AC40="","",VLOOKUP(AC40,リスト!$P$1:$Q$5,2,FALSE))</f>
        <v/>
      </c>
      <c r="AE40" s="134"/>
      <c r="AF40" s="134"/>
    </row>
    <row r="41" spans="1:32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219">
        <v>33</v>
      </c>
      <c r="D41" s="191" t="str">
        <f>IF(対象者!E37="","",対象者!E37)</f>
        <v/>
      </c>
      <c r="E41" s="5"/>
      <c r="F41" s="201"/>
      <c r="G41" s="202"/>
      <c r="H41" s="220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5"/>
      <c r="P41" s="28" t="str">
        <f>IF(AND(O41="",Q41=""),"",IF(対象者!J37=リスト!$I$1,0,IF(O41=リスト!$I$1,2000,H41*N41)))</f>
        <v/>
      </c>
      <c r="Q41" s="23"/>
      <c r="R41" s="237" t="str">
        <f>IF(Q41="","",VLOOKUP(Q41,リスト!$P$1:$Q$5,2,FALSE))</f>
        <v/>
      </c>
      <c r="S41" s="23"/>
      <c r="T41" s="23"/>
      <c r="U41" s="134"/>
      <c r="V41" s="237" t="str">
        <f>IF(U41="","",VLOOKUP(U41,リスト!$P$1:$Q$5,2,FALSE))</f>
        <v/>
      </c>
      <c r="W41" s="134"/>
      <c r="X41" s="134"/>
      <c r="Y41" s="134"/>
      <c r="Z41" s="237" t="str">
        <f>IF(Y41="","",VLOOKUP(Y41,リスト!$P$1:$Q$5,2,FALSE))</f>
        <v/>
      </c>
      <c r="AA41" s="134"/>
      <c r="AB41" s="134"/>
      <c r="AC41" s="134"/>
      <c r="AD41" s="237" t="str">
        <f>IF(AC41="","",VLOOKUP(AC41,リスト!$P$1:$Q$5,2,FALSE))</f>
        <v/>
      </c>
      <c r="AE41" s="134"/>
      <c r="AF41" s="134"/>
    </row>
    <row r="42" spans="1:32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219">
        <v>34</v>
      </c>
      <c r="D42" s="191" t="str">
        <f>IF(対象者!E38="","",対象者!E38)</f>
        <v/>
      </c>
      <c r="E42" s="5"/>
      <c r="F42" s="201"/>
      <c r="G42" s="202"/>
      <c r="H42" s="220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5"/>
      <c r="P42" s="28" t="str">
        <f>IF(AND(O42="",Q42=""),"",IF(対象者!J38=リスト!$I$1,0,IF(O42=リスト!$I$1,2000,H42*N42)))</f>
        <v/>
      </c>
      <c r="Q42" s="23"/>
      <c r="R42" s="237" t="str">
        <f>IF(Q42="","",VLOOKUP(Q42,リスト!$P$1:$Q$5,2,FALSE))</f>
        <v/>
      </c>
      <c r="S42" s="23"/>
      <c r="T42" s="23"/>
      <c r="U42" s="134"/>
      <c r="V42" s="237" t="str">
        <f>IF(U42="","",VLOOKUP(U42,リスト!$P$1:$Q$5,2,FALSE))</f>
        <v/>
      </c>
      <c r="W42" s="134"/>
      <c r="X42" s="134"/>
      <c r="Y42" s="134"/>
      <c r="Z42" s="237" t="str">
        <f>IF(Y42="","",VLOOKUP(Y42,リスト!$P$1:$Q$5,2,FALSE))</f>
        <v/>
      </c>
      <c r="AA42" s="134"/>
      <c r="AB42" s="134"/>
      <c r="AC42" s="134"/>
      <c r="AD42" s="237" t="str">
        <f>IF(AC42="","",VLOOKUP(AC42,リスト!$P$1:$Q$5,2,FALSE))</f>
        <v/>
      </c>
      <c r="AE42" s="134"/>
      <c r="AF42" s="134"/>
    </row>
    <row r="43" spans="1:32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219">
        <v>35</v>
      </c>
      <c r="D43" s="191" t="str">
        <f>IF(対象者!E39="","",対象者!E39)</f>
        <v/>
      </c>
      <c r="E43" s="5"/>
      <c r="F43" s="201"/>
      <c r="G43" s="202"/>
      <c r="H43" s="220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5"/>
      <c r="P43" s="28" t="str">
        <f>IF(AND(O43="",Q43=""),"",IF(対象者!J39=リスト!$I$1,0,IF(O43=リスト!$I$1,2000,H43*N43)))</f>
        <v/>
      </c>
      <c r="Q43" s="23"/>
      <c r="R43" s="237" t="str">
        <f>IF(Q43="","",VLOOKUP(Q43,リスト!$P$1:$Q$5,2,FALSE))</f>
        <v/>
      </c>
      <c r="S43" s="23"/>
      <c r="T43" s="23"/>
      <c r="U43" s="134"/>
      <c r="V43" s="237" t="str">
        <f>IF(U43="","",VLOOKUP(U43,リスト!$P$1:$Q$5,2,FALSE))</f>
        <v/>
      </c>
      <c r="W43" s="134"/>
      <c r="X43" s="134"/>
      <c r="Y43" s="134"/>
      <c r="Z43" s="237" t="str">
        <f>IF(Y43="","",VLOOKUP(Y43,リスト!$P$1:$Q$5,2,FALSE))</f>
        <v/>
      </c>
      <c r="AA43" s="134"/>
      <c r="AB43" s="134"/>
      <c r="AC43" s="134"/>
      <c r="AD43" s="237" t="str">
        <f>IF(AC43="","",VLOOKUP(AC43,リスト!$P$1:$Q$5,2,FALSE))</f>
        <v/>
      </c>
      <c r="AE43" s="134"/>
      <c r="AF43" s="134"/>
    </row>
    <row r="44" spans="1:32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219">
        <v>36</v>
      </c>
      <c r="D44" s="191" t="str">
        <f>IF(対象者!E40="","",対象者!E40)</f>
        <v/>
      </c>
      <c r="E44" s="5"/>
      <c r="F44" s="201"/>
      <c r="G44" s="202"/>
      <c r="H44" s="220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5"/>
      <c r="P44" s="28" t="str">
        <f>IF(AND(O44="",Q44=""),"",IF(対象者!J40=リスト!$I$1,0,IF(O44=リスト!$I$1,2000,H44*N44)))</f>
        <v/>
      </c>
      <c r="Q44" s="23"/>
      <c r="R44" s="237" t="str">
        <f>IF(Q44="","",VLOOKUP(Q44,リスト!$P$1:$Q$5,2,FALSE))</f>
        <v/>
      </c>
      <c r="S44" s="23"/>
      <c r="T44" s="23"/>
      <c r="U44" s="134"/>
      <c r="V44" s="237" t="str">
        <f>IF(U44="","",VLOOKUP(U44,リスト!$P$1:$Q$5,2,FALSE))</f>
        <v/>
      </c>
      <c r="W44" s="134"/>
      <c r="X44" s="134"/>
      <c r="Y44" s="134"/>
      <c r="Z44" s="237" t="str">
        <f>IF(Y44="","",VLOOKUP(Y44,リスト!$P$1:$Q$5,2,FALSE))</f>
        <v/>
      </c>
      <c r="AA44" s="134"/>
      <c r="AB44" s="134"/>
      <c r="AC44" s="134"/>
      <c r="AD44" s="237" t="str">
        <f>IF(AC44="","",VLOOKUP(AC44,リスト!$P$1:$Q$5,2,FALSE))</f>
        <v/>
      </c>
      <c r="AE44" s="134"/>
      <c r="AF44" s="134"/>
    </row>
    <row r="45" spans="1:32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219">
        <v>37</v>
      </c>
      <c r="D45" s="191" t="str">
        <f>IF(対象者!E41="","",対象者!E41)</f>
        <v/>
      </c>
      <c r="E45" s="5"/>
      <c r="F45" s="201"/>
      <c r="G45" s="202"/>
      <c r="H45" s="220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5"/>
      <c r="P45" s="28" t="str">
        <f>IF(AND(O45="",Q45=""),"",IF(対象者!J41=リスト!$I$1,0,IF(O45=リスト!$I$1,2000,H45*N45)))</f>
        <v/>
      </c>
      <c r="Q45" s="23"/>
      <c r="R45" s="237" t="str">
        <f>IF(Q45="","",VLOOKUP(Q45,リスト!$P$1:$Q$5,2,FALSE))</f>
        <v/>
      </c>
      <c r="S45" s="23"/>
      <c r="T45" s="23"/>
      <c r="U45" s="134"/>
      <c r="V45" s="237" t="str">
        <f>IF(U45="","",VLOOKUP(U45,リスト!$P$1:$Q$5,2,FALSE))</f>
        <v/>
      </c>
      <c r="W45" s="134"/>
      <c r="X45" s="134"/>
      <c r="Y45" s="134"/>
      <c r="Z45" s="237" t="str">
        <f>IF(Y45="","",VLOOKUP(Y45,リスト!$P$1:$Q$5,2,FALSE))</f>
        <v/>
      </c>
      <c r="AA45" s="134"/>
      <c r="AB45" s="134"/>
      <c r="AC45" s="134"/>
      <c r="AD45" s="237" t="str">
        <f>IF(AC45="","",VLOOKUP(AC45,リスト!$P$1:$Q$5,2,FALSE))</f>
        <v/>
      </c>
      <c r="AE45" s="134"/>
      <c r="AF45" s="134"/>
    </row>
    <row r="46" spans="1:32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219">
        <v>38</v>
      </c>
      <c r="D46" s="191" t="str">
        <f>IF(対象者!E42="","",対象者!E42)</f>
        <v/>
      </c>
      <c r="E46" s="5"/>
      <c r="F46" s="201"/>
      <c r="G46" s="202"/>
      <c r="H46" s="220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5"/>
      <c r="P46" s="28" t="str">
        <f>IF(AND(O46="",Q46=""),"",IF(対象者!J42=リスト!$I$1,0,IF(O46=リスト!$I$1,2000,H46*N46)))</f>
        <v/>
      </c>
      <c r="Q46" s="23"/>
      <c r="R46" s="237" t="str">
        <f>IF(Q46="","",VLOOKUP(Q46,リスト!$P$1:$Q$5,2,FALSE))</f>
        <v/>
      </c>
      <c r="S46" s="23"/>
      <c r="T46" s="23"/>
      <c r="U46" s="134"/>
      <c r="V46" s="237" t="str">
        <f>IF(U46="","",VLOOKUP(U46,リスト!$P$1:$Q$5,2,FALSE))</f>
        <v/>
      </c>
      <c r="W46" s="134"/>
      <c r="X46" s="134"/>
      <c r="Y46" s="134"/>
      <c r="Z46" s="237" t="str">
        <f>IF(Y46="","",VLOOKUP(Y46,リスト!$P$1:$Q$5,2,FALSE))</f>
        <v/>
      </c>
      <c r="AA46" s="134"/>
      <c r="AB46" s="134"/>
      <c r="AC46" s="134"/>
      <c r="AD46" s="237" t="str">
        <f>IF(AC46="","",VLOOKUP(AC46,リスト!$P$1:$Q$5,2,FALSE))</f>
        <v/>
      </c>
      <c r="AE46" s="134"/>
      <c r="AF46" s="134"/>
    </row>
    <row r="47" spans="1:32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219">
        <v>39</v>
      </c>
      <c r="D47" s="191" t="str">
        <f>IF(対象者!E43="","",対象者!E43)</f>
        <v/>
      </c>
      <c r="E47" s="5"/>
      <c r="F47" s="201"/>
      <c r="G47" s="202"/>
      <c r="H47" s="220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5"/>
      <c r="P47" s="28" t="str">
        <f>IF(AND(O47="",Q47=""),"",IF(対象者!J43=リスト!$I$1,0,IF(O47=リスト!$I$1,2000,H47*N47)))</f>
        <v/>
      </c>
      <c r="Q47" s="23"/>
      <c r="R47" s="237" t="str">
        <f>IF(Q47="","",VLOOKUP(Q47,リスト!$P$1:$Q$5,2,FALSE))</f>
        <v/>
      </c>
      <c r="S47" s="23"/>
      <c r="T47" s="23"/>
      <c r="U47" s="134"/>
      <c r="V47" s="237" t="str">
        <f>IF(U47="","",VLOOKUP(U47,リスト!$P$1:$Q$5,2,FALSE))</f>
        <v/>
      </c>
      <c r="W47" s="134"/>
      <c r="X47" s="134"/>
      <c r="Y47" s="134"/>
      <c r="Z47" s="237" t="str">
        <f>IF(Y47="","",VLOOKUP(Y47,リスト!$P$1:$Q$5,2,FALSE))</f>
        <v/>
      </c>
      <c r="AA47" s="134"/>
      <c r="AB47" s="134"/>
      <c r="AC47" s="134"/>
      <c r="AD47" s="237" t="str">
        <f>IF(AC47="","",VLOOKUP(AC47,リスト!$P$1:$Q$5,2,FALSE))</f>
        <v/>
      </c>
      <c r="AE47" s="134"/>
      <c r="AF47" s="134"/>
    </row>
    <row r="48" spans="1:32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219">
        <v>40</v>
      </c>
      <c r="D48" s="191" t="str">
        <f>IF(対象者!E44="","",対象者!E44)</f>
        <v/>
      </c>
      <c r="E48" s="5"/>
      <c r="F48" s="201"/>
      <c r="G48" s="202"/>
      <c r="H48" s="220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5"/>
      <c r="P48" s="28" t="str">
        <f>IF(AND(O48="",Q48=""),"",IF(対象者!J44=リスト!$I$1,0,IF(O48=リスト!$I$1,2000,H48*N48)))</f>
        <v/>
      </c>
      <c r="Q48" s="23"/>
      <c r="R48" s="237" t="str">
        <f>IF(Q48="","",VLOOKUP(Q48,リスト!$P$1:$Q$5,2,FALSE))</f>
        <v/>
      </c>
      <c r="S48" s="23"/>
      <c r="T48" s="23"/>
      <c r="U48" s="134"/>
      <c r="V48" s="237" t="str">
        <f>IF(U48="","",VLOOKUP(U48,リスト!$P$1:$Q$5,2,FALSE))</f>
        <v/>
      </c>
      <c r="W48" s="134"/>
      <c r="X48" s="134"/>
      <c r="Y48" s="134"/>
      <c r="Z48" s="237" t="str">
        <f>IF(Y48="","",VLOOKUP(Y48,リスト!$P$1:$Q$5,2,FALSE))</f>
        <v/>
      </c>
      <c r="AA48" s="134"/>
      <c r="AB48" s="134"/>
      <c r="AC48" s="134"/>
      <c r="AD48" s="237" t="str">
        <f>IF(AC48="","",VLOOKUP(AC48,リスト!$P$1:$Q$5,2,FALSE))</f>
        <v/>
      </c>
      <c r="AE48" s="134"/>
      <c r="AF48" s="134"/>
    </row>
    <row r="49" spans="1:32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219">
        <v>41</v>
      </c>
      <c r="D49" s="191" t="str">
        <f>IF(対象者!E45="","",対象者!E45)</f>
        <v/>
      </c>
      <c r="E49" s="5"/>
      <c r="F49" s="201"/>
      <c r="G49" s="202"/>
      <c r="H49" s="220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5"/>
      <c r="P49" s="28" t="str">
        <f>IF(AND(O49="",Q49=""),"",IF(対象者!J45=リスト!$I$1,0,IF(O49=リスト!$I$1,2000,H49*N49)))</f>
        <v/>
      </c>
      <c r="Q49" s="23"/>
      <c r="R49" s="237" t="str">
        <f>IF(Q49="","",VLOOKUP(Q49,リスト!$P$1:$Q$5,2,FALSE))</f>
        <v/>
      </c>
      <c r="S49" s="23"/>
      <c r="T49" s="23"/>
      <c r="U49" s="134"/>
      <c r="V49" s="237" t="str">
        <f>IF(U49="","",VLOOKUP(U49,リスト!$P$1:$Q$5,2,FALSE))</f>
        <v/>
      </c>
      <c r="W49" s="134"/>
      <c r="X49" s="134"/>
      <c r="Y49" s="134"/>
      <c r="Z49" s="237" t="str">
        <f>IF(Y49="","",VLOOKUP(Y49,リスト!$P$1:$Q$5,2,FALSE))</f>
        <v/>
      </c>
      <c r="AA49" s="134"/>
      <c r="AB49" s="134"/>
      <c r="AC49" s="134"/>
      <c r="AD49" s="237" t="str">
        <f>IF(AC49="","",VLOOKUP(AC49,リスト!$P$1:$Q$5,2,FALSE))</f>
        <v/>
      </c>
      <c r="AE49" s="134"/>
      <c r="AF49" s="134"/>
    </row>
    <row r="50" spans="1:32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219">
        <v>42</v>
      </c>
      <c r="D50" s="191" t="str">
        <f>IF(対象者!E46="","",対象者!E46)</f>
        <v/>
      </c>
      <c r="E50" s="5"/>
      <c r="F50" s="201"/>
      <c r="G50" s="202"/>
      <c r="H50" s="220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5"/>
      <c r="P50" s="28" t="str">
        <f>IF(AND(O50="",Q50=""),"",IF(対象者!J46=リスト!$I$1,0,IF(O50=リスト!$I$1,2000,H50*N50)))</f>
        <v/>
      </c>
      <c r="Q50" s="23"/>
      <c r="R50" s="237" t="str">
        <f>IF(Q50="","",VLOOKUP(Q50,リスト!$P$1:$Q$5,2,FALSE))</f>
        <v/>
      </c>
      <c r="S50" s="23"/>
      <c r="T50" s="23"/>
      <c r="U50" s="134"/>
      <c r="V50" s="237" t="str">
        <f>IF(U50="","",VLOOKUP(U50,リスト!$P$1:$Q$5,2,FALSE))</f>
        <v/>
      </c>
      <c r="W50" s="134"/>
      <c r="X50" s="134"/>
      <c r="Y50" s="134"/>
      <c r="Z50" s="237" t="str">
        <f>IF(Y50="","",VLOOKUP(Y50,リスト!$P$1:$Q$5,2,FALSE))</f>
        <v/>
      </c>
      <c r="AA50" s="134"/>
      <c r="AB50" s="134"/>
      <c r="AC50" s="134"/>
      <c r="AD50" s="237" t="str">
        <f>IF(AC50="","",VLOOKUP(AC50,リスト!$P$1:$Q$5,2,FALSE))</f>
        <v/>
      </c>
      <c r="AE50" s="134"/>
      <c r="AF50" s="134"/>
    </row>
    <row r="51" spans="1:32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219">
        <v>43</v>
      </c>
      <c r="D51" s="191" t="str">
        <f>IF(対象者!E47="","",対象者!E47)</f>
        <v/>
      </c>
      <c r="E51" s="5"/>
      <c r="F51" s="201"/>
      <c r="G51" s="202"/>
      <c r="H51" s="220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5"/>
      <c r="P51" s="28" t="str">
        <f>IF(AND(O51="",Q51=""),"",IF(対象者!J47=リスト!$I$1,0,IF(O51=リスト!$I$1,2000,H51*N51)))</f>
        <v/>
      </c>
      <c r="Q51" s="23"/>
      <c r="R51" s="237" t="str">
        <f>IF(Q51="","",VLOOKUP(Q51,リスト!$P$1:$Q$5,2,FALSE))</f>
        <v/>
      </c>
      <c r="S51" s="23"/>
      <c r="T51" s="23"/>
      <c r="U51" s="134"/>
      <c r="V51" s="237" t="str">
        <f>IF(U51="","",VLOOKUP(U51,リスト!$P$1:$Q$5,2,FALSE))</f>
        <v/>
      </c>
      <c r="W51" s="134"/>
      <c r="X51" s="134"/>
      <c r="Y51" s="134"/>
      <c r="Z51" s="237" t="str">
        <f>IF(Y51="","",VLOOKUP(Y51,リスト!$P$1:$Q$5,2,FALSE))</f>
        <v/>
      </c>
      <c r="AA51" s="134"/>
      <c r="AB51" s="134"/>
      <c r="AC51" s="134"/>
      <c r="AD51" s="237" t="str">
        <f>IF(AC51="","",VLOOKUP(AC51,リスト!$P$1:$Q$5,2,FALSE))</f>
        <v/>
      </c>
      <c r="AE51" s="134"/>
      <c r="AF51" s="134"/>
    </row>
    <row r="52" spans="1:32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219">
        <v>44</v>
      </c>
      <c r="D52" s="191" t="str">
        <f>IF(対象者!E48="","",対象者!E48)</f>
        <v/>
      </c>
      <c r="E52" s="5"/>
      <c r="F52" s="201"/>
      <c r="G52" s="202"/>
      <c r="H52" s="220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5"/>
      <c r="P52" s="28" t="str">
        <f>IF(AND(O52="",Q52=""),"",IF(対象者!J48=リスト!$I$1,0,IF(O52=リスト!$I$1,2000,H52*N52)))</f>
        <v/>
      </c>
      <c r="Q52" s="23"/>
      <c r="R52" s="237" t="str">
        <f>IF(Q52="","",VLOOKUP(Q52,リスト!$P$1:$Q$5,2,FALSE))</f>
        <v/>
      </c>
      <c r="S52" s="23"/>
      <c r="T52" s="23"/>
      <c r="U52" s="134"/>
      <c r="V52" s="237" t="str">
        <f>IF(U52="","",VLOOKUP(U52,リスト!$P$1:$Q$5,2,FALSE))</f>
        <v/>
      </c>
      <c r="W52" s="134"/>
      <c r="X52" s="134"/>
      <c r="Y52" s="134"/>
      <c r="Z52" s="237" t="str">
        <f>IF(Y52="","",VLOOKUP(Y52,リスト!$P$1:$Q$5,2,FALSE))</f>
        <v/>
      </c>
      <c r="AA52" s="134"/>
      <c r="AB52" s="134"/>
      <c r="AC52" s="134"/>
      <c r="AD52" s="237" t="str">
        <f>IF(AC52="","",VLOOKUP(AC52,リスト!$P$1:$Q$5,2,FALSE))</f>
        <v/>
      </c>
      <c r="AE52" s="134"/>
      <c r="AF52" s="134"/>
    </row>
    <row r="53" spans="1:32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219">
        <v>45</v>
      </c>
      <c r="D53" s="191" t="str">
        <f>IF(対象者!E49="","",対象者!E49)</f>
        <v/>
      </c>
      <c r="E53" s="5"/>
      <c r="F53" s="201"/>
      <c r="G53" s="202"/>
      <c r="H53" s="220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5"/>
      <c r="P53" s="28" t="str">
        <f>IF(AND(O53="",Q53=""),"",IF(対象者!J49=リスト!$I$1,0,IF(O53=リスト!$I$1,2000,H53*N53)))</f>
        <v/>
      </c>
      <c r="Q53" s="23"/>
      <c r="R53" s="237" t="str">
        <f>IF(Q53="","",VLOOKUP(Q53,リスト!$P$1:$Q$5,2,FALSE))</f>
        <v/>
      </c>
      <c r="S53" s="23"/>
      <c r="T53" s="23"/>
      <c r="U53" s="134"/>
      <c r="V53" s="237" t="str">
        <f>IF(U53="","",VLOOKUP(U53,リスト!$P$1:$Q$5,2,FALSE))</f>
        <v/>
      </c>
      <c r="W53" s="134"/>
      <c r="X53" s="134"/>
      <c r="Y53" s="134"/>
      <c r="Z53" s="237" t="str">
        <f>IF(Y53="","",VLOOKUP(Y53,リスト!$P$1:$Q$5,2,FALSE))</f>
        <v/>
      </c>
      <c r="AA53" s="134"/>
      <c r="AB53" s="134"/>
      <c r="AC53" s="134"/>
      <c r="AD53" s="237" t="str">
        <f>IF(AC53="","",VLOOKUP(AC53,リスト!$P$1:$Q$5,2,FALSE))</f>
        <v/>
      </c>
      <c r="AE53" s="134"/>
      <c r="AF53" s="134"/>
    </row>
    <row r="54" spans="1:32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219">
        <v>46</v>
      </c>
      <c r="D54" s="191" t="str">
        <f>IF(対象者!E50="","",対象者!E50)</f>
        <v/>
      </c>
      <c r="E54" s="5"/>
      <c r="F54" s="201"/>
      <c r="G54" s="202"/>
      <c r="H54" s="220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5"/>
      <c r="P54" s="28" t="str">
        <f>IF(AND(O54="",Q54=""),"",IF(対象者!J50=リスト!$I$1,0,IF(O54=リスト!$I$1,2000,H54*N54)))</f>
        <v/>
      </c>
      <c r="Q54" s="23"/>
      <c r="R54" s="237" t="str">
        <f>IF(Q54="","",VLOOKUP(Q54,リスト!$P$1:$Q$5,2,FALSE))</f>
        <v/>
      </c>
      <c r="S54" s="23"/>
      <c r="T54" s="23"/>
      <c r="U54" s="134"/>
      <c r="V54" s="237" t="str">
        <f>IF(U54="","",VLOOKUP(U54,リスト!$P$1:$Q$5,2,FALSE))</f>
        <v/>
      </c>
      <c r="W54" s="134"/>
      <c r="X54" s="134"/>
      <c r="Y54" s="134"/>
      <c r="Z54" s="237" t="str">
        <f>IF(Y54="","",VLOOKUP(Y54,リスト!$P$1:$Q$5,2,FALSE))</f>
        <v/>
      </c>
      <c r="AA54" s="134"/>
      <c r="AB54" s="134"/>
      <c r="AC54" s="134"/>
      <c r="AD54" s="237" t="str">
        <f>IF(AC54="","",VLOOKUP(AC54,リスト!$P$1:$Q$5,2,FALSE))</f>
        <v/>
      </c>
      <c r="AE54" s="134"/>
      <c r="AF54" s="134"/>
    </row>
    <row r="55" spans="1:32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219">
        <v>47</v>
      </c>
      <c r="D55" s="191" t="str">
        <f>IF(対象者!E51="","",対象者!E51)</f>
        <v/>
      </c>
      <c r="E55" s="5"/>
      <c r="F55" s="201"/>
      <c r="G55" s="202"/>
      <c r="H55" s="220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5"/>
      <c r="P55" s="28" t="str">
        <f>IF(AND(O55="",Q55=""),"",IF(対象者!J51=リスト!$I$1,0,IF(O55=リスト!$I$1,2000,H55*N55)))</f>
        <v/>
      </c>
      <c r="Q55" s="23"/>
      <c r="R55" s="237" t="str">
        <f>IF(Q55="","",VLOOKUP(Q55,リスト!$P$1:$Q$5,2,FALSE))</f>
        <v/>
      </c>
      <c r="S55" s="23"/>
      <c r="T55" s="23"/>
      <c r="U55" s="134"/>
      <c r="V55" s="237" t="str">
        <f>IF(U55="","",VLOOKUP(U55,リスト!$P$1:$Q$5,2,FALSE))</f>
        <v/>
      </c>
      <c r="W55" s="134"/>
      <c r="X55" s="134"/>
      <c r="Y55" s="134"/>
      <c r="Z55" s="237" t="str">
        <f>IF(Y55="","",VLOOKUP(Y55,リスト!$P$1:$Q$5,2,FALSE))</f>
        <v/>
      </c>
      <c r="AA55" s="134"/>
      <c r="AB55" s="134"/>
      <c r="AC55" s="134"/>
      <c r="AD55" s="237" t="str">
        <f>IF(AC55="","",VLOOKUP(AC55,リスト!$P$1:$Q$5,2,FALSE))</f>
        <v/>
      </c>
      <c r="AE55" s="134"/>
      <c r="AF55" s="134"/>
    </row>
    <row r="56" spans="1:32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219">
        <v>48</v>
      </c>
      <c r="D56" s="191" t="str">
        <f>IF(対象者!E52="","",対象者!E52)</f>
        <v/>
      </c>
      <c r="E56" s="5"/>
      <c r="F56" s="201"/>
      <c r="G56" s="202"/>
      <c r="H56" s="220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5"/>
      <c r="P56" s="28" t="str">
        <f>IF(AND(O56="",Q56=""),"",IF(対象者!J52=リスト!$I$1,0,IF(O56=リスト!$I$1,2000,H56*N56)))</f>
        <v/>
      </c>
      <c r="Q56" s="23"/>
      <c r="R56" s="237" t="str">
        <f>IF(Q56="","",VLOOKUP(Q56,リスト!$P$1:$Q$5,2,FALSE))</f>
        <v/>
      </c>
      <c r="S56" s="23"/>
      <c r="T56" s="23"/>
      <c r="U56" s="134"/>
      <c r="V56" s="237" t="str">
        <f>IF(U56="","",VLOOKUP(U56,リスト!$P$1:$Q$5,2,FALSE))</f>
        <v/>
      </c>
      <c r="W56" s="134"/>
      <c r="X56" s="134"/>
      <c r="Y56" s="134"/>
      <c r="Z56" s="237" t="str">
        <f>IF(Y56="","",VLOOKUP(Y56,リスト!$P$1:$Q$5,2,FALSE))</f>
        <v/>
      </c>
      <c r="AA56" s="134"/>
      <c r="AB56" s="134"/>
      <c r="AC56" s="134"/>
      <c r="AD56" s="237" t="str">
        <f>IF(AC56="","",VLOOKUP(AC56,リスト!$P$1:$Q$5,2,FALSE))</f>
        <v/>
      </c>
      <c r="AE56" s="134"/>
      <c r="AF56" s="134"/>
    </row>
    <row r="57" spans="1:32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219">
        <v>49</v>
      </c>
      <c r="D57" s="191" t="str">
        <f>IF(対象者!E53="","",対象者!E53)</f>
        <v/>
      </c>
      <c r="E57" s="5"/>
      <c r="F57" s="201"/>
      <c r="G57" s="202"/>
      <c r="H57" s="220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5"/>
      <c r="P57" s="28" t="str">
        <f>IF(AND(O57="",Q57=""),"",IF(対象者!J53=リスト!$I$1,0,IF(O57=リスト!$I$1,2000,H57*N57)))</f>
        <v/>
      </c>
      <c r="Q57" s="23"/>
      <c r="R57" s="237" t="str">
        <f>IF(Q57="","",VLOOKUP(Q57,リスト!$P$1:$Q$5,2,FALSE))</f>
        <v/>
      </c>
      <c r="S57" s="23"/>
      <c r="T57" s="23"/>
      <c r="U57" s="134"/>
      <c r="V57" s="237" t="str">
        <f>IF(U57="","",VLOOKUP(U57,リスト!$P$1:$Q$5,2,FALSE))</f>
        <v/>
      </c>
      <c r="W57" s="134"/>
      <c r="X57" s="134"/>
      <c r="Y57" s="134"/>
      <c r="Z57" s="237" t="str">
        <f>IF(Y57="","",VLOOKUP(Y57,リスト!$P$1:$Q$5,2,FALSE))</f>
        <v/>
      </c>
      <c r="AA57" s="134"/>
      <c r="AB57" s="134"/>
      <c r="AC57" s="134"/>
      <c r="AD57" s="237" t="str">
        <f>IF(AC57="","",VLOOKUP(AC57,リスト!$P$1:$Q$5,2,FALSE))</f>
        <v/>
      </c>
      <c r="AE57" s="134"/>
      <c r="AF57" s="134"/>
    </row>
    <row r="58" spans="1:32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219">
        <v>50</v>
      </c>
      <c r="D58" s="191" t="str">
        <f>IF(対象者!E54="","",対象者!E54)</f>
        <v/>
      </c>
      <c r="E58" s="5"/>
      <c r="F58" s="201"/>
      <c r="G58" s="202"/>
      <c r="H58" s="220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5"/>
      <c r="P58" s="28" t="str">
        <f>IF(AND(O58="",Q58=""),"",IF(対象者!J54=リスト!$I$1,0,IF(O58=リスト!$I$1,2000,H58*N58)))</f>
        <v/>
      </c>
      <c r="Q58" s="23"/>
      <c r="R58" s="237" t="str">
        <f>IF(Q58="","",VLOOKUP(Q58,リスト!$P$1:$Q$5,2,FALSE))</f>
        <v/>
      </c>
      <c r="S58" s="23"/>
      <c r="T58" s="23"/>
      <c r="U58" s="134"/>
      <c r="V58" s="237" t="str">
        <f>IF(U58="","",VLOOKUP(U58,リスト!$P$1:$Q$5,2,FALSE))</f>
        <v/>
      </c>
      <c r="W58" s="134"/>
      <c r="X58" s="134"/>
      <c r="Y58" s="134"/>
      <c r="Z58" s="237" t="str">
        <f>IF(Y58="","",VLOOKUP(Y58,リスト!$P$1:$Q$5,2,FALSE))</f>
        <v/>
      </c>
      <c r="AA58" s="134"/>
      <c r="AB58" s="134"/>
      <c r="AC58" s="134"/>
      <c r="AD58" s="237" t="str">
        <f>IF(AC58="","",VLOOKUP(AC58,リスト!$P$1:$Q$5,2,FALSE))</f>
        <v/>
      </c>
      <c r="AE58" s="134"/>
      <c r="AF58" s="134"/>
    </row>
    <row r="59" spans="1:32" ht="21" customHeight="1" x14ac:dyDescent="0.55000000000000004">
      <c r="C59" s="221"/>
      <c r="D59" s="221"/>
    </row>
  </sheetData>
  <sheetProtection algorithmName="SHA-512" hashValue="REZa9aN4RvT2r9+PP1gzy5JGLQ4ZFRPIxtKPiAq7oTcrk6dawwToGD6nG5iYbI8ZzEG2uyGBip+dRFEuFq79Dg==" saltValue="LtwUUicOEMZNWgQKevDbrA==" spinCount="100000" sheet="1" insertColumns="0" insertRows="0" deleteColumns="0" deleteRows="0"/>
  <mergeCells count="20">
    <mergeCell ref="A6:A8"/>
    <mergeCell ref="B6:B8"/>
    <mergeCell ref="Q7:T7"/>
    <mergeCell ref="C1:F1"/>
    <mergeCell ref="D6:D8"/>
    <mergeCell ref="C6:C8"/>
    <mergeCell ref="E7:G7"/>
    <mergeCell ref="F3:H3"/>
    <mergeCell ref="F4:H4"/>
    <mergeCell ref="AC7:AF7"/>
    <mergeCell ref="E6:AF6"/>
    <mergeCell ref="I7:M7"/>
    <mergeCell ref="P7:P8"/>
    <mergeCell ref="D3:E3"/>
    <mergeCell ref="D4:E4"/>
    <mergeCell ref="N7:N8"/>
    <mergeCell ref="U7:X7"/>
    <mergeCell ref="Y7:AB7"/>
    <mergeCell ref="H7:H8"/>
    <mergeCell ref="O7:O8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B2729AE3-FDA8-4257-80D4-FF74B159E43A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4D2820A-9F50-4241-88AF-EECE943C3682}">
          <x14:formula1>
            <xm:f>リスト!$I$1</xm:f>
          </x14:formula1>
          <xm:sqref>O9:O58</xm:sqref>
        </x14:dataValidation>
        <x14:dataValidation type="list" allowBlank="1" showInputMessage="1" showErrorMessage="1" xr:uid="{9A9BFAD2-E707-4C2E-8EA5-2B1D4E5FC6FE}">
          <x14:formula1>
            <xm:f>リスト!$N$1:$N$11</xm:f>
          </x14:formula1>
          <xm:sqref>F9:F58</xm:sqref>
        </x14:dataValidation>
        <x14:dataValidation type="list" allowBlank="1" showInputMessage="1" showErrorMessage="1" xr:uid="{DE9D7885-4B20-431E-8465-E60F6FE70B86}">
          <x14:formula1>
            <xm:f>リスト!$P$1:$P$5</xm:f>
          </x14:formula1>
          <xm:sqref>Q9:Q58 AC9:AC58 Y9:Y58 U9:U58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F626-8C55-42AA-8F07-C0E73AD4E52F}">
  <sheetPr codeName="Sheet8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G10" sqref="G9:G10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.4140625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00" t="s">
        <v>189</v>
      </c>
      <c r="D1" s="300"/>
      <c r="E1" s="300"/>
      <c r="F1" s="300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291" t="s">
        <v>79</v>
      </c>
      <c r="E3" s="291"/>
      <c r="F3" s="299" t="s">
        <v>84</v>
      </c>
      <c r="G3" s="299"/>
      <c r="H3" s="299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291" t="e">
        <f>IF(事業所!BP10=TRUE,事業所!Q11,VLOOKUP(事業所!$BP$3,事業所!$BQ$5:$BS$8,2,FALSE))</f>
        <v>#N/A</v>
      </c>
      <c r="E4" s="291"/>
      <c r="F4" s="299" t="e">
        <f>IF(事業所!BP10=TRUE,事業所!Q12,VLOOKUP(事業所!$BP$3,事業所!$BQ$5:$BS$8,3,FALSE))</f>
        <v>#N/A</v>
      </c>
      <c r="G4" s="299"/>
      <c r="H4" s="299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72" t="s">
        <v>104</v>
      </c>
      <c r="B6" s="301" t="s">
        <v>105</v>
      </c>
      <c r="C6" s="272" t="s">
        <v>0</v>
      </c>
      <c r="D6" s="272" t="s">
        <v>1</v>
      </c>
      <c r="E6" s="302" t="s">
        <v>197</v>
      </c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</row>
    <row r="7" spans="1:32" s="9" customFormat="1" ht="21" customHeight="1" x14ac:dyDescent="0.55000000000000004">
      <c r="A7" s="272"/>
      <c r="B7" s="301"/>
      <c r="C7" s="272"/>
      <c r="D7" s="272"/>
      <c r="E7" s="273" t="s">
        <v>9233</v>
      </c>
      <c r="F7" s="307"/>
      <c r="G7" s="308"/>
      <c r="H7" s="303" t="s">
        <v>108</v>
      </c>
      <c r="I7" s="303" t="s">
        <v>113</v>
      </c>
      <c r="J7" s="303"/>
      <c r="K7" s="303"/>
      <c r="L7" s="303"/>
      <c r="M7" s="303"/>
      <c r="N7" s="305" t="s">
        <v>16</v>
      </c>
      <c r="O7" s="309" t="s">
        <v>66</v>
      </c>
      <c r="P7" s="272" t="s">
        <v>107</v>
      </c>
      <c r="Q7" s="272"/>
      <c r="R7" s="272"/>
      <c r="S7" s="272"/>
      <c r="T7" s="272" t="s">
        <v>118</v>
      </c>
      <c r="U7" s="272"/>
      <c r="V7" s="272"/>
      <c r="W7" s="272"/>
      <c r="X7" s="272" t="s">
        <v>119</v>
      </c>
      <c r="Y7" s="272"/>
      <c r="Z7" s="272"/>
      <c r="AA7" s="272"/>
      <c r="AB7" s="272" t="s">
        <v>120</v>
      </c>
      <c r="AC7" s="272"/>
      <c r="AD7" s="272"/>
      <c r="AE7" s="272"/>
    </row>
    <row r="8" spans="1:32" s="10" customFormat="1" ht="21" customHeight="1" x14ac:dyDescent="0.55000000000000004">
      <c r="A8" s="272"/>
      <c r="B8" s="301"/>
      <c r="C8" s="272"/>
      <c r="D8" s="272"/>
      <c r="E8" s="43" t="s">
        <v>177</v>
      </c>
      <c r="F8" s="18" t="s">
        <v>85</v>
      </c>
      <c r="G8" s="19" t="s">
        <v>111</v>
      </c>
      <c r="H8" s="304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06"/>
      <c r="O8" s="275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429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2XpK58MBQLlfBDj3z+p9Tb11Ydiuz0j8ohxS/t+r8HN7U6fvK8BkHlm02mKAP5ScWvSX9qTKaaCOKD8d92G81Q==" saltValue="GJY125+v+jL72/HSLnSrmA==" spinCount="100000" sheet="1" insertColumns="0" insertRows="0" deleteColumns="0" deleteRows="0"/>
  <mergeCells count="19">
    <mergeCell ref="A6:A8"/>
    <mergeCell ref="B6:B8"/>
    <mergeCell ref="C6:C8"/>
    <mergeCell ref="D6:D8"/>
    <mergeCell ref="E6:AE6"/>
    <mergeCell ref="T7:W7"/>
    <mergeCell ref="X7:AA7"/>
    <mergeCell ref="AB7:AE7"/>
    <mergeCell ref="H7:H8"/>
    <mergeCell ref="I7:M7"/>
    <mergeCell ref="N7:N8"/>
    <mergeCell ref="E7:G7"/>
    <mergeCell ref="O7:O8"/>
    <mergeCell ref="P7:S7"/>
    <mergeCell ref="C1:F1"/>
    <mergeCell ref="D3:E3"/>
    <mergeCell ref="D4:E4"/>
    <mergeCell ref="F3:H3"/>
    <mergeCell ref="F4:H4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20C9AB32-5991-43AF-8414-F55220CE3C02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22C28A8-3D10-4E2D-A1E6-14E7FC988F0B}">
          <x14:formula1>
            <xm:f>リスト!$N$1:$N$11</xm:f>
          </x14:formula1>
          <xm:sqref>F9:F58</xm:sqref>
        </x14:dataValidation>
        <x14:dataValidation type="list" allowBlank="1" showInputMessage="1" showErrorMessage="1" xr:uid="{5DA24B54-907A-44D3-A04F-E2B6AFBDEA93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9F438-A691-4D11-964B-557DBE3765F1}">
  <sheetPr codeName="Sheet9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E27" sqref="E27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7.4140625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00" t="s">
        <v>190</v>
      </c>
      <c r="D1" s="300"/>
      <c r="E1" s="300"/>
      <c r="F1" s="300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291" t="s">
        <v>79</v>
      </c>
      <c r="E3" s="291"/>
      <c r="F3" s="291" t="s">
        <v>84</v>
      </c>
      <c r="G3" s="291"/>
      <c r="H3" s="291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291" t="e">
        <f>IF(事業所!BP10=TRUE,事業所!Q11,VLOOKUP(事業所!$BP$3,事業所!$BQ$5:$BS$8,2,FALSE))</f>
        <v>#N/A</v>
      </c>
      <c r="E4" s="291"/>
      <c r="F4" s="299" t="e">
        <f>IF(事業所!BP10=TRUE,事業所!Q12,VLOOKUP(事業所!$BP$3,事業所!$BQ$5:$BS$8,3,FALSE))</f>
        <v>#N/A</v>
      </c>
      <c r="G4" s="299"/>
      <c r="H4" s="299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72" t="s">
        <v>104</v>
      </c>
      <c r="B6" s="301" t="s">
        <v>105</v>
      </c>
      <c r="C6" s="272" t="s">
        <v>0</v>
      </c>
      <c r="D6" s="272" t="s">
        <v>1</v>
      </c>
      <c r="E6" s="302" t="s">
        <v>198</v>
      </c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</row>
    <row r="7" spans="1:32" s="9" customFormat="1" ht="21" customHeight="1" x14ac:dyDescent="0.55000000000000004">
      <c r="A7" s="272"/>
      <c r="B7" s="301"/>
      <c r="C7" s="272"/>
      <c r="D7" s="272"/>
      <c r="E7" s="273" t="s">
        <v>9233</v>
      </c>
      <c r="F7" s="307"/>
      <c r="G7" s="308"/>
      <c r="H7" s="303" t="s">
        <v>108</v>
      </c>
      <c r="I7" s="303" t="s">
        <v>113</v>
      </c>
      <c r="J7" s="303"/>
      <c r="K7" s="303"/>
      <c r="L7" s="303"/>
      <c r="M7" s="303"/>
      <c r="N7" s="305" t="s">
        <v>16</v>
      </c>
      <c r="O7" s="309" t="s">
        <v>66</v>
      </c>
      <c r="P7" s="272" t="s">
        <v>107</v>
      </c>
      <c r="Q7" s="272"/>
      <c r="R7" s="272"/>
      <c r="S7" s="272"/>
      <c r="T7" s="272" t="s">
        <v>118</v>
      </c>
      <c r="U7" s="272"/>
      <c r="V7" s="272"/>
      <c r="W7" s="272"/>
      <c r="X7" s="272" t="s">
        <v>119</v>
      </c>
      <c r="Y7" s="272"/>
      <c r="Z7" s="272"/>
      <c r="AA7" s="272"/>
      <c r="AB7" s="272" t="s">
        <v>120</v>
      </c>
      <c r="AC7" s="272"/>
      <c r="AD7" s="272"/>
      <c r="AE7" s="272"/>
    </row>
    <row r="8" spans="1:32" s="10" customFormat="1" ht="21" customHeight="1" x14ac:dyDescent="0.55000000000000004">
      <c r="A8" s="272"/>
      <c r="B8" s="301"/>
      <c r="C8" s="272"/>
      <c r="D8" s="272"/>
      <c r="E8" s="43" t="s">
        <v>177</v>
      </c>
      <c r="F8" s="18" t="s">
        <v>85</v>
      </c>
      <c r="G8" s="19" t="s">
        <v>111</v>
      </c>
      <c r="H8" s="304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06"/>
      <c r="O8" s="275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429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9TJzwphl/Bwo1zrt1jEPQ9c0CXjhbYzic5TqU5Jzyi2R1CH4StSIVsEEZrvSGrE1e8Lr2UZAVpDg2/fdwx6dCg==" saltValue="+L4VOwTC++kBEaSUnznj/w==" spinCount="100000" sheet="1" insertColumns="0" insertRows="0" deleteColumns="0" deleteRows="0"/>
  <mergeCells count="19"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  <mergeCell ref="C1:F1"/>
    <mergeCell ref="D3:E3"/>
    <mergeCell ref="D4:E4"/>
    <mergeCell ref="F3:H3"/>
    <mergeCell ref="F4:H4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5B1F2AA4-6B3A-43F4-9D22-089B888125A7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1EF7877-604E-4E05-823C-9799699E295A}">
          <x14:formula1>
            <xm:f>リスト!$N$1:$N$11</xm:f>
          </x14:formula1>
          <xm:sqref>F9:F58</xm:sqref>
        </x14:dataValidation>
        <x14:dataValidation type="list" allowBlank="1" showInputMessage="1" showErrorMessage="1" xr:uid="{228896EF-15A2-4B7A-BD35-E1C14082B4F4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E333A-903F-419B-85B9-7F66390C0565}">
  <sheetPr codeName="Sheet10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E16" sqref="E16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.25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00" t="s">
        <v>191</v>
      </c>
      <c r="D1" s="300"/>
      <c r="E1" s="300"/>
      <c r="F1" s="300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291" t="s">
        <v>79</v>
      </c>
      <c r="E3" s="291"/>
      <c r="F3" s="291" t="s">
        <v>84</v>
      </c>
      <c r="G3" s="291"/>
      <c r="H3" s="291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291" t="e">
        <f>IF(事業所!BP10=TRUE,事業所!Q11,VLOOKUP(事業所!$BP$3,事業所!$BQ$5:$BS$8,2,FALSE))</f>
        <v>#N/A</v>
      </c>
      <c r="E4" s="291"/>
      <c r="F4" s="299" t="e">
        <f>IF(事業所!BP10=TRUE,事業所!Q12,VLOOKUP(事業所!$BP$3,事業所!$BQ$5:$BS$8,3,FALSE))</f>
        <v>#N/A</v>
      </c>
      <c r="G4" s="299"/>
      <c r="H4" s="299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72" t="s">
        <v>104</v>
      </c>
      <c r="B6" s="301" t="s">
        <v>105</v>
      </c>
      <c r="C6" s="272" t="s">
        <v>0</v>
      </c>
      <c r="D6" s="272" t="s">
        <v>1</v>
      </c>
      <c r="E6" s="302" t="s">
        <v>199</v>
      </c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</row>
    <row r="7" spans="1:32" s="9" customFormat="1" ht="21" customHeight="1" x14ac:dyDescent="0.55000000000000004">
      <c r="A7" s="272"/>
      <c r="B7" s="301"/>
      <c r="C7" s="272"/>
      <c r="D7" s="272"/>
      <c r="E7" s="273" t="s">
        <v>9233</v>
      </c>
      <c r="F7" s="307"/>
      <c r="G7" s="308"/>
      <c r="H7" s="303" t="s">
        <v>108</v>
      </c>
      <c r="I7" s="303" t="s">
        <v>113</v>
      </c>
      <c r="J7" s="303"/>
      <c r="K7" s="303"/>
      <c r="L7" s="303"/>
      <c r="M7" s="303"/>
      <c r="N7" s="305" t="s">
        <v>16</v>
      </c>
      <c r="O7" s="309" t="s">
        <v>66</v>
      </c>
      <c r="P7" s="272" t="s">
        <v>107</v>
      </c>
      <c r="Q7" s="272"/>
      <c r="R7" s="272"/>
      <c r="S7" s="272"/>
      <c r="T7" s="272" t="s">
        <v>118</v>
      </c>
      <c r="U7" s="272"/>
      <c r="V7" s="272"/>
      <c r="W7" s="272"/>
      <c r="X7" s="272" t="s">
        <v>119</v>
      </c>
      <c r="Y7" s="272"/>
      <c r="Z7" s="272"/>
      <c r="AA7" s="272"/>
      <c r="AB7" s="272" t="s">
        <v>120</v>
      </c>
      <c r="AC7" s="272"/>
      <c r="AD7" s="272"/>
      <c r="AE7" s="272"/>
    </row>
    <row r="8" spans="1:32" s="10" customFormat="1" ht="21" customHeight="1" x14ac:dyDescent="0.55000000000000004">
      <c r="A8" s="272"/>
      <c r="B8" s="301"/>
      <c r="C8" s="272"/>
      <c r="D8" s="272"/>
      <c r="E8" s="43" t="s">
        <v>177</v>
      </c>
      <c r="F8" s="18" t="s">
        <v>85</v>
      </c>
      <c r="G8" s="19" t="s">
        <v>111</v>
      </c>
      <c r="H8" s="304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06"/>
      <c r="O8" s="275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429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BMgYtdIUH/PYdbPRweJZ3ruIK9FxA2ij0yM9sPjZhfqwfcwwgx1FiyKjNk+Wwirij3a/wiZaXzJx8GnfEhOnYQ==" saltValue="rQQnficXRKiXaHTCJxxLiQ==" spinCount="100000" sheet="1" insertColumns="0" insertRows="0" deleteColumns="0" deleteRows="0"/>
  <mergeCells count="19"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  <mergeCell ref="C1:F1"/>
    <mergeCell ref="D3:E3"/>
    <mergeCell ref="D4:E4"/>
    <mergeCell ref="F3:H3"/>
    <mergeCell ref="F4:H4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CEE039EA-5209-4B22-B2AC-136951201AFB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5B1F00B-2AE1-4F47-949A-87108D31604E}">
          <x14:formula1>
            <xm:f>リスト!$N$1:$N$11</xm:f>
          </x14:formula1>
          <xm:sqref>F9:F58</xm:sqref>
        </x14:dataValidation>
        <x14:dataValidation type="list" allowBlank="1" showInputMessage="1" showErrorMessage="1" xr:uid="{258D2938-E6F0-4D61-BED8-2D6E7D849373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2228-1C10-4415-AEEC-18354834C3CC}">
  <sheetPr codeName="Sheet11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D20" sqref="D20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00" t="s">
        <v>192</v>
      </c>
      <c r="D1" s="300"/>
      <c r="E1" s="300"/>
      <c r="F1" s="300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291" t="s">
        <v>79</v>
      </c>
      <c r="E3" s="291"/>
      <c r="F3" s="291" t="s">
        <v>84</v>
      </c>
      <c r="G3" s="291"/>
      <c r="H3" s="291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291" t="e">
        <f>IF(事業所!BP10=TRUE,事業所!Q11,VLOOKUP(事業所!$BP$3,事業所!$BQ$5:$BS$8,2,FALSE))</f>
        <v>#N/A</v>
      </c>
      <c r="E4" s="291"/>
      <c r="F4" s="299" t="e">
        <f>IF(事業所!BP10=TRUE,事業所!Q12,VLOOKUP(事業所!$BP$3,事業所!$BQ$5:$BS$8,3,FALSE))</f>
        <v>#N/A</v>
      </c>
      <c r="G4" s="299"/>
      <c r="H4" s="299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72" t="s">
        <v>104</v>
      </c>
      <c r="B6" s="301" t="s">
        <v>105</v>
      </c>
      <c r="C6" s="272" t="s">
        <v>0</v>
      </c>
      <c r="D6" s="272" t="s">
        <v>1</v>
      </c>
      <c r="E6" s="302" t="s">
        <v>200</v>
      </c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</row>
    <row r="7" spans="1:32" s="9" customFormat="1" ht="21" customHeight="1" x14ac:dyDescent="0.55000000000000004">
      <c r="A7" s="272"/>
      <c r="B7" s="301"/>
      <c r="C7" s="272"/>
      <c r="D7" s="272"/>
      <c r="E7" s="273" t="s">
        <v>9233</v>
      </c>
      <c r="F7" s="307"/>
      <c r="G7" s="308"/>
      <c r="H7" s="303" t="s">
        <v>108</v>
      </c>
      <c r="I7" s="303" t="s">
        <v>113</v>
      </c>
      <c r="J7" s="303"/>
      <c r="K7" s="303"/>
      <c r="L7" s="303"/>
      <c r="M7" s="303"/>
      <c r="N7" s="305" t="s">
        <v>16</v>
      </c>
      <c r="O7" s="309" t="s">
        <v>66</v>
      </c>
      <c r="P7" s="272" t="s">
        <v>107</v>
      </c>
      <c r="Q7" s="272"/>
      <c r="R7" s="272"/>
      <c r="S7" s="272"/>
      <c r="T7" s="272" t="s">
        <v>118</v>
      </c>
      <c r="U7" s="272"/>
      <c r="V7" s="272"/>
      <c r="W7" s="272"/>
      <c r="X7" s="272" t="s">
        <v>119</v>
      </c>
      <c r="Y7" s="272"/>
      <c r="Z7" s="272"/>
      <c r="AA7" s="272"/>
      <c r="AB7" s="272" t="s">
        <v>120</v>
      </c>
      <c r="AC7" s="272"/>
      <c r="AD7" s="272"/>
      <c r="AE7" s="272"/>
    </row>
    <row r="8" spans="1:32" s="10" customFormat="1" ht="21" customHeight="1" x14ac:dyDescent="0.55000000000000004">
      <c r="A8" s="272"/>
      <c r="B8" s="301"/>
      <c r="C8" s="272"/>
      <c r="D8" s="272"/>
      <c r="E8" s="43" t="s">
        <v>177</v>
      </c>
      <c r="F8" s="18" t="s">
        <v>85</v>
      </c>
      <c r="G8" s="19" t="s">
        <v>111</v>
      </c>
      <c r="H8" s="304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06"/>
      <c r="O8" s="275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429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xPBemdPi5SmlRBYQYgq4quqTKfwYLAl1eN8j8869yYMqUX01DhQr+tDNlLZksZo4Mbxs2HsOQB8u35Zg3qgA7w==" saltValue="frgggwIV2UQRcZmD10FObA==" spinCount="100000" sheet="1" insertColumns="0" insertRows="0" deleteColumns="0" deleteRows="0"/>
  <mergeCells count="19"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  <mergeCell ref="C1:F1"/>
    <mergeCell ref="D3:E3"/>
    <mergeCell ref="D4:E4"/>
    <mergeCell ref="F3:H3"/>
    <mergeCell ref="F4:H4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0FD9DF6F-21DA-4050-A24B-A63747BBED80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C7CDC74-7704-4AB6-B801-ED139BC30BC3}">
          <x14:formula1>
            <xm:f>リスト!$N$1:$N$11</xm:f>
          </x14:formula1>
          <xm:sqref>F9:F58</xm:sqref>
        </x14:dataValidation>
        <x14:dataValidation type="list" allowBlank="1" showInputMessage="1" showErrorMessage="1" xr:uid="{63CFB11D-5044-4EF5-AFFF-EB42872245B7}">
          <x14:formula1>
            <xm:f>リスト!$P$1:$P$5</xm:f>
          </x14:formula1>
          <xm:sqref>P9:P58 AB9:AB58 X9:X58 T9:T58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19</vt:i4>
      </vt:variant>
    </vt:vector>
  </HeadingPairs>
  <TitlesOfParts>
    <vt:vector size="42" baseType="lpstr">
      <vt:lpstr>入力⇒</vt:lpstr>
      <vt:lpstr>≪ﾏﾆｭｱﾙ≫</vt:lpstr>
      <vt:lpstr>事業所</vt:lpstr>
      <vt:lpstr>対象者</vt:lpstr>
      <vt:lpstr>経路A</vt:lpstr>
      <vt:lpstr>B</vt:lpstr>
      <vt:lpstr>C</vt:lpstr>
      <vt:lpstr>D</vt:lpstr>
      <vt:lpstr>E</vt:lpstr>
      <vt:lpstr>F</vt:lpstr>
      <vt:lpstr>入力(毎月)⇒</vt:lpstr>
      <vt:lpstr>出勤表</vt:lpstr>
      <vt:lpstr>印刷⇒</vt:lpstr>
      <vt:lpstr>通所届</vt:lpstr>
      <vt:lpstr>印刷(毎月)⇒</vt:lpstr>
      <vt:lpstr>内訳書</vt:lpstr>
      <vt:lpstr>札幌市確認用⇒</vt:lpstr>
      <vt:lpstr>貼付データ①</vt:lpstr>
      <vt:lpstr>貼付データ②</vt:lpstr>
      <vt:lpstr>市内事業所一覧</vt:lpstr>
      <vt:lpstr>市外事業所一覧</vt:lpstr>
      <vt:lpstr>地活・作業所一覧</vt:lpstr>
      <vt:lpstr>リスト</vt:lpstr>
      <vt:lpstr>地活・作業所一覧!_FilterDatabase</vt:lpstr>
      <vt:lpstr>≪ﾏﾆｭｱﾙ≫!Print_Area</vt:lpstr>
      <vt:lpstr>B!Print_Area</vt:lpstr>
      <vt:lpstr>'C'!Print_Area</vt:lpstr>
      <vt:lpstr>D!Print_Area</vt:lpstr>
      <vt:lpstr>E!Print_Area</vt:lpstr>
      <vt:lpstr>F!Print_Area</vt:lpstr>
      <vt:lpstr>経路A!Print_Area</vt:lpstr>
      <vt:lpstr>市外事業所一覧!Print_Area</vt:lpstr>
      <vt:lpstr>市内事業所一覧!Print_Area</vt:lpstr>
      <vt:lpstr>事業所!Print_Area</vt:lpstr>
      <vt:lpstr>出勤表!Print_Area</vt:lpstr>
      <vt:lpstr>対象者!Print_Area</vt:lpstr>
      <vt:lpstr>通所届!Print_Area</vt:lpstr>
      <vt:lpstr>貼付データ②!Print_Area</vt:lpstr>
      <vt:lpstr>内訳書!Print_Area</vt:lpstr>
      <vt:lpstr>出勤表!Print_Titles</vt:lpstr>
      <vt:lpstr>対象者!Print_Titles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札幌市障がい福祉課</dc:creator>
  <cp:lastModifiedBy>渡部 愛美</cp:lastModifiedBy>
  <cp:lastPrinted>2024-10-15T02:47:18Z</cp:lastPrinted>
  <dcterms:created xsi:type="dcterms:W3CDTF">2024-05-27T06:48:12Z</dcterms:created>
  <dcterms:modified xsi:type="dcterms:W3CDTF">2025-11-06T01:08:05Z</dcterms:modified>
</cp:coreProperties>
</file>