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912B830F-CDDE-4D53-8D4A-B4ADE2FBAEC4}" xr6:coauthVersionLast="47" xr6:coauthVersionMax="47" xr10:uidLastSave="{00000000-0000-0000-0000-000000000000}"/>
  <workbookProtection workbookAlgorithmName="SHA-512" workbookHashValue="lQyKhAOt6fGBBOkuS9y34gUGO9ZgwRefajxXBGh7XiyzEHdvRHINrjPjOj4Iz9AEHHuU835aU4ftzmlyXWaxEw==" workbookSaltValue="0kKmdfyM8lCMJjs04mg/lw==" workbookSpinCount="100000" lockStructure="1"/>
  <bookViews>
    <workbookView xWindow="-120" yWindow="-120" windowWidth="29040" windowHeight="15840" tabRatio="863" activeTab="1" xr2:uid="{2D0ED604-687E-421A-8E66-E4D09A6A55B8}"/>
  </bookViews>
  <sheets>
    <sheet name="入力⇒" sheetId="19" r:id="rId1"/>
    <sheet name="≪ﾏﾆｭｱﾙ≫" sheetId="6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市内事業所一覧!$A$2:$L$1217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1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市外事業所一覧!$A$2:$H$1529</definedName>
    <definedName name="_xlnm.Print_Area" localSheetId="19">市内事業所一覧!$A$2:$I$1232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" i="28" l="1"/>
  <c r="AB26" i="28" l="1"/>
  <c r="AB24" i="28"/>
  <c r="BO24" i="18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BT6" i="28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D24" i="28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AB32" i="28"/>
  <c r="BS8" i="28" s="1"/>
  <c r="AB30" i="28"/>
  <c r="BV8" i="28" s="1"/>
  <c r="D30" i="28"/>
  <c r="BU8" i="28" s="1"/>
  <c r="BS7" i="28"/>
  <c r="BV7" i="28"/>
  <c r="BU7" i="28"/>
  <c r="BW5" i="28"/>
  <c r="H3" i="27" s="1"/>
  <c r="BV5" i="28"/>
  <c r="BU5" i="28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J14" i="18" l="1"/>
  <c r="J12" i="18"/>
  <c r="AN14" i="18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E4" i="23" s="1"/>
  <c r="D4" i="23" l="1"/>
  <c r="B3" i="27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<sst xmlns="http://schemas.openxmlformats.org/spreadsheetml/2006/main" count="17134" uniqueCount="10147">
  <si>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</si>
  <si>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</si>
  <si>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</si>
  <si>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</si>
  <si>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</si>
  <si>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</si>
  <si>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</si>
  <si>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</si>
  <si>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</si>
  <si>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</si>
  <si>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</si>
  <si>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</si>
  <si>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</si>
  <si>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</si>
  <si>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</si>
  <si>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</si>
  <si>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</si>
  <si>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</si>
  <si>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</si>
  <si>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</si>
  <si>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</si>
  <si>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</si>
  <si>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</si>
  <si>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</si>
  <si>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</si>
  <si>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</si>
  <si>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</si>
  <si>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</si>
  <si>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</si>
  <si>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</si>
  <si>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</si>
  <si>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</si>
  <si>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</si>
  <si>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</si>
  <si>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</si>
  <si>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</si>
  <si>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</si>
  <si>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</si>
  <si>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</si>
  <si>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</si>
  <si>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</si>
  <si>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</si>
  <si>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</si>
  <si>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</si>
  <si>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</si>
  <si>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</si>
  <si>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</si>
  <si>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</si>
  <si>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</si>
  <si>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</si>
  <si>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</si>
  <si>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</si>
  <si>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</si>
  <si>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</si>
  <si>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</si>
  <si>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</si>
  <si>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</si>
  <si>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</si>
  <si>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</si>
  <si>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</si>
  <si>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</si>
  <si>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</si>
  <si>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</si>
  <si>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</si>
  <si>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</si>
  <si>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</si>
  <si>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</si>
  <si>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</si>
  <si>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</si>
  <si>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</si>
  <si>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</si>
  <si>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</si>
  <si>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</si>
  <si>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</si>
  <si>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</si>
  <si>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</si>
  <si>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</si>
  <si>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</si>
  <si>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</si>
  <si>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</si>
  <si>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</si>
  <si>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</si>
  <si>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</si>
  <si>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</si>
  <si>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</si>
  <si>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</si>
  <si>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</si>
  <si>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</si>
  <si>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</si>
  <si>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</si>
  <si>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</si>
  <si>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</si>
  <si>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</si>
  <si>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</si>
  <si>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</si>
  <si>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</si>
  <si>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</si>
  <si>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</si>
  <si>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</si>
  <si>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</si>
  <si>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</si>
  <si>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</si>
  <si>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</si>
  <si>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</si>
  <si>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</si>
  <si>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</si>
  <si>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</si>
  <si>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</si>
  <si>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</si>
  <si>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</si>
  <si>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</si>
  <si>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</si>
  <si>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</si>
  <si>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</si>
  <si>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</si>
  <si>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</si>
  <si>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</si>
  <si>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</si>
  <si>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</si>
  <si>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</si>
  <si>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</si>
  <si>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</si>
  <si>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</si>
  <si>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</si>
  <si>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</si>
  <si>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</si>
  <si>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</si>
  <si>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</si>
  <si>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</si>
  <si>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</si>
  <si>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</si>
  <si>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</si>
  <si>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</si>
  <si>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</si>
  <si>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</si>
  <si>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</si>
  <si>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</si>
  <si>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</si>
  <si>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</si>
  <si>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</si>
  <si>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</si>
  <si>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</si>
  <si>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</si>
  <si>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</si>
  <si>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</si>
  <si>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</si>
  <si>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</si>
  <si>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</si>
  <si>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</si>
  <si>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</si>
  <si>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</si>
  <si>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</si>
  <si>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</si>
  <si>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</si>
  <si>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</si>
  <si>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</si>
  <si>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</si>
  <si>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</si>
  <si>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</si>
  <si>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</si>
  <si>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</si>
  <si>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</si>
  <si>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</si>
  <si>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</si>
  <si>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</si>
  <si>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</si>
  <si>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</si>
  <si>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</si>
  <si>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</si>
  <si>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</si>
  <si>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</si>
  <si>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</si>
  <si>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</si>
  <si>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</si>
  <si>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</si>
  <si>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</si>
  <si>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</si>
  <si>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</si>
  <si>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</si>
  <si>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</si>
  <si>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</si>
  <si>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</si>
  <si>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</si>
  <si>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</si>
  <si>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</si>
  <si>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</si>
  <si>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</si>
  <si>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</si>
  <si>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</si>
  <si>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</si>
  <si>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</si>
  <si>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</si>
  <si>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</si>
  <si>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</si>
  <si>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</si>
  <si>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</si>
  <si>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</si>
  <si>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</si>
  <si>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</si>
  <si>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</si>
  <si>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</si>
  <si>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</si>
  <si>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</si>
  <si>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</si>
  <si>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</si>
  <si>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</si>
  <si>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</si>
  <si>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</si>
  <si>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</si>
  <si>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</si>
  <si>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</si>
  <si>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</si>
  <si>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</si>
  <si>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</si>
  <si>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</si>
  <si>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</si>
  <si>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</si>
  <si>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</si>
  <si>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</si>
  <si>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</si>
  <si>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</si>
  <si>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</si>
  <si>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</si>
  <si>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</si>
  <si>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</si>
  <si>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</si>
  <si>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</si>
  <si>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</si>
  <si>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</si>
  <si>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</si>
  <si>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</si>
  <si>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</si>
  <si>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</si>
  <si>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</si>
  <si>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</si>
  <si>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</si>
  <si>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</si>
  <si>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</si>
  <si>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</si>
  <si>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</si>
  <si>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</si>
  <si>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</si>
  <si>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</si>
  <si>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</si>
  <si>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</si>
  <si>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</si>
  <si>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</si>
  <si>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</si>
  <si>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</si>
  <si>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</si>
  <si>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</si>
  <si>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</si>
  <si>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</si>
  <si>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</si>
  <si>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</si>
  <si>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</si>
  <si>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</si>
  <si>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</si>
  <si>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</si>
  <si>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</si>
  <si>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</si>
  <si>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</si>
  <si>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</si>
  <si>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</si>
  <si>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</si>
  <si>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</si>
  <si>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</si>
  <si>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</si>
  <si>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</si>
  <si>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</si>
  <si>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</si>
  <si>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</si>
  <si>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</si>
  <si>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</si>
  <si>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</si>
  <si>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</si>
  <si>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</si>
  <si>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</si>
  <si>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</si>
  <si>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</si>
  <si>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</si>
  <si>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</si>
  <si>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</si>
  <si>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</si>
  <si>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</si>
  <si>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</si>
  <si>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</si>
  <si>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</si>
  <si>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</si>
  <si>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</si>
  <si>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</si>
  <si>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</si>
  <si>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</si>
  <si>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</si>
  <si>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</si>
  <si>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</si>
  <si>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</si>
  <si>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</si>
  <si>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</si>
  <si>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</si>
  <si>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</si>
  <si>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</si>
  <si>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</si>
  <si>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</si>
  <si>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</si>
  <si>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</si>
  <si>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</si>
  <si>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</si>
  <si>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</si>
  <si>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</si>
  <si>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</si>
  <si>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</si>
  <si>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</si>
  <si>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</si>
  <si>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</si>
  <si>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</si>
  <si>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</si>
  <si>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</si>
  <si>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</si>
  <si>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</si>
  <si>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</si>
  <si>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</si>
  <si>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</si>
  <si>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</si>
  <si>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</si>
  <si>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</si>
  <si>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</si>
  <si>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</si>
  <si>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</si>
  <si>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</si>
  <si>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</si>
  <si>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</si>
  <si>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</si>
  <si>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</si>
  <si>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</si>
  <si>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</si>
  <si>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</si>
  <si>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</si>
  <si>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</si>
  <si>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</si>
  <si>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</si>
  <si>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</si>
  <si>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</si>
  <si>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</si>
  <si>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</si>
  <si>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</si>
  <si>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</si>
  <si>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</si>
  <si>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</si>
  <si>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</si>
  <si>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</si>
  <si>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</si>
  <si>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</si>
  <si>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</si>
  <si>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</si>
  <si>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</si>
  <si>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</si>
  <si>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</si>
  <si>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</si>
  <si>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</si>
  <si>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</si>
  <si>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</si>
  <si>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</si>
  <si>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</si>
  <si>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</si>
  <si>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</si>
  <si>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</si>
  <si>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</si>
  <si>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</si>
  <si>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</si>
  <si>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</si>
  <si>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</si>
  <si>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</si>
  <si>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</si>
  <si>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</si>
  <si>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</si>
  <si>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</si>
  <si>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</si>
  <si>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</si>
  <si>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</si>
  <si>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</si>
  <si>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</si>
  <si>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</si>
  <si>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</si>
  <si>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</si>
  <si>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</si>
  <si>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</si>
  <si>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</si>
  <si>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</si>
  <si>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</si>
  <si>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</si>
  <si>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</si>
  <si>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</si>
  <si>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</si>
  <si>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</si>
  <si>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</si>
  <si>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</si>
  <si>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</si>
  <si>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</si>
  <si>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</si>
  <si>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</si>
  <si>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</si>
  <si>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</si>
  <si>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</si>
  <si>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</si>
  <si>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</si>
  <si>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</si>
  <si>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</si>
  <si>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</si>
  <si>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</si>
  <si>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</si>
  <si>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</si>
  <si>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</si>
  <si>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</si>
  <si>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</si>
  <si>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</si>
  <si>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</si>
  <si>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</si>
  <si>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</si>
  <si>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</si>
  <si>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</si>
  <si>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</si>
  <si>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</si>
  <si>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</si>
  <si>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</si>
  <si>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</si>
  <si>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</si>
  <si>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</si>
  <si>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</si>
  <si>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</si>
  <si>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</si>
  <si>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</si>
  <si>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</si>
  <si>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</si>
  <si>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</si>
  <si>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</si>
  <si>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</si>
  <si>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</si>
  <si>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</si>
  <si>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</si>
  <si>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</si>
  <si>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</si>
  <si>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</si>
  <si>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</si>
  <si>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</si>
  <si>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</si>
  <si>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</si>
  <si>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</si>
  <si>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</si>
  <si>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</si>
  <si>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</si>
  <si>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</si>
  <si>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</si>
  <si>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</si>
  <si>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</si>
  <si>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</si>
  <si>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</si>
  <si>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</si>
  <si>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</si>
  <si>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</si>
  <si>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</si>
  <si>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</si>
  <si>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</si>
  <si>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</si>
  <si>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</si>
  <si>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</si>
  <si>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</si>
  <si>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</si>
  <si>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</si>
  <si>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</si>
  <si>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</si>
  <si>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</si>
  <si>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</si>
  <si>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</si>
  <si>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</si>
  <si>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</si>
  <si>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</si>
  <si>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</si>
  <si>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</si>
  <si>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</si>
  <si>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</si>
  <si>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</si>
  <si>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</si>
  <si>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</si>
  <si>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</si>
  <si>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</si>
  <si>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</si>
  <si>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</si>
  <si>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</si>
  <si>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</si>
  <si>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</si>
  <si>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</si>
  <si>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</si>
  <si>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</si>
  <si>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</si>
  <si>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</si>
  <si>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</si>
  <si>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</si>
  <si>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</si>
  <si>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</si>
  <si>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</si>
  <si>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</si>
  <si>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</si>
  <si>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</si>
  <si>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</si>
  <si>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</si>
  <si>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</si>
  <si>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</si>
  <si>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</si>
  <si>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</si>
  <si>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</si>
  <si>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</si>
  <si>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</si>
  <si>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</si>
  <si>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</si>
  <si>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</si>
  <si>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</si>
  <si>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</si>
  <si>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</si>
  <si>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</si>
  <si>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</si>
  <si>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</si>
  <si>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</si>
  <si>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</si>
  <si>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</si>
  <si>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</si>
  <si>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</si>
  <si>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</si>
  <si>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</si>
  <si>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</si>
  <si>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</si>
  <si>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</si>
  <si>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</si>
  <si>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</si>
  <si>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</si>
  <si>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</si>
  <si>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</si>
  <si>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</si>
  <si>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</si>
  <si>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</si>
  <si>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</si>
  <si>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</si>
  <si>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</si>
  <si>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</si>
  <si>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</si>
  <si>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</si>
  <si>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</si>
  <si>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</si>
  <si>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</si>
  <si>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</si>
  <si>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</si>
  <si>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</si>
  <si>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</si>
  <si>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</si>
  <si>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</si>
  <si>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</si>
  <si>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</si>
  <si>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</si>
  <si>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</si>
  <si>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</si>
  <si>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</si>
  <si>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</si>
  <si>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</si>
  <si>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</si>
  <si>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</si>
  <si>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</si>
  <si>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</si>
  <si>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</si>
  <si>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</si>
  <si>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</si>
  <si>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</si>
  <si>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</si>
  <si>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</si>
  <si>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</si>
  <si>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</si>
  <si>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</si>
  <si>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</si>
  <si>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</si>
  <si>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</si>
  <si>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</si>
  <si>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</si>
  <si>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</si>
  <si>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</si>
  <si>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</si>
  <si>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</si>
  <si>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</si>
  <si>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</si>
  <si>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</si>
  <si>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</si>
  <si>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</si>
  <si>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</si>
  <si>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</si>
  <si>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</si>
  <si>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</si>
  <si>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</si>
  <si>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</si>
  <si>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</si>
  <si>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</si>
  <si>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</si>
  <si>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</si>
  <si>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</si>
  <si>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</si>
  <si>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</si>
  <si>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</si>
  <si>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</si>
  <si>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</si>
  <si>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</si>
  <si>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</si>
  <si>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</si>
  <si>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</si>
  <si>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</si>
  <si>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</si>
  <si>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</si>
  <si>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</si>
  <si>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</si>
  <si>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</si>
  <si>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</si>
  <si>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</si>
  <si>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</si>
  <si>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</si>
  <si>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</si>
  <si>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</si>
  <si>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</si>
  <si>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</si>
  <si>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</si>
  <si>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</si>
  <si>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</si>
  <si>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</si>
  <si>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</si>
  <si>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</si>
  <si>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</si>
  <si>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</si>
  <si>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</si>
  <si>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</si>
  <si>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</si>
  <si>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</si>
  <si>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</si>
  <si>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</si>
  <si>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</si>
  <si>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</si>
  <si>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</si>
  <si>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</si>
  <si>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</si>
  <si>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</si>
  <si>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</si>
  <si>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</si>
  <si>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</si>
  <si>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</si>
  <si>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</si>
  <si>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</si>
  <si>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</si>
  <si>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</si>
  <si>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</si>
  <si>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</si>
  <si>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</si>
  <si>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</si>
  <si>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</si>
  <si>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</si>
  <si>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</si>
  <si>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</si>
  <si>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</si>
  <si>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</si>
  <si>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</si>
  <si>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</si>
  <si>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</si>
  <si>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</si>
  <si>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</si>
  <si>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</si>
  <si>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</si>
  <si>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</si>
  <si>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</si>
  <si>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</si>
  <si>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</si>
  <si>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</si>
  <si>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</si>
  <si>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</si>
  <si>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</si>
  <si>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</si>
  <si>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</si>
  <si>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</si>
  <si>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</si>
  <si>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</si>
  <si>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</si>
  <si>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</si>
  <si>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</si>
  <si>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</si>
  <si>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</si>
  <si>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</si>
  <si>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</si>
  <si>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</si>
  <si>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</si>
  <si>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</si>
  <si>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</si>
  <si>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</si>
  <si>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</si>
  <si>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</si>
  <si>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</si>
  <si>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</si>
  <si>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</si>
  <si>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</si>
  <si>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</si>
  <si>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</si>
  <si>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</si>
  <si>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</si>
  <si>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</si>
  <si>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</si>
  <si>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</si>
  <si>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</si>
  <si>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</si>
  <si>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</si>
  <si>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</si>
  <si>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</si>
  <si>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</si>
  <si>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</si>
  <si>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</si>
  <si>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</si>
  <si>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</si>
  <si>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</si>
  <si>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</si>
  <si>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</si>
  <si>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</si>
  <si>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</si>
  <si>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</si>
  <si>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</si>
  <si>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</si>
  <si>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</si>
  <si>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</si>
  <si>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</si>
  <si>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</si>
  <si>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</si>
  <si>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</si>
  <si>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</si>
  <si>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</si>
  <si>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</si>
  <si>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</si>
  <si>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</si>
  <si>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</si>
  <si>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</si>
  <si>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</si>
  <si>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</si>
  <si>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</si>
  <si>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</si>
  <si>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</si>
  <si>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</si>
  <si>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</si>
  <si>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</si>
  <si>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</si>
  <si>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</si>
  <si>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</si>
  <si>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</si>
  <si>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</si>
  <si>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</si>
  <si>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</si>
  <si>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</si>
  <si>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</si>
  <si>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</si>
  <si>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</si>
  <si>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</si>
  <si>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</si>
  <si>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</si>
  <si>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</si>
  <si>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</si>
  <si>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</si>
  <si>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</si>
  <si>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</si>
  <si>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</si>
  <si>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</si>
  <si>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</si>
  <si>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</si>
  <si>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</si>
  <si>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</si>
  <si>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</si>
  <si>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</si>
  <si>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</si>
  <si>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</si>
  <si>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</si>
  <si>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</si>
  <si>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</si>
  <si>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</si>
  <si>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</si>
  <si>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</si>
  <si>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</si>
  <si>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</si>
  <si>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</si>
  <si>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</si>
  <si>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</si>
  <si>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</si>
  <si>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</si>
  <si>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</si>
  <si>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</si>
  <si>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</si>
  <si>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</si>
  <si>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</si>
  <si>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</si>
  <si>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</si>
  <si>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</si>
  <si>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</si>
  <si>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</si>
  <si>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</si>
  <si>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</si>
  <si>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</si>
  <si>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</si>
  <si>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</si>
  <si>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</si>
  <si>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</si>
  <si>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</si>
  <si>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</si>
  <si>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</si>
  <si>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</si>
  <si>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</si>
  <si>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</si>
  <si>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</si>
  <si>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</si>
  <si>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</si>
  <si>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</si>
  <si>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</si>
  <si>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</si>
  <si>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</si>
  <si>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</si>
  <si>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</si>
  <si>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</si>
  <si>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</si>
  <si>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</si>
  <si>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</si>
  <si>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</si>
  <si>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</si>
  <si>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</si>
  <si>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</si>
  <si>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</si>
  <si>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</si>
  <si>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</si>
  <si>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</si>
  <si>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</si>
  <si>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</si>
  <si>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</si>
  <si>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</si>
  <si>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</si>
  <si>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</si>
  <si>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</si>
  <si>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</si>
  <si>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</si>
  <si>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</si>
  <si>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</si>
  <si>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</si>
  <si>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</si>
  <si>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</si>
  <si>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</si>
  <si>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</si>
  <si>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</si>
  <si>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</si>
  <si>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</si>
  <si>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</si>
  <si>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</si>
  <si>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</si>
  <si>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</si>
  <si>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</si>
  <si>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</si>
  <si>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</si>
  <si>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</si>
  <si>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</si>
  <si>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</si>
  <si>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</si>
  <si>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</si>
  <si>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</si>
  <si>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</si>
  <si>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</si>
  <si>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</si>
  <si>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</si>
  <si>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</si>
  <si>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</si>
  <si>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</si>
  <si>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</si>
  <si>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</si>
  <si>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</si>
  <si>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</si>
  <si>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</si>
  <si>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</si>
  <si>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</si>
  <si>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</si>
  <si>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</si>
  <si>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</si>
  <si>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</si>
  <si>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</si>
  <si>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</si>
  <si>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</si>
  <si>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</si>
  <si>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</si>
  <si>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</si>
  <si>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</si>
  <si>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</si>
  <si>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</si>
  <si>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</si>
  <si>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</si>
  <si>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</si>
  <si>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</si>
  <si>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</si>
  <si>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</si>
  <si>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</si>
  <si>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</si>
  <si>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</si>
  <si>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</si>
  <si>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</si>
  <si>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</si>
  <si>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</si>
  <si>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</si>
  <si>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</si>
  <si>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</si>
  <si>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</si>
  <si>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</si>
  <si>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</si>
  <si>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</si>
  <si>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</si>
  <si>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</si>
  <si>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</si>
  <si>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</si>
  <si>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</si>
  <si>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</si>
  <si>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</si>
  <si>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</si>
  <si>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</si>
  <si>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</si>
  <si>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</si>
  <si>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</si>
  <si>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</si>
  <si>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</si>
  <si>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</si>
  <si>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</si>
  <si>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</si>
  <si>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</si>
  <si>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</si>
  <si>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</si>
  <si>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</si>
  <si>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</si>
  <si>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</si>
  <si>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</si>
  <si>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</si>
  <si>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</si>
  <si>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</si>
  <si>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</si>
  <si>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</si>
  <si>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</si>
  <si>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</si>
  <si>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</si>
  <si>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</si>
  <si>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</si>
  <si>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</si>
  <si>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</si>
  <si>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</si>
  <si>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</si>
  <si>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</si>
  <si>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</si>
  <si>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</si>
  <si>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</si>
  <si>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</si>
  <si>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</si>
  <si>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</si>
  <si>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</si>
  <si>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</si>
  <si>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</si>
  <si>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</si>
  <si>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</si>
  <si>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</si>
  <si>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</si>
  <si>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</si>
  <si>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</si>
  <si>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</si>
  <si>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</si>
  <si>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</si>
  <si>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</si>
  <si>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</si>
  <si>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</si>
  <si>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</si>
  <si>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</si>
  <si>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</si>
  <si>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</si>
  <si>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</si>
  <si>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</si>
  <si>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</si>
  <si>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</si>
  <si>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</si>
  <si>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</si>
  <si>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</si>
  <si>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</si>
  <si>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</si>
  <si>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</si>
  <si>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</si>
  <si>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</si>
  <si>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</si>
  <si>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</si>
  <si>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</si>
  <si>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</si>
  <si>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</si>
  <si>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</si>
  <si>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</si>
  <si>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</si>
  <si>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</si>
  <si>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</si>
  <si>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</si>
  <si>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</si>
  <si>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</si>
  <si>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</si>
  <si>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</si>
  <si>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</si>
  <si>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</si>
  <si>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</si>
  <si>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</si>
  <si>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</si>
  <si>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</si>
  <si>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</si>
  <si>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</si>
  <si>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</si>
  <si>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</si>
  <si>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</si>
  <si>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</si>
  <si>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</si>
  <si>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</si>
  <si>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</si>
  <si>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</si>
  <si>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</si>
  <si>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</si>
  <si>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</si>
  <si>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</si>
  <si>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</si>
  <si>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</si>
  <si>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</si>
  <si>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</si>
  <si>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</si>
  <si>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</si>
  <si>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</si>
  <si>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</si>
  <si>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</si>
  <si>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</si>
  <si>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</si>
  <si>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</si>
  <si>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</si>
  <si>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</si>
  <si>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</si>
  <si>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</si>
  <si>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</si>
  <si>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</si>
  <si>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</si>
  <si>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</si>
  <si>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</si>
  <si>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</si>
  <si>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</si>
  <si>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</si>
  <si>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</si>
  <si>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</si>
  <si>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</si>
  <si>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</si>
  <si>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</si>
  <si>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</si>
  <si>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</si>
  <si>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</si>
  <si>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</si>
  <si>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</si>
  <si>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</si>
  <si>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</si>
  <si>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</si>
  <si>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</si>
  <si>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</si>
  <si>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</si>
  <si>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</si>
  <si>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</si>
  <si>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</si>
  <si>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</si>
  <si>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</si>
  <si>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</si>
  <si>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</si>
  <si>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</si>
  <si>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</si>
  <si>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</si>
  <si>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</si>
  <si>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</si>
  <si>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</si>
  <si>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</si>
  <si>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</si>
  <si>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</si>
  <si>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</si>
  <si>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</si>
  <si>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</si>
  <si>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</si>
  <si>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</si>
  <si>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</si>
  <si>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</si>
  <si>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</si>
  <si>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</si>
  <si>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</si>
  <si>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</si>
  <si>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</si>
  <si>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</si>
  <si>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</si>
  <si>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</si>
  <si>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</si>
  <si>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</si>
  <si>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</si>
  <si>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</si>
  <si>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</si>
  <si>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</si>
  <si>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</si>
  <si>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</si>
  <si>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</si>
  <si>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</si>
  <si>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</si>
  <si>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</si>
  <si>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</si>
  <si>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</si>
  <si>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</si>
  <si>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</si>
  <si>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</si>
  <si>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</si>
  <si>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</si>
  <si>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</si>
  <si>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</si>
  <si>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</si>
  <si>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</si>
  <si>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</si>
  <si>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</si>
  <si>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</si>
  <si>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</si>
  <si>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</si>
  <si>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</si>
  <si>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</si>
  <si>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</si>
  <si>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</si>
  <si>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</si>
  <si>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</si>
  <si>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</si>
  <si>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</si>
  <si>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</si>
  <si>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</si>
  <si>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</si>
  <si>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</si>
  <si>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</si>
  <si>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</si>
  <si>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</si>
  <si>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</si>
  <si>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</si>
  <si>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</si>
  <si>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</si>
  <si>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</si>
  <si>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</si>
  <si>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</si>
  <si>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</si>
  <si>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</si>
  <si>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</si>
  <si>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</si>
  <si>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</si>
  <si>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</si>
  <si>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</si>
  <si>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</si>
  <si>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</si>
  <si>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</si>
  <si>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</si>
  <si>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</si>
  <si>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</si>
  <si>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</si>
  <si>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</si>
  <si>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</si>
  <si>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</si>
  <si>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</si>
  <si>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</si>
  <si>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</si>
  <si>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</si>
  <si>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</si>
  <si>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</si>
  <si>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</si>
  <si>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</si>
  <si>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</si>
  <si>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</si>
  <si>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</si>
  <si>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</si>
  <si>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</si>
  <si>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</si>
  <si>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</si>
  <si>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</si>
  <si>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</si>
  <si>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</si>
  <si>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</si>
  <si>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</si>
  <si>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</si>
  <si>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</si>
  <si>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</si>
  <si>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</si>
  <si>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</si>
  <si>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</si>
  <si>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</si>
  <si>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</si>
  <si>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</si>
  <si>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</si>
  <si>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</si>
  <si>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</si>
  <si>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</si>
  <si>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</si>
  <si>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</si>
  <si>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</si>
  <si>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</si>
  <si>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</si>
  <si>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</si>
  <si>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</si>
  <si>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</si>
  <si>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</si>
  <si>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</si>
  <si>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</si>
  <si>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</si>
  <si>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</si>
  <si>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</si>
  <si>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</si>
  <si>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</si>
  <si>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</si>
  <si>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</si>
  <si>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</si>
  <si>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</si>
  <si>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</si>
  <si>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</si>
  <si>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</si>
  <si>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</si>
  <si>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</si>
  <si>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</si>
  <si>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</si>
  <si>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</si>
  <si>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</si>
  <si>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</si>
  <si>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</si>
  <si>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</si>
  <si>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</si>
  <si>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</si>
  <si>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</si>
  <si>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</si>
  <si>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</si>
  <si>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</si>
  <si>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</si>
  <si>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</si>
  <si>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</si>
  <si>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</si>
  <si>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</si>
  <si>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</si>
  <si>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</si>
  <si>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</si>
  <si>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</si>
  <si>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</si>
  <si>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</si>
  <si>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</si>
  <si>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</si>
  <si>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</si>
  <si>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</si>
  <si>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</si>
  <si>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</si>
  <si>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</si>
  <si>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</si>
  <si>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</si>
  <si>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</si>
  <si>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</si>
  <si>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</si>
  <si>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</si>
  <si>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</si>
  <si>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</si>
  <si>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</si>
  <si>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</si>
  <si>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</si>
  <si>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</si>
  <si>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</si>
  <si>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</si>
  <si>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</si>
  <si>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</si>
  <si>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</si>
  <si>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</si>
  <si>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</si>
  <si>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</si>
  <si>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</si>
  <si>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</si>
  <si>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</si>
  <si>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</si>
  <si>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</si>
  <si>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</si>
  <si>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</si>
  <si>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</si>
  <si>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</si>
  <si>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</si>
  <si>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</si>
  <si>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</si>
  <si>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</si>
  <si>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</si>
  <si>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</si>
  <si>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</si>
  <si>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</si>
  <si>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</si>
  <si>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</si>
  <si>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</si>
  <si>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</si>
  <si>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</si>
  <si>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</si>
  <si>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</si>
  <si>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</si>
  <si>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</si>
  <si>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</si>
  <si>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</si>
  <si>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</si>
  <si>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</si>
  <si>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</si>
  <si>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</si>
  <si>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</si>
  <si>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</si>
  <si>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</si>
  <si>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</si>
  <si>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</si>
  <si>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</si>
  <si>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</si>
  <si>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</si>
  <si>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</si>
  <si>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</si>
  <si>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</si>
  <si>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</si>
  <si>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</si>
  <si>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</si>
  <si>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</si>
  <si>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</si>
  <si>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</si>
  <si>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</si>
  <si>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</si>
  <si>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</si>
  <si>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</si>
  <si>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</si>
  <si>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</si>
  <si>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</si>
  <si>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</si>
  <si>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</si>
  <si>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</si>
  <si>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</si>
  <si>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</si>
  <si>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</si>
  <si>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</si>
  <si>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</si>
  <si>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</si>
  <si>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</si>
  <si>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</si>
  <si>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</si>
  <si>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</si>
  <si>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</si>
  <si>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</si>
  <si>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</si>
  <si>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</si>
  <si>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</si>
  <si>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</si>
  <si>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</si>
  <si>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</si>
  <si>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</si>
  <si>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</si>
  <si>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</si>
  <si>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</si>
  <si>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</si>
  <si>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</si>
  <si>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</si>
  <si>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</si>
  <si>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</si>
  <si>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</si>
  <si>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</si>
  <si>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</si>
  <si>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</si>
  <si>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</si>
  <si>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</si>
  <si>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</si>
  <si>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</si>
  <si>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</si>
  <si>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</si>
  <si>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</si>
  <si>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</si>
  <si>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</si>
  <si>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</si>
  <si>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</si>
  <si>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</si>
  <si>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</si>
  <si>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</si>
  <si>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</si>
  <si>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</si>
  <si>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</si>
  <si>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</si>
  <si>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</si>
  <si>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</si>
  <si>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</si>
  <si>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</si>
  <si>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</si>
  <si>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</si>
  <si>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</si>
  <si>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</si>
  <si>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</si>
  <si>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</si>
  <si>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</si>
  <si>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</si>
  <si>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</si>
  <si>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</si>
  <si>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</si>
  <si>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</si>
  <si>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</si>
  <si>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</si>
  <si>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</si>
  <si>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</si>
  <si>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</si>
  <si>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</si>
  <si>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</si>
  <si>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</si>
  <si>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</si>
  <si>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</si>
  <si>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</si>
  <si>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</si>
  <si>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</si>
  <si>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</si>
  <si>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</si>
  <si>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</si>
  <si>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</si>
  <si>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</si>
  <si>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</si>
  <si>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</si>
  <si>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</si>
  <si>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</si>
  <si>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</si>
  <si>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</si>
  <si>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</si>
  <si>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</si>
  <si>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</si>
  <si>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</si>
  <si>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</si>
  <si>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</si>
  <si>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</si>
  <si>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</si>
  <si>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</si>
  <si>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</si>
  <si>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</si>
  <si>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</si>
  <si>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</si>
  <si>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</si>
  <si>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</si>
  <si>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</si>
  <si>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</si>
  <si>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</si>
  <si>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</si>
  <si>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</si>
  <si>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</si>
  <si>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</si>
  <si>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</si>
  <si>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</si>
  <si>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</si>
  <si>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</si>
  <si>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</si>
  <si>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</si>
  <si>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</si>
  <si>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</si>
  <si>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</si>
  <si>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</si>
  <si>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</si>
  <si>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</si>
  <si>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</si>
  <si>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</si>
  <si>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</si>
  <si>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</si>
  <si>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</si>
  <si>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</si>
  <si>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</si>
  <si>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</si>
  <si>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</si>
  <si>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</si>
  <si>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</si>
  <si>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</si>
  <si>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</si>
  <si>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</si>
  <si>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</si>
  <si>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</si>
  <si>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</si>
  <si>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</si>
  <si>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</si>
  <si>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</si>
  <si>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</si>
  <si>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</si>
  <si>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</si>
  <si>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</si>
  <si>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</si>
  <si>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</si>
  <si>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</si>
  <si>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</si>
  <si>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</si>
  <si>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</si>
  <si>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</si>
  <si>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</si>
  <si>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</si>
  <si>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</si>
  <si>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</si>
  <si>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</si>
  <si>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</si>
  <si>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</si>
  <si>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</si>
  <si>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</si>
  <si>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</si>
  <si>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</si>
  <si>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</si>
  <si>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</si>
  <si>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</si>
  <si>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</si>
  <si>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</si>
  <si>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</si>
  <si>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</si>
  <si>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</si>
  <si>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</si>
  <si>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</si>
  <si>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</si>
  <si>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</si>
  <si>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</si>
  <si>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</si>
  <si>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</si>
  <si>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</si>
  <si>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</si>
  <si>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</si>
  <si>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</si>
  <si>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</si>
  <si>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</si>
  <si>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</si>
  <si>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</si>
  <si>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</si>
  <si>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</si>
  <si>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</si>
  <si>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</si>
  <si>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</si>
  <si>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</si>
  <si>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</si>
  <si>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</si>
  <si>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</si>
  <si>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</si>
  <si>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</si>
  <si>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</si>
  <si>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</si>
  <si>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</si>
  <si>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</si>
  <si>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</si>
  <si>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</si>
  <si>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</si>
  <si>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</si>
  <si>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</si>
  <si>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</si>
  <si>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</si>
  <si>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</si>
  <si>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</si>
  <si>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</si>
  <si>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</si>
  <si>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</si>
  <si>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</si>
  <si>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</si>
  <si>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</si>
  <si>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</si>
  <si>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</si>
  <si>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</si>
  <si>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</si>
  <si>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</si>
  <si>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</si>
  <si>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</si>
  <si>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</si>
  <si>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</si>
  <si>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</si>
  <si>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</si>
  <si>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</si>
  <si>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</si>
  <si>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</si>
  <si>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</si>
  <si>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</si>
  <si>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</si>
  <si>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</si>
  <si>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</si>
  <si>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</si>
  <si>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</si>
  <si>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</si>
  <si>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</si>
  <si>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</si>
  <si>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</si>
  <si>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</si>
  <si>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</si>
  <si>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</si>
  <si>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</si>
  <si>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</si>
  <si>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</si>
  <si>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</si>
  <si>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</si>
  <si>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</si>
  <si>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</si>
  <si>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</si>
  <si>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</si>
  <si>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</si>
  <si>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</si>
  <si>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</si>
  <si>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</si>
  <si>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</si>
  <si>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</si>
  <si>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</si>
  <si>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</si>
  <si>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</si>
  <si>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</si>
  <si>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</si>
  <si>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</si>
  <si>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</si>
  <si>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</si>
  <si>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</si>
  <si>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</si>
  <si>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</si>
  <si>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</si>
  <si>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</si>
  <si>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</si>
  <si>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</si>
  <si>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</si>
  <si>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</si>
  <si>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</si>
  <si>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</si>
  <si>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</si>
  <si>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</si>
  <si>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</si>
  <si>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</si>
  <si>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</si>
  <si>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</si>
  <si>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</si>
  <si>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</si>
  <si>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</si>
  <si>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</si>
  <si>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</si>
  <si>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</si>
  <si>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</si>
  <si>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</si>
  <si>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</si>
  <si>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</si>
  <si>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</si>
  <si>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</si>
  <si>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</si>
  <si>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</si>
  <si>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</si>
  <si>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</si>
  <si>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</si>
  <si>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</si>
  <si>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</si>
  <si>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</si>
  <si>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</si>
  <si>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</si>
  <si>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</si>
  <si>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</si>
  <si>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</si>
  <si>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</si>
  <si>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</si>
  <si>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</si>
  <si>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</si>
  <si>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</si>
  <si>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</si>
  <si>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</si>
  <si>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</si>
  <si>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</si>
  <si>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</si>
  <si>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</si>
  <si>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</si>
  <si>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</si>
  <si>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</si>
  <si>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</si>
  <si>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</si>
  <si>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</si>
  <si>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</si>
  <si>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</si>
  <si>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</si>
  <si>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</si>
  <si>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</si>
  <si>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</si>
  <si>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</si>
  <si>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</si>
  <si>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</si>
  <si>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</si>
  <si>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</si>
  <si>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</si>
  <si>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</si>
  <si>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</si>
  <si>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</si>
  <si>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</si>
  <si>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</si>
  <si>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</si>
  <si>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</si>
  <si>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</si>
  <si>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</si>
  <si>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</si>
  <si>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</si>
  <si>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</si>
  <si>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</si>
  <si>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</si>
  <si>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</si>
  <si>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</si>
  <si>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</si>
  <si>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</si>
  <si>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</si>
  <si>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</si>
  <si>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</si>
  <si>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</si>
  <si>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</si>
  <si>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</si>
  <si>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</si>
  <si>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</si>
  <si>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</si>
  <si>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</si>
  <si>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</si>
  <si>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</si>
  <si>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</si>
  <si>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</si>
  <si>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</si>
  <si>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</si>
  <si>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</si>
  <si>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</si>
  <si>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</si>
  <si>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</si>
  <si>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</si>
  <si>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</si>
  <si>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</si>
  <si>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</si>
  <si>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</si>
  <si>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</si>
  <si>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</si>
  <si>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</si>
  <si>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</si>
  <si>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</si>
  <si>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</si>
  <si>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</si>
  <si>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</si>
  <si>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</si>
  <si>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</si>
  <si>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</si>
  <si>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</si>
  <si>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</si>
  <si>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</si>
  <si>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</si>
  <si>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</si>
  <si>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</si>
  <si>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</si>
  <si>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</si>
  <si>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</si>
  <si>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</si>
  <si>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</si>
  <si>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</si>
  <si>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</si>
  <si>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</si>
  <si>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</si>
  <si>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</si>
  <si>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</si>
  <si>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</si>
  <si>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</si>
  <si>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</si>
  <si>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</si>
  <si>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</si>
  <si>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</si>
  <si>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</si>
  <si>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</si>
  <si>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</si>
  <si>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</si>
  <si>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</si>
  <si>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</si>
  <si>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</si>
  <si>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</si>
  <si>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</si>
  <si>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</si>
  <si>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</si>
  <si>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</si>
  <si>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</si>
  <si>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</si>
  <si>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</si>
  <si>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</si>
  <si>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</si>
  <si>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</si>
  <si>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</si>
  <si>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</si>
  <si>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</si>
  <si>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</si>
  <si>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</si>
  <si>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</si>
  <si>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</si>
  <si>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</si>
  <si>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</si>
  <si>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</si>
  <si>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</si>
  <si>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</si>
  <si>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</si>
  <si>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</si>
  <si>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</si>
  <si>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</si>
  <si>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</si>
  <si>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</si>
  <si>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</si>
  <si>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</si>
  <si>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</si>
  <si>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</si>
  <si>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</si>
  <si>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</si>
  <si>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</si>
  <si>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</si>
  <si>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</si>
  <si>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</si>
  <si>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</si>
  <si>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</si>
  <si>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</si>
  <si>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</si>
  <si>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</si>
  <si>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</si>
  <si>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</si>
  <si>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</si>
  <si>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</si>
  <si>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</si>
  <si>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</si>
  <si>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</si>
  <si>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</si>
  <si>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</si>
  <si>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</si>
  <si>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</si>
  <si>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</si>
  <si>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</si>
  <si>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</si>
  <si>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</si>
  <si>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</si>
  <si>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</si>
  <si>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</si>
  <si>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</si>
  <si>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</si>
  <si>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</si>
  <si>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</si>
  <si>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</si>
  <si>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</si>
  <si>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</si>
  <si>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</si>
  <si>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</si>
  <si>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</si>
  <si>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</si>
  <si>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</si>
  <si>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</si>
  <si>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</si>
  <si>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</si>
  <si>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</si>
  <si>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</si>
  <si>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</si>
  <si>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</si>
  <si>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</si>
  <si>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</si>
  <si>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</si>
  <si>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</si>
  <si>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</si>
  <si>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</si>
  <si>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</si>
  <si>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</si>
  <si>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</si>
  <si>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</si>
  <si>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</si>
  <si>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</si>
  <si>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</si>
  <si>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</si>
  <si>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</si>
  <si>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</si>
  <si>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</si>
  <si>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</si>
  <si>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</si>
  <si>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</si>
  <si>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</si>
  <si>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</si>
  <si>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</si>
  <si>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</si>
  <si>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</si>
  <si>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</si>
  <si>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</si>
  <si>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</si>
  <si>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</si>
  <si>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</si>
  <si>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</si>
  <si>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</si>
  <si>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</si>
  <si>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</si>
  <si>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</si>
  <si>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</si>
  <si>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</si>
  <si>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</si>
  <si>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</si>
  <si>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</si>
  <si>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</si>
  <si>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</si>
  <si>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</si>
  <si>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</si>
  <si>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</si>
  <si>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</si>
  <si>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</si>
  <si>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</si>
  <si>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</si>
  <si>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</si>
  <si>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</si>
  <si>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</si>
  <si>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</si>
  <si>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</si>
  <si>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</si>
  <si>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</si>
  <si>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</si>
  <si>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</si>
  <si>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</si>
  <si>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</si>
  <si>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</si>
  <si>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</si>
  <si>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</si>
  <si>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</si>
  <si>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</si>
  <si>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</si>
  <si>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</si>
  <si>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</si>
  <si>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</si>
  <si>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</si>
  <si>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</si>
  <si>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</si>
  <si>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</si>
  <si>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</si>
  <si>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</si>
  <si>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</si>
  <si>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</si>
  <si>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</si>
  <si>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</si>
  <si>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</si>
  <si>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</si>
  <si>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</si>
  <si>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</si>
  <si>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</si>
  <si>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</si>
  <si>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</si>
  <si>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</si>
  <si>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</si>
  <si>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</si>
  <si>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</si>
  <si>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</si>
  <si>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</si>
  <si>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</si>
  <si>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</si>
  <si>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</si>
  <si>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</si>
  <si>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</si>
  <si>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</si>
  <si>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</si>
  <si>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</si>
  <si>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</si>
  <si>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</si>
  <si>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</si>
  <si>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</si>
  <si>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</si>
  <si>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</si>
  <si>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</si>
  <si>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</si>
  <si>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</si>
  <si>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</si>
  <si>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</si>
  <si>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</si>
  <si>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</si>
  <si>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</si>
  <si>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</si>
  <si>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</si>
  <si>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</si>
  <si>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</si>
  <si>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</si>
  <si>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</si>
  <si>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</si>
  <si>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</si>
  <si>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</si>
  <si>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</si>
  <si>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</si>
  <si>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</si>
  <si>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</si>
  <si>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</si>
  <si>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</si>
  <si>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</si>
  <si>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</si>
  <si>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</si>
  <si>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</si>
  <si>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</si>
  <si>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</si>
  <si>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</si>
  <si>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</si>
  <si>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</si>
  <si>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</si>
  <si>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</si>
  <si>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</si>
  <si>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</si>
  <si>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</si>
  <si>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</si>
  <si>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</si>
  <si>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</si>
  <si>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</si>
  <si>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</si>
  <si>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</si>
  <si>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</si>
  <si>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</si>
  <si>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</si>
  <si>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</si>
  <si>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</si>
  <si>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</si>
  <si>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</si>
  <si>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</si>
  <si>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</si>
  <si>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</si>
  <si>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</si>
  <si>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</si>
  <si>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</si>
  <si>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</si>
  <si>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</si>
  <si>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</si>
  <si>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</si>
  <si>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</si>
  <si>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</si>
  <si>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</si>
  <si>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</si>
  <si>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</si>
  <si>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</si>
  <si>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</si>
  <si>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</si>
  <si>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</si>
  <si>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</si>
  <si>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</si>
  <si>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</si>
  <si>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</si>
  <si>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</si>
  <si>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</si>
  <si>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</si>
  <si>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</si>
  <si>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</si>
  <si>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</si>
  <si>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</si>
  <si>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</si>
  <si>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</si>
  <si>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</si>
  <si>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</si>
  <si>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</si>
  <si>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</si>
  <si>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</si>
  <si>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</si>
  <si>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</si>
  <si>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</si>
  <si>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</si>
  <si>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</si>
  <si>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</si>
  <si>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</si>
  <si>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</si>
  <si>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</si>
  <si>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</si>
  <si>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</si>
  <si>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</si>
  <si>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</si>
  <si>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</si>
  <si>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</si>
  <si>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</si>
  <si>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</si>
  <si>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</si>
  <si>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</si>
  <si>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</si>
  <si>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</si>
  <si>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</si>
  <si>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</si>
  <si>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</si>
  <si>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</si>
  <si>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</si>
  <si>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</si>
  <si>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</si>
  <si>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</si>
  <si>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</si>
  <si>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</si>
  <si>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</si>
  <si>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</si>
  <si>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</si>
  <si>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</si>
  <si>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</si>
  <si>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</si>
  <si>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</si>
  <si>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</si>
  <si>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</si>
  <si>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</si>
  <si>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</si>
  <si>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</si>
  <si>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</si>
  <si>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</si>
  <si>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</si>
  <si>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</si>
  <si>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</si>
  <si>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</si>
  <si>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</si>
  <si>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</si>
  <si>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</si>
  <si>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</si>
  <si>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</si>
  <si>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</si>
  <si>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</si>
  <si>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</si>
  <si>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</si>
  <si>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</si>
  <si>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</si>
  <si>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</si>
  <si>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</si>
  <si>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</si>
  <si>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</si>
  <si>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</si>
  <si>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</si>
  <si>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</si>
  <si>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</si>
  <si>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</si>
  <si>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</si>
  <si>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</si>
  <si>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</si>
  <si>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</si>
  <si>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</si>
  <si>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</si>
  <si>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</si>
  <si>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</si>
  <si>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</si>
  <si>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</si>
  <si>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</si>
  <si>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</si>
  <si>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</si>
  <si>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</si>
  <si>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</si>
  <si>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</si>
  <si>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</si>
  <si>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</si>
  <si>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</si>
  <si>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</si>
  <si>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</si>
  <si>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</si>
  <si>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</si>
  <si>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</si>
  <si>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</si>
  <si>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</si>
  <si>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</si>
  <si>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</si>
  <si>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</si>
  <si>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</si>
  <si>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</si>
  <si>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</si>
  <si>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</si>
  <si>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</si>
  <si>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</si>
  <si>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</si>
  <si>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</si>
  <si>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</si>
  <si>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</si>
  <si>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</si>
  <si>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</si>
  <si>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</si>
  <si>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</si>
  <si>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</si>
  <si>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</si>
  <si>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</si>
  <si>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</si>
  <si>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</si>
  <si>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</si>
  <si>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</si>
  <si>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</si>
  <si>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</si>
  <si>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</si>
  <si>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</si>
  <si>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</si>
  <si>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</si>
  <si>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</si>
  <si>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</si>
  <si>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</si>
  <si>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</si>
  <si>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</si>
  <si>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</si>
  <si>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</si>
  <si>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</si>
  <si>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</si>
  <si>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</si>
  <si>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</si>
  <si>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</si>
  <si>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</si>
  <si>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</si>
  <si>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</si>
  <si>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</si>
  <si>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</si>
  <si>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</si>
  <si>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</si>
  <si>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</si>
  <si>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</si>
  <si>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</si>
  <si>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</si>
  <si>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</si>
  <si>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</si>
  <si>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</si>
  <si>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</si>
  <si>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</si>
  <si>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</si>
  <si>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</si>
  <si>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</si>
  <si>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</si>
  <si>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</si>
  <si>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</si>
  <si>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</si>
  <si>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</si>
  <si>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</si>
  <si>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</si>
  <si>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</si>
  <si>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</si>
  <si>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</si>
  <si>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</si>
  <si>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</si>
  <si>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</si>
  <si>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</si>
  <si>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</si>
  <si>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</si>
  <si>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</si>
  <si>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</si>
  <si>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</si>
  <si>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</si>
  <si>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</si>
  <si>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</si>
  <si>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</si>
  <si>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</si>
  <si>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</si>
  <si>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</si>
  <si>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</si>
  <si>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</si>
  <si>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</si>
  <si>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</si>
  <si>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</si>
  <si>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</si>
  <si>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</si>
  <si>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</si>
  <si>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</si>
  <si>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</si>
  <si>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</si>
  <si>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</si>
  <si>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</si>
  <si>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</si>
  <si>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</si>
  <si>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</si>
  <si>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</si>
  <si>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</si>
  <si>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</si>
  <si>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</si>
  <si>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</si>
  <si>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</si>
  <si>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</si>
  <si>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</si>
  <si>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</si>
  <si>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</si>
  <si>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</si>
  <si>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</si>
  <si>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</si>
  <si>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</si>
  <si>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</si>
  <si>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</si>
  <si>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</si>
  <si>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</si>
  <si>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</si>
  <si>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</si>
  <si>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</si>
  <si>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</si>
  <si>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</si>
  <si>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</si>
  <si>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</si>
  <si>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</si>
  <si>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</si>
  <si>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</si>
  <si>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</si>
  <si>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</si>
  <si>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</si>
  <si>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</si>
  <si>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</si>
  <si>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</si>
  <si>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</si>
  <si>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</si>
  <si>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</si>
  <si>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</si>
  <si>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</si>
  <si>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</si>
  <si>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</si>
  <si>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</si>
  <si>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</si>
  <si>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</si>
  <si>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</si>
  <si>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</si>
  <si>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</si>
  <si>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</si>
  <si>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</si>
  <si>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</si>
  <si>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</si>
  <si>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</si>
  <si>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</si>
  <si>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</si>
  <si>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</si>
  <si>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</si>
  <si>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</si>
  <si>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</si>
  <si>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</si>
  <si>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</si>
  <si>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</si>
  <si>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</si>
  <si>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</si>
  <si>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</si>
  <si>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</si>
  <si>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</si>
  <si>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</si>
  <si>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</si>
  <si>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</si>
  <si>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</si>
  <si>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</si>
  <si>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</si>
  <si>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</si>
  <si>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</si>
  <si>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</si>
  <si>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</si>
  <si>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</si>
  <si>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</si>
  <si>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</si>
  <si>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</si>
  <si>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</si>
  <si>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</si>
  <si>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</si>
  <si>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</si>
  <si>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</si>
  <si>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</si>
  <si>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</si>
  <si>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</si>
  <si>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</si>
  <si>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</si>
  <si>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</si>
  <si>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</si>
  <si>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</si>
  <si>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</si>
  <si>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</si>
  <si>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</si>
  <si>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</si>
  <si>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</si>
  <si>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</si>
  <si>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</si>
  <si>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</si>
  <si>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</si>
  <si>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</si>
  <si>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</si>
  <si>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</si>
  <si>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</si>
  <si>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</si>
  <si>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</si>
  <si>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</si>
  <si>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</si>
  <si>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</si>
  <si>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</si>
  <si>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</si>
  <si>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</si>
  <si>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</si>
  <si>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</si>
  <si>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</si>
  <si>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</si>
  <si>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</si>
  <si>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</si>
  <si>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</si>
  <si>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</si>
  <si>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</si>
  <si>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</si>
  <si>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</si>
  <si>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</si>
  <si>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</si>
  <si>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</si>
  <si>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</si>
  <si>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</si>
  <si>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</si>
  <si>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</si>
  <si>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</si>
  <si>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</si>
  <si>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</si>
  <si>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</si>
  <si>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</si>
  <si>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</si>
  <si>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</si>
  <si>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</si>
  <si>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</si>
  <si>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</si>
  <si>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</si>
  <si>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</si>
  <si>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</si>
  <si>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</si>
  <si>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</si>
  <si>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</si>
  <si>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</si>
  <si>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</si>
  <si>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</si>
  <si>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</si>
  <si>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</si>
  <si>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</si>
  <si>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</si>
  <si>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</si>
  <si>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</si>
  <si>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</si>
  <si>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</si>
  <si>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</si>
  <si>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</si>
  <si>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</si>
  <si>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</si>
  <si>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</si>
  <si>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</si>
  <si>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</si>
  <si>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</si>
  <si>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</si>
  <si>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</si>
  <si>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</si>
  <si>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</si>
  <si>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</si>
  <si>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</si>
  <si>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</si>
  <si>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</si>
  <si>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</si>
  <si>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</si>
  <si>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</si>
  <si>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</si>
  <si>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</si>
  <si>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</si>
  <si>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</si>
  <si>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</si>
  <si>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</si>
  <si>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</si>
  <si>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</si>
  <si>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</si>
  <si>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</si>
  <si>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</si>
  <si>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</si>
  <si>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</si>
  <si>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</si>
  <si>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</si>
  <si>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</si>
  <si>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</si>
  <si>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</si>
  <si>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</si>
  <si>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</si>
  <si>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</si>
  <si>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</si>
  <si>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</si>
  <si>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</si>
  <si>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</si>
  <si>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</si>
  <si>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</si>
  <si>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</si>
  <si>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</si>
  <si>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</si>
  <si>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</si>
  <si>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</si>
  <si>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</si>
  <si>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</si>
  <si>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</si>
  <si>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</si>
  <si>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</si>
  <si>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</si>
  <si>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</si>
  <si>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</si>
  <si>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</si>
  <si>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</si>
  <si>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</si>
  <si>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</si>
  <si>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</si>
  <si>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</si>
  <si>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</si>
  <si>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</si>
  <si>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</si>
  <si>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</si>
  <si>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</si>
  <si>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</si>
  <si>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</si>
  <si>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</si>
  <si>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</si>
  <si>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</si>
  <si>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</si>
  <si>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</si>
  <si>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</si>
  <si>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</si>
  <si>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</si>
  <si>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</si>
  <si>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</si>
  <si>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</si>
  <si>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</si>
  <si>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</si>
  <si>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</si>
  <si>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</si>
  <si>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</si>
  <si>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</si>
  <si>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</si>
  <si>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</si>
  <si>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</si>
  <si>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</si>
  <si>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</si>
  <si>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</si>
  <si>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</si>
  <si>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</si>
  <si>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</si>
  <si>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</si>
  <si>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</si>
  <si>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</si>
  <si>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</si>
  <si>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</si>
  <si>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</si>
  <si>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</si>
  <si>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</si>
  <si>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</si>
  <si>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</si>
  <si>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</si>
  <si>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</si>
  <si>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</si>
  <si>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</si>
  <si>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</si>
  <si>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</si>
  <si>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</si>
  <si>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</si>
  <si>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</si>
  <si>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</si>
  <si>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</si>
  <si>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</si>
  <si>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</si>
  <si>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</si>
  <si>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</si>
  <si>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</si>
  <si>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</si>
  <si>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</si>
  <si>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</si>
  <si>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</si>
  <si>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</si>
  <si>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</si>
  <si>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</si>
  <si>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</si>
  <si>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</si>
  <si>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</si>
  <si>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</si>
  <si>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</si>
  <si>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</si>
  <si>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</si>
  <si>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</si>
  <si>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</si>
  <si>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</si>
  <si>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</si>
  <si>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</si>
  <si>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</si>
  <si>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</si>
  <si>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</si>
  <si>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</si>
  <si>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</si>
  <si>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</si>
  <si>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</si>
  <si>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</si>
  <si>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</si>
  <si>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</si>
  <si>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</si>
  <si>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</si>
  <si>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</si>
  <si>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</si>
  <si>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</si>
  <si>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</si>
  <si>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</si>
  <si>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</si>
  <si>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</si>
  <si>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</si>
  <si>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</si>
  <si>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</si>
  <si>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</si>
  <si>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</si>
  <si>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</si>
  <si>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</si>
  <si>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</si>
  <si>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</si>
  <si>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</si>
  <si>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</si>
  <si>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</si>
  <si>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</si>
  <si>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</si>
  <si>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</si>
  <si>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</si>
  <si>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</si>
  <si>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</si>
  <si>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</si>
  <si>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</si>
  <si>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</si>
  <si>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</si>
  <si>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</si>
  <si>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</si>
  <si>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</si>
  <si>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</si>
  <si>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</si>
  <si>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</si>
  <si>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</si>
  <si>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</si>
  <si>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</si>
  <si>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</si>
  <si>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</si>
  <si>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</si>
  <si>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</si>
  <si>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</si>
  <si>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</si>
  <si>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</si>
  <si>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</si>
  <si>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</si>
  <si>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</si>
  <si>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</si>
  <si>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</si>
  <si>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</si>
  <si>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</si>
  <si>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</si>
  <si>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</si>
  <si>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</si>
  <si>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</si>
  <si>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</si>
  <si>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</si>
  <si>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</si>
  <si>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</si>
  <si>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</si>
  <si>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</si>
  <si>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</si>
  <si>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</si>
  <si>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</si>
  <si>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</si>
  <si>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</si>
  <si>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</si>
  <si>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</si>
  <si>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</si>
  <si>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</si>
  <si>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</si>
  <si>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</si>
  <si>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</si>
  <si>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</si>
  <si>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</si>
  <si>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</si>
  <si>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</si>
  <si>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</si>
  <si>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</si>
  <si>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</si>
  <si>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</si>
  <si>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</si>
  <si>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</si>
  <si>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</si>
  <si>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</si>
  <si>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</si>
  <si>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</si>
  <si>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</si>
  <si>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</si>
  <si>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</si>
  <si>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</si>
  <si>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</si>
  <si>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</si>
  <si>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</si>
  <si>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</si>
  <si>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</si>
  <si>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</si>
  <si>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</si>
  <si>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</si>
  <si>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</si>
  <si>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</si>
  <si>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</si>
  <si>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</si>
  <si>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</si>
  <si>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</si>
  <si>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</si>
  <si>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</si>
  <si>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</si>
  <si>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</si>
  <si>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</si>
  <si>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</si>
  <si>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</si>
  <si>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</si>
  <si>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</si>
  <si>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</si>
  <si>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</si>
  <si>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</si>
  <si>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</si>
  <si>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</si>
  <si>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</si>
  <si>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</si>
  <si>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</si>
  <si>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</si>
  <si>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</si>
  <si>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</si>
  <si>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</si>
  <si>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</si>
  <si>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</si>
  <si>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</si>
  <si>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</si>
  <si>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</si>
  <si>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</si>
  <si>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</si>
  <si>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</si>
  <si>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</si>
  <si>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</si>
  <si>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</si>
  <si>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</si>
  <si>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</si>
  <si>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</si>
  <si>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</si>
  <si>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</si>
  <si>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</si>
  <si>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</si>
  <si>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</si>
  <si>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</si>
  <si>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</si>
  <si>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</si>
  <si>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</si>
  <si>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</si>
  <si>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</si>
  <si>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</si>
  <si>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</si>
  <si>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</si>
  <si>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</si>
  <si>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</si>
  <si>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</si>
  <si>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</si>
  <si>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</si>
  <si>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</si>
  <si>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</si>
  <si>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</si>
  <si>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</si>
  <si>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</si>
  <si>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</si>
  <si>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</si>
  <si>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</si>
  <si>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</si>
  <si>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</si>
  <si>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</si>
  <si>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</si>
  <si>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</si>
  <si>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</si>
  <si>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</si>
  <si>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</si>
  <si>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</si>
  <si>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</si>
  <si>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</si>
  <si>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</si>
  <si>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</si>
  <si>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</si>
  <si>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</si>
  <si>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</si>
  <si>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</si>
  <si>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</si>
  <si>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</si>
  <si>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</si>
  <si>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</si>
  <si>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</si>
  <si>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</si>
  <si>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</si>
  <si>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</si>
  <si>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</si>
  <si>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</si>
  <si>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</si>
  <si>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</si>
  <si>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</si>
  <si>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</si>
  <si>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</si>
  <si>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</si>
  <si>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</si>
  <si>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</si>
  <si>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</si>
  <si>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</si>
  <si>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</si>
  <si>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</si>
  <si>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</si>
  <si>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</si>
  <si>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</si>
  <si>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</si>
  <si>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</si>
  <si>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</si>
  <si>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</si>
  <si>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</si>
  <si>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</si>
  <si>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</si>
  <si>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</si>
  <si>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</si>
  <si>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</si>
  <si>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</si>
  <si>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</si>
  <si>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</si>
  <si>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</si>
  <si>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</si>
  <si>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</si>
  <si>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</si>
  <si>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</si>
  <si>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</si>
  <si>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</si>
  <si>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</si>
  <si>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</si>
  <si>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</si>
  <si>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</si>
  <si>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</si>
  <si>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</si>
  <si>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</si>
  <si>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</si>
  <si>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</si>
  <si>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</si>
  <si>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</si>
  <si>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</si>
  <si>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</si>
  <si>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</si>
  <si>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</si>
  <si>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</si>
  <si>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</si>
  <si>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</si>
  <si>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</si>
  <si>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</si>
  <si>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</si>
  <si>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</si>
  <si>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</si>
  <si>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</si>
  <si>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</si>
  <si>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</si>
  <si>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</si>
  <si>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</si>
  <si>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</si>
  <si>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</si>
  <si>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</si>
  <si>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</si>
  <si>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</si>
  <si>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</si>
  <si>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</si>
  <si>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</si>
  <si>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</si>
  <si>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</si>
  <si>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</si>
  <si>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</si>
  <si>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</si>
  <si>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</si>
  <si>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</si>
  <si>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</si>
  <si>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</si>
  <si>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</si>
  <si>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</si>
  <si>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</si>
  <si>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</si>
  <si>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</si>
  <si>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</si>
  <si>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</si>
  <si>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</si>
  <si>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</si>
  <si>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</si>
  <si>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</si>
  <si>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</si>
  <si>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</si>
  <si>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</si>
  <si>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</si>
  <si>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</si>
  <si>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</si>
  <si>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</si>
  <si>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</si>
  <si>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</si>
  <si>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</si>
  <si>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</si>
  <si>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</si>
  <si>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</si>
  <si>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</si>
  <si>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</si>
  <si>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</si>
  <si>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</si>
  <si>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</si>
  <si>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</si>
  <si>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</si>
  <si>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</si>
  <si>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</si>
  <si>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</si>
  <si>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</si>
  <si>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</si>
  <si>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</si>
  <si>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</si>
  <si>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</si>
  <si>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</si>
  <si>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</si>
  <si>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</si>
  <si>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</si>
  <si>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</si>
  <si>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</si>
  <si>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</si>
  <si>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</si>
  <si>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</si>
  <si>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</si>
  <si>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</si>
  <si>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</si>
  <si>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</si>
  <si>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</si>
  <si>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</si>
  <si>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</si>
  <si>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</si>
  <si>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</si>
  <si>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</si>
  <si>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</si>
  <si>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</si>
  <si>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</si>
  <si>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</si>
  <si>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</si>
  <si>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</si>
  <si>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</si>
  <si>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</si>
  <si>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</si>
  <si>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</si>
  <si>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</si>
  <si>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</si>
  <si>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</si>
  <si>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</si>
  <si>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</si>
  <si>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</si>
  <si>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</si>
  <si>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</si>
  <si>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</si>
  <si>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</si>
  <si>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</si>
  <si>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</si>
  <si>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</si>
  <si>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</si>
  <si>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</si>
  <si>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</si>
  <si>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</si>
  <si>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</si>
  <si>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</si>
  <si>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</si>
  <si>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</si>
  <si>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</si>
  <si>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</si>
  <si>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</si>
  <si>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</si>
  <si>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</si>
  <si>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</si>
  <si>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</si>
  <si>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</si>
  <si>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</si>
  <si>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</si>
  <si>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</si>
  <si>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</si>
  <si>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</si>
  <si>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</si>
  <si>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</si>
  <si>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</si>
  <si>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</si>
  <si>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</si>
  <si>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</si>
  <si>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</si>
  <si>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</si>
  <si>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</si>
  <si>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</si>
  <si>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</si>
  <si>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</si>
  <si>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</si>
  <si>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</si>
  <si>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</si>
  <si>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</si>
  <si>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</si>
  <si>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</si>
  <si>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</si>
  <si>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</si>
  <si>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</si>
  <si>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</si>
  <si>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</si>
  <si>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</si>
  <si>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</si>
  <si>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</si>
  <si>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</si>
  <si>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</si>
  <si>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</si>
  <si>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</si>
  <si>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</si>
  <si>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</si>
  <si>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</si>
  <si>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</si>
  <si>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</si>
  <si>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</si>
  <si>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</si>
  <si>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</si>
  <si>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</si>
  <si>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</si>
  <si>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</si>
  <si>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</si>
  <si>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</si>
  <si>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</si>
  <si>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</si>
  <si>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</si>
  <si>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</si>
  <si>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</si>
  <si>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</si>
  <si>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</si>
  <si>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</si>
  <si>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</si>
  <si>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</si>
  <si>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</si>
  <si>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</si>
  <si>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</si>
  <si>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</si>
  <si>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</si>
  <si>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</si>
  <si>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</si>
  <si>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</si>
  <si>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</si>
  <si>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</si>
  <si>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</si>
  <si>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</si>
  <si>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</si>
  <si>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</si>
  <si>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</si>
  <si>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</si>
  <si>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</si>
  <si>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</si>
  <si>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</si>
  <si>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</si>
  <si>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</si>
  <si>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</si>
  <si>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</si>
  <si>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</si>
  <si>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</si>
  <si>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</si>
  <si>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</si>
  <si>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</si>
  <si>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</si>
  <si>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</si>
  <si>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</si>
  <si>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</si>
  <si>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</si>
  <si>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</si>
  <si>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</si>
  <si>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</si>
  <si>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</si>
  <si>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</si>
  <si>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</si>
  <si>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</si>
  <si>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</si>
  <si>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</si>
  <si>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</si>
  <si>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</si>
  <si>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</si>
  <si>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</si>
  <si>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</si>
  <si>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</si>
  <si>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</si>
  <si>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</si>
  <si>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</si>
  <si>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</si>
  <si>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</si>
  <si>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</si>
  <si>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</si>
  <si>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</si>
  <si>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</si>
  <si>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</si>
  <si>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</si>
  <si>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</si>
  <si>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</si>
  <si>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</si>
  <si>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</si>
  <si>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</si>
  <si>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</si>
  <si>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</si>
  <si>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</si>
  <si>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</si>
  <si>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</si>
  <si>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</si>
  <si>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</si>
  <si>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</si>
  <si>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</si>
  <si>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</si>
  <si>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</si>
  <si>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</si>
  <si>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</si>
  <si>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</si>
  <si>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</si>
  <si>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</si>
  <si>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</si>
  <si>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</si>
  <si>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</si>
  <si>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</si>
  <si>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</si>
  <si>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</si>
  <si>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</si>
  <si>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</si>
  <si>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</si>
  <si>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</si>
  <si>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</si>
  <si>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</si>
  <si>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</si>
  <si>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</si>
  <si>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</si>
  <si>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</si>
  <si>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</si>
  <si>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</si>
  <si>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</si>
  <si>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</si>
  <si>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</si>
  <si>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</si>
  <si>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</si>
  <si>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</si>
  <si>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</si>
  <si>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</si>
  <si>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</si>
  <si>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</si>
  <si>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</si>
  <si>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</si>
  <si>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</si>
  <si>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</si>
  <si>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</si>
  <si>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</si>
  <si>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</si>
  <si>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</si>
  <si>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</si>
  <si>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</si>
  <si>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</si>
  <si>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</si>
  <si>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</si>
  <si>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</si>
  <si>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</si>
  <si>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</si>
  <si>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</si>
  <si>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</si>
  <si>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</si>
  <si>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</si>
  <si>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</si>
  <si>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</si>
  <si>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</si>
  <si>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</si>
  <si>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</si>
  <si>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</si>
  <si>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</si>
  <si>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</si>
  <si>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</si>
  <si>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</si>
  <si>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</si>
  <si>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</si>
  <si>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</si>
  <si>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</si>
  <si>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</si>
  <si>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</si>
  <si>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</si>
  <si>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</si>
  <si>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</si>
  <si>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</si>
  <si>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</si>
  <si>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</si>
  <si>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</si>
  <si>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</si>
  <si>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</si>
  <si>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</si>
  <si>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</si>
  <si>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</si>
  <si>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</si>
  <si>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</si>
  <si>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</si>
  <si>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</si>
  <si>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</si>
  <si>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</si>
  <si>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</si>
  <si>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</si>
  <si>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</si>
  <si>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</si>
  <si>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</si>
  <si>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</si>
  <si>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</si>
  <si>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</si>
  <si>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</si>
  <si>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</si>
  <si>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</si>
  <si>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</si>
  <si>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</si>
  <si>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</si>
  <si>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</si>
  <si>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</si>
  <si>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</si>
  <si>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</si>
  <si>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</si>
  <si>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</si>
  <si>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</si>
  <si>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</si>
  <si>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</si>
  <si>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</si>
  <si>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</si>
  <si>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</si>
  <si>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</si>
  <si>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</si>
  <si>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</si>
  <si>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</si>
  <si>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</si>
  <si>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</si>
  <si>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</si>
  <si>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</si>
  <si>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</si>
  <si>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</si>
  <si>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</si>
  <si>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</si>
  <si>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</si>
  <si>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</si>
  <si>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</si>
  <si>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</si>
  <si>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</si>
  <si>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</si>
  <si>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</si>
  <si>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</si>
  <si>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</si>
  <si>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</si>
  <si>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</si>
  <si>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</si>
  <si>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</si>
  <si>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</si>
  <si>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</si>
  <si>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</si>
  <si>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</si>
  <si>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</si>
  <si>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</si>
  <si>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</si>
  <si>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</si>
  <si>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</si>
  <si>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</si>
  <si>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</si>
  <si>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</si>
  <si>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</si>
  <si>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</si>
  <si>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</si>
  <si>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</si>
  <si>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</si>
  <si>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</si>
  <si>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</si>
  <si>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</si>
  <si>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</si>
  <si>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</si>
  <si>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</si>
  <si>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</si>
  <si>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</si>
  <si>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</si>
  <si>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</si>
  <si>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</si>
  <si>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</si>
  <si>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</si>
  <si>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</si>
  <si>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</si>
  <si>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</si>
  <si>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</si>
  <si>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</si>
  <si>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</si>
  <si>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</si>
  <si>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</si>
  <si>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</si>
  <si>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</si>
  <si>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</si>
  <si>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</si>
  <si>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</si>
  <si>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</si>
  <si>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</si>
  <si>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</si>
  <si>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</si>
  <si>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</si>
  <si>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</si>
  <si>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</si>
  <si>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</si>
  <si>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</si>
  <si>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</si>
  <si>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</si>
  <si>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</si>
  <si>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</si>
  <si>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</si>
  <si>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</si>
  <si>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</si>
  <si>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</si>
  <si>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</si>
  <si>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</si>
  <si>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</si>
  <si>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</si>
  <si>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</si>
  <si>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</si>
  <si>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</si>
  <si>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</si>
  <si>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</si>
  <si>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</si>
  <si>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</si>
  <si>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</si>
  <si>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</si>
  <si>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</si>
  <si>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</si>
  <si>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</si>
  <si>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</si>
  <si>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</si>
  <si>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</si>
  <si>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</si>
  <si>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</si>
  <si>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</si>
  <si>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</si>
  <si>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</si>
  <si>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</si>
  <si>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</si>
  <si>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</si>
  <si>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</si>
  <si>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</si>
  <si>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</si>
  <si>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</si>
  <si>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</si>
  <si>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</si>
  <si>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</si>
  <si>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</si>
  <si>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</si>
  <si>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</si>
  <si>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</si>
  <si>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</si>
  <si>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</si>
  <si>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</si>
  <si>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</si>
  <si>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</si>
  <si>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</si>
  <si>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</si>
  <si>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</si>
  <si>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</si>
  <si>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</si>
  <si>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</si>
  <si>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</si>
  <si>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</si>
  <si>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</si>
  <si>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</si>
  <si>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</si>
  <si>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</si>
  <si>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</si>
  <si>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</si>
  <si>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</si>
  <si>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</si>
  <si>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</si>
  <si>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</si>
  <si>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</si>
  <si>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</si>
  <si>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</si>
  <si>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</si>
  <si>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</si>
  <si>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</si>
  <si>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</si>
  <si>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</si>
  <si>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</si>
  <si>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</si>
  <si>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</si>
  <si>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</si>
  <si>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</si>
  <si>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</si>
  <si>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</si>
  <si>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</si>
  <si>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</si>
  <si>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</si>
  <si>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</si>
  <si>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</si>
  <si>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</si>
  <si>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</si>
  <si>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</si>
  <si>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</si>
  <si>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</si>
  <si>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</si>
  <si>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</si>
  <si>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</si>
  <si>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</si>
  <si>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</si>
  <si>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</si>
  <si>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</si>
  <si>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</si>
  <si>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</si>
  <si>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</si>
  <si>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</si>
  <si>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</si>
  <si>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</si>
  <si>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</si>
  <si>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</si>
  <si>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</si>
  <si>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</si>
  <si>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</si>
  <si>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</si>
  <si>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</si>
  <si>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</si>
  <si>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</si>
  <si>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</si>
  <si>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</si>
  <si>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</si>
  <si>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</si>
  <si>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</si>
  <si>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</si>
  <si>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</si>
  <si>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</si>
  <si>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</si>
  <si>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</si>
  <si>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</si>
  <si>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</si>
  <si>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</si>
  <si>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</si>
  <si>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</si>
  <si>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</si>
  <si>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</si>
  <si>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</si>
  <si>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</si>
  <si>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</si>
  <si>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</si>
  <si>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</si>
  <si>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</si>
  <si>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</si>
  <si>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</si>
  <si>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</si>
  <si>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</si>
  <si>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</si>
  <si>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</si>
  <si>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</si>
  <si>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</si>
  <si>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</si>
  <si>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</si>
  <si>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</si>
  <si>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</si>
  <si>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</si>
  <si>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</si>
  <si>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</si>
  <si>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</si>
  <si>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</si>
  <si>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</si>
  <si>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</si>
  <si>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</si>
  <si>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</si>
  <si>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</si>
  <si>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</si>
  <si>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</si>
  <si>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</si>
  <si>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</si>
  <si>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</si>
  <si>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</si>
  <si>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</si>
  <si>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</si>
  <si>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</si>
  <si>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</si>
  <si>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</si>
  <si>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</si>
  <si>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</si>
  <si>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</si>
  <si>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</si>
  <si>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</si>
  <si>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</si>
  <si>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</si>
  <si>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</si>
  <si>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</si>
  <si>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</si>
  <si>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</si>
  <si>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</si>
  <si>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</si>
  <si>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</si>
  <si>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</si>
  <si>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</si>
  <si>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</si>
  <si>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</si>
  <si>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</si>
  <si>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</si>
  <si>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</si>
  <si>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</si>
  <si>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</si>
  <si>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</si>
  <si>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</si>
  <si>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</si>
  <si>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</si>
  <si>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</si>
  <si>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</si>
  <si>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</si>
  <si>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</si>
  <si>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</si>
  <si>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</si>
  <si>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</si>
  <si>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</si>
  <si>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</si>
  <si>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</si>
  <si>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</si>
  <si>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</si>
  <si>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</si>
  <si>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</si>
  <si>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</si>
  <si>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</si>
  <si>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</si>
  <si>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</si>
  <si>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</si>
  <si>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</si>
  <si>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</si>
  <si>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</si>
  <si>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</si>
  <si>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</si>
  <si>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</si>
  <si>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</si>
  <si>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</si>
  <si>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</si>
  <si>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</si>
  <si>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</si>
  <si>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</si>
  <si>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</si>
  <si>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</si>
  <si>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</si>
  <si>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</si>
  <si>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</si>
  <si>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</si>
  <si>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</si>
  <si>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</si>
  <si>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</si>
  <si>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</si>
  <si>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</si>
  <si>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</si>
  <si>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</si>
  <si>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</si>
  <si>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</si>
  <si>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</si>
  <si>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</si>
  <si>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</si>
  <si>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</si>
  <si>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</si>
  <si>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</si>
  <si>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</si>
  <si>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</si>
  <si>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</si>
  <si>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</si>
  <si>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</si>
  <si>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</si>
  <si>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</si>
  <si>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</si>
  <si>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</si>
  <si>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</si>
  <si>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</si>
  <si>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</si>
  <si>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</si>
  <si>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</si>
  <si>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</si>
  <si>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</si>
  <si>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</si>
  <si>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</si>
  <si>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</si>
  <si>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</si>
  <si>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</si>
  <si>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</si>
  <si>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</si>
  <si>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</si>
  <si>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</si>
  <si>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</si>
  <si>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</si>
  <si>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</si>
  <si>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</si>
  <si>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</si>
  <si>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</si>
  <si>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</si>
  <si>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</si>
  <si>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</si>
  <si>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</si>
  <si>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</si>
  <si>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</si>
  <si>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</si>
  <si>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</si>
  <si>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</si>
  <si>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</si>
  <si>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</si>
  <si>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</si>
  <si>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</si>
  <si>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</si>
  <si>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</si>
  <si>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</si>
  <si>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</si>
  <si>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</si>
  <si>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</si>
  <si>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</si>
  <si>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</si>
  <si>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</si>
  <si>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</si>
  <si>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</si>
  <si>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</si>
  <si>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</si>
  <si>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</si>
  <si>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</si>
  <si>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</si>
  <si>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</si>
  <si>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</si>
  <si>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</si>
  <si>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</si>
  <si>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</si>
  <si>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</si>
  <si>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</si>
  <si>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</si>
  <si>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</si>
  <si>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</si>
  <si>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</si>
  <si>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</si>
  <si>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</si>
  <si>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</si>
  <si>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</si>
  <si>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</si>
  <si>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</si>
  <si>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</si>
  <si>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</si>
  <si>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</si>
  <si>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</si>
  <si>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</si>
  <si>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</si>
  <si>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</si>
  <si>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</si>
  <si>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</si>
  <si>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</si>
  <si>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</si>
  <si>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</si>
  <si>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</si>
  <si>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</si>
  <si>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</si>
  <si>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</si>
  <si>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</si>
  <si>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</si>
  <si>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</si>
  <si>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</si>
  <si>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</si>
  <si>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</si>
  <si>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</si>
  <si>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</si>
  <si>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</si>
  <si>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</si>
  <si>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</si>
  <si>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</si>
  <si>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</si>
  <si>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</si>
  <si>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</si>
  <si>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</si>
  <si>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</si>
  <si>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</si>
  <si>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</si>
  <si>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</si>
  <si>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</si>
  <si>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</si>
  <si>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</si>
  <si>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</si>
  <si>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</si>
  <si>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</si>
  <si>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</si>
  <si>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</si>
  <si>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</si>
  <si>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</si>
  <si>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</si>
  <si>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</si>
  <si>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</si>
  <si>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</si>
  <si>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</si>
  <si>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</si>
  <si>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</si>
  <si>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</si>
  <si>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</si>
  <si>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</si>
  <si>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</si>
  <si>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</si>
  <si>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</si>
  <si>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</si>
  <si>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</si>
  <si>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</si>
  <si>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</si>
  <si>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</si>
  <si>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</si>
  <si>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</si>
  <si>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</si>
  <si>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</si>
  <si>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</si>
  <si>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</si>
  <si>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</si>
  <si>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</si>
  <si>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</si>
  <si>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</si>
  <si>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</si>
  <si>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</si>
  <si>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</si>
  <si>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</si>
  <si>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</si>
  <si>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</si>
  <si>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</si>
  <si>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</si>
  <si>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</si>
  <si>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</si>
  <si>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</si>
  <si>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</si>
  <si>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</si>
  <si>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</si>
  <si>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</si>
  <si>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</si>
  <si>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</si>
  <si>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</si>
  <si>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</si>
  <si>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</si>
  <si>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</si>
  <si>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</si>
  <si>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</si>
  <si>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</si>
  <si>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</si>
  <si>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</si>
  <si>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</si>
  <si>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</si>
  <si>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</si>
  <si>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</si>
  <si>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</si>
  <si>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</si>
  <si>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</si>
  <si>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</si>
  <si>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</si>
  <si>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</si>
  <si>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</si>
  <si>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</si>
  <si>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</si>
  <si>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</si>
  <si>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</si>
  <si>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</si>
  <si>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</si>
  <si>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</si>
  <si>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</si>
  <si>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</si>
  <si>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</si>
  <si>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</si>
  <si>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</si>
  <si>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</si>
  <si>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</si>
  <si>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</si>
  <si>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</si>
  <si>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</si>
  <si>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</si>
  <si>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</si>
  <si>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</si>
  <si>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</si>
  <si>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</si>
  <si>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</si>
  <si>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</si>
  <si>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</si>
  <si>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</si>
  <si>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</si>
  <si>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</si>
  <si>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</si>
  <si>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</si>
  <si>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</si>
  <si>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</si>
  <si>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</si>
  <si>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</si>
  <si>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</si>
  <si>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</si>
  <si>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</si>
  <si>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</si>
  <si>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</si>
  <si>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</si>
  <si>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</si>
  <si>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</si>
  <si>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</si>
  <si>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</si>
  <si>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</si>
  <si>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</si>
  <si>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</si>
  <si>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</si>
  <si>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</si>
  <si>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</si>
  <si>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</si>
  <si>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</si>
  <si>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</si>
  <si>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</si>
  <si>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</si>
  <si>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</si>
  <si>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</si>
  <si>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</si>
  <si>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</si>
  <si>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</si>
  <si>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</si>
  <si>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</si>
  <si>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</si>
  <si>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</si>
  <si>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</si>
  <si>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</si>
  <si>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</si>
  <si>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</si>
  <si>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</si>
  <si>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</si>
  <si>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</si>
  <si>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</si>
  <si>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</si>
  <si>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</si>
  <si>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</si>
  <si>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</si>
  <si>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</si>
  <si>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</si>
  <si>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</si>
  <si>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</si>
  <si>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</si>
  <si>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</si>
  <si>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</si>
  <si>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</si>
  <si>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</si>
  <si>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</si>
  <si>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</si>
  <si>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</si>
  <si>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</si>
  <si>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</si>
  <si>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</si>
  <si>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</si>
  <si>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</si>
  <si>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</si>
  <si>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</si>
  <si>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</si>
  <si>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</si>
  <si>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</si>
  <si>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</si>
  <si>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</si>
  <si>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</si>
  <si>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</si>
  <si>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</si>
  <si>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</si>
  <si>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</si>
  <si>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</si>
  <si>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</si>
  <si>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</si>
  <si>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</si>
  <si>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</si>
  <si>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</si>
  <si>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</si>
  <si>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</si>
  <si>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</si>
  <si>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</si>
  <si>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</si>
  <si>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</si>
  <si>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</si>
  <si>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</si>
  <si>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</si>
  <si>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</si>
  <si>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</si>
  <si>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</si>
  <si>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</si>
  <si>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</si>
  <si>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</si>
  <si>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</si>
  <si>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</si>
  <si>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</si>
  <si>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</si>
  <si>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</si>
  <si>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</si>
  <si>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</si>
  <si>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</si>
  <si>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</si>
  <si>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</si>
  <si>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</si>
  <si>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</si>
  <si>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</si>
  <si>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</si>
  <si>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</si>
  <si>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</si>
  <si>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</si>
  <si>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</si>
  <si>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</si>
  <si>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</si>
  <si>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</si>
  <si>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</si>
  <si>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</si>
  <si>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</si>
  <si>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</si>
  <si>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</si>
  <si>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</si>
  <si>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</si>
  <si>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</si>
  <si>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</si>
  <si>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</si>
  <si>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</si>
  <si>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</si>
  <si>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</si>
  <si>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</si>
  <si>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</si>
  <si>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</si>
  <si>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</si>
  <si>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</si>
  <si>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</si>
  <si>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</si>
  <si>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</si>
  <si>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</si>
  <si>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</si>
  <si>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</si>
  <si>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</si>
  <si>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</si>
  <si>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</si>
  <si>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</si>
  <si>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</si>
  <si>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</si>
  <si>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</si>
  <si>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</si>
  <si>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</si>
  <si>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</si>
  <si>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</si>
  <si>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</si>
  <si>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</si>
  <si>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</si>
  <si>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</si>
  <si>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</si>
  <si>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</si>
  <si>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</si>
  <si>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</si>
  <si>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</si>
  <si>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</si>
  <si>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</si>
  <si>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</si>
  <si>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</si>
  <si>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</si>
  <si>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</si>
  <si>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</si>
  <si>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</si>
  <si>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</si>
  <si>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</si>
  <si>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</si>
  <si>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</si>
  <si>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</si>
  <si>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</si>
  <si>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</si>
  <si>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</si>
  <si>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</si>
  <si>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</si>
  <si>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</si>
  <si>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</si>
  <si>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</si>
  <si>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</si>
  <si>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</si>
  <si>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</si>
  <si>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</si>
  <si>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</si>
  <si>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</si>
  <si>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</si>
  <si>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</si>
  <si>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</si>
  <si>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</si>
  <si>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</si>
  <si>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</si>
  <si>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</si>
  <si>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</si>
  <si>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</si>
  <si>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</si>
  <si>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</si>
  <si>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</si>
  <si>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</si>
  <si>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</si>
  <si>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</si>
  <si>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</si>
  <si>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</si>
  <si>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</si>
  <si>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</si>
  <si>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</si>
  <si>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</si>
  <si>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</si>
  <si>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</si>
  <si>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</si>
  <si>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</si>
  <si>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</si>
  <si>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</si>
  <si>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</si>
  <si>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</si>
  <si>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</si>
  <si>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</si>
  <si>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</si>
  <si>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</si>
  <si>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</si>
  <si>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</si>
  <si>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</si>
  <si>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</si>
  <si>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</si>
  <si>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</si>
  <si>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</si>
  <si>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</si>
  <si>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</si>
  <si>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</si>
  <si>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</si>
  <si>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</si>
  <si>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</si>
  <si>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</si>
  <si>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</si>
  <si>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</si>
  <si>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</si>
  <si>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</si>
  <si>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</si>
  <si>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</si>
  <si>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</si>
  <si>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</si>
  <si>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</si>
  <si>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</si>
  <si>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</si>
  <si>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</si>
  <si>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</si>
  <si>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</si>
  <si>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</si>
  <si>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</si>
  <si>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</si>
  <si>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</si>
  <si>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</si>
  <si>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</si>
  <si>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</si>
  <si>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</si>
  <si>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</si>
  <si>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</si>
  <si>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</si>
  <si>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</si>
  <si>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</si>
  <si>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</si>
  <si>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</si>
  <si>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</si>
  <si>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</si>
  <si>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</si>
  <si>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</si>
  <si>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</si>
  <si>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</si>
  <si>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</si>
  <si>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</si>
  <si>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</si>
  <si>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</si>
  <si>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</si>
  <si>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</si>
  <si>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</si>
  <si>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</si>
  <si>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</si>
  <si>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</si>
  <si>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</si>
  <si>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</si>
  <si>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</si>
  <si>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</si>
  <si>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</si>
  <si>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</si>
  <si>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</si>
  <si>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</si>
  <si>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</si>
  <si>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</si>
  <si>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</si>
  <si>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</si>
  <si>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</si>
  <si>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</si>
  <si>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</si>
  <si>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</si>
  <si>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</si>
  <si>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</si>
  <si>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</si>
  <si>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</si>
  <si>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</si>
  <si>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</si>
  <si>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</si>
  <si>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</si>
  <si>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</si>
  <si>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</si>
  <si>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</si>
  <si>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</si>
  <si>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</si>
  <si>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</si>
  <si>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</si>
  <si>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</si>
  <si>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</si>
  <si>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</si>
  <si>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</si>
  <si>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</si>
  <si>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</si>
  <si>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</si>
  <si>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</si>
  <si>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</si>
  <si>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</si>
  <si>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</si>
  <si>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</si>
  <si>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</si>
  <si>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</si>
  <si>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</si>
  <si>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</si>
  <si>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</si>
  <si>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</si>
  <si>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</si>
  <si>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</si>
  <si>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</si>
  <si>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</si>
  <si>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</si>
  <si>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</si>
  <si>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</si>
  <si>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</si>
  <si>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</si>
  <si>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</si>
  <si>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</si>
  <si>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</si>
  <si>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</si>
  <si>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</si>
  <si>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</si>
  <si>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</si>
  <si>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</si>
  <si>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</si>
  <si>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</si>
  <si>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</si>
  <si>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</si>
  <si>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</si>
  <si>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</si>
  <si>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</si>
  <si>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</si>
  <si>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</si>
  <si>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</si>
  <si>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</si>
  <si>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</si>
  <si>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</si>
  <si>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</si>
  <si>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</si>
  <si>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</si>
  <si>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</si>
  <si>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</si>
  <si>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</si>
  <si>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</si>
  <si>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</si>
  <si>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</si>
  <si>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</si>
  <si>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</si>
  <si>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</si>
  <si>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</si>
  <si>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</si>
  <si>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</si>
  <si>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</si>
  <si>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</si>
  <si>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</si>
  <si>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</si>
  <si>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</si>
  <si>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</si>
  <si>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</si>
  <si>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</si>
  <si>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</si>
  <si>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</si>
  <si>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</si>
  <si>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</si>
  <si>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</si>
  <si>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</si>
  <si>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</si>
  <si>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</si>
  <si>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</si>
  <si>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</si>
  <si>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</si>
  <si>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</si>
  <si>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</si>
  <si>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</si>
  <si>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</si>
  <si>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</si>
  <si>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</si>
  <si>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</si>
  <si>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</si>
  <si>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</si>
  <si>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</si>
  <si>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</si>
  <si>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</si>
  <si>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</si>
  <si>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</si>
  <si>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</si>
  <si>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</si>
  <si>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</si>
  <si>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</si>
  <si>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</si>
  <si>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</si>
  <si>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</si>
  <si>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</si>
  <si>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</si>
  <si>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</si>
  <si>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</si>
  <si>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</si>
  <si>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</si>
  <si>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</si>
  <si>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</si>
  <si>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</si>
  <si>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</si>
  <si>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</si>
  <si>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</si>
  <si>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</si>
  <si>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</si>
  <si>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</si>
  <si>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</si>
  <si>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</si>
  <si>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</si>
  <si>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</si>
  <si>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</si>
  <si>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</si>
  <si>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</si>
  <si>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</si>
  <si>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</si>
  <si>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</si>
  <si>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</si>
  <si>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</si>
  <si>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</si>
  <si>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</si>
  <si>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</si>
  <si>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</si>
  <si>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</si>
  <si>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</si>
  <si>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</si>
  <si>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</si>
  <si>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</si>
  <si>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</si>
  <si>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</si>
  <si>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</si>
  <si>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</si>
  <si>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</si>
  <si>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</si>
  <si>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</si>
  <si>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</si>
  <si>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</si>
  <si>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</si>
  <si>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</si>
  <si>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</si>
  <si>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</si>
  <si>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</si>
  <si>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</si>
  <si>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</si>
  <si>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</si>
  <si>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</si>
  <si>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</si>
  <si>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</si>
  <si>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</si>
  <si>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</si>
  <si>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</si>
  <si>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</si>
  <si>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</si>
  <si>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</si>
  <si>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</si>
  <si>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</si>
  <si>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</si>
  <si>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</si>
  <si>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</si>
  <si>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</si>
  <si>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</si>
  <si>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</si>
  <si>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</si>
  <si>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</si>
  <si>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</si>
  <si>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</si>
  <si>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</si>
  <si>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</si>
  <si>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</si>
  <si>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</si>
  <si>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</si>
  <si>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</si>
  <si>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</si>
  <si>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</si>
  <si>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</si>
  <si>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</si>
  <si>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</si>
  <si>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</si>
  <si>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</si>
  <si>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</si>
  <si>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</si>
  <si>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</si>
  <si>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</si>
  <si>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</si>
  <si>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</si>
  <si>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</si>
  <si>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</si>
  <si>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</si>
  <si>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</si>
  <si>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</si>
  <si>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</si>
  <si>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</si>
  <si>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</si>
  <si>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</si>
  <si>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</si>
  <si>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</si>
  <si>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</si>
  <si>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</si>
  <si>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</si>
  <si>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</si>
  <si>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</si>
  <si>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</si>
  <si>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</si>
  <si>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</si>
  <si>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</si>
  <si>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</si>
  <si>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</si>
  <si>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</si>
  <si>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</si>
  <si>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</si>
  <si>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</si>
  <si>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</si>
  <si>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</si>
  <si>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</si>
  <si>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</si>
  <si>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</si>
  <si>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</si>
  <si>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</si>
  <si>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</si>
  <si>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</si>
  <si>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</si>
  <si>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</si>
  <si>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</si>
  <si>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</si>
  <si>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</si>
  <si>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</si>
  <si>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</si>
  <si>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</si>
  <si>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</si>
  <si>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</si>
  <si>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</si>
  <si>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</si>
  <si>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</si>
  <si>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</si>
  <si>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</si>
  <si>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</si>
  <si>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</si>
  <si>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</si>
  <si>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</si>
  <si>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</si>
  <si>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</si>
  <si>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</si>
  <si>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</si>
  <si>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</si>
  <si>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</si>
  <si>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</si>
  <si>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</si>
  <si>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</si>
  <si>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</si>
  <si>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</si>
  <si>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</si>
  <si>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</si>
  <si>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</si>
  <si>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</si>
  <si>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</si>
  <si>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</si>
  <si>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</si>
  <si>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</si>
  <si>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</si>
  <si>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</si>
  <si>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</si>
  <si>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</si>
  <si>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</si>
  <si>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</si>
  <si>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</si>
  <si>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</si>
  <si>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</si>
  <si>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</si>
  <si>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</si>
  <si>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</si>
  <si>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</si>
  <si>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</si>
  <si>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</si>
  <si>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</si>
  <si>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</si>
  <si>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</si>
  <si>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</si>
  <si>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</si>
  <si>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</si>
  <si>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</si>
  <si>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</si>
  <si>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</si>
  <si>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</si>
  <si>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</si>
  <si>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</si>
  <si>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</si>
  <si>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</si>
  <si>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</si>
  <si>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</si>
  <si>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</si>
  <si>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</si>
  <si>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</si>
  <si>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</si>
  <si>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</si>
  <si>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</si>
  <si>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</si>
  <si>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</si>
  <si>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</si>
  <si>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</si>
  <si>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</si>
  <si>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</si>
  <si>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</si>
  <si>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</si>
  <si>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</si>
  <si>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</si>
  <si>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</si>
  <si>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</si>
  <si>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</si>
  <si>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</si>
  <si>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</si>
  <si>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</si>
  <si>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</si>
  <si>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</si>
  <si>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</si>
  <si>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</si>
  <si>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</si>
  <si>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</si>
  <si>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</si>
  <si>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</si>
  <si>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</si>
  <si>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</si>
  <si>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</si>
  <si>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</si>
  <si>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</si>
  <si>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</si>
  <si>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</si>
  <si>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</si>
  <si>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</si>
  <si>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</si>
  <si>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</si>
  <si>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</si>
  <si>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</si>
  <si>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</si>
  <si>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</si>
  <si>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</si>
  <si>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</si>
  <si>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</si>
  <si>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</si>
  <si>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</si>
  <si>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</si>
  <si>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</si>
  <si>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</si>
  <si>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</si>
  <si>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</si>
  <si>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</si>
  <si>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</si>
  <si>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</si>
  <si>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</si>
  <si>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</si>
  <si>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</si>
  <si>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</si>
  <si>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</si>
  <si>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</si>
  <si>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</si>
  <si>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</si>
  <si>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</si>
  <si>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</si>
  <si>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</si>
  <si>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</si>
  <si>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</si>
  <si>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</si>
  <si>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</si>
  <si>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</si>
  <si>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</si>
  <si>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</si>
  <si>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</si>
  <si>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</si>
  <si>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</si>
  <si>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</si>
  <si>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</si>
  <si>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</si>
  <si>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</si>
  <si>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</si>
  <si>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</si>
  <si>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</si>
  <si>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</si>
  <si>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</si>
  <si>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</si>
  <si>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</si>
  <si>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</si>
  <si>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</si>
  <si>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</si>
  <si>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</si>
  <si>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</si>
  <si>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</si>
  <si>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</si>
  <si>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</si>
  <si>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</si>
  <si>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</si>
  <si>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</si>
  <si>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</si>
  <si>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</si>
  <si>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</si>
  <si>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</si>
  <si>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</si>
  <si>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</si>
  <si>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</si>
  <si>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</si>
  <si>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</si>
  <si>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</si>
  <si>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</si>
  <si>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</si>
  <si>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</si>
  <si>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</si>
  <si>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</si>
  <si>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</si>
  <si>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</si>
  <si>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</si>
  <si>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</si>
  <si>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</si>
  <si>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</si>
  <si>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</si>
  <si>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</si>
  <si>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</si>
  <si>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</si>
  <si>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</si>
  <si>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</si>
  <si>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</si>
  <si>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</si>
  <si>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</si>
  <si>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</si>
  <si>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</si>
  <si>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</si>
  <si>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</si>
  <si>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</si>
  <si>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</si>
  <si>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</si>
  <si>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</si>
  <si>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</si>
  <si>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</si>
  <si>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</si>
  <si>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</si>
  <si>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</si>
  <si>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</si>
  <si>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</si>
  <si>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</si>
  <si>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</si>
  <si>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</si>
  <si>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</si>
  <si>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</si>
  <si>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</si>
  <si>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</si>
  <si>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</si>
  <si>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</si>
  <si>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</si>
  <si>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</si>
  <si>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</si>
  <si>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</si>
  <si>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</si>
  <si>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</si>
  <si>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</si>
  <si>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</si>
  <si>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</si>
  <si>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</si>
  <si>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</si>
  <si>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</si>
  <si>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</si>
  <si>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</si>
  <si>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</si>
  <si>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</si>
  <si>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</si>
  <si>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</si>
  <si>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</si>
  <si>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</si>
  <si>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</si>
  <si>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</si>
  <si>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</si>
  <si>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</si>
  <si>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</si>
  <si>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</si>
  <si>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</si>
  <si>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</si>
  <si>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</si>
  <si>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</si>
  <si>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</si>
  <si>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</si>
  <si>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</si>
  <si>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</si>
  <si>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</si>
  <si>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</si>
  <si>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</si>
  <si>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</si>
  <si>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</si>
  <si>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</si>
  <si>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</si>
  <si>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</si>
  <si>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</si>
  <si>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</si>
  <si>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</si>
  <si>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</si>
  <si>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</si>
  <si>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</si>
  <si>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</si>
  <si>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</si>
  <si>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</si>
  <si>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</si>
  <si>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</si>
  <si>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</si>
  <si>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</si>
  <si>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</si>
  <si>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</si>
  <si>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</si>
  <si>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</si>
  <si>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</si>
  <si>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</si>
  <si>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</si>
  <si>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</si>
  <si>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</si>
  <si>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</si>
  <si>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</si>
  <si>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</si>
  <si>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</si>
  <si>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</si>
  <si>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</si>
  <si>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</si>
  <si>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</si>
  <si>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</si>
  <si>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</si>
  <si>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</si>
  <si>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</si>
  <si>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</si>
  <si>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</si>
  <si>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</si>
  <si>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</si>
  <si>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</si>
  <si>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</si>
  <si>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</si>
  <si>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</si>
  <si>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</si>
  <si>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</si>
  <si>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</si>
  <si>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</si>
  <si>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</si>
  <si>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</si>
  <si>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</si>
  <si>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</si>
  <si>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</si>
  <si>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</si>
  <si>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</si>
  <si>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</si>
  <si>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</si>
  <si>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</si>
  <si>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</si>
  <si>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</si>
  <si>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</si>
  <si>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</si>
  <si>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</si>
  <si>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</si>
  <si>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</si>
  <si>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</si>
  <si>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</si>
  <si>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</si>
  <si>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</si>
  <si>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</si>
  <si>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</si>
  <si>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</si>
  <si>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</si>
  <si>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</si>
  <si>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</si>
  <si>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</si>
  <si>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</si>
  <si>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</si>
  <si>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</si>
  <si>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</si>
  <si>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</si>
  <si>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</si>
  <si>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</si>
  <si>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</si>
  <si>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</si>
  <si>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</si>
  <si>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</si>
  <si>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</si>
  <si>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</si>
  <si>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</si>
  <si>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</si>
  <si>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</si>
  <si>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</si>
  <si>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</si>
  <si>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</si>
  <si>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</si>
  <si>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</si>
  <si>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</si>
  <si>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</si>
  <si>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</si>
  <si>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</si>
  <si>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</si>
  <si>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</si>
  <si>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</si>
  <si>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</si>
  <si>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</si>
  <si>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</si>
  <si>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</si>
  <si>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</si>
  <si>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</si>
  <si>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</si>
  <si>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</si>
  <si>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</si>
  <si>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</si>
  <si>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</si>
  <si>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</si>
  <si>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</si>
  <si>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</si>
  <si>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</si>
  <si>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</si>
  <si>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</si>
  <si>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</si>
  <si>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</si>
  <si>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</si>
  <si>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</si>
  <si>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</si>
  <si>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</si>
  <si>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</si>
  <si>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</si>
  <si>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</si>
  <si>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</si>
  <si>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</si>
  <si>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</si>
  <si>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</si>
  <si>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</si>
  <si>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</si>
  <si>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</si>
  <si>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</si>
  <si>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</si>
  <si>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</si>
  <si>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</si>
  <si>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</si>
  <si>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</si>
  <si>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</si>
  <si>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</si>
  <si>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</si>
  <si>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</si>
  <si>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</si>
  <si>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</si>
  <si>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</si>
  <si>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</si>
  <si>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</si>
  <si>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</si>
  <si>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</si>
  <si>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</si>
  <si>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</si>
  <si>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</si>
  <si>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</si>
  <si>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</si>
  <si>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</si>
  <si>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</si>
  <si>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</si>
  <si>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</si>
  <si>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</si>
  <si>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</si>
  <si>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</si>
  <si>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</si>
  <si>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</si>
  <si>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</si>
  <si>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</si>
  <si>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</si>
  <si>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</si>
  <si>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</si>
  <si>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</si>
  <si>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</si>
  <si>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</si>
  <si>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</si>
  <si>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</si>
  <si>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</si>
  <si>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</si>
  <si>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</si>
  <si>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</si>
  <si>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</si>
  <si>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</si>
  <si>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</si>
  <si>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</si>
  <si>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</si>
  <si>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</si>
  <si>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</si>
  <si>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</si>
  <si>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</si>
  <si>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</si>
  <si>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</si>
  <si>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</si>
  <si>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</si>
  <si>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</si>
  <si>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</si>
  <si>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</si>
  <si>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</si>
  <si>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</si>
  <si>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</si>
  <si>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</si>
  <si>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</si>
  <si>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</si>
  <si>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</si>
  <si>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</si>
  <si>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</si>
  <si>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</si>
  <si>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</si>
  <si>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</si>
  <si>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</si>
  <si>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</si>
  <si>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</si>
  <si>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</si>
  <si>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</si>
  <si>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</si>
  <si>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</si>
  <si>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</si>
  <si>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</si>
  <si>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</si>
  <si>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</si>
  <si>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</si>
  <si>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</si>
  <si>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</si>
  <si>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</si>
  <si>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</si>
  <si>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</si>
  <si>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</si>
  <si>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</si>
  <si>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</si>
  <si>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</si>
  <si>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</si>
  <si>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</si>
  <si>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</si>
  <si>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</si>
  <si>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</si>
  <si>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</si>
  <si>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</si>
  <si>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</si>
  <si>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</si>
  <si>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</si>
  <si>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</si>
  <si>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</si>
  <si>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</si>
  <si>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</si>
  <si>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</si>
  <si>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</si>
  <si>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</si>
  <si>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</si>
  <si>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</si>
  <si>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</si>
  <si>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</si>
  <si>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</si>
  <si>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</si>
  <si>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</si>
  <si>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</si>
  <si>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</si>
  <si>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</si>
  <si>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</si>
  <si>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</si>
  <si>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</si>
  <si>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</si>
  <si>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</si>
  <si>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</si>
  <si>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</si>
  <si>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</si>
  <si>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</si>
  <si>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</si>
  <si>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</si>
  <si>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</si>
  <si>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</si>
  <si>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</si>
  <si>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</si>
  <si>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</si>
  <si>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</si>
  <si>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</si>
  <si>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</si>
  <si>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</si>
  <si>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</si>
  <si>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</si>
  <si>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</si>
  <si>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</si>
  <si>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</si>
  <si>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</si>
  <si>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</si>
  <si>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</si>
  <si>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</si>
  <si>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</si>
  <si>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</si>
  <si>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</si>
  <si>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</si>
  <si>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</si>
  <si>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</si>
  <si>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</si>
  <si>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</si>
  <si>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</si>
  <si>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</si>
  <si>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</si>
  <si>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</si>
  <si>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</si>
  <si>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</si>
  <si>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</si>
  <si>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</si>
  <si>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</si>
  <si>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</si>
  <si>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</si>
  <si>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</si>
  <si>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</si>
  <si>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</si>
  <si>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</si>
  <si>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</si>
  <si>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</si>
  <si>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</si>
  <si>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</si>
  <si>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</si>
  <si>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</si>
  <si>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</si>
  <si>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</si>
  <si>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</si>
  <si>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</si>
  <si>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</si>
  <si>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</si>
  <si>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</si>
  <si>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</si>
  <si>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</si>
  <si>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</si>
  <si>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</si>
  <si>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</si>
  <si>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</si>
  <si>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</si>
  <si>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</si>
  <si>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</si>
  <si>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</si>
  <si>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</si>
  <si>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</si>
  <si>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</si>
  <si>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</si>
  <si>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</si>
  <si>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</si>
  <si>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</si>
  <si>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</si>
  <si>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</si>
  <si>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</si>
  <si>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</si>
  <si>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</si>
  <si>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</si>
  <si>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</si>
  <si>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</si>
  <si>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</si>
  <si>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</si>
  <si>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</si>
  <si>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</si>
  <si>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</si>
  <si>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</si>
  <si>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</si>
  <si>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</si>
  <si>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</si>
  <si>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</si>
  <si>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</si>
  <si>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</si>
  <si>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</si>
  <si>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</si>
  <si>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</si>
  <si>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</si>
  <si>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</si>
  <si>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</si>
  <si>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</si>
  <si>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</si>
  <si>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</si>
  <si>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</si>
  <si>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</si>
  <si>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</si>
  <si>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</si>
  <si>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</si>
  <si>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</si>
  <si>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</si>
  <si>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</si>
  <si>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</si>
  <si>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</si>
  <si>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</si>
  <si>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</si>
  <si>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</si>
  <si>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</si>
  <si>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</si>
  <si>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</si>
  <si>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</si>
  <si>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</si>
  <si>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</si>
  <si>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</si>
  <si>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</si>
  <si>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</si>
  <si>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</si>
  <si>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</si>
  <si>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</si>
  <si>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</si>
  <si>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</si>
  <si>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</si>
  <si>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</si>
  <si>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</si>
  <si>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</si>
  <si>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</si>
  <si>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</si>
  <si>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</si>
  <si>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</si>
  <si>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</si>
  <si>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</si>
  <si>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</si>
  <si>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</si>
  <si>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</si>
  <si>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</si>
  <si>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</si>
  <si>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</si>
  <si>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</si>
  <si>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</si>
  <si>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</si>
  <si>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</si>
  <si>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</si>
  <si>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</si>
  <si>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</si>
  <si>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</si>
  <si>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</si>
  <si>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</si>
  <si>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</si>
  <si>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</si>
  <si>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</si>
  <si>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</si>
  <si>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</si>
  <si>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</si>
  <si>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</si>
  <si>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</si>
  <si>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</si>
  <si>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</si>
  <si>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</si>
  <si>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</si>
  <si>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</si>
  <si>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</si>
  <si>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</si>
  <si>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</si>
  <si>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</si>
  <si>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</si>
  <si>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</si>
  <si>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</si>
  <si>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</si>
  <si>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</si>
  <si>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</si>
  <si>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</si>
  <si>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</si>
  <si>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</si>
  <si>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</si>
  <si>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</si>
  <si>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</si>
  <si>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</si>
  <si>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</si>
  <si>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</si>
  <si>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</si>
  <si>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</si>
  <si>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</si>
  <si>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</si>
  <si>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</si>
  <si>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</si>
  <si>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</si>
  <si>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</si>
  <si>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</si>
  <si>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</si>
  <si>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</si>
  <si>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</si>
  <si>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</si>
  <si>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</si>
  <si>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</si>
  <si>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</si>
  <si>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</si>
  <si>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</si>
  <si>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</si>
  <si>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</si>
  <si>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</si>
  <si>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</si>
  <si>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</si>
  <si>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</si>
  <si>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</si>
  <si>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</si>
  <si>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</si>
  <si>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</si>
  <si>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</si>
  <si>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</si>
  <si>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</si>
  <si>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</si>
  <si>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</si>
  <si>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</si>
  <si>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</si>
  <si>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</si>
  <si>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</si>
  <si>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</si>
  <si>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</si>
  <si>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</si>
  <si>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</si>
  <si>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</si>
  <si>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</si>
  <si>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</si>
  <si>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</si>
  <si>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</si>
  <si>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</si>
  <si>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</si>
  <si>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</si>
  <si>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</si>
  <si>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</si>
  <si>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</si>
  <si>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</si>
  <si>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</si>
  <si>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</si>
  <si>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</si>
  <si>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</si>
  <si>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</si>
  <si>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</si>
  <si>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</si>
  <si>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</si>
  <si>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</si>
  <si>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</si>
  <si>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</si>
  <si>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</si>
  <si>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</si>
  <si>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</si>
  <si>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</si>
  <si>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</si>
  <si>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</si>
  <si>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</si>
  <si>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</si>
  <si>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</si>
  <si>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</si>
  <si>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</si>
  <si>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</si>
  <si>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</si>
  <si>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</si>
  <si>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</si>
  <si>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</si>
  <si>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</si>
  <si>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</si>
  <si>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</si>
  <si>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</si>
  <si>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</si>
  <si>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</si>
  <si>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</si>
  <si>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</si>
  <si>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</si>
  <si>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</si>
  <si>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</si>
  <si>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</si>
  <si>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</si>
  <si>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</si>
  <si>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</si>
  <si>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</si>
  <si>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</si>
  <si>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</si>
  <si>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</si>
  <si>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</si>
  <si>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</si>
  <si>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</si>
  <si>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</si>
  <si>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</si>
  <si>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</si>
  <si>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</si>
  <si>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</si>
  <si>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</si>
  <si>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</si>
  <si>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</si>
  <si>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</si>
  <si>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</si>
  <si>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</si>
  <si>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</si>
  <si>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</si>
  <si>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</si>
  <si>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</si>
  <si>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</si>
  <si>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</si>
  <si>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</si>
  <si>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</si>
  <si>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</si>
  <si>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</si>
  <si>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</si>
  <si>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</si>
  <si>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</si>
  <si>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</si>
  <si>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</si>
  <si>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</si>
  <si>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</si>
  <si>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</si>
  <si>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</si>
  <si>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</si>
  <si>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</si>
  <si>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</si>
  <si>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</si>
  <si>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</si>
  <si>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</si>
  <si>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</si>
  <si>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</si>
  <si>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</si>
  <si>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</si>
  <si>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</si>
  <si>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</si>
  <si>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</si>
  <si>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</si>
  <si>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</si>
  <si>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</si>
  <si>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</si>
  <si>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</si>
  <si>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</si>
  <si>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</si>
  <si>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</si>
  <si>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</si>
  <si>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</si>
  <si>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</si>
  <si>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</si>
  <si>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</si>
  <si>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</si>
  <si>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</si>
  <si>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</si>
  <si>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</si>
  <si>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</si>
  <si>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</si>
  <si>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</si>
  <si>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</si>
  <si>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</si>
  <si>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</si>
  <si>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</si>
  <si>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</si>
  <si>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</si>
  <si>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</si>
  <si>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</si>
  <si>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</si>
  <si>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</si>
  <si>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</si>
  <si>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</si>
  <si>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</si>
  <si>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</si>
  <si>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</si>
  <si>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</si>
  <si>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</si>
  <si>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</si>
  <si>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</si>
  <si>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</si>
  <si>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</si>
  <si>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</si>
  <si>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</si>
  <si>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</si>
  <si>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</si>
  <si>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</si>
  <si>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</si>
  <si>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</si>
  <si>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</si>
  <si>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</si>
  <si>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</si>
  <si>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</si>
  <si>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</si>
  <si>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</si>
  <si>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</si>
  <si>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</si>
  <si>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</si>
  <si>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</si>
  <si>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</si>
  <si>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</si>
  <si>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</si>
  <si>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</si>
  <si>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</si>
  <si>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</si>
  <si>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</si>
  <si>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</si>
  <si>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</si>
  <si>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</si>
  <si>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</si>
  <si>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</si>
  <si>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</si>
  <si>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</si>
  <si>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</si>
  <si>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</si>
  <si>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</si>
  <si>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</si>
  <si>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</si>
  <si>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</si>
  <si>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</si>
  <si>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</si>
  <si>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</si>
  <si>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</si>
  <si>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</si>
  <si>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</si>
  <si>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</si>
  <si>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</si>
  <si>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</si>
  <si>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</si>
  <si>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</si>
  <si>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</si>
  <si>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</si>
  <si>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</si>
  <si>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</si>
  <si>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</si>
  <si>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</si>
  <si>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</si>
  <si>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</si>
  <si>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</si>
  <si>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</si>
  <si>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</si>
  <si>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</si>
  <si>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</si>
  <si>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</si>
  <si>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</si>
  <si>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</si>
  <si>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</si>
  <si>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</si>
  <si>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</si>
  <si>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</si>
  <si>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</si>
  <si>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</si>
  <si>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</si>
  <si>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</si>
  <si>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</si>
  <si>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</si>
  <si>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</si>
  <si>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</si>
  <si>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</si>
  <si>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</si>
  <si>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</si>
  <si>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</si>
  <si>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</si>
  <si>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</si>
  <si>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</si>
  <si>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</si>
  <si>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</si>
  <si>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</si>
  <si>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</si>
  <si>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</si>
  <si>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</si>
  <si>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</si>
  <si>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</si>
  <si>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</si>
  <si>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</si>
  <si>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</si>
  <si>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</si>
  <si>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</si>
  <si>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</si>
  <si>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</si>
  <si>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</si>
  <si>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</si>
  <si>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</si>
  <si>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</si>
  <si>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</si>
  <si>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</si>
  <si>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</si>
  <si>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</si>
  <si>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</si>
  <si>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</si>
  <si>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</si>
  <si>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</si>
  <si>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</si>
  <si>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</si>
  <si>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</si>
  <si>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</si>
  <si>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</si>
  <si>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</si>
  <si>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</si>
  <si>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</si>
  <si>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</si>
  <si>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</si>
  <si>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</si>
  <si>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</si>
  <si>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</si>
  <si>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</si>
  <si>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</si>
  <si>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</si>
  <si>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</si>
  <si>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</si>
  <si>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</si>
  <si>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</si>
  <si>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</si>
  <si>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</si>
  <si>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</si>
  <si>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</si>
  <si>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</si>
  <si>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</si>
  <si>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</si>
  <si>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</si>
  <si>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</si>
  <si>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</si>
  <si>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</si>
  <si>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</si>
  <si>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</si>
  <si>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</si>
  <si>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</si>
  <si>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</si>
  <si>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</si>
  <si>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</si>
  <si>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</si>
  <si>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</si>
  <si>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</si>
  <si>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</si>
  <si>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</si>
  <si>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</si>
  <si>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</si>
  <si>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</si>
  <si>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</si>
  <si>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</si>
  <si>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</si>
  <si>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</si>
  <si>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</si>
  <si>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</si>
  <si>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</si>
  <si>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</si>
  <si>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</si>
  <si>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</si>
  <si>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</si>
  <si>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</si>
  <si>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</si>
  <si>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</si>
  <si>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</si>
  <si>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</si>
  <si>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</si>
  <si>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</si>
  <si>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</si>
  <si>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</si>
  <si>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</si>
  <si>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</si>
  <si>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</si>
  <si>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</si>
  <si>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</si>
  <si>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</si>
  <si>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</si>
  <si>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</si>
  <si>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</si>
  <si>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</si>
  <si>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</si>
  <si>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</si>
  <si>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</si>
  <si>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</si>
  <si>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</si>
  <si>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</si>
  <si>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</si>
  <si>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</si>
  <si>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</si>
  <si>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</si>
  <si>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</si>
  <si>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</si>
  <si>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</si>
  <si>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</si>
  <si>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</si>
  <si>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</si>
  <si>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</si>
  <si>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</si>
  <si>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</si>
  <si>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</si>
  <si>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</si>
  <si>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</si>
  <si>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</si>
  <si>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</si>
  <si>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</si>
  <si>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</si>
  <si>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</si>
  <si>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</si>
  <si>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</si>
  <si>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</si>
  <si>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</si>
  <si>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</si>
  <si>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</si>
  <si>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</si>
  <si>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</si>
  <si>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</si>
  <si>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</si>
  <si>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</si>
  <si>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</si>
  <si>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</si>
  <si>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</si>
  <si>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</si>
  <si>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</si>
  <si>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</si>
  <si>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</si>
  <si>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</si>
  <si>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</si>
  <si>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</si>
  <si>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</si>
  <si>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</si>
  <si>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</si>
  <si>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</si>
  <si>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</si>
  <si>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</si>
  <si>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</si>
  <si>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</si>
  <si>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</si>
  <si>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</si>
  <si>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</si>
  <si>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</si>
  <si>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</si>
  <si>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</si>
  <si>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</si>
  <si>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</si>
  <si>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</si>
  <si>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</si>
  <si>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</si>
  <si>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</si>
  <si>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</si>
  <si>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</si>
  <si>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</si>
  <si>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</si>
  <si>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</si>
  <si>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</si>
  <si>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</si>
  <si>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</si>
  <si>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</si>
  <si>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</si>
  <si>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</si>
  <si>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</si>
  <si>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</si>
  <si>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</si>
  <si>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</si>
  <si>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</si>
  <si>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</si>
  <si>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</si>
  <si>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</si>
  <si>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</si>
  <si>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</si>
  <si>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</si>
  <si>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</si>
  <si>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</si>
  <si>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</si>
  <si>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</si>
  <si>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</si>
  <si>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</si>
  <si>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</si>
  <si>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</si>
  <si>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</si>
  <si>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</si>
  <si>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</si>
  <si>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</si>
  <si>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</si>
  <si>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</si>
  <si>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</si>
  <si>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</si>
  <si>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</si>
  <si>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</si>
  <si>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</si>
  <si>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</si>
  <si>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</si>
  <si>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</si>
  <si>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</si>
  <si>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</si>
  <si>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</si>
  <si>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</si>
  <si>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</si>
  <si>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</si>
  <si>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</si>
  <si>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</si>
  <si>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</si>
  <si>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</si>
  <si>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</si>
  <si>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</si>
  <si>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</si>
  <si>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</si>
  <si>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</si>
  <si>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</si>
  <si>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</si>
  <si>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</si>
  <si>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</si>
  <si>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</si>
  <si>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</si>
  <si>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</si>
  <si>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</si>
  <si>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</si>
  <si>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</si>
  <si>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</si>
  <si>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</si>
  <si>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</si>
  <si>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</si>
  <si>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</si>
  <si>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</si>
  <si>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</si>
  <si>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</si>
  <si>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</si>
  <si>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</si>
  <si>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</si>
  <si>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</si>
  <si>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</si>
  <si>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</si>
  <si>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</si>
  <si>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</si>
  <si>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</si>
  <si>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</si>
  <si>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</si>
  <si>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</si>
  <si>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</si>
  <si>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</si>
  <si>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</si>
  <si>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</si>
  <si>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</si>
  <si>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</si>
  <si>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</si>
  <si>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</si>
  <si>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</si>
  <si>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</si>
  <si>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</si>
  <si>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</si>
  <si>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</si>
  <si>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</si>
  <si>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</si>
  <si>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</si>
  <si>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</si>
  <si>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</si>
  <si>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</si>
  <si>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</si>
  <si>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</si>
  <si>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</si>
  <si>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</si>
  <si>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</si>
  <si>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</si>
  <si>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</si>
  <si>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</si>
  <si>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</si>
  <si>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</si>
  <si>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</si>
  <si>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</si>
  <si>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</si>
  <si>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</si>
  <si>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</si>
  <si>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</si>
  <si>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</si>
  <si>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</si>
  <si>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</si>
  <si>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</si>
  <si>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</si>
  <si>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</si>
  <si>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</si>
  <si>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</si>
  <si>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</si>
  <si>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</si>
  <si>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</si>
  <si>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</si>
  <si>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</si>
  <si>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</si>
  <si>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</si>
  <si>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</si>
  <si>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</si>
  <si>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</si>
  <si>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</si>
  <si>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</si>
  <si>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</si>
  <si>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</si>
  <si>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</si>
  <si>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</si>
  <si>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</si>
  <si>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</si>
  <si>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</si>
  <si>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</si>
  <si>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</si>
  <si>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</si>
  <si>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</si>
  <si>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</si>
  <si>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</si>
  <si>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</si>
  <si>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</si>
  <si>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</si>
  <si>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</si>
  <si>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</si>
  <si>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</si>
  <si>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</si>
  <si>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</si>
  <si>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</si>
  <si>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</si>
  <si>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</si>
  <si>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</si>
  <si>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</si>
  <si>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</si>
  <si>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</si>
  <si>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</si>
  <si>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</si>
  <si>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</si>
  <si>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</si>
  <si>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</si>
  <si>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</si>
  <si>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</si>
  <si>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</si>
  <si>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</si>
  <si>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</si>
  <si>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</si>
  <si>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</si>
  <si>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</si>
  <si>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</si>
  <si>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</si>
  <si>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</si>
  <si>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</si>
  <si>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</si>
  <si>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</si>
  <si>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</si>
  <si>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</si>
  <si>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</si>
  <si>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</si>
  <si>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</si>
  <si>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</si>
  <si>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</si>
  <si>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</si>
  <si>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</si>
  <si>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</si>
  <si>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</si>
  <si>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</si>
  <si>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</si>
  <si>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</si>
  <si>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</si>
  <si>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</si>
  <si>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</si>
  <si>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</si>
  <si>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</si>
  <si>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</si>
  <si>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</si>
  <si>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</si>
  <si>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</si>
  <si>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</si>
  <si>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</si>
  <si>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</si>
  <si>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</si>
  <si>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</si>
  <si>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</si>
  <si>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</si>
  <si>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</si>
  <si>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</si>
  <si>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</si>
  <si>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</si>
  <si>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</si>
  <si>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</si>
  <si>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</si>
  <si>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</si>
  <si>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</si>
  <si>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</si>
  <si>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</si>
  <si>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</si>
  <si>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</si>
  <si>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</si>
  <si>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</si>
  <si>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</si>
  <si>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</si>
  <si>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</si>
  <si>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</si>
  <si>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</si>
  <si>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</si>
  <si>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</si>
  <si>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</si>
  <si>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</si>
  <si>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</si>
  <si>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</si>
  <si>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</si>
  <si>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</si>
  <si>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</si>
  <si>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</si>
  <si>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</si>
  <si>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</si>
  <si>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</si>
  <si>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</si>
  <si>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</si>
  <si>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</si>
  <si>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</si>
  <si>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</si>
  <si>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</si>
  <si>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</si>
  <si>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</si>
  <si>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</si>
  <si>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</si>
  <si>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</si>
  <si>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</si>
  <si>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</si>
  <si>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</si>
  <si>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</si>
  <si>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</si>
  <si>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</si>
  <si>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</si>
  <si>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</si>
  <si>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</si>
  <si>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</si>
  <si>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</si>
  <si>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</si>
  <si>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</si>
  <si>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</si>
  <si>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</si>
  <si>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</si>
  <si>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</si>
  <si>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</si>
  <si>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</si>
  <si>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</si>
  <si>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</si>
  <si>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</si>
  <si>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</si>
  <si>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</si>
  <si>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</si>
  <si>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</si>
  <si>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</si>
  <si>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</si>
  <si>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</si>
  <si>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</si>
  <si>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</si>
  <si>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</si>
  <si>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</si>
  <si>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</si>
  <si>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</si>
  <si>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</si>
  <si>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</si>
  <si>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</si>
  <si>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</si>
  <si>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</si>
  <si>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</si>
  <si>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</si>
  <si>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</si>
  <si>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</si>
  <si>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</si>
  <si>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</si>
  <si>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</si>
  <si>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</si>
  <si>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</si>
  <si>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</si>
  <si>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</si>
  <si>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</si>
  <si>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</si>
  <si>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</si>
  <si>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</si>
  <si>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</si>
  <si>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</si>
  <si>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</si>
  <si>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</si>
  <si>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</si>
  <si>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</si>
  <si>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</si>
  <si>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</si>
  <si>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</si>
  <si>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</si>
  <si>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</si>
  <si>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</si>
  <si>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</si>
  <si>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</si>
  <si>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</si>
  <si>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</si>
  <si>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</si>
  <si>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</si>
  <si>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</si>
  <si>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</si>
  <si>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</si>
  <si>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</si>
  <si>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</si>
  <si>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</si>
  <si>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</si>
  <si>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</si>
  <si>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</si>
  <si>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</si>
  <si>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</si>
  <si>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</si>
  <si>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</si>
  <si>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</si>
  <si>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</si>
  <si>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</si>
  <si>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</si>
  <si>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</si>
  <si>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</si>
  <si>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</si>
  <si>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</si>
  <si>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</si>
  <si>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</si>
  <si>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</si>
  <si>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</si>
  <si>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</si>
  <si>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</si>
  <si>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</si>
  <si>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</si>
  <si>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</si>
  <si>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</si>
  <si>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</si>
  <si>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</si>
  <si>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</si>
  <si>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</si>
  <si>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</si>
  <si>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</si>
  <si>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</si>
  <si>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</si>
  <si>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</si>
  <si>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</si>
  <si>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</si>
  <si>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</si>
  <si>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</si>
  <si>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</si>
  <si>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</si>
  <si>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</si>
  <si>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</si>
  <si>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</si>
  <si>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</si>
  <si>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</si>
  <si>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</si>
  <si>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</si>
  <si>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</si>
  <si>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</si>
  <si>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</si>
  <si>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</si>
  <si>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</si>
  <si>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</si>
  <si>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</si>
  <si>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</si>
  <si>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</si>
  <si>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</si>
  <si>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</si>
  <si>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</si>
  <si>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</si>
  <si>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</si>
  <si>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</si>
  <si>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</si>
  <si>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</si>
  <si>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</si>
  <si>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</si>
  <si>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</si>
  <si>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</si>
  <si>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</si>
  <si>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</si>
  <si>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</si>
  <si>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</si>
  <si>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</si>
  <si>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</si>
  <si>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</si>
  <si>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</si>
  <si>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</si>
  <si>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</si>
  <si>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</si>
  <si>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</si>
  <si>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</si>
  <si>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</si>
  <si>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</si>
  <si>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</si>
  <si>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</si>
  <si>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</si>
  <si>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</si>
  <si>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</si>
  <si>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</si>
  <si>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</si>
  <si>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</si>
  <si>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</si>
  <si>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</si>
  <si>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</si>
  <si>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</si>
  <si>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</si>
  <si>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</si>
  <si>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</si>
  <si>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</si>
  <si>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</si>
  <si>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</si>
  <si>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</si>
  <si>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</si>
  <si>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</si>
  <si>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</si>
  <si>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</si>
  <si>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</si>
  <si>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</si>
  <si>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</si>
  <si>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</si>
  <si>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</si>
  <si>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</si>
  <si>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</si>
  <si>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</si>
  <si>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</si>
  <si>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</si>
  <si>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</si>
  <si>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</si>
  <si>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</si>
  <si>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</si>
  <si>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</si>
  <si>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</si>
  <si>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</si>
  <si>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</si>
  <si>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</si>
  <si>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</si>
  <si>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</si>
  <si>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</si>
  <si>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</si>
  <si>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</si>
  <si>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</si>
  <si>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</si>
  <si>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</si>
  <si>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</si>
  <si>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</si>
  <si>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</si>
  <si>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</si>
  <si>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</si>
  <si>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</si>
  <si>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</si>
  <si>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</si>
  <si>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</si>
  <si>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</si>
  <si>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</si>
  <si>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</si>
  <si>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</si>
  <si>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</si>
  <si>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</si>
  <si>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</si>
  <si>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</si>
  <si>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</si>
  <si>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</si>
  <si>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</si>
  <si>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</si>
  <si>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</si>
  <si>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</si>
  <si>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</si>
  <si>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</si>
  <si>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</si>
  <si>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</si>
  <si>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</si>
  <si>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</si>
  <si>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</si>
  <si>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</si>
  <si>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</si>
  <si>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</si>
  <si>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</si>
  <si>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</si>
  <si>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</si>
  <si>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</si>
  <si>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</si>
  <si>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</si>
  <si>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</si>
  <si>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</si>
  <si>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</si>
  <si>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</si>
  <si>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</si>
  <si>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</si>
  <si>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</si>
  <si>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</si>
  <si>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</si>
  <si>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</si>
  <si>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</si>
  <si>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</si>
  <si>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</si>
  <si>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</si>
  <si>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</si>
  <si>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</si>
  <si>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</si>
  <si>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</si>
  <si>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</si>
  <si>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</si>
  <si>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</si>
  <si>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</si>
  <si>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</si>
  <si>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</si>
  <si>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</si>
  <si>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</si>
  <si>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</si>
  <si>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</si>
  <si>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</si>
  <si>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</si>
  <si>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</si>
  <si>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</si>
  <si>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</si>
  <si>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</si>
  <si>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</si>
  <si>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</si>
  <si>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</si>
  <si>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</si>
  <si>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</si>
  <si>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</si>
  <si>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</si>
  <si>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</si>
  <si>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</si>
  <si>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</si>
  <si>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</si>
  <si>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</si>
  <si>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</si>
  <si>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</si>
  <si>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</si>
  <si>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</si>
  <si>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</si>
  <si>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</si>
  <si>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</si>
  <si>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</si>
  <si>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</si>
  <si>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</si>
  <si>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</si>
  <si>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</si>
  <si>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</si>
  <si>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</si>
  <si>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</si>
  <si>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</si>
  <si>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</si>
  <si>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</si>
  <si>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</si>
  <si>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</si>
  <si>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</si>
  <si>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</si>
  <si>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</si>
  <si>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</si>
  <si>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</si>
  <si>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</si>
  <si>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</si>
  <si>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</si>
  <si>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</si>
  <si>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</si>
  <si>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</si>
  <si>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</si>
  <si>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</si>
  <si>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</si>
  <si>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</si>
  <si>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</si>
  <si>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</si>
  <si>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</si>
  <si>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</si>
  <si>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</si>
  <si>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</si>
  <si>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</si>
  <si>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</si>
  <si>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</si>
  <si>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</si>
  <si>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</si>
  <si>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</si>
  <si>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</si>
  <si>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</si>
  <si>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</si>
  <si>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</si>
  <si>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</si>
  <si>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</si>
  <si>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</si>
  <si>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</si>
  <si>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</si>
  <si>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</si>
  <si>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</si>
  <si>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</si>
  <si>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</si>
  <si>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</si>
  <si>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</si>
  <si>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</si>
  <si>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</si>
  <si>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</si>
  <si>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</si>
  <si>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</si>
  <si>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</si>
  <si>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</si>
  <si>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</si>
  <si>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</si>
  <si>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</si>
  <si>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</si>
  <si>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</si>
  <si>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</si>
  <si>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</si>
  <si>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</si>
  <si>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</si>
  <si>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</si>
  <si>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</si>
  <si>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</si>
  <si>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</si>
  <si>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</si>
  <si>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</si>
  <si>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</si>
  <si>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</si>
  <si>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</si>
  <si>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</si>
  <si>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</si>
  <si>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</si>
  <si>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</si>
  <si>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</si>
  <si>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</si>
  <si>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</si>
  <si>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</si>
  <si>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</si>
  <si>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</si>
  <si>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</si>
  <si>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</si>
  <si>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</si>
  <si>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</si>
  <si>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</si>
  <si>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</si>
  <si>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</si>
  <si>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</si>
  <si>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</si>
  <si>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</si>
  <si>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</si>
  <si>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</si>
  <si>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</si>
  <si>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</si>
  <si>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</si>
  <si>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</si>
  <si>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</si>
  <si>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</si>
  <si>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</si>
  <si>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</si>
  <si>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</si>
  <si>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</si>
  <si>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</si>
  <si>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</si>
  <si>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</si>
  <si>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</si>
  <si>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</si>
  <si>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</si>
  <si>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</si>
  <si>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</si>
  <si>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</si>
  <si>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</si>
  <si>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</si>
  <si>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</si>
  <si>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</si>
  <si>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</si>
  <si>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</si>
  <si>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</si>
  <si>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</si>
  <si>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</si>
  <si>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</si>
  <si>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</si>
  <si>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</si>
  <si>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</si>
  <si>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</si>
  <si>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</si>
  <si>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</si>
  <si>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</si>
  <si>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</si>
  <si>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</si>
  <si>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</si>
  <si>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</si>
  <si>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</si>
  <si>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</si>
  <si>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</si>
  <si>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</si>
  <si>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</si>
  <si>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</si>
  <si>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</si>
  <si>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</si>
  <si>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</si>
  <si>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</si>
  <si>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</si>
  <si>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</si>
  <si>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</si>
  <si>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</si>
  <si>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</si>
  <si>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</si>
  <si>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</si>
  <si>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</si>
  <si>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</si>
  <si>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</si>
  <si>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</si>
  <si>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</si>
  <si>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</si>
  <si>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</si>
  <si>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</si>
  <si>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</si>
  <si>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</si>
  <si>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</si>
  <si>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</si>
  <si>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</si>
  <si>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</si>
  <si>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</si>
  <si>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</si>
  <si>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</si>
  <si>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</si>
  <si>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</si>
  <si>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</si>
  <si>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</si>
  <si>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</si>
  <si>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</si>
  <si>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</si>
  <si>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</si>
  <si>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</si>
  <si>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</si>
  <si>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</si>
  <si>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</si>
  <si>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</si>
  <si>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</si>
  <si>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</si>
  <si>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</si>
  <si>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</si>
  <si>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</si>
  <si>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</si>
  <si>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</si>
  <si>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</si>
  <si>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</si>
  <si>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</si>
  <si>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</si>
  <si>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</si>
  <si>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</si>
  <si>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</si>
  <si>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</si>
  <si>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</si>
  <si>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</si>
  <si>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</si>
  <si>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</si>
  <si>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</si>
  <si>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</si>
  <si>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</si>
  <si>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</si>
  <si>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</si>
  <si>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</si>
  <si>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</si>
  <si>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</si>
  <si>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</si>
  <si>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</si>
  <si>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</si>
  <si>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</si>
  <si>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</si>
  <si>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</si>
  <si>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</si>
  <si>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</si>
  <si>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</si>
  <si>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</si>
  <si>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</si>
  <si>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</si>
  <si>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</si>
  <si>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</si>
  <si>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</si>
  <si>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</si>
  <si>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</si>
  <si>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</si>
  <si>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</si>
  <si>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</si>
  <si>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</si>
  <si>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</si>
  <si>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</si>
  <si>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</si>
  <si>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</si>
  <si>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</si>
  <si>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</si>
  <si>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</si>
  <si>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</si>
  <si>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</si>
  <si>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</si>
  <si>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</si>
  <si>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</si>
  <si>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</si>
  <si>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</si>
  <si>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</si>
  <si>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</si>
  <si>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</si>
  <si>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</si>
  <si>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</si>
  <si>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</si>
  <si>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</si>
  <si>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</si>
  <si>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</si>
  <si>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</si>
  <si>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</si>
  <si>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</si>
  <si>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</si>
  <si>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</si>
  <si>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</si>
  <si>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</si>
  <si>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</si>
  <si>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</si>
  <si>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</si>
  <si>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</si>
  <si>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</si>
  <si>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</si>
  <si>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</si>
  <si>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</si>
  <si>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</si>
  <si>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</si>
  <si>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</si>
  <si>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</si>
  <si>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</si>
  <si>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</si>
  <si>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</si>
  <si>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</si>
  <si>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</si>
  <si>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</si>
  <si>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</si>
  <si>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</si>
  <si>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</si>
  <si>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</si>
  <si>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</si>
  <si>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</si>
  <si>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</si>
  <si>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</si>
  <si>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</si>
  <si>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</si>
  <si>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</si>
  <si>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</si>
  <si>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</si>
  <si>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</si>
  <si>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</si>
  <si>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</si>
  <si>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</si>
  <si>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</si>
  <si>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</si>
  <si>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</si>
  <si>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</si>
  <si>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</si>
  <si>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</si>
  <si>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</si>
  <si>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</si>
  <si>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</si>
  <si>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</si>
  <si>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</si>
  <si>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</si>
  <si>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</si>
  <si>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</si>
  <si>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</si>
  <si>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</si>
  <si>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</si>
  <si>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</si>
  <si>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</si>
  <si>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</si>
  <si>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</si>
  <si>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</si>
  <si>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</si>
  <si>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</si>
  <si>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</si>
  <si>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</si>
  <si>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</si>
  <si>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</si>
  <si>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</si>
  <si>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</si>
  <si>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</si>
  <si>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</si>
  <si>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</si>
  <si>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</si>
  <si>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</si>
  <si>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</si>
  <si>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</si>
  <si>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</si>
  <si>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</si>
  <si>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</si>
  <si>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</si>
  <si>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</si>
  <si>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</si>
  <si>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</si>
  <si>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</si>
  <si>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</si>
  <si>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</si>
  <si>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</si>
  <si>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</si>
  <si>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</si>
  <si>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</si>
  <si>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</si>
  <si>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</si>
  <si>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</si>
  <si>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</si>
  <si>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</si>
  <si>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</si>
  <si>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</si>
  <si>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</si>
  <si>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</si>
  <si>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</si>
  <si>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</si>
  <si>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</si>
  <si>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</si>
  <si>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</si>
  <si>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</si>
  <si>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</si>
  <si>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</si>
  <si>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</si>
  <si>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</si>
  <si>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</si>
  <si>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</si>
  <si>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</si>
  <si>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</si>
  <si>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</si>
  <si>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</si>
  <si>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</si>
  <si>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</si>
  <si>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</si>
  <si>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</si>
  <si>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</si>
  <si>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</si>
  <si>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</si>
  <si>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</si>
  <si>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</si>
  <si>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</si>
  <si>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</si>
  <si>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</si>
  <si>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</si>
  <si>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</si>
  <si>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</si>
  <si>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</si>
  <si>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</si>
  <si>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</si>
  <si>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</si>
  <si>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</si>
  <si>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</si>
  <si>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</si>
  <si>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</si>
  <si>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</si>
  <si>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</si>
  <si>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</si>
  <si>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</si>
  <si>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</si>
  <si>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</si>
  <si>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</si>
  <si>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</si>
  <si>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</si>
  <si>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</si>
  <si>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</si>
  <si>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</si>
  <si>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</si>
  <si>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</si>
  <si>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</si>
  <si>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</si>
  <si>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</si>
  <si>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</si>
  <si>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</si>
  <si>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</si>
  <si>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</si>
  <si>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</si>
  <si>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</si>
  <si>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</si>
  <si>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</si>
  <si>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</si>
  <si>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</si>
  <si>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</si>
  <si>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</si>
  <si>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</si>
  <si>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</si>
  <si>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</si>
  <si>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</si>
  <si>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</si>
  <si>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</si>
  <si>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</si>
  <si>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</si>
  <si>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</si>
  <si>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</si>
  <si>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</si>
  <si>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</si>
  <si>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</si>
  <si>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</si>
  <si>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</si>
  <si>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</si>
  <si>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</si>
  <si>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</si>
  <si>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</si>
  <si>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</si>
  <si>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</si>
  <si>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</si>
  <si>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</si>
  <si>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</si>
  <si>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</si>
  <si>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</si>
  <si>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</si>
  <si>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</si>
  <si>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</si>
  <si>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</si>
  <si>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</si>
  <si>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</si>
  <si>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</si>
  <si>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</si>
  <si>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</si>
  <si>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</si>
  <si>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</si>
  <si>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</si>
  <si>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</si>
  <si>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</si>
  <si>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</si>
  <si>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</si>
  <si>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</si>
  <si>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</si>
  <si>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</si>
  <si>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</si>
  <si>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</si>
  <si>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</si>
  <si>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</si>
  <si>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</si>
  <si>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</si>
  <si>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</si>
  <si>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</si>
  <si>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</si>
  <si>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</si>
  <si>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</si>
  <si>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</si>
  <si>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</si>
  <si>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</si>
  <si>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</si>
  <si>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</si>
  <si>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</si>
  <si>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</si>
  <si>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</si>
  <si>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</si>
  <si>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</si>
  <si>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</si>
  <si>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</si>
  <si>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</si>
  <si>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</si>
  <si>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</si>
  <si>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</si>
  <si>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</si>
  <si>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</si>
  <si>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</si>
  <si>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</si>
  <si>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</si>
  <si>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</si>
  <si>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</si>
  <si>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</si>
  <si>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</si>
  <si>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</si>
  <si>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</si>
  <si>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</si>
  <si>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</si>
  <si>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</si>
  <si>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</si>
  <si>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</si>
  <si>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</si>
  <si>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</si>
  <si>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</si>
  <si>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</si>
  <si>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</si>
  <si>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</si>
  <si>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</si>
  <si>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</si>
  <si>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</si>
  <si>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</si>
  <si>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</si>
  <si>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</si>
  <si>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</si>
  <si>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</si>
  <si>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</si>
  <si>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</si>
  <si>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</si>
  <si>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</si>
  <si>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</si>
  <si>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</si>
  <si>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</si>
  <si>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</si>
  <si>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</si>
  <si>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</si>
  <si>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</si>
  <si>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</si>
  <si>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</si>
  <si>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</si>
  <si>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</si>
  <si>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</si>
  <si>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</si>
  <si>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</si>
  <si>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</si>
  <si>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</si>
  <si>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</si>
  <si>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</si>
  <si>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</si>
  <si>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</si>
  <si>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</si>
  <si>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</si>
  <si>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</si>
  <si>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</si>
  <si>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</si>
  <si>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</si>
  <si>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</si>
  <si>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</si>
  <si>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</si>
  <si>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</si>
  <si>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</si>
  <si>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</si>
  <si>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</si>
  <si>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</si>
  <si>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</si>
  <si>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</si>
  <si>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</si>
  <si>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</si>
  <si>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</si>
  <si>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</si>
  <si>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</si>
  <si>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</si>
  <si>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</si>
  <si>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</si>
  <si>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</si>
  <si>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</si>
  <si>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</si>
  <si>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</si>
  <si>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</si>
  <si>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</si>
  <si>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</si>
  <si>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</si>
  <si>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</si>
  <si>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</si>
  <si>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</si>
  <si>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</si>
  <si>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</si>
  <si>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</si>
  <si>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</si>
  <si>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</si>
  <si>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</si>
  <si>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</si>
  <si>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</si>
  <si>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</si>
  <si>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</si>
  <si>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</si>
  <si>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</si>
  <si>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</si>
  <si>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</si>
  <si>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</si>
  <si>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</si>
  <si>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</si>
  <si>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</si>
  <si>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</si>
  <si>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</si>
  <si>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</si>
  <si>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</si>
  <si>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</si>
  <si>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</si>
  <si>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</si>
  <si>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</si>
  <si>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</si>
  <si>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</si>
  <si>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</si>
  <si>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</si>
  <si>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</si>
  <si>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</si>
  <si>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</si>
  <si>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</si>
  <si>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</si>
  <si>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</si>
  <si>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</si>
  <si>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</si>
  <si>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</si>
  <si>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</si>
  <si>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</si>
  <si>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</si>
  <si>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</si>
  <si>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</si>
  <si>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</si>
  <si>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</si>
  <si>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</si>
  <si>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</si>
  <si>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</si>
  <si>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</si>
  <si>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</si>
  <si>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</si>
  <si>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</si>
  <si>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</si>
  <si>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</si>
  <si>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</si>
  <si>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</si>
  <si>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</si>
  <si>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</si>
  <si>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</si>
  <si>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</si>
  <si>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</si>
  <si>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</si>
  <si>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</si>
  <si>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</si>
  <si>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</si>
  <si>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</si>
  <si>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</si>
  <si>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</si>
  <si>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</si>
  <si>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</si>
  <si>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</si>
  <si>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</si>
  <si>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</si>
  <si>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</si>
  <si>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</si>
  <si>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</si>
  <si>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</si>
  <si>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</si>
  <si>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</si>
  <si>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</si>
  <si>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</si>
  <si>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</si>
  <si>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</si>
  <si>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</si>
  <si>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</si>
  <si>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</si>
  <si>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</si>
  <si>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</si>
  <si>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</si>
  <si>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</si>
  <si>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</si>
  <si>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</si>
  <si>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</si>
  <si>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</si>
  <si>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</si>
  <si>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</si>
  <si>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</si>
  <si>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</si>
  <si>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</si>
  <si>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</si>
  <si>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</si>
  <si>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</si>
  <si>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</si>
  <si>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</si>
  <si>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</si>
  <si>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</si>
  <si>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</si>
  <si>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</si>
  <si>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</si>
  <si>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</si>
  <si>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</si>
  <si>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</si>
  <si>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</si>
  <si>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</si>
  <si>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</si>
  <si>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</si>
  <si>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</si>
  <si>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</si>
  <si>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</si>
  <si>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</si>
  <si>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</si>
  <si>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</si>
  <si>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</si>
  <si>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</si>
  <si>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</si>
  <si>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</si>
  <si>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</si>
  <si>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</si>
  <si>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</si>
  <si>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</si>
  <si>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</si>
  <si>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</si>
  <si>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</si>
  <si>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</si>
  <si>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</si>
  <si>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</si>
  <si>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</si>
  <si>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</si>
  <si>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</si>
  <si>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</si>
  <si>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</si>
  <si>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</si>
  <si>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</si>
  <si>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</si>
  <si>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</si>
  <si>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</si>
  <si>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</si>
  <si>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</si>
  <si>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</si>
  <si>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</si>
  <si>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</si>
  <si>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</si>
  <si>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</si>
  <si>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</si>
  <si>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</si>
  <si>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</si>
  <si>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</si>
  <si>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</si>
  <si>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</si>
  <si>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</si>
  <si>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</si>
  <si>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</si>
  <si>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</si>
  <si>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</si>
  <si>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</si>
  <si>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</si>
  <si>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</si>
  <si>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</si>
  <si>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</si>
  <si>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</si>
  <si>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</si>
  <si>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</si>
  <si>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</si>
  <si>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</si>
  <si>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</si>
  <si>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</si>
  <si>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</si>
  <si>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</si>
  <si>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</si>
  <si>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</si>
  <si>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</si>
  <si>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</si>
  <si>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</si>
  <si>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</si>
  <si>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</si>
  <si>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</si>
  <si>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</si>
  <si>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</si>
  <si>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</si>
  <si>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</si>
  <si>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</si>
  <si>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</si>
  <si>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</si>
  <si>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</si>
  <si>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</si>
  <si>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</si>
  <si>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</si>
  <si>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</si>
  <si>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</si>
  <si>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</si>
  <si>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</si>
  <si>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</si>
  <si>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</si>
  <si>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</si>
  <si>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</si>
  <si>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</si>
  <si>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</si>
  <si>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</si>
  <si>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</si>
  <si>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</si>
  <si>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</si>
  <si>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</si>
  <si>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</si>
  <si>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</si>
  <si>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</si>
  <si>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</si>
  <si>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</si>
  <si>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</si>
  <si>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</si>
  <si>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</si>
  <si>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</si>
  <si>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</si>
  <si>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</si>
  <si>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</si>
  <si>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</si>
  <si>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</si>
  <si>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</si>
  <si>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</si>
  <si>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</si>
  <si>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</si>
  <si>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</si>
  <si>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</si>
  <si>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</si>
  <si>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</si>
  <si>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</si>
  <si>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</si>
  <si>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</si>
  <si>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</si>
  <si>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</si>
  <si>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</si>
  <si>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</si>
  <si>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</si>
  <si>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</si>
  <si>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</si>
  <si>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</si>
  <si>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</si>
  <si>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</si>
  <si>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</si>
  <si>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</si>
  <si>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</si>
  <si>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</si>
  <si>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</si>
  <si>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</si>
  <si>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</si>
  <si>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</si>
  <si>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</si>
  <si>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</si>
  <si>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</si>
  <si>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</si>
  <si>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</si>
  <si>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</si>
  <si>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</si>
  <si>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</si>
  <si>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</si>
  <si>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</si>
  <si>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</si>
  <si>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</si>
  <si>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</si>
  <si>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</si>
  <si>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</si>
  <si>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</si>
  <si>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</si>
  <si>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</si>
  <si>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</si>
  <si>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</si>
  <si>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</si>
  <si>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</si>
  <si>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</si>
  <si>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</si>
  <si>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</si>
  <si>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</si>
  <si>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</si>
  <si>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</si>
  <si>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</si>
  <si>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</si>
  <si>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</si>
  <si>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</si>
  <si>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</si>
  <si>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</si>
  <si>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</si>
  <si>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</si>
  <si>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</si>
  <si>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</si>
  <si>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</si>
  <si>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</si>
  <si>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</si>
  <si>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</si>
  <si>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</si>
  <si>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</si>
  <si>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</si>
  <si>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</si>
  <si>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</si>
  <si>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</si>
  <si>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</si>
  <si>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</si>
  <si>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</si>
  <si>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</si>
  <si>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</si>
  <si>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</si>
  <si>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</si>
  <si>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</si>
  <si>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</si>
  <si>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</si>
  <si>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</si>
  <si>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</si>
  <si>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</si>
  <si>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</si>
  <si>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</si>
  <si>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</si>
  <si>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</si>
  <si>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</si>
  <si>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</si>
  <si>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</si>
  <si>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</si>
  <si>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</si>
  <si>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</si>
  <si>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</si>
  <si>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</si>
  <si>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</si>
  <si>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</si>
  <si>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</si>
  <si>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</si>
  <si>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</si>
  <si>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</si>
  <si>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</si>
  <si>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</si>
  <si>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</si>
  <si>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</si>
  <si>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</si>
  <si>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</si>
  <si>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</si>
  <si>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</si>
  <si>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</si>
  <si>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</si>
  <si>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</si>
  <si>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</si>
  <si>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</si>
  <si>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</si>
  <si>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</si>
  <si>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</si>
  <si>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</si>
  <si>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</si>
  <si>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</si>
  <si>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</si>
  <si>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</si>
  <si>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</si>
  <si>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</si>
  <si>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</si>
  <si>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</si>
  <si>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</si>
  <si>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</si>
  <si>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</si>
  <si>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</si>
  <si>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</si>
  <si>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</si>
  <si>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</si>
  <si>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</si>
  <si>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</si>
  <si>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</si>
  <si>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</si>
  <si>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</si>
  <si>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</si>
  <si>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</si>
  <si>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</si>
  <si>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</si>
  <si>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</si>
  <si>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</si>
  <si>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</si>
  <si>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</si>
  <si>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</si>
  <si>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</si>
  <si>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</si>
  <si>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</si>
  <si>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</si>
  <si>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</si>
  <si>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</si>
  <si>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</si>
  <si>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</si>
  <si>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</si>
  <si>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</si>
  <si>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</si>
  <si>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</si>
  <si>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</si>
  <si>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</si>
  <si>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</si>
  <si>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</si>
  <si>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</si>
  <si>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</si>
  <si>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</si>
  <si>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</si>
  <si>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</si>
  <si>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</si>
  <si>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</si>
  <si>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</si>
  <si>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</si>
  <si>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</si>
  <si>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</si>
  <si>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</si>
  <si>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</si>
  <si>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</si>
  <si>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</si>
  <si>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</si>
  <si>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</si>
  <si>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</si>
  <si>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</si>
  <si>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</si>
  <si>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</si>
  <si>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</si>
  <si>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</si>
  <si>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</si>
  <si>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</si>
  <si>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</si>
  <si>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</si>
  <si>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</si>
  <si>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</si>
  <si>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</si>
  <si>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</si>
  <si>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</si>
  <si>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</si>
  <si>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</si>
  <si>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</si>
  <si>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</si>
  <si>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</si>
  <si>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</si>
  <si>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</si>
  <si>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</si>
  <si>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</si>
  <si>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</si>
  <si>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</si>
  <si>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</si>
  <si>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</si>
  <si>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</si>
  <si>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</si>
  <si>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</si>
  <si>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</si>
  <si>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</si>
  <si>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</si>
  <si>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</si>
  <si>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</si>
  <si>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</si>
  <si>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</si>
  <si>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</si>
  <si>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</si>
  <si>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</si>
  <si>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</si>
  <si>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</si>
  <si>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</si>
  <si>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</si>
  <si>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</si>
  <si>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</si>
  <si>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</si>
  <si>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</si>
  <si>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</si>
  <si>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</si>
  <si>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</si>
  <si>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</si>
  <si>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</si>
  <si>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</si>
  <si>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</si>
  <si>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</si>
  <si>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</si>
  <si>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</si>
  <si>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</si>
  <si>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</si>
  <si>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</si>
  <si>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</si>
  <si>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</si>
  <si>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</si>
  <si>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</si>
  <si>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</si>
  <si>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</si>
  <si>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</si>
  <si>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</si>
  <si>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</si>
  <si>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</si>
  <si>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</si>
  <si>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</si>
  <si>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</si>
  <si>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</si>
  <si>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</si>
  <si>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</si>
  <si>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</si>
  <si>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</si>
  <si>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</si>
  <si>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</si>
  <si>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</si>
  <si>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</si>
  <si>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</si>
  <si>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</si>
  <si>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</si>
  <si>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</si>
  <si>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</si>
  <si>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</si>
  <si>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</si>
  <si>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</si>
  <si>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</si>
  <si>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</si>
  <si>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</si>
  <si>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</si>
  <si>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</si>
  <si>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</si>
  <si>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</si>
  <si>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</si>
  <si>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</si>
  <si>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</si>
  <si>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</si>
  <si>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</si>
  <si>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</si>
  <si>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</si>
  <si>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</si>
  <si>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</si>
  <si>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</si>
  <si>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</si>
  <si>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</si>
  <si>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</si>
  <si>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</si>
  <si>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</si>
  <si>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</si>
  <si>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</si>
  <si>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</si>
  <si>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</si>
  <si>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</si>
  <si>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</si>
  <si>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</si>
  <si>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</si>
  <si>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</si>
  <si>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</si>
  <si>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</si>
  <si>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</si>
  <si>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</si>
  <si>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</si>
  <si>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</si>
  <si>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</si>
  <si>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</si>
  <si>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</si>
  <si>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</si>
  <si>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</si>
  <si>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</si>
  <si>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</si>
  <si>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</si>
  <si>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</si>
  <si>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</si>
  <si>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</si>
  <si>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</si>
  <si>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</si>
  <si>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</si>
  <si>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</si>
  <si>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</si>
  <si>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</si>
  <si>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</si>
  <si>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</si>
  <si>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</si>
  <si>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</si>
  <si>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</si>
  <si>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</si>
  <si>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</si>
  <si>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</si>
  <si>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</si>
  <si>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</si>
  <si>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</si>
  <si>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</si>
  <si>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</si>
  <si>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</si>
  <si>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</si>
  <si>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</si>
  <si>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</si>
  <si>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</si>
  <si>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</si>
  <si>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</si>
  <si>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</si>
  <si>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</si>
  <si>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</si>
  <si>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</si>
  <si>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</si>
  <si>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</si>
  <si>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</si>
  <si>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</si>
  <si>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</si>
  <si>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</si>
  <si>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</si>
  <si>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</si>
  <si>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</si>
  <si>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</si>
  <si>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</si>
  <si>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</si>
  <si>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</si>
  <si>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</si>
  <si>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</si>
  <si>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</si>
  <si>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</si>
  <si>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</si>
  <si>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</si>
  <si>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</si>
  <si>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</si>
  <si>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</si>
  <si>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</si>
  <si>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</si>
  <si>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</si>
  <si>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</si>
  <si>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</si>
  <si>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</si>
  <si>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</si>
  <si>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</si>
  <si>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</si>
  <si>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</si>
  <si>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</si>
  <si>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</si>
  <si>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</si>
  <si>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</si>
  <si>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</si>
  <si>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</si>
  <si>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</si>
  <si>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</si>
  <si>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</si>
  <si>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</si>
  <si>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</si>
  <si>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</si>
  <si>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</si>
  <si>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</si>
  <si>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</si>
  <si>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</si>
  <si>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</si>
  <si>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</si>
  <si>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</si>
  <si>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</si>
  <si>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</si>
  <si>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</si>
  <si>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</si>
  <si>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</si>
  <si>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</si>
  <si>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</si>
  <si>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</si>
  <si>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</si>
  <si>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</si>
  <si>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</si>
  <si>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</si>
  <si>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</si>
  <si>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</si>
  <si>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</si>
  <si>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</si>
  <si>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</si>
  <si>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</si>
  <si>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</si>
  <si>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</si>
  <si>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</si>
  <si>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</si>
  <si>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</si>
  <si>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</si>
  <si>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</si>
  <si>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</si>
  <si>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</si>
  <si>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</si>
  <si>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</si>
  <si>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</si>
  <si>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</si>
  <si>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</si>
  <si>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</si>
  <si>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</si>
  <si>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</si>
  <si>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</si>
  <si>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</si>
  <si>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</si>
  <si>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</si>
  <si>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</si>
  <si>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</si>
  <si>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</si>
  <si>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</si>
  <si>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</si>
  <si>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</si>
  <si>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</si>
  <si>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</si>
  <si>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</si>
  <si>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</si>
  <si>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</si>
  <si>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</si>
  <si>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</si>
  <si>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</si>
  <si>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</si>
  <si>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</si>
  <si>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</si>
  <si>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</si>
  <si>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</si>
  <si>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</si>
  <si>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</si>
  <si>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</si>
  <si>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</si>
  <si>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</si>
  <si>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</si>
  <si>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</si>
  <si>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</si>
  <si>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</si>
  <si>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</si>
  <si>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</si>
  <si>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</si>
  <si>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</si>
  <si>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</si>
  <si>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</si>
  <si>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</si>
  <si>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</si>
  <si>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</si>
  <si>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</si>
  <si>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</si>
  <si>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</si>
  <si>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</si>
  <si>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</si>
  <si>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</si>
  <si>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</si>
  <si>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</si>
  <si>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</si>
  <si>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</si>
  <si>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</si>
  <si>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</si>
  <si>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</si>
  <si>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</si>
  <si>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</si>
  <si>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</si>
  <si>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</si>
  <si>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</si>
  <si>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</si>
  <si>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</si>
  <si>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</si>
  <si>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</si>
  <si>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</si>
  <si>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</si>
  <si>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</si>
  <si>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</si>
  <si>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</si>
  <si>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</si>
  <si>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</si>
  <si>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</si>
  <si>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</si>
  <si>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</si>
  <si>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</si>
  <si>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</si>
  <si>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</si>
  <si>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</si>
  <si>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</si>
  <si>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</si>
  <si>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</si>
  <si>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</si>
  <si>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</si>
  <si>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</si>
  <si>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</si>
  <si>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</si>
  <si>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</si>
  <si>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</si>
  <si>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</si>
  <si>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</si>
  <si>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</si>
  <si>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</si>
  <si>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</si>
  <si>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</si>
  <si>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</si>
  <si>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</si>
  <si>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</si>
  <si>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</si>
  <si>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</si>
  <si>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</si>
  <si>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</si>
  <si>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</si>
  <si>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</si>
  <si>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</si>
  <si>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</si>
  <si>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</si>
  <si>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</si>
  <si>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</si>
  <si>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</si>
  <si>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</si>
  <si>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</si>
  <si>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</si>
  <si>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</si>
  <si>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</si>
  <si>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</si>
  <si>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</si>
  <si>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</si>
  <si>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</si>
  <si>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</si>
  <si>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</si>
  <si>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</si>
  <si>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</si>
  <si>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</si>
  <si>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</si>
  <si>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</si>
  <si>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</si>
  <si>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</si>
  <si>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</si>
  <si>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</si>
  <si>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</si>
  <si>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</si>
  <si>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</si>
  <si>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</si>
  <si>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</si>
  <si>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</si>
  <si>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</si>
  <si>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</si>
  <si>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</si>
  <si>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</si>
  <si>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</si>
  <si>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</si>
  <si>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</si>
  <si>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</si>
  <si>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</si>
  <si>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</si>
  <si>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</si>
  <si>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</si>
  <si>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</si>
  <si>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</si>
  <si>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</si>
  <si>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</si>
  <si>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</si>
  <si>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</si>
  <si>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</si>
  <si>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</si>
  <si>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</si>
  <si>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</si>
  <si>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</si>
  <si>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</si>
  <si>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</si>
  <si>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</si>
  <si>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</si>
  <si>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</si>
  <si>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</si>
  <si>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</si>
  <si>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</si>
  <si>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</si>
  <si>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</si>
  <si>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</si>
  <si>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</si>
  <si>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</si>
  <si>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</si>
  <si>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</si>
  <si>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</si>
  <si>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</si>
  <si>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</si>
  <si>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</si>
  <si>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</si>
  <si>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</si>
  <si>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</si>
  <si>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</si>
  <si>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</si>
  <si>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</si>
  <si>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</si>
  <si>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</si>
  <si>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</si>
  <si>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</si>
  <si>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</si>
  <si>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</si>
  <si>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</si>
  <si>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</si>
  <si>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</si>
  <si>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</si>
  <si>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</si>
  <si>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</si>
  <si>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</si>
  <si>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</si>
  <si>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</si>
  <si>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</si>
  <si>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</si>
  <si>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</si>
  <si>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</si>
  <si>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</si>
  <si>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</si>
  <si>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</si>
  <si>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</si>
  <si>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</si>
  <si>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</si>
  <si>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</si>
  <si>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</si>
  <si>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</si>
  <si>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</si>
  <si>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</si>
  <si>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</si>
  <si>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</si>
  <si>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</si>
  <si>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</si>
  <si>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</si>
  <si>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</si>
  <si>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</si>
  <si>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</si>
  <si>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</si>
  <si>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</si>
  <si>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</si>
  <si>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</si>
  <si>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</si>
  <si>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</si>
  <si>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</si>
  <si>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</si>
  <si>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</si>
  <si>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</si>
  <si>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</si>
  <si>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</si>
  <si>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</si>
  <si>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</si>
  <si>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</si>
  <si>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</si>
  <si>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</si>
  <si>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</si>
  <si>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</si>
  <si>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</si>
  <si>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</si>
  <si>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</si>
  <si>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</si>
  <si>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</si>
  <si>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</si>
  <si>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</si>
  <si>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</si>
  <si>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</si>
  <si>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</si>
  <si>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</si>
  <si>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</si>
  <si>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</si>
  <si>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</si>
  <si>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</si>
  <si>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</si>
  <si>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</si>
  <si>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</si>
  <si>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</si>
  <si>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</si>
  <si>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</si>
  <si>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</si>
  <si>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</si>
  <si>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</si>
  <si>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</si>
  <si>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</si>
  <si>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</si>
  <si>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</si>
  <si>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</si>
  <si>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</si>
  <si>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</si>
  <si>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</si>
  <si>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</si>
  <si>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</si>
  <si>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</si>
  <si>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</si>
  <si>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</si>
  <si>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</si>
  <si>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</si>
  <si>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</si>
  <si>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</si>
  <si>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</si>
  <si>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</si>
  <si>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</si>
  <si>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</si>
  <si>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</si>
  <si>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</si>
  <si>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</si>
  <si>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</si>
  <si>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</si>
  <si>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</si>
  <si>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</si>
  <si>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</si>
  <si>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</si>
  <si>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</si>
  <si>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</si>
  <si>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</si>
  <si>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</si>
  <si>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</si>
  <si>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</si>
  <si>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</si>
  <si>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</si>
  <si>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</si>
  <si>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</si>
  <si>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</si>
  <si>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</si>
  <si>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</si>
  <si>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</si>
  <si>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</si>
  <si>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</si>
  <si>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</si>
  <si>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</si>
  <si>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</si>
  <si>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</si>
  <si>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</si>
  <si>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</si>
  <si>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</si>
  <si>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</si>
  <si>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</si>
  <si>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</si>
  <si>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</si>
  <si>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</si>
  <si>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</si>
  <si>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</si>
  <si>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</si>
  <si>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</si>
  <si>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</si>
  <si>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</si>
  <si>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</si>
  <si>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</si>
  <si>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</si>
  <si>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</si>
  <si>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</si>
  <si>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</si>
  <si>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</si>
  <si>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</si>
  <si>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</si>
  <si>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</si>
  <si>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</si>
  <si>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</si>
  <si>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</si>
  <si>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</si>
  <si>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</si>
  <si>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</si>
  <si>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</si>
  <si>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</si>
  <si>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</si>
  <si>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</si>
  <si>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</si>
  <si>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</si>
  <si>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</si>
  <si>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</si>
  <si>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</si>
  <si>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</si>
  <si>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</si>
  <si>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</si>
  <si>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</si>
  <si>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</si>
  <si>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</si>
  <si>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</si>
  <si>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</si>
  <si>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</si>
  <si>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</si>
  <si>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</si>
  <si>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</si>
  <si>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</si>
  <si>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</si>
  <si>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</si>
  <si>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</si>
  <si>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</si>
  <si>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</si>
  <si>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</si>
  <si>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</si>
  <si>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</si>
  <si>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</si>
  <si>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</si>
  <si>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</si>
  <si>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</si>
  <si>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</si>
  <si>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</si>
  <si>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</si>
  <si>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</si>
  <si>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</si>
  <si>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</si>
  <si>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</si>
  <si>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</si>
  <si>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</si>
  <si>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</si>
  <si>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</si>
  <si>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</si>
  <si>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</si>
  <si>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</si>
  <si>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</si>
  <si>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</si>
  <si>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</si>
  <si>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</si>
  <si>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</si>
  <si>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</si>
  <si>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</si>
  <si>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</si>
  <si>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</si>
  <si>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</si>
  <si>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</si>
  <si>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</si>
  <si>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</si>
  <si>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</si>
  <si>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</si>
  <si>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</si>
  <si>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</si>
  <si>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</si>
  <si>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</si>
  <si>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</si>
  <si>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</si>
  <si>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</si>
  <si>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</si>
  <si>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</si>
  <si>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</si>
  <si>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</si>
  <si>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</si>
  <si>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</si>
  <si>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</si>
  <si>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</si>
  <si>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</si>
  <si>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</si>
  <si>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</si>
  <si>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</si>
  <si>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</si>
  <si>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</si>
  <si>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</si>
  <si>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</si>
  <si>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</si>
  <si>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</si>
  <si>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</si>
  <si>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</si>
  <si>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</si>
  <si>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</si>
  <si>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</si>
  <si>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</si>
  <si>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</si>
  <si>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</si>
  <si>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</si>
  <si>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</si>
  <si>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</si>
  <si>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</si>
  <si>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</si>
  <si>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</si>
  <si>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</si>
  <si>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</si>
  <si>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</si>
  <si>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</si>
  <si>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</si>
  <si>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</si>
  <si>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</si>
  <si>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</si>
  <si>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</si>
  <si>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</si>
  <si>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</si>
  <si>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</si>
  <si>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</si>
  <si>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</si>
  <si>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</si>
  <si>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</si>
  <si>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</si>
  <si>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</si>
  <si>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</si>
  <si>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</si>
  <si>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</si>
  <si>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</si>
  <si>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</si>
  <si>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</si>
  <si>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</si>
  <si>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</si>
  <si>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</si>
  <si>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</si>
  <si>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</si>
  <si>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</si>
  <si>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</si>
  <si>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</si>
  <si>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</si>
  <si>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</si>
  <si>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</si>
  <si>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</si>
  <si>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</si>
  <si>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</si>
  <si>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</si>
  <si>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</si>
  <si>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</si>
  <si>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</si>
  <si>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</si>
  <si>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</si>
  <si>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</si>
  <si>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</si>
  <si>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</si>
  <si>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</si>
  <si>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</si>
  <si>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</si>
  <si>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</si>
  <si>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</si>
  <si>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</si>
  <si>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</si>
  <si>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</si>
  <si>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</si>
  <si>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</si>
  <si>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</si>
  <si>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</si>
  <si>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</si>
  <si>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</si>
  <si>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</si>
  <si>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</si>
  <si>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</si>
  <si>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</si>
  <si>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</si>
  <si>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</si>
  <si>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</si>
  <si>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</si>
  <si>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</si>
  <si>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</si>
  <si>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</si>
  <si>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</si>
  <si>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</si>
  <si>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</si>
  <si>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</si>
  <si>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</si>
  <si>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</si>
  <si>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</si>
  <si>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</si>
  <si>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</si>
  <si>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</si>
  <si>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</si>
  <si>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</si>
  <si>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</si>
  <si>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</si>
  <si>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</si>
  <si>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</si>
  <si>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</si>
  <si>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</si>
  <si>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</si>
  <si>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</si>
  <si>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</si>
  <si>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</si>
  <si>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</si>
  <si>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</si>
  <si>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</si>
  <si>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</si>
  <si>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</si>
  <si>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</si>
  <si>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</si>
  <si>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</si>
  <si>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</si>
  <si>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</si>
  <si>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</si>
  <si>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</si>
  <si>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</si>
  <si>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</si>
  <si>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</si>
  <si>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</si>
  <si>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</si>
  <si>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</si>
  <si>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</si>
  <si>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</si>
  <si>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</si>
  <si>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</si>
  <si>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</si>
  <si>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</si>
  <si>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</si>
  <si>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</si>
  <si>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</si>
  <si>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</si>
  <si>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</si>
  <si>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</si>
  <si>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</si>
  <si>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</si>
  <si>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</si>
  <si>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</si>
  <si>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</si>
  <si>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</si>
  <si>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</si>
  <si>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</si>
  <si>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</si>
  <si>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</si>
  <si>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</si>
  <si>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</si>
  <si>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</si>
  <si>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</si>
  <si>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</si>
  <si>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</si>
  <si>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</si>
  <si>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</si>
  <si>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</si>
  <si>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</si>
  <si>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</si>
  <si>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</si>
  <si>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</si>
  <si>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</si>
  <si>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</si>
  <si>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</si>
  <si>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</si>
  <si>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</si>
  <si>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</si>
  <si>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</si>
  <si>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</si>
  <si>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</si>
  <si>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</si>
  <si>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</si>
  <si>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</si>
  <si>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</si>
  <si>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</si>
  <si>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</si>
  <si>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</si>
  <si>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</si>
  <si>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</si>
  <si>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</si>
  <si>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</si>
  <si>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</si>
  <si>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</si>
  <si>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</si>
  <si>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</si>
  <si>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</si>
  <si>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</si>
  <si>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</si>
  <si>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</si>
  <si>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</si>
  <si>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</si>
  <si>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</si>
  <si>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</si>
  <si>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</si>
  <si>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</si>
  <si>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</si>
  <si>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</si>
  <si>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</si>
  <si>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</si>
  <si>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</si>
  <si>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</si>
  <si>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</si>
  <si>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</si>
  <si>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</si>
  <si>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</si>
  <si>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</si>
  <si>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</si>
  <si>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</si>
  <si>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</si>
  <si>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</si>
  <si>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</si>
  <si>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</si>
  <si>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</si>
  <si>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</si>
  <si>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</si>
  <si>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</si>
  <si>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</si>
  <si>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</si>
  <si>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</si>
  <si>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</si>
  <si>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</si>
  <si>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</si>
  <si>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</si>
  <si>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</si>
  <si>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</si>
  <si>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</si>
  <si>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</si>
  <si>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</si>
  <si>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</si>
  <si>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</si>
  <si>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</si>
  <si>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</si>
  <si>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</si>
  <si>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</si>
  <si>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</si>
  <si>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</si>
  <si>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</si>
  <si>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</si>
  <si>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</si>
  <si>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</si>
  <si>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</si>
  <si>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</si>
  <si>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</si>
  <si>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</si>
  <si>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</si>
  <si>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</si>
  <si>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</si>
  <si>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</si>
  <si>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</si>
  <si>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</si>
  <si>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</si>
  <si>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</si>
  <si>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</si>
  <si>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</si>
  <si>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</si>
  <si>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</si>
  <si>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</si>
  <si>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</si>
  <si>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</si>
  <si>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</si>
  <si>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</si>
  <si>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</si>
  <si>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</si>
  <si>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</si>
  <si>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</si>
  <si>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</si>
  <si>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</si>
  <si>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</si>
  <si>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</si>
  <si>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</si>
  <si>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</si>
  <si>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</si>
  <si>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</si>
  <si>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</si>
  <si>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</si>
  <si>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</si>
  <si>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</si>
  <si>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</si>
  <si>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</si>
  <si>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</si>
  <si>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</si>
  <si>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</si>
  <si>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</si>
  <si>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</si>
  <si>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</si>
  <si>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</si>
  <si>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</si>
  <si>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</si>
  <si>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</si>
  <si>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</si>
  <si>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</si>
  <si>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</si>
  <si>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</si>
  <si>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</si>
  <si>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</si>
  <si>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</si>
  <si>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</si>
  <si>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</si>
  <si>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</si>
  <si>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</si>
  <si>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</si>
  <si>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</si>
  <si>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</si>
  <si>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</si>
  <si>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</si>
  <si>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</si>
  <si>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</si>
  <si>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</si>
  <si>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</si>
  <si>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</si>
  <si>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</si>
  <si>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</si>
  <si>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</si>
  <si>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</si>
  <si>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</si>
  <si>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</si>
  <si>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</si>
  <si>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</si>
  <si>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</si>
  <si>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</si>
  <si>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</si>
  <si>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</si>
  <si>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</si>
  <si>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</si>
  <si>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</si>
  <si>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</si>
  <si>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</si>
  <si>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</si>
  <si>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</si>
  <si>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</si>
  <si>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</si>
  <si>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</si>
  <si>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</si>
  <si>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</si>
  <si>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</si>
  <si>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</si>
  <si>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</si>
  <si>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</si>
  <si>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</si>
  <si>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</si>
  <si>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</si>
  <si>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</si>
  <si>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</si>
  <si>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</si>
  <si>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</si>
  <si>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</si>
  <si>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</si>
  <si>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</si>
  <si>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</si>
  <si>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</si>
  <si>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</si>
  <si>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</si>
  <si>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</si>
  <si>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</si>
  <si>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</si>
  <si>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</si>
  <si>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</si>
  <si>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</si>
  <si>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</si>
  <si>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</si>
  <si>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</si>
  <si>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</si>
  <si>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</si>
  <si>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</si>
  <si>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</si>
  <si>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</si>
  <si>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</si>
  <si>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</si>
  <si>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</si>
  <si>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</si>
  <si>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</si>
  <si>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</si>
  <si>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</si>
  <si>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</si>
  <si>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</si>
  <si>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</si>
  <si>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</si>
  <si>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</si>
  <si>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</si>
  <si>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</si>
  <si>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</si>
  <si>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</si>
  <si>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</si>
  <si>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</si>
  <si>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</si>
  <si>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</si>
  <si>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</si>
  <si>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</si>
  <si>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</si>
  <si>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</si>
  <si>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</si>
  <si>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</si>
  <si>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</si>
  <si>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</si>
  <si>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</si>
  <si>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</si>
  <si>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</si>
  <si>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</si>
  <si>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</si>
  <si>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</si>
  <si>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</si>
  <si>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</si>
  <si>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</si>
  <si>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</si>
  <si>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</si>
  <si>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</si>
  <si>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</si>
  <si>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</si>
  <si>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</si>
  <si>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</si>
  <si>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</si>
  <si>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</si>
  <si>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</si>
  <si>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</si>
  <si>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</si>
  <si>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</si>
  <si>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</si>
  <si>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</si>
  <si>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</si>
  <si>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</si>
  <si>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</si>
  <si>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</si>
  <si>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</si>
  <si>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</si>
  <si>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</si>
  <si>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</si>
  <si>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</si>
  <si>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</si>
  <si>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</si>
  <si>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</si>
  <si>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</si>
  <si>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</si>
  <si>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</si>
  <si>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</si>
  <si>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</si>
  <si>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</si>
  <si>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</si>
  <si>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</si>
  <si>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</si>
  <si>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</si>
  <si>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</si>
  <si>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</si>
  <si>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</si>
  <si>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</si>
  <si>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</si>
  <si>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</si>
  <si>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</si>
  <si>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</si>
  <si>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</si>
  <si>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</si>
  <si>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</si>
  <si>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</si>
  <si>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</si>
  <si>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</si>
  <si>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</si>
  <si>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</si>
  <si>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</si>
  <si>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</si>
  <si>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</si>
  <si>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</si>
  <si>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</si>
  <si>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</si>
  <si>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</si>
  <si>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</si>
  <si>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</si>
  <si>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</si>
  <si>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</si>
  <si>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</si>
  <si>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</si>
  <si>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</si>
  <si>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</si>
  <si>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</si>
  <si>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</si>
  <si>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</si>
  <si>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</si>
  <si>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</si>
  <si>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</si>
  <si>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</si>
  <si>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</si>
  <si>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</si>
  <si>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</si>
  <si>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</si>
  <si>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</si>
  <si>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</si>
  <si>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</si>
  <si>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</si>
  <si>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</si>
  <si>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</si>
  <si>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</si>
  <si>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</si>
  <si>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</si>
  <si>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</si>
  <si>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</si>
  <si>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</si>
  <si>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</si>
  <si>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</si>
  <si>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</si>
  <si>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</si>
  <si>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</si>
  <si>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</si>
  <si>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</si>
  <si>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</si>
  <si>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</si>
  <si>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</si>
  <si>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</si>
  <si>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</si>
  <si>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</si>
  <si>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</si>
  <si>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</si>
  <si>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</si>
  <si>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</si>
  <si>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</si>
  <si>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</si>
  <si>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</si>
  <si>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</si>
  <si>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</si>
  <si>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</si>
  <si>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</si>
  <si>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</si>
  <si>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</si>
  <si>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</si>
  <si>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</si>
  <si>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</si>
  <si>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</si>
  <si>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</si>
  <si>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</si>
  <si>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</si>
  <si>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</si>
  <si>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</si>
  <si>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</si>
  <si>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</si>
  <si>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</si>
  <si>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</si>
  <si>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</si>
  <si>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</si>
  <si>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</si>
  <si>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</si>
  <si>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</si>
  <si>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</si>
  <si>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</si>
  <si>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</si>
  <si>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</si>
  <si>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</si>
  <si>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</si>
  <si>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</si>
  <si>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</si>
  <si>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</si>
  <si>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</si>
  <si>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</si>
  <si>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</si>
  <si>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</si>
  <si>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</si>
  <si>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</si>
  <si>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</si>
  <si>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</si>
  <si>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</si>
  <si>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</si>
  <si>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</si>
  <si>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</si>
  <si>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</si>
  <si>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</si>
  <si>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</si>
  <si>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</si>
  <si>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</si>
  <si>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</si>
  <si>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</si>
  <si>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</si>
  <si>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</si>
  <si>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</si>
  <si>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</si>
  <si>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</si>
  <si>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</si>
  <si>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</si>
  <si>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</si>
  <si>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</si>
  <si>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</si>
  <si>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</si>
  <si>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</si>
  <si>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</si>
  <si>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</si>
  <si>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</si>
  <si>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</si>
  <si>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</si>
  <si>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</si>
  <si>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</si>
  <si>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</si>
  <si>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</si>
  <si>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</si>
  <si>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</si>
  <si>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</si>
  <si>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</si>
  <si>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</si>
  <si>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</si>
  <si>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</si>
  <si>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</si>
  <si>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</si>
  <si>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</si>
  <si>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</si>
  <si>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</si>
  <si>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</si>
  <si>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</si>
  <si>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</si>
  <si>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</si>
  <si>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</si>
  <si>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</si>
  <si>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</si>
  <si>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</si>
  <si>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</si>
  <si>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</si>
  <si>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</si>
  <si>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</si>
  <si>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</si>
  <si>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</si>
  <si>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</si>
  <si>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</si>
  <si>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</si>
  <si>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</si>
  <si>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</si>
  <si>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</si>
  <si>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</si>
  <si>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</si>
  <si>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</si>
  <si>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</si>
  <si>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</si>
  <si>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</si>
  <si>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</si>
  <si>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</si>
  <si>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</si>
  <si>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</si>
  <si>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</si>
  <si>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</si>
  <si>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</si>
  <si>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</si>
  <si>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</si>
  <si>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</si>
  <si>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</si>
  <si>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</si>
  <si>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</si>
  <si>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</si>
  <si>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</si>
  <si>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</si>
  <si>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</si>
  <si>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</si>
  <si>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</si>
  <si>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</si>
  <si>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</si>
  <si>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</si>
  <si>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</si>
  <si>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</si>
  <si>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</si>
  <si>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</si>
  <si>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</si>
  <si>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</si>
  <si>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</si>
  <si>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</si>
  <si>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</si>
  <si>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</si>
  <si>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</si>
  <si>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</si>
  <si>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</si>
  <si>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</si>
  <si>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</si>
  <si>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</si>
  <si>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</si>
  <si>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</si>
  <si>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</si>
  <si>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</si>
  <si>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</si>
  <si>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</si>
  <si>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</si>
  <si>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</si>
  <si>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</si>
  <si>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</si>
  <si>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</si>
  <si>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</si>
  <si>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</si>
  <si>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</si>
  <si>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</si>
  <si>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</si>
  <si>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</si>
  <si>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</si>
  <si>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</si>
  <si>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</si>
  <si>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</si>
  <si>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</si>
  <si>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</si>
  <si>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</si>
  <si>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</si>
  <si>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</si>
  <si>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</si>
  <si>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</si>
  <si>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</si>
  <si>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</si>
  <si>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</si>
  <si>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</si>
  <si>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</si>
  <si>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</si>
  <si>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</si>
  <si>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</si>
  <si>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</si>
  <si>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</si>
  <si>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</si>
  <si>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</si>
  <si>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</si>
  <si>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</si>
  <si>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</si>
  <si>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</si>
  <si>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</si>
  <si>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</si>
  <si>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</si>
  <si>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</si>
  <si>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</si>
  <si>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</si>
  <si>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</si>
  <si>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</si>
  <si>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</si>
  <si>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</si>
  <si>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</si>
  <si>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</si>
  <si>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</si>
  <si>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</si>
  <si>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</si>
  <si>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</si>
  <si>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</si>
  <si>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</si>
  <si>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</si>
  <si>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</si>
  <si>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</si>
  <si>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</si>
  <si>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</si>
  <si>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</si>
  <si>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</si>
  <si>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</si>
  <si>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</si>
  <si>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</si>
  <si>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</si>
  <si>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</si>
  <si>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</si>
  <si>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</si>
  <si>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</si>
  <si>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</si>
  <si>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</si>
  <si>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</si>
  <si>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</si>
  <si>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</si>
  <si>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</si>
  <si>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</si>
  <si>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</si>
  <si>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</si>
  <si>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</si>
  <si>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</si>
  <si>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</si>
  <si>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</si>
  <si>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</si>
  <si>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</si>
  <si>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</si>
  <si>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</si>
  <si>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</si>
  <si>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</si>
  <si>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</si>
  <si>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</si>
  <si>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</si>
  <si>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</si>
  <si>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</si>
  <si>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</si>
  <si>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</si>
  <si>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</si>
  <si>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</si>
  <si>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</si>
  <si>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</si>
  <si>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</si>
  <si>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</si>
  <si>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</si>
  <si>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</si>
  <si>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</si>
  <si>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</si>
  <si>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</si>
  <si>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</si>
  <si>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</si>
  <si>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</si>
  <si>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</si>
  <si>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</si>
  <si>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</si>
  <si>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</si>
  <si>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</si>
  <si>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</si>
  <si>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</si>
  <si>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</si>
  <si>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</si>
  <si>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</si>
  <si>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</si>
  <si>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</si>
  <si>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</si>
  <si>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</si>
  <si>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</si>
  <si>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</si>
  <si>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</si>
  <si>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</si>
  <si>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</si>
  <si>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</si>
  <si>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</si>
  <si>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</si>
  <si>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</si>
  <si>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</si>
  <si>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</si>
  <si>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</si>
  <si>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</si>
  <si>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</si>
  <si>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</si>
  <si>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</si>
  <si>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</si>
  <si>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</si>
  <si>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</si>
  <si>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</si>
  <si>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</si>
  <si>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</si>
  <si>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</si>
  <si>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</si>
  <si>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</si>
  <si>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</si>
  <si>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</si>
  <si>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</si>
  <si>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</si>
  <si>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</si>
  <si>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</si>
  <si>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</si>
  <si>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</si>
  <si>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</si>
  <si>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</si>
  <si>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</si>
  <si>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</si>
  <si>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</si>
  <si>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</si>
  <si>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</si>
  <si>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</si>
  <si>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</si>
  <si>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</si>
  <si>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</si>
  <si>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</si>
  <si>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</si>
  <si>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</si>
  <si>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</si>
  <si>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</si>
  <si>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</si>
  <si>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</si>
  <si>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</si>
  <si>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</si>
  <si>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</si>
  <si>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</si>
  <si>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</si>
  <si>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</si>
  <si>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</si>
  <si>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</si>
  <si>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</si>
  <si>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</si>
  <si>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</si>
  <si>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</si>
  <si>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</si>
  <si>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</si>
  <si>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</si>
  <si>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</si>
  <si>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</si>
  <si>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</si>
  <si>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</si>
  <si>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</si>
  <si>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</si>
  <si>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</si>
  <si>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</si>
  <si>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</si>
  <si>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</si>
  <si>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</si>
  <si>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</si>
  <si>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</si>
  <si>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</si>
  <si>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</si>
  <si>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</si>
  <si>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</si>
  <si>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</si>
  <si>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</si>
  <si>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</si>
  <si>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</si>
  <si>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</si>
  <si>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</si>
  <si>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</si>
  <si>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</si>
  <si>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</si>
  <si>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</si>
  <si>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</si>
  <si>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</si>
  <si>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</si>
  <si>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</si>
  <si>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</si>
  <si>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</si>
  <si>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</si>
  <si>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</si>
  <si>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</si>
  <si>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</si>
  <si>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</si>
  <si>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</si>
  <si>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</si>
  <si>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</si>
  <si>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</si>
  <si>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</si>
  <si>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</si>
  <si>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</si>
  <si>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</si>
  <si>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</si>
  <si>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</si>
  <si>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</si>
  <si>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</si>
  <si>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</si>
  <si>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</si>
  <si>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</si>
  <si>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</si>
  <si>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</si>
  <si>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</si>
  <si>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</si>
  <si>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</si>
  <si>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</si>
  <si>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</si>
  <si>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</si>
  <si>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</si>
  <si>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</si>
  <si>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</si>
  <si>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</si>
  <si>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</si>
  <si>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</si>
  <si>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</si>
  <si>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</si>
  <si>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</si>
  <si>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</si>
  <si>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</si>
  <si>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</si>
  <si>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</si>
  <si>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</si>
  <si>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</si>
  <si>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</si>
  <si>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</si>
  <si>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</si>
  <si>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</si>
  <si>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</si>
  <si>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</si>
  <si>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</si>
  <si>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</si>
  <si>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</si>
  <si>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</si>
  <si>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</si>
  <si>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</si>
  <si>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</si>
  <si>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</si>
  <si>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</si>
  <si>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</si>
  <si>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</si>
  <si>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</si>
  <si>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</si>
  <si>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</si>
  <si>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</si>
  <si>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</si>
  <si>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</si>
  <si>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</si>
  <si>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</si>
  <si>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</si>
  <si>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</si>
  <si>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</si>
  <si>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</si>
  <si>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</si>
  <si>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</si>
  <si>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</si>
  <si>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</si>
  <si>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</si>
  <si>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</si>
  <si>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</si>
  <si>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</si>
  <si>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</si>
  <si>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</si>
  <si>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</si>
  <si>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</si>
  <si>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</si>
  <si>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</si>
  <si>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</si>
  <si>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</si>
  <si>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</si>
  <si>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</si>
  <si>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</si>
  <si>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</si>
  <si>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</si>
  <si>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</si>
  <si>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</si>
  <si>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</si>
  <si>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</si>
  <si>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</si>
  <si>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</si>
  <si>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</si>
  <si>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</si>
  <si>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</si>
  <si>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</si>
  <si>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</si>
  <si>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</si>
  <si>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</si>
  <si>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</si>
  <si>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</si>
  <si>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</si>
  <si>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</si>
  <si>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</si>
  <si>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</si>
  <si>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</si>
  <si>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</si>
  <si>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</si>
  <si>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</si>
  <si>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</si>
  <si>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</si>
  <si>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</si>
  <si>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</si>
  <si>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</si>
  <si>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</si>
  <si>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</si>
  <si>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</si>
  <si>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</si>
  <si>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</si>
  <si>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</si>
  <si>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</si>
  <si>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</si>
  <si>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</si>
  <si>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</si>
  <si>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</si>
  <si>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</si>
  <si>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</si>
  <si>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</si>
  <si>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</si>
  <si>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</si>
  <si>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</si>
  <si>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</si>
  <si>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</si>
  <si>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</si>
  <si>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</si>
  <si>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</si>
  <si>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</si>
  <si>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</si>
  <si>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</si>
  <si>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</si>
  <si>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</si>
  <si>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</si>
  <si>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</si>
  <si>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</si>
  <si>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</si>
  <si>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</si>
  <si>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</si>
  <si>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</si>
  <si>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</si>
  <si>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</si>
  <si>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</si>
  <si>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</si>
  <si>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</si>
  <si>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</si>
  <si>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</si>
  <si>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</si>
  <si>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</si>
  <si>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</si>
  <si>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</si>
  <si>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</si>
  <si>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</si>
  <si>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</si>
  <si>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</si>
  <si>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</si>
  <si>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</si>
  <si>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</si>
  <si>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</si>
  <si>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</si>
  <si>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</si>
  <si>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</si>
  <si>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</si>
  <si>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</si>
  <si>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</si>
  <si>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</si>
  <si>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</si>
  <si>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</si>
  <si>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</si>
  <si>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</si>
  <si>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</si>
  <si>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</si>
  <si>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</si>
  <si>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</si>
  <si>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</si>
  <si>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</si>
  <si>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</si>
  <si>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</si>
  <si>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</si>
  <si>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</si>
  <si>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</si>
  <si>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</si>
  <si>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</si>
  <si>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</si>
  <si>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</si>
  <si>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</si>
  <si>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</si>
  <si>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</si>
  <si>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</si>
  <si>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</si>
  <si>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</si>
  <si>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</si>
  <si>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</si>
  <si>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</si>
  <si>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</si>
  <si>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</si>
  <si>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</si>
  <si>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</si>
  <si>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</si>
  <si>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</si>
  <si>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</si>
  <si>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</si>
  <si>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</si>
  <si>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</si>
  <si>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</si>
  <si>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</si>
  <si>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</si>
  <si>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</si>
  <si>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</si>
  <si>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</si>
  <si>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</si>
  <si>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</si>
  <si>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</si>
  <si>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</si>
  <si>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</si>
  <si>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</si>
  <si>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</si>
  <si>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</si>
  <si>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</si>
  <si>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</si>
  <si>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</si>
  <si>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</si>
  <si>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</si>
  <si>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</si>
  <si>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</si>
  <si>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</si>
  <si>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</si>
  <si>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</si>
  <si>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</si>
  <si>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</si>
  <si>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</si>
  <si>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</si>
  <si>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</si>
  <si>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</si>
  <si>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</si>
  <si>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</si>
  <si>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</si>
  <si>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</si>
  <si>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</si>
  <si>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</si>
  <si>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</si>
  <si>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</si>
  <si>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</si>
  <si>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</si>
  <si>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</si>
  <si>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</si>
  <si>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</si>
  <si>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</si>
  <si>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</si>
  <si>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</si>
  <si>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</si>
  <si>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</si>
  <si>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</si>
  <si>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</si>
  <si>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</si>
  <si>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</si>
  <si>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</si>
  <si>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</si>
  <si>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</si>
  <si>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</si>
  <si>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</si>
  <si>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</si>
  <si>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</si>
  <si>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</si>
  <si>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</si>
  <si>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</si>
  <si>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</si>
  <si>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</si>
  <si>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</si>
  <si>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</si>
  <si>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</si>
  <si>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</si>
  <si>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</si>
  <si>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</si>
  <si>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</si>
  <si>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</si>
  <si>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</si>
  <si>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</si>
  <si>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</si>
  <si>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</si>
  <si>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</si>
  <si>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</si>
  <si>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</si>
  <si>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</si>
  <si>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</si>
  <si>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</si>
  <si>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</si>
  <si>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</si>
  <si>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</si>
  <si>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</si>
  <si>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</si>
  <si>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</si>
  <si>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</si>
  <si>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</si>
  <si>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</si>
  <si>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</si>
  <si>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</si>
  <si>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</si>
  <si>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</si>
  <si>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</si>
  <si>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</si>
  <si>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</si>
  <si>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</si>
  <si>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</si>
  <si>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</si>
  <si>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</si>
  <si>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</si>
  <si>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</si>
  <si>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</si>
  <si>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</si>
  <si>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</si>
  <si>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</si>
  <si>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</si>
  <si>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</si>
  <si>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</si>
  <si>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</si>
  <si>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</si>
  <si>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</si>
  <si>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</si>
  <si>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</si>
  <si>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</si>
  <si>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</si>
  <si>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</si>
  <si>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</si>
  <si>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</si>
  <si>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</si>
  <si>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</si>
  <si>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</si>
  <si>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</si>
  <si>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</si>
  <si>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</si>
  <si>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</si>
  <si>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</si>
  <si>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</si>
  <si>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</si>
  <si>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</si>
  <si>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</si>
  <si>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</si>
  <si>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</si>
  <si>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</si>
  <si>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</si>
  <si>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</si>
  <si>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</si>
  <si>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</si>
  <si>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</si>
  <si>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</si>
  <si>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</si>
  <si>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</si>
  <si>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</si>
  <si>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</si>
  <si>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</si>
  <si>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</si>
  <si>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</si>
  <si>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</si>
  <si>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</si>
  <si>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</si>
  <si>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</si>
  <si>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</si>
  <si>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</si>
  <si>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</si>
  <si>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</si>
  <si>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</si>
  <si>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</si>
  <si>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</si>
  <si>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</si>
  <si>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</si>
  <si>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</si>
  <si>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</si>
  <si>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</si>
  <si>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</si>
  <si>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</si>
  <si>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</si>
  <si>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</si>
  <si>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</si>
  <si>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</si>
  <si>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</si>
  <si>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</si>
  <si>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</si>
  <si>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</si>
  <si>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</si>
  <si>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</si>
  <si>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</si>
  <si>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</si>
  <si>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</si>
  <si>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</si>
  <si>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</si>
  <si>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</si>
  <si>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</si>
  <si>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</si>
  <si>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</si>
  <si>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</si>
  <si>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</si>
  <si>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</si>
  <si>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</si>
  <si>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</si>
  <si>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</si>
  <si>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</si>
  <si>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</si>
  <si>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</si>
  <si>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</si>
  <si>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</si>
  <si>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</si>
  <si>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</si>
  <si>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</si>
  <si>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</si>
  <si>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</si>
  <si>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</si>
  <si>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</si>
  <si>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</si>
  <si>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</si>
  <si>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</si>
  <si>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</si>
  <si>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</si>
  <si>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</si>
  <si>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</si>
  <si>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</si>
  <si>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</si>
  <si>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</si>
  <si>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</si>
  <si>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</si>
  <si>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</si>
  <si>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</si>
  <si>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</si>
  <si>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</si>
  <si>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</si>
  <si>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</si>
  <si>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</si>
  <si>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</si>
  <si>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</si>
  <si>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</si>
  <si>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</si>
  <si>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</si>
  <si>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</si>
  <si>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</si>
  <si>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</si>
  <si>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</si>
  <si>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</si>
  <si>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</si>
  <si>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</si>
  <si>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</si>
  <si>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</si>
  <si>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</si>
  <si>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</si>
  <si>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</si>
  <si>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</si>
  <si>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</si>
  <si>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</si>
  <si>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</si>
  <si>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</si>
  <si>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</si>
  <si>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</si>
  <si>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</si>
  <si>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</si>
  <si>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</si>
  <si>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</si>
  <si>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</si>
  <si>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</si>
  <si>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</si>
  <si>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</si>
  <si>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</si>
  <si>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</si>
  <si>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</si>
  <si>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</si>
  <si>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</si>
  <si>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</si>
  <si>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</si>
  <si>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</si>
  <si>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</si>
  <si>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</si>
  <si>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</si>
  <si>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</si>
  <si>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</si>
  <si>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</si>
  <si>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</si>
  <si>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</si>
  <si>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</si>
  <si>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</si>
  <si>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</si>
  <si>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</si>
  <si>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</si>
  <si>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</si>
  <si>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</si>
  <si>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</si>
  <si>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</si>
  <si>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</si>
  <si>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</si>
  <si>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</si>
  <si>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</si>
  <si>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</si>
  <si>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</si>
  <si>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</si>
  <si>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</si>
  <si>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</si>
  <si>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</si>
  <si>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</si>
  <si>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</si>
  <si>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</si>
  <si>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</si>
  <si>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</si>
  <si>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</si>
  <si>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</si>
  <si>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</si>
  <si>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</si>
  <si>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</si>
  <si>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</si>
  <si>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</si>
  <si>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</si>
  <si>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</si>
  <si>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</si>
  <si>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</si>
  <si>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</si>
  <si>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</si>
  <si>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</si>
  <si>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</si>
  <si>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</si>
  <si>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</si>
  <si>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</si>
  <si>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</si>
  <si>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</si>
  <si>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</si>
  <si>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</si>
  <si>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</si>
  <si>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</si>
  <si>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</si>
  <si>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</si>
  <si>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</si>
  <si>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</si>
  <si>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</si>
  <si>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</si>
  <si>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</si>
  <si>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</si>
  <si>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</si>
  <si>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</si>
  <si>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</si>
  <si>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</si>
  <si>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</si>
  <si>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</si>
  <si>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</si>
  <si>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</si>
  <si>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</si>
  <si>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</si>
  <si>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</si>
  <si>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</si>
  <si>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</si>
  <si>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</si>
  <si>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</si>
  <si>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</si>
  <si>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</si>
  <si>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</si>
  <si>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</si>
  <si>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</si>
  <si>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</si>
  <si>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</si>
  <si>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</si>
  <si>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</si>
  <si>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</si>
  <si>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</si>
  <si>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</si>
  <si>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</si>
  <si>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</si>
  <si>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</si>
  <si>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</si>
  <si>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</si>
  <si>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</si>
  <si>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</si>
  <si>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</si>
  <si>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</si>
  <si>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</si>
  <si>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</si>
  <si>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</si>
  <si>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</si>
  <si>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</si>
  <si>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</si>
  <si>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</si>
  <si>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</si>
  <si>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</si>
  <si>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</si>
  <si>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</si>
  <si>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</si>
  <si>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</si>
  <si>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</si>
  <si>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</si>
  <si>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</si>
  <si>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</si>
  <si>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</si>
  <si>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</si>
  <si>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</si>
  <si>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</si>
  <si>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</si>
  <si>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</si>
  <si>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</si>
  <si>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</si>
  <si>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</si>
  <si>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</si>
  <si>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</si>
  <si>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</si>
  <si>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</si>
  <si>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</si>
  <si>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</si>
  <si>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</si>
  <si>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</si>
  <si>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</si>
  <si>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</si>
  <si>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</si>
  <si>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</si>
  <si>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</si>
  <si>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</si>
  <si>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</si>
  <si>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</si>
  <si>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</si>
  <si>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</si>
  <si>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</si>
  <si>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</si>
  <si>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</si>
  <si>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</si>
  <si>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</si>
  <si>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</si>
  <si>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</si>
  <si>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</si>
  <si>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</si>
  <si>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</si>
  <si>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</si>
  <si>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</si>
  <si>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</si>
  <si>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</si>
  <si>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</si>
  <si>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</si>
  <si>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</si>
  <si>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</si>
  <si>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</si>
  <si>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</si>
  <si>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</si>
  <si>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</si>
  <si>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</si>
  <si>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</si>
  <si>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</si>
  <si>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</si>
  <si>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</si>
  <si>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</si>
  <si>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</si>
  <si>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</si>
  <si>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</si>
  <si>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</si>
  <si>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</si>
  <si>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</si>
  <si>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</si>
  <si>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</si>
  <si>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</si>
  <si>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</si>
  <si>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</si>
  <si>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</si>
  <si>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</si>
  <si>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</si>
  <si>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</si>
  <si>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</si>
  <si>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</si>
  <si>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</si>
  <si>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</si>
  <si>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</si>
  <si>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</si>
  <si>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</si>
  <si>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</si>
  <si>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</si>
  <si>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</si>
  <si>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</si>
  <si>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</si>
  <si>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</si>
  <si>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</si>
  <si>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</si>
  <si>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</si>
  <si>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</si>
  <si>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</si>
  <si>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</si>
  <si>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</si>
  <si>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</si>
  <si>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</si>
  <si>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</si>
  <si>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</si>
  <si>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</si>
  <si>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</si>
  <si>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</si>
  <si>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</si>
  <si>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</si>
  <si>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</si>
  <si>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</si>
  <si>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</si>
  <si>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</si>
  <si>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</si>
  <si>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</si>
  <si>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</si>
  <si>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</si>
  <si>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</si>
  <si>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</si>
  <si>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</si>
  <si>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</si>
  <si>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</si>
  <si>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</si>
  <si>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</si>
  <si>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</si>
  <si>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</si>
  <si>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</si>
  <si>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</si>
  <si>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</si>
  <si>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</si>
  <si>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</si>
  <si>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</si>
  <si>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</si>
  <si>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</si>
  <si>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</si>
  <si>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</si>
  <si>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</si>
  <si>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</si>
  <si>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</si>
  <si>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</si>
  <si>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</si>
  <si>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</si>
  <si>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</si>
  <si>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</si>
  <si>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</si>
  <si>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</si>
  <si>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</si>
  <si>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</si>
  <si>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</si>
  <si>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</si>
  <si>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</si>
  <si>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</si>
  <si>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</si>
  <si>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</si>
  <si>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</si>
  <si>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</si>
  <si>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</si>
  <si>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</si>
  <si>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</si>
  <si>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</si>
  <si>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</si>
  <si>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</si>
  <si>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</si>
  <si>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</si>
  <si>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</si>
  <si>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</si>
  <si>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</si>
  <si>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</si>
  <si>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</si>
  <si>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</si>
  <si>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</si>
  <si>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</si>
  <si>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</si>
  <si>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</si>
  <si>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</si>
  <si>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</si>
  <si>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</si>
  <si>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</si>
  <si>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</si>
  <si>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</si>
  <si>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</si>
  <si>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</si>
  <si>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</si>
  <si>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</si>
  <si>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</si>
  <si>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</si>
  <si>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</si>
  <si>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</si>
  <si>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</si>
  <si>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</si>
  <si>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</si>
  <si>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</si>
  <si>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</si>
  <si>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</si>
  <si>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</si>
  <si>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</si>
  <si>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</si>
  <si>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</si>
  <si>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</si>
  <si>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</si>
  <si>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</si>
  <si>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</si>
  <si>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</si>
  <si>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</si>
  <si>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</si>
  <si>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</si>
  <si>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</si>
  <si>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</si>
  <si>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</si>
  <si>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</si>
  <si>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</si>
  <si>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</si>
  <si>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</si>
  <si>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</si>
  <si>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</si>
  <si>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</si>
  <si>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</si>
  <si>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</si>
  <si>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</si>
  <si>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</si>
  <si>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</si>
  <si>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</si>
  <si>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</si>
  <si>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</si>
  <si>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</si>
  <si>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</si>
  <si>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</si>
  <si>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</si>
  <si>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</si>
  <si>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</si>
  <si>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</si>
  <si>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</si>
  <si>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</si>
  <si>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</si>
  <si>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</si>
  <si>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</si>
  <si>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</si>
  <si>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</si>
  <si>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</si>
  <si>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</si>
  <si>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</si>
  <si>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</si>
  <si>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</si>
  <si>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</si>
  <si>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</si>
  <si>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</si>
  <si>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</si>
  <si>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</si>
  <si>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</si>
  <si>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</si>
  <si>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</si>
  <si>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</si>
  <si>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</si>
  <si>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</si>
  <si>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</si>
  <si>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</si>
  <si>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</si>
  <si>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</si>
  <si>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</si>
  <si>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</si>
  <si>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</si>
  <si>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</si>
  <si>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</si>
  <si>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</si>
  <si>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</si>
  <si>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</si>
  <si>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</si>
  <si>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</si>
  <si>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</si>
  <si>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</si>
  <si>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</si>
  <si>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</si>
  <si>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</si>
  <si>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</si>
  <si>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</si>
  <si>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</si>
  <si>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</si>
  <si>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</si>
  <si>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</si>
  <si>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</si>
  <si>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</si>
  <si>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</si>
  <si>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</si>
  <si>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</si>
  <si>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</si>
  <si>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</si>
  <si>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</si>
  <si>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</si>
  <si>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</si>
  <si>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</si>
  <si>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</si>
  <si>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</si>
  <si>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</si>
  <si>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</si>
  <si>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</si>
  <si>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</si>
  <si>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</si>
  <si>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</si>
  <si>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</si>
  <si>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</si>
  <si>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</si>
  <si>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</si>
  <si>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</si>
  <si>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</si>
  <si>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</si>
  <si>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</si>
  <si>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</si>
  <si>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</si>
  <si>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</si>
  <si>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</si>
  <si>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</si>
  <si>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</si>
  <si>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</si>
  <si>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</si>
  <si>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</si>
  <si>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</si>
  <si>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</si>
  <si>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</si>
  <si>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</si>
  <si>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</si>
  <si>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</si>
  <si>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</si>
  <si>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</si>
  <si>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</si>
  <si>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</si>
  <si>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</si>
  <si>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</si>
  <si>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</si>
  <si>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</si>
  <si>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</si>
  <si>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</si>
  <si>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</si>
  <si>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</si>
  <si>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</si>
  <si>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</si>
  <si>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</si>
  <si>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</si>
  <si>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</si>
  <si>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</si>
  <si>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</si>
  <si>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</si>
  <si>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</si>
  <si>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</si>
  <si>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</si>
  <si>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</si>
  <si>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</si>
  <si>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</si>
  <si>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</si>
  <si>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</si>
  <si>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</si>
  <si>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</si>
  <si>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</si>
  <si>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</si>
  <si>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</si>
  <si>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</si>
  <si>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</si>
  <si>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</si>
  <si>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</si>
  <si>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</si>
  <si>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</si>
  <si>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</si>
  <si>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</si>
  <si>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</si>
  <si>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</si>
  <si>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</si>
  <si>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</si>
  <si>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</si>
  <si>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</si>
  <si>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</si>
  <si>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</si>
  <si>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</si>
  <si>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</si>
  <si>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</si>
  <si>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</si>
  <si>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</si>
  <si>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</si>
  <si>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</si>
  <si>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</si>
  <si>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</si>
  <si>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</si>
  <si>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</si>
  <si>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</si>
  <si>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</si>
  <si>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</si>
  <si>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</si>
  <si>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</si>
  <si>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</si>
  <si>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</si>
  <si>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</si>
  <si>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</si>
  <si>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</si>
  <si>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</si>
  <si>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</si>
  <si>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</si>
  <si>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</si>
  <si>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</si>
  <si>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</si>
  <si>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</si>
  <si>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</si>
  <si>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</si>
  <si>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</si>
  <si>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</si>
  <si>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</si>
  <si>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</si>
  <si>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</si>
  <si>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</si>
  <si>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</si>
  <si>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</si>
  <si>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</si>
  <si>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</si>
  <si>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</si>
  <si>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</si>
  <si>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</si>
  <si>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</si>
  <si>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</si>
  <si>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</si>
  <si>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</si>
  <si>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</si>
  <si>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</si>
  <si>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</si>
  <si>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</si>
  <si>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</si>
  <si>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</si>
  <si>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</si>
  <si>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</si>
  <si>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</si>
  <si>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</si>
  <si>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</si>
  <si>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</si>
  <si>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</si>
  <si>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</si>
  <si>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</si>
  <si>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</si>
  <si>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</si>
  <si>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</si>
  <si>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</si>
  <si>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</si>
  <si>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</si>
  <si>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</si>
  <si>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</si>
  <si>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</si>
  <si>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</si>
  <si>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</si>
  <si>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</si>
  <si>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</si>
  <si>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</si>
  <si>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</si>
  <si>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</si>
  <si>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</si>
  <si>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</si>
  <si>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</si>
  <si>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</si>
  <si>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</si>
  <si>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</si>
  <si>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</si>
  <si>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</si>
  <si>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</si>
  <si>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</si>
  <si>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</si>
  <si>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</si>
  <si>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</si>
  <si>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</si>
  <si>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</si>
  <si>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</si>
  <si>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</si>
  <si>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</si>
  <si>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</si>
  <si>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</si>
  <si>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</si>
  <si>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</si>
  <si>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</si>
  <si>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</si>
  <si>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</si>
  <si>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</si>
  <si>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</si>
  <si>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</si>
  <si>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</si>
  <si>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</si>
  <si>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</si>
  <si>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</si>
  <si>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</si>
  <si>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</si>
  <si>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</si>
  <si>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</si>
  <si>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</si>
  <si>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</si>
  <si>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</si>
  <si>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</si>
  <si>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</si>
  <si>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</si>
  <si>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</si>
  <si>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</si>
  <si>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</si>
  <si>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</si>
  <si>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</si>
  <si>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</si>
  <si>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</si>
  <si>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</si>
  <si>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</si>
  <si>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</si>
  <si>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</si>
  <si>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</si>
  <si>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</si>
  <si>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</si>
  <si>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</si>
  <si>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</si>
  <si>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</si>
  <si>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</si>
  <si>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</si>
  <si>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</si>
  <si>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</si>
  <si>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</si>
  <si>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</si>
  <si>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</si>
  <si>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</si>
  <si>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</si>
  <si>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</si>
  <si>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</si>
  <si>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</si>
  <si>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</si>
  <si>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</si>
  <si>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</si>
  <si>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</si>
  <si>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</si>
  <si>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</si>
  <si>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</si>
  <si>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</si>
  <si>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</si>
  <si>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</si>
  <si>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</si>
  <si>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</si>
  <si>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</si>
  <si>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</si>
  <si>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</si>
  <si>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</si>
  <si>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</si>
  <si>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</si>
  <si>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</si>
  <si>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</si>
  <si>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</si>
  <si>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</si>
  <si>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</si>
  <si>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</si>
  <si>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</si>
  <si>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</si>
  <si>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</si>
  <si>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</si>
  <si>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</si>
  <si>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</si>
  <si>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</si>
  <si>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</si>
  <si>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</si>
  <si>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</si>
  <si>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</si>
  <si>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</si>
  <si>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</si>
  <si>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</si>
  <si>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</si>
  <si>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</si>
  <si>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</si>
  <si>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</si>
  <si>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</si>
  <si>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</si>
  <si>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</si>
  <si>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</si>
  <si>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</si>
  <si>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</si>
  <si>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</si>
  <si>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</si>
  <si>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</si>
  <si>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</si>
  <si>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</si>
  <si>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</si>
  <si>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</si>
  <si>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</si>
  <si>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</si>
  <si>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</si>
  <si>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</si>
  <si>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</si>
  <si>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</si>
  <si>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</si>
  <si>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</si>
  <si>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</si>
  <si>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</si>
  <si>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</si>
  <si>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</si>
  <si>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</si>
  <si>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</si>
  <si>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</si>
  <si>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</si>
  <si>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</si>
  <si>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</si>
  <si>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</si>
  <si>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</si>
  <si>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</si>
  <si>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</si>
  <si>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</si>
  <si>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</si>
  <si>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</si>
  <si>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</si>
  <si>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</si>
  <si>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</si>
  <si>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</si>
  <si>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</si>
  <si>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</si>
  <si>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</si>
  <si>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</si>
  <si>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</si>
  <si>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</si>
  <si>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</si>
  <si>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</si>
  <si>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</si>
  <si>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</si>
  <si>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</si>
  <si>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</si>
  <si>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</si>
  <si>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</si>
  <si>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</si>
  <si>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</si>
  <si>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</si>
  <si>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</si>
  <si>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</si>
  <si>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</si>
  <si>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</si>
  <si>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</si>
  <si>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</si>
  <si>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</si>
  <si>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</si>
  <si>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</si>
  <si>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</si>
  <si>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</si>
  <si>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</si>
  <si>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</si>
  <si>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</si>
  <si>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</si>
  <si>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</si>
  <si>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</si>
  <si>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</si>
  <si>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</si>
  <si>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</si>
  <si>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</si>
  <si>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</si>
  <si>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</si>
  <si>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</si>
  <si>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</si>
  <si>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</si>
  <si>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</si>
  <si>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</si>
  <si>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</si>
  <si>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</si>
  <si>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</si>
  <si>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</si>
  <si>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</si>
  <si>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</si>
  <si>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</si>
  <si>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</si>
  <si>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</si>
  <si>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</si>
  <si>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</si>
  <si>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</si>
  <si>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</si>
  <si>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</si>
  <si>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</si>
  <si>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</si>
  <si>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</si>
  <si>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</si>
  <si>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</si>
  <si>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</si>
  <si>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</si>
  <si>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</si>
  <si>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</si>
  <si>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</si>
  <si>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</si>
  <si>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</si>
  <si>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</si>
  <si>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</si>
  <si>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</si>
  <si>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</si>
  <si>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</si>
  <si>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</si>
  <si>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</si>
  <si>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</si>
  <si>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</si>
  <si>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</si>
  <si>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</si>
  <si>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</si>
  <si>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</si>
  <si>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</si>
  <si>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</si>
  <si>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</si>
  <si>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</si>
  <si>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</si>
  <si>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</si>
  <si>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</si>
  <si>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</si>
  <si>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</si>
  <si>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</si>
  <si>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</si>
  <si>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</si>
  <si>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</si>
  <si>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</si>
  <si>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</si>
  <si>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</si>
  <si>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</si>
  <si>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</si>
  <si>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</si>
  <si>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</si>
  <si>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</si>
  <si>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</si>
  <si>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</si>
  <si>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</si>
  <si>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</si>
  <si>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</si>
  <si>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</si>
  <si>
    <t>0110105301</t>
  </si>
  <si>
    <t>0110105319</t>
  </si>
  <si>
    <t>0110206059</t>
  </si>
  <si>
    <t>0110303120</t>
  </si>
  <si>
    <t>0110303146</t>
  </si>
  <si>
    <t>0110303153</t>
  </si>
  <si>
    <t>0110405552</t>
  </si>
  <si>
    <t>0110507415</t>
  </si>
  <si>
    <t>0110601317</t>
  </si>
  <si>
    <t>0110601325</t>
  </si>
  <si>
    <t>0110701984</t>
  </si>
  <si>
    <t>0110701992</t>
  </si>
  <si>
    <t>合同会社さぽら</t>
  </si>
  <si>
    <t>株式会社Ｓ－Ｅｉｇｈｔ</t>
  </si>
  <si>
    <t>有限会社　ファミリーハート</t>
  </si>
  <si>
    <t>MI-RAI合同会社</t>
  </si>
  <si>
    <t>ここいろ株式会社</t>
  </si>
  <si>
    <t>特定非営利活動法人　みなぱ</t>
  </si>
  <si>
    <t>一般社団法人藤秀会</t>
  </si>
  <si>
    <t>株式会社　ＬＴＢ</t>
  </si>
  <si>
    <t>代表社員　日比野　大将</t>
  </si>
  <si>
    <t>代表理事　髙橋　潤</t>
  </si>
  <si>
    <t>代表取締役　島田　光汰</t>
  </si>
  <si>
    <t>代表取締役　南田　充亮</t>
  </si>
  <si>
    <t>代表取締役　菅原　敦</t>
  </si>
  <si>
    <t>理事長　中村　絵梨子</t>
  </si>
  <si>
    <t>代表理事　菅山　雅秀</t>
  </si>
  <si>
    <t>代表取締役　伊東　洋</t>
  </si>
  <si>
    <t>北海道札幌市白石区菊水四条３丁目２－３５－６０１</t>
  </si>
  <si>
    <t>大阪府大阪市西区新町４丁目１番４号新なにわ筋中川ビル９Ｆ－Ａ号</t>
  </si>
  <si>
    <t>北海道札幌市東区本町一条４丁目５番１８号</t>
  </si>
  <si>
    <t>北海道札幌市東区北十一条東１０丁目４－１５</t>
  </si>
  <si>
    <t>北海道札幌市東区北３７条東１０丁目２－１６</t>
  </si>
  <si>
    <t>北海道札幌市豊平区平岸二条３丁目５番５号</t>
  </si>
  <si>
    <t>北海道札幌市南区南３７条西１１丁目４番１０号</t>
  </si>
  <si>
    <t>北海道札幌市南区石山二条８丁目２－４</t>
  </si>
  <si>
    <t>北海道札幌市西区西野二条４丁目３番１３号</t>
  </si>
  <si>
    <t>さぽら</t>
  </si>
  <si>
    <t>就労サポート　Ｂ＝ＰＬＵＳ　α</t>
  </si>
  <si>
    <t>島時間　北大前店</t>
  </si>
  <si>
    <t>即洗力</t>
  </si>
  <si>
    <t>自立訓練（機能訓練）専門施設　ＣＨＡＬＬＥＮＧＥＤ ＧＹＭ</t>
  </si>
  <si>
    <t>チャンス</t>
  </si>
  <si>
    <t>就労継続支援Ｂ型事業所　ファミリーハート</t>
  </si>
  <si>
    <t>メイドカフェ　ビーズ</t>
  </si>
  <si>
    <t>就労支援施設ここいろ平岸</t>
  </si>
  <si>
    <t>もいわ∞ぽっけ</t>
  </si>
  <si>
    <t>就労継続支援Ｂ型作業所　ＯＮＥ　ＡＬＬ</t>
  </si>
  <si>
    <t>B-Trigger</t>
  </si>
  <si>
    <t>北海道札幌市西区琴似一条４丁目３－１８紀伊国屋ビル２階</t>
  </si>
  <si>
    <t>北海道札幌市中央区南四条西１丁目１５－２</t>
  </si>
  <si>
    <t>北海道札幌市北区北十九条西２丁目１－４１　ヴィラＮ１９　１０１号</t>
  </si>
  <si>
    <t>北海道札幌市東区北六条東３丁目　ダ・ヴィンチモール２階</t>
  </si>
  <si>
    <t>北海道札幌市東区北四十八条東７丁目４番２０号</t>
  </si>
  <si>
    <t>北海道札幌市白石区栄通１９丁目３番５号笹原ビル</t>
  </si>
  <si>
    <t>北海道札幌市南区南三十七条西１０丁目１番１号１Ｆ</t>
  </si>
  <si>
    <t>北海道札幌市西区山の手三条３丁目３－１４</t>
  </si>
  <si>
    <t>北海道札幌市西区山の手四条１１丁目１番１５号コートロティ山の手４０３号室</t>
  </si>
  <si>
    <t>0111101036</t>
  </si>
  <si>
    <t>0111200697</t>
  </si>
  <si>
    <t>0111402830</t>
  </si>
  <si>
    <t>0111402848</t>
  </si>
  <si>
    <t>0113602692</t>
  </si>
  <si>
    <t>0114102650</t>
  </si>
  <si>
    <t>0114200538</t>
  </si>
  <si>
    <t>0114300874</t>
  </si>
  <si>
    <t>0115701229</t>
  </si>
  <si>
    <t>0116700881</t>
  </si>
  <si>
    <t>就労継続支援Ｂ型事業所エンターテインメントアカデミーでじるみ千歳</t>
  </si>
  <si>
    <t>就労継続支援Ｂ型ぐろーあっぷベース恵み野</t>
  </si>
  <si>
    <t>ジョブシードＢ型</t>
  </si>
  <si>
    <t>PONO</t>
  </si>
  <si>
    <t>ティオ苫小牧</t>
  </si>
  <si>
    <t>コロレ</t>
  </si>
  <si>
    <t>こども広場ひかり</t>
  </si>
  <si>
    <t>就労継続支援B型事業所CANAERU</t>
  </si>
  <si>
    <t>生活介護事業所　ゆうらく</t>
  </si>
  <si>
    <t>株式会社RRR</t>
  </si>
  <si>
    <t>合同会社PONO</t>
  </si>
  <si>
    <t>一般社団法人北海道社会福祉センター</t>
  </si>
  <si>
    <t>Ｐａｓ　ａ　Ｐａｓ株式会社</t>
  </si>
  <si>
    <t>一般社団法人ヒューマンハーバー別海</t>
  </si>
  <si>
    <t>株式会社KURISAWA風土</t>
  </si>
  <si>
    <t>北海道千歳市栄町７丁目７番４号</t>
  </si>
  <si>
    <t>北海道函館市柏木町３７番９号</t>
  </si>
  <si>
    <t>北海道函館市本町６番１２号　ブリック函館３０３</t>
  </si>
  <si>
    <t>北海道苫小牧市新中野町３丁目２番22号</t>
  </si>
  <si>
    <t>北海道釧路市貝塚３丁目７番９号</t>
  </si>
  <si>
    <t>北海道野付郡別海町別海220番地の19</t>
  </si>
  <si>
    <t>北海道川上郡標茶町常盤８丁目２番地</t>
  </si>
  <si>
    <t>北海道岩見沢市栗沢町由良735-23</t>
  </si>
  <si>
    <t>北海道稚内市声問５丁目27-20</t>
  </si>
  <si>
    <t>就労継続支援(Ｂ型)</t>
    <phoneticPr fontId="2"/>
  </si>
  <si>
    <t>0110105335</t>
    <phoneticPr fontId="30"/>
  </si>
  <si>
    <t>杜の風</t>
    <phoneticPr fontId="2"/>
  </si>
  <si>
    <t>北海道札幌市中央区南２条東１丁目１番１３号南２条ビル２階</t>
    <phoneticPr fontId="2"/>
  </si>
  <si>
    <t>特定非営利活動法人　ふくろうの会</t>
    <phoneticPr fontId="2"/>
  </si>
  <si>
    <t>理事長　池島　修二</t>
    <phoneticPr fontId="2"/>
  </si>
  <si>
    <t>北海道札幌市中央区南３条西１０丁目１００２番地１　Ｓ３１０ビル２０２号</t>
    <phoneticPr fontId="2"/>
  </si>
  <si>
    <t>0110206083</t>
  </si>
  <si>
    <t>リベンジ</t>
    <phoneticPr fontId="2"/>
  </si>
  <si>
    <t>北海道札幌市北区屯田四条６丁目７－７</t>
    <phoneticPr fontId="2"/>
  </si>
  <si>
    <t>株式会社　誠信</t>
    <phoneticPr fontId="2"/>
  </si>
  <si>
    <t>代表取締役　木村　誠一</t>
    <phoneticPr fontId="2"/>
  </si>
  <si>
    <t>北海道札幌市北区屯田六条８丁目４－６</t>
    <phoneticPr fontId="2"/>
  </si>
  <si>
    <t>0110303179</t>
  </si>
  <si>
    <t>0110303187</t>
  </si>
  <si>
    <t>0110303195</t>
  </si>
  <si>
    <t>北海道札幌市東区北三十三条東８丁目４－８リノベース２階</t>
    <phoneticPr fontId="2"/>
  </si>
  <si>
    <t>北海道札幌市東区伏古八条４丁目７－１０</t>
    <phoneticPr fontId="2"/>
  </si>
  <si>
    <t>北海道札幌市東区北四十一条東２丁目３－１４ノースメディカルビル３Ｆ</t>
    <phoneticPr fontId="2"/>
  </si>
  <si>
    <t>北海道石狩市花川北二条５丁目６１番地</t>
    <phoneticPr fontId="2"/>
  </si>
  <si>
    <t>北海道札幌市白石区米里五条１丁目６－５</t>
    <phoneticPr fontId="2"/>
  </si>
  <si>
    <t>北海道札幌市豊平区豊平四条２丁目２番１－１５０８</t>
    <phoneticPr fontId="2"/>
  </si>
  <si>
    <t>代表取締役　堀井　善光</t>
    <phoneticPr fontId="2"/>
  </si>
  <si>
    <t>代表取締役　山口　敦司</t>
    <phoneticPr fontId="2"/>
  </si>
  <si>
    <t>代表取締役　森　靖子</t>
    <phoneticPr fontId="2"/>
  </si>
  <si>
    <t>株式会社みらいサポート</t>
    <phoneticPr fontId="2"/>
  </si>
  <si>
    <t>Ｐｌａｃｅ</t>
    <phoneticPr fontId="2"/>
  </si>
  <si>
    <t>株式会社あらし</t>
    <phoneticPr fontId="2"/>
  </si>
  <si>
    <t>イナンクル　東区支店</t>
    <phoneticPr fontId="2"/>
  </si>
  <si>
    <t>株式会社ｈｉｉｌａｎｉ</t>
    <phoneticPr fontId="2"/>
  </si>
  <si>
    <t>ジョブリハ札幌東</t>
    <phoneticPr fontId="2"/>
  </si>
  <si>
    <t>0110405578</t>
  </si>
  <si>
    <t>0110405586</t>
  </si>
  <si>
    <t>就労継続支援B型事業所　リーテン・クノプ</t>
  </si>
  <si>
    <t>ピースプレイス</t>
  </si>
  <si>
    <t>北海道札幌市白石区北郷２条１４丁目３番１２号</t>
    <phoneticPr fontId="2"/>
  </si>
  <si>
    <t>北海道札幌市白石区南郷通１４丁目南３番１１号LASCOM１３ビル５階D区画</t>
    <phoneticPr fontId="2"/>
  </si>
  <si>
    <t>合同会社　リーテン・クノプ</t>
  </si>
  <si>
    <t>合同会社アップル</t>
  </si>
  <si>
    <t>北海道札幌市北区新琴似二条３丁目１番１７号</t>
    <phoneticPr fontId="2"/>
  </si>
  <si>
    <t>代表社員　菊地　希枝子</t>
    <phoneticPr fontId="2"/>
  </si>
  <si>
    <t>代表社員　杉田　教之</t>
    <phoneticPr fontId="2"/>
  </si>
  <si>
    <t>0110507423</t>
  </si>
  <si>
    <t>ノースシャイン</t>
    <phoneticPr fontId="2"/>
  </si>
  <si>
    <t>北海道札幌市豊平区豊平一条２丁目１番１２号フェアフィールド菊水２階１号室</t>
    <phoneticPr fontId="2"/>
  </si>
  <si>
    <t>株式会社アルド</t>
    <phoneticPr fontId="2"/>
  </si>
  <si>
    <t>代表取締役　山形　宗夫</t>
    <phoneticPr fontId="2"/>
  </si>
  <si>
    <t>北海道札幌市白石区菊水２条３丁目１番１０号藤井ビル菊水Ⅱ１階</t>
    <phoneticPr fontId="2"/>
  </si>
  <si>
    <t>0110601341</t>
  </si>
  <si>
    <t>デーツ事業所</t>
  </si>
  <si>
    <t>北海道札幌市南区真駒内緑町１丁目２番３－２０５号</t>
    <phoneticPr fontId="2"/>
  </si>
  <si>
    <t>隼ホールディングス株式会社</t>
    <phoneticPr fontId="2"/>
  </si>
  <si>
    <t>岐阜県岐阜市玉姓町３丁目１３番地４</t>
    <phoneticPr fontId="2"/>
  </si>
  <si>
    <t>代表取締役　垣内　和太流</t>
    <phoneticPr fontId="2"/>
  </si>
  <si>
    <t>0110902103</t>
  </si>
  <si>
    <t>0110902111</t>
  </si>
  <si>
    <t>KODAI HOUSE　みんなのおと</t>
  </si>
  <si>
    <t>ライフサポート清田２条</t>
  </si>
  <si>
    <t>北海道札幌市清田区里塚四条３丁目４－２２</t>
    <phoneticPr fontId="2"/>
  </si>
  <si>
    <t>北海道札幌市清田区清田二条１丁目１４－１７</t>
    <phoneticPr fontId="2"/>
  </si>
  <si>
    <t>一般社団法人恩楽</t>
  </si>
  <si>
    <t>北海道札幌市清田区真栄五条３丁目６番３３号</t>
    <phoneticPr fontId="2"/>
  </si>
  <si>
    <t>北海道札幌市清田区清田二条１丁目１４番１７号</t>
    <phoneticPr fontId="2"/>
  </si>
  <si>
    <t>代表理事　佐藤　美雪</t>
    <phoneticPr fontId="2"/>
  </si>
  <si>
    <t>代表取締役　国兼　光矢</t>
    <phoneticPr fontId="2"/>
  </si>
  <si>
    <t>0111200705</t>
  </si>
  <si>
    <t>0111402855</t>
  </si>
  <si>
    <t>0111402863</t>
  </si>
  <si>
    <t>0114102668</t>
  </si>
  <si>
    <t>0114602642</t>
  </si>
  <si>
    <t>0117600833</t>
  </si>
  <si>
    <t>WAKUWAKU</t>
  </si>
  <si>
    <t>すくえあーはこだて</t>
  </si>
  <si>
    <t>障害者就労移行支援事業所　Nagomu</t>
  </si>
  <si>
    <t>就労継続支援b型施設「あおば」</t>
  </si>
  <si>
    <t>重症児デイサービスあいキッズ</t>
  </si>
  <si>
    <t>株式会社LINQ</t>
    <phoneticPr fontId="30"/>
  </si>
  <si>
    <t>株式会社　ＮＴＳ</t>
    <phoneticPr fontId="30"/>
  </si>
  <si>
    <t>株式会社　Well-Being</t>
    <phoneticPr fontId="30"/>
  </si>
  <si>
    <t>特定非営利活動法人さらら壮瞥</t>
    <phoneticPr fontId="30"/>
  </si>
  <si>
    <t>株式会社ＭＡＲＣｙｚ</t>
    <phoneticPr fontId="30"/>
  </si>
  <si>
    <t>福祉サービス株式会社</t>
  </si>
  <si>
    <t>特定非営利活動法人ソルウェイズ</t>
  </si>
  <si>
    <t>北海道恵庭市駒場町１丁目８－２１</t>
    <phoneticPr fontId="2"/>
  </si>
  <si>
    <t>北海道函館市桔梗３丁目２５番４号</t>
    <phoneticPr fontId="2"/>
  </si>
  <si>
    <t>北海道函館市大森町２８番９号</t>
    <phoneticPr fontId="2"/>
  </si>
  <si>
    <t>北海道有珠郡壮瞥町滝之町439番地</t>
    <phoneticPr fontId="2"/>
  </si>
  <si>
    <t>北海道釧路市住吉１丁目８番１２号</t>
    <phoneticPr fontId="2"/>
  </si>
  <si>
    <t>北海道帯広市東二条南３丁目９番地１</t>
    <phoneticPr fontId="2"/>
  </si>
  <si>
    <t>北海道石狩市花川南２条３丁目９２番地</t>
    <phoneticPr fontId="2"/>
  </si>
  <si>
    <t>地域活動支援センター　糸</t>
    <phoneticPr fontId="2"/>
  </si>
  <si>
    <t>札幌市東区北8条東1丁目3-7大一ビル2階</t>
    <rPh sb="0" eb="3">
      <t>サッポロシ</t>
    </rPh>
    <phoneticPr fontId="2"/>
  </si>
  <si>
    <t>株式会社エールアライブ</t>
    <phoneticPr fontId="2"/>
  </si>
  <si>
    <t>代表取締役　近藤　健志</t>
    <phoneticPr fontId="2"/>
  </si>
  <si>
    <t>0110105368</t>
  </si>
  <si>
    <t>0110105384</t>
  </si>
  <si>
    <t>0110105392</t>
  </si>
  <si>
    <t>0110105400</t>
  </si>
  <si>
    <t>0110105418</t>
  </si>
  <si>
    <t>0110206109</t>
  </si>
  <si>
    <t>0110206117</t>
  </si>
  <si>
    <t>0110206125</t>
  </si>
  <si>
    <t>0110303203</t>
  </si>
  <si>
    <t>0110303229</t>
  </si>
  <si>
    <t>0110405602</t>
  </si>
  <si>
    <t>0110902137</t>
  </si>
  <si>
    <t>0110902145</t>
  </si>
  <si>
    <t>合同会社ミライノカタチ</t>
  </si>
  <si>
    <t>株式会社iStep</t>
  </si>
  <si>
    <t>合同会社cordmark</t>
  </si>
  <si>
    <t>ライフステップ株式会社</t>
  </si>
  <si>
    <t>株式会社三陽建設</t>
  </si>
  <si>
    <t>合同会社ilo</t>
  </si>
  <si>
    <t>株式会社マイライフ</t>
  </si>
  <si>
    <t>一般社団法人障がい者ＩＴキャリア支援機構</t>
  </si>
  <si>
    <t>代表取締役　渡部　美夏</t>
    <phoneticPr fontId="2"/>
  </si>
  <si>
    <t>代表社員　内藤　貴之</t>
    <phoneticPr fontId="2"/>
  </si>
  <si>
    <t>代表取締役　須藤　秀司</t>
    <phoneticPr fontId="2"/>
  </si>
  <si>
    <t>代表社員　田村　健</t>
    <phoneticPr fontId="2"/>
  </si>
  <si>
    <t>代表取締役　佐伯　輝明</t>
    <phoneticPr fontId="2"/>
  </si>
  <si>
    <t>代表取締役　佐野　拓也</t>
    <phoneticPr fontId="2"/>
  </si>
  <si>
    <t>代表取締役　中嶋　登志也</t>
    <phoneticPr fontId="2"/>
  </si>
  <si>
    <t>代表社員　宮本　将希</t>
    <phoneticPr fontId="2"/>
  </si>
  <si>
    <t>代表取締役　髙崎　雄大</t>
    <phoneticPr fontId="2"/>
  </si>
  <si>
    <t>代表取締役　中村　健太郎</t>
    <phoneticPr fontId="2"/>
  </si>
  <si>
    <t>代表理事　牧　桃太郎</t>
    <phoneticPr fontId="2"/>
  </si>
  <si>
    <t>代表理事　佐野　ゆか</t>
    <phoneticPr fontId="2"/>
  </si>
  <si>
    <t>北海道札幌市中央区北２条東８丁目９０番地２２</t>
    <phoneticPr fontId="2"/>
  </si>
  <si>
    <t>北海道札幌市中央区北四条西４丁目１番地加森ビル③４階</t>
    <phoneticPr fontId="2"/>
  </si>
  <si>
    <t>北海道札幌市中央区南五条西２丁目９－２LC拾七番館２F</t>
    <phoneticPr fontId="2"/>
  </si>
  <si>
    <t>北海道札幌市中央区南二条東６丁目５－１００２</t>
    <phoneticPr fontId="2"/>
  </si>
  <si>
    <t>北海道札幌市中央区南十条西１４丁目１－５－２Ｆ</t>
    <phoneticPr fontId="2"/>
  </si>
  <si>
    <t>北海道札幌市中央区南四条西５丁目８－８アイビルⅡ６階</t>
    <phoneticPr fontId="2"/>
  </si>
  <si>
    <t>北海道帯広市西十五条南１丁目１－５TIDA２F</t>
    <phoneticPr fontId="2"/>
  </si>
  <si>
    <t>北海道札幌市北区屯田五条６丁目２－１２JA屯田ビル２F</t>
    <phoneticPr fontId="2"/>
  </si>
  <si>
    <t>北海道札幌市東区伏古八条４丁目７－１０</t>
    <phoneticPr fontId="2"/>
  </si>
  <si>
    <t>北海道札幌市西区八軒十条東４丁目２番１８号アクア八軒東ビル</t>
    <phoneticPr fontId="2"/>
  </si>
  <si>
    <t>北海道札幌市北区あいの里三条９丁目２４番８号</t>
    <phoneticPr fontId="2"/>
  </si>
  <si>
    <t>北海道札幌市西区発寒６条１３丁目３番５２号</t>
    <phoneticPr fontId="2"/>
  </si>
  <si>
    <t>あまてらす</t>
  </si>
  <si>
    <t>就労継続A　しまえなが札駅</t>
  </si>
  <si>
    <t>就労サポートセンターSTEP</t>
  </si>
  <si>
    <t>まだん</t>
  </si>
  <si>
    <t>共生型自立訓練（機能訓練）施設　ＣＨＡＬＬＥＮＧＥＤ　ＧＹＭ　札幌中央</t>
  </si>
  <si>
    <t>みらコラボ札幌新川西</t>
  </si>
  <si>
    <t>就労継続支援B型事業所　パドル</t>
  </si>
  <si>
    <t>就労継続支援A型　トランク</t>
  </si>
  <si>
    <t>就労継続支援Ｂ型事業所マイライフ</t>
  </si>
  <si>
    <t>就労継続支援Ｂ型事業所アクア伏古</t>
  </si>
  <si>
    <t>共生型自立訓練（機能訓練）施設　ＣＨＡＬＬＥＮＧＥＤ　ＧＹＭ　菊水</t>
  </si>
  <si>
    <t>Ｂ型就労支援事業所カナエル</t>
  </si>
  <si>
    <t>ククタナ</t>
  </si>
  <si>
    <t>ｃｏｚｙ　ｃａｆē</t>
  </si>
  <si>
    <t>北海道札幌市中央区南二十五条西１４丁目１－８</t>
    <phoneticPr fontId="2"/>
  </si>
  <si>
    <t>北海道札幌市中央区南五条西２丁目９－２LC拾七番館１F</t>
    <phoneticPr fontId="2"/>
  </si>
  <si>
    <t>北海道札幌市中央区北一条東８丁目１１９ー１湯谷ビル２階５号室</t>
    <phoneticPr fontId="2"/>
  </si>
  <si>
    <t>北海道札幌市中央区南十条西１４丁目１－５</t>
    <phoneticPr fontId="2"/>
  </si>
  <si>
    <t>北海道札幌市北区新川西二条５丁目１２－２３</t>
    <phoneticPr fontId="2"/>
  </si>
  <si>
    <t>北海道札幌市北区北十八条西３丁目１－１８LEE北１８条ビル３F</t>
    <phoneticPr fontId="2"/>
  </si>
  <si>
    <t>北海道札幌市東区伏古四条４丁目１番５号</t>
    <phoneticPr fontId="2"/>
  </si>
  <si>
    <t>北海道札幌市白石区菊水三条２丁目６－８ヴィザージュ菊水</t>
    <phoneticPr fontId="2"/>
  </si>
  <si>
    <t>北海道札幌市清田区北野五条３丁目１－４サンパールビル</t>
    <phoneticPr fontId="2"/>
  </si>
  <si>
    <t>北海道札幌市手稲区西宮の沢一条２丁目２－２</t>
    <phoneticPr fontId="2"/>
  </si>
  <si>
    <t>0111200713</t>
  </si>
  <si>
    <t>0112909718</t>
  </si>
  <si>
    <t>0112909726</t>
  </si>
  <si>
    <t>0112909734</t>
  </si>
  <si>
    <t>0113602700</t>
  </si>
  <si>
    <t>0113800932</t>
  </si>
  <si>
    <t>0114102676</t>
  </si>
  <si>
    <t>0114602659</t>
  </si>
  <si>
    <t>株式会社NOYAU</t>
  </si>
  <si>
    <t>合同会社シンバグループ</t>
  </si>
  <si>
    <t>有限眼社アイ・プラニング</t>
  </si>
  <si>
    <t>株式会社IU serverとまこまい</t>
  </si>
  <si>
    <t>株式会社コクリコネクト</t>
  </si>
  <si>
    <t>合同会社グロース</t>
  </si>
  <si>
    <t>特定非営利活動法人　サポートハウスはっぴいすまいる</t>
  </si>
  <si>
    <t>Front</t>
  </si>
  <si>
    <t>就労移行支援　しんば</t>
  </si>
  <si>
    <t>就労継続支援Ｂ型　しんば</t>
  </si>
  <si>
    <t>わんあどばんす心</t>
  </si>
  <si>
    <t>就労継続支援Ｂ型事業所スノーグ</t>
  </si>
  <si>
    <t>就労継続支援B型　あかりんご</t>
  </si>
  <si>
    <t>就労支援事業所コクリコネクト</t>
  </si>
  <si>
    <t>このは</t>
  </si>
  <si>
    <t>生活介護　レアレア</t>
  </si>
  <si>
    <t>北海道恵庭市黄金中央１丁目４－１</t>
    <phoneticPr fontId="2"/>
  </si>
  <si>
    <t>北海道旭川市春光７条６丁目１番８号</t>
    <phoneticPr fontId="2"/>
  </si>
  <si>
    <t>北海道旭川市永山４条３丁目１番５号</t>
    <phoneticPr fontId="2"/>
  </si>
  <si>
    <t>北海道旭川市緑が丘３条３丁目１番２号</t>
    <phoneticPr fontId="2"/>
  </si>
  <si>
    <t>北海道苫小牧市川沿町１丁目13番30号</t>
    <phoneticPr fontId="2"/>
  </si>
  <si>
    <t>北海道浦河郡浦河町築地３丁目１番５４</t>
    <phoneticPr fontId="2"/>
  </si>
  <si>
    <t>北海道釧路市美原４丁目１番２６号</t>
    <phoneticPr fontId="2"/>
  </si>
  <si>
    <t>北海道帯広市西二十三条南１丁目１３１番地１８</t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</si>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</sst>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8</xdr:row>
      <xdr:rowOff>190500</xdr:rowOff>
    </xdr:from>
    <xdr:to>
      <xdr:col>80</xdr:col>
      <xdr:colOff>9524</xdr:colOff>
      <xdr:row>22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149" y="2476500"/>
          <a:ext cx="7572375" cy="3981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tabSelected="1"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view="pageBreakPreview" zoomScaleNormal="100" zoomScaleSheetLayoutView="100" workbookViewId="0">
      <selection activeCell="AQ7" sqref="AQ7:BO7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45"/>
      <c r="B3" s="245"/>
      <c r="C3" s="245"/>
      <c r="D3" s="263" t="s">
        <v>4780</v>
      </c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BP3" s="79">
        <v>1</v>
      </c>
    </row>
    <row r="4" spans="1:98" ht="18.75" customHeight="1" x14ac:dyDescent="0.4">
      <c r="D4" s="246" t="s">
        <v>4777</v>
      </c>
      <c r="E4" s="246"/>
      <c r="F4" s="246"/>
      <c r="G4" s="246"/>
      <c r="H4" s="246"/>
      <c r="I4" s="246"/>
      <c r="J4" s="246"/>
      <c r="K4" s="246"/>
      <c r="L4" s="246"/>
      <c r="M4" s="246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57"/>
      <c r="E5" s="257"/>
      <c r="F5" s="257"/>
      <c r="G5" s="257"/>
      <c r="H5" s="257"/>
      <c r="I5" s="257"/>
      <c r="J5" s="257"/>
      <c r="K5" s="257"/>
      <c r="L5" s="257"/>
      <c r="M5" s="257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7" t="s">
        <v>204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50" t="s">
        <v>4778</v>
      </c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46" t="s">
        <v>4779</v>
      </c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51" t="e">
        <f>IF($BP$3=1,VLOOKUP($D$5,市内事業所一覧!$A$3:$I$10111,4,FALSE),"")</f>
        <v>#N/A</v>
      </c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3"/>
      <c r="AB7" s="250" t="e">
        <f>IF($BP$3=1,VLOOKUP($D$5,市内事業所一覧!$A$3:$I$10111,5,FALSE),"")</f>
        <v>#N/A</v>
      </c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44" t="e">
        <f>IF($BP$3=1,VLOOKUP($D$5,市内事業所一覧!$A$3:$I$10111,6,FALSE),"")</f>
        <v>#N/A</v>
      </c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7" t="s">
        <v>79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9"/>
      <c r="AB8" s="250" t="s">
        <v>141</v>
      </c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46" t="s">
        <v>155</v>
      </c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51" t="e">
        <f>IF($BP$3=1,VLOOKUP($D$5,市内事業所一覧!$A$3:$I$10111,7,FALSE),"")</f>
        <v>#N/A</v>
      </c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3"/>
      <c r="AB9" s="265" t="e">
        <f>IF($BP$3=1,VLOOKUP($D$5,市内事業所一覧!$A$3:$I$10111,2,FALSE),"")</f>
        <v>#N/A</v>
      </c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44" t="e">
        <f>IF($BP$3=1,VLOOKUP($D$5,市内事業所一覧!$A$3:$I$10111,9,FALSE),"")</f>
        <v>#N/A</v>
      </c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54" t="s">
        <v>9225</v>
      </c>
      <c r="G11" s="254"/>
      <c r="H11" s="254"/>
      <c r="I11" s="254"/>
      <c r="J11" s="254"/>
      <c r="K11" s="254"/>
      <c r="L11" s="254"/>
      <c r="M11" s="254"/>
      <c r="N11" s="254"/>
      <c r="O11" s="254"/>
      <c r="P11" s="177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54" t="s">
        <v>9226</v>
      </c>
      <c r="G12" s="254"/>
      <c r="H12" s="254"/>
      <c r="I12" s="254"/>
      <c r="J12" s="254"/>
      <c r="K12" s="254"/>
      <c r="L12" s="254"/>
      <c r="M12" s="254"/>
      <c r="N12" s="254"/>
      <c r="O12" s="254"/>
      <c r="P12" s="177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176"/>
      <c r="CT12" s="161"/>
    </row>
    <row r="14" spans="1:98" ht="18.75" customHeight="1" x14ac:dyDescent="0.4">
      <c r="A14" s="245"/>
      <c r="B14" s="245"/>
      <c r="C14" s="245"/>
      <c r="D14" s="264" t="s">
        <v>4781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98" ht="18.75" customHeight="1" x14ac:dyDescent="0.4">
      <c r="D15" s="246" t="s">
        <v>4777</v>
      </c>
      <c r="E15" s="246"/>
      <c r="F15" s="246"/>
      <c r="G15" s="246"/>
      <c r="H15" s="246"/>
      <c r="I15" s="246"/>
      <c r="J15" s="246"/>
      <c r="K15" s="246"/>
      <c r="L15" s="246"/>
      <c r="M15" s="246"/>
    </row>
    <row r="16" spans="1:98" ht="18.75" customHeight="1" x14ac:dyDescent="0.4">
      <c r="A16" s="82"/>
      <c r="B16" s="82"/>
      <c r="C16" s="83"/>
      <c r="D16" s="257"/>
      <c r="E16" s="257"/>
      <c r="F16" s="257"/>
      <c r="G16" s="257"/>
      <c r="H16" s="257"/>
      <c r="I16" s="257"/>
      <c r="J16" s="257"/>
      <c r="K16" s="257"/>
      <c r="L16" s="257"/>
      <c r="M16" s="257"/>
    </row>
    <row r="17" spans="1:67" ht="18.75" customHeight="1" x14ac:dyDescent="0.4">
      <c r="D17" s="247" t="s">
        <v>204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9"/>
      <c r="AB17" s="250" t="s">
        <v>4778</v>
      </c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46" t="s">
        <v>4779</v>
      </c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</row>
    <row r="18" spans="1:67" ht="18.75" customHeight="1" x14ac:dyDescent="0.4">
      <c r="D18" s="258" t="str">
        <f>IF(BP3=2,VLOOKUP(D16,市外事業所一覧!$A$3:$F$10001,4,FALSE),"")</f>
        <v/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60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</row>
    <row r="19" spans="1:67" ht="18.75" customHeight="1" x14ac:dyDescent="0.4">
      <c r="D19" s="247" t="s">
        <v>79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9"/>
      <c r="AB19" s="250" t="s">
        <v>141</v>
      </c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46" t="s">
        <v>155</v>
      </c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</row>
    <row r="20" spans="1:67" ht="18.75" customHeight="1" x14ac:dyDescent="0.4">
      <c r="D20" s="258" t="str">
        <f>IF(BP3=2,VLOOKUP(D16,市外事業所一覧!$A$3:$F$10001,5,FALSE),"")</f>
        <v/>
      </c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60"/>
      <c r="AB20" s="265" t="str">
        <f>IF(BP3=2,VLOOKUP(D16,市外事業所一覧!$A$3:$F$10001,2,FALSE),"")</f>
        <v/>
      </c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56" t="str">
        <f>IF(BP3=2,VLOOKUP(D16,市外事業所一覧!$A$3:$F$10001,6,FALSE),"")</f>
        <v/>
      </c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</row>
    <row r="22" spans="1:67" ht="18.75" customHeight="1" x14ac:dyDescent="0.4">
      <c r="A22" s="245"/>
      <c r="B22" s="245"/>
      <c r="C22" s="245"/>
      <c r="D22" s="263" t="s">
        <v>4927</v>
      </c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</row>
    <row r="23" spans="1:67" ht="18.75" customHeight="1" x14ac:dyDescent="0.4">
      <c r="D23" s="247" t="s">
        <v>204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9"/>
      <c r="AB23" s="250" t="s">
        <v>4778</v>
      </c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46" t="s">
        <v>4779</v>
      </c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</row>
    <row r="24" spans="1:67" ht="18.75" customHeight="1" x14ac:dyDescent="0.4">
      <c r="D24" s="258" t="str">
        <f>IF($BP$3=3,VLOOKUP($D$26,地活・作業所一覧!$A$3:$D$35,3,FALSE),"")</f>
        <v/>
      </c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60"/>
      <c r="AB24" s="271" t="str">
        <f>IF($BP$3=3,VLOOKUP($D$26,地活・作業所一覧!$A$3:$D$36,4,FALSE),"")</f>
        <v/>
      </c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</row>
    <row r="25" spans="1:67" ht="18.75" customHeight="1" x14ac:dyDescent="0.4">
      <c r="D25" s="247" t="s">
        <v>79</v>
      </c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9"/>
      <c r="AB25" s="246" t="s">
        <v>155</v>
      </c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</row>
    <row r="26" spans="1:67" ht="18.75" customHeight="1" x14ac:dyDescent="0.4"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70"/>
      <c r="AB26" s="256" t="str">
        <f>IF($BP$3=3,VLOOKUP($D$26,地活・作業所一覧!$A$3:$D$36,2,FALSE),"")</f>
        <v/>
      </c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</row>
    <row r="28" spans="1:67" ht="18.75" customHeight="1" x14ac:dyDescent="0.4">
      <c r="A28" s="245"/>
      <c r="B28" s="245"/>
      <c r="C28" s="245"/>
      <c r="D28" s="263" t="s">
        <v>4928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</row>
    <row r="29" spans="1:67" ht="18.75" customHeight="1" x14ac:dyDescent="0.4">
      <c r="D29" s="247" t="s">
        <v>204</v>
      </c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9"/>
      <c r="AB29" s="250" t="s">
        <v>4778</v>
      </c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46" t="s">
        <v>4779</v>
      </c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</row>
    <row r="30" spans="1:67" ht="18.75" customHeight="1" x14ac:dyDescent="0.4">
      <c r="D30" s="258" t="str">
        <f>IF($BP$3=4,VLOOKUP($D$32,地活・作業所一覧!$A$52:$D$55,3,FALSE),"")</f>
        <v/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60"/>
      <c r="AB30" s="271" t="str">
        <f>IF($BP$3=4,VLOOKUP($D$32,地活・作業所一覧!$A$52:$D$55,4,FALSE),"")</f>
        <v/>
      </c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</row>
    <row r="31" spans="1:67" ht="18.75" customHeight="1" x14ac:dyDescent="0.4">
      <c r="D31" s="247" t="s">
        <v>79</v>
      </c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9"/>
      <c r="AB31" s="246" t="s">
        <v>155</v>
      </c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</row>
    <row r="32" spans="1:67" ht="18.75" customHeight="1" x14ac:dyDescent="0.4">
      <c r="D32" s="268" t="s">
        <v>4919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70"/>
      <c r="AB32" s="256" t="str">
        <f>IF($BP$3=4,VLOOKUP($D$32,地活・作業所一覧!$A$52:$D$55,2,FALSE),"")</f>
        <v/>
      </c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</row>
  </sheetData>
  <mergeCells count="62"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地活・作業所一覧!$A$3:$A$36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B3" sqref="B3"/>
      <selection pane="bottomLeft" activeCell="G5" sqref="G5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E13" sqref="E13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95" t="s">
        <v>188</v>
      </c>
      <c r="D1" s="295"/>
      <c r="E1" s="295"/>
      <c r="F1" s="295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1" t="s">
        <v>79</v>
      </c>
      <c r="E3" s="291"/>
      <c r="F3" s="291" t="s">
        <v>84</v>
      </c>
      <c r="G3" s="291"/>
      <c r="H3" s="291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94" t="s">
        <v>105</v>
      </c>
      <c r="C6" s="286" t="s">
        <v>0</v>
      </c>
      <c r="D6" s="286" t="s">
        <v>1</v>
      </c>
      <c r="E6" s="287" t="s">
        <v>124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</row>
    <row r="7" spans="1:32" s="216" customFormat="1" ht="21" customHeight="1" x14ac:dyDescent="0.4">
      <c r="A7" s="286"/>
      <c r="B7" s="294"/>
      <c r="C7" s="286"/>
      <c r="D7" s="286"/>
      <c r="E7" s="296" t="s">
        <v>9233</v>
      </c>
      <c r="F7" s="297"/>
      <c r="G7" s="298"/>
      <c r="H7" s="288" t="s">
        <v>9309</v>
      </c>
      <c r="I7" s="288" t="s">
        <v>113</v>
      </c>
      <c r="J7" s="288"/>
      <c r="K7" s="288"/>
      <c r="L7" s="288"/>
      <c r="M7" s="288"/>
      <c r="N7" s="292" t="s">
        <v>16</v>
      </c>
      <c r="O7" s="286" t="s">
        <v>109</v>
      </c>
      <c r="P7" s="289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94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3"/>
      <c r="O8" s="286"/>
      <c r="P8" s="290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6:A8"/>
    <mergeCell ref="B6:B8"/>
    <mergeCell ref="Q7:T7"/>
    <mergeCell ref="C1:F1"/>
    <mergeCell ref="D6:D8"/>
    <mergeCell ref="C6:C8"/>
    <mergeCell ref="E7:G7"/>
    <mergeCell ref="F3:H3"/>
    <mergeCell ref="F4:H4"/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189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9" t="s">
        <v>84</v>
      </c>
      <c r="G3" s="299"/>
      <c r="H3" s="299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197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190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198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191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199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192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1" t="s">
        <v>84</v>
      </c>
      <c r="G3" s="291"/>
      <c r="H3" s="291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200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G19" sqref="G19:G20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0" t="s">
        <v>193</v>
      </c>
      <c r="D1" s="300"/>
      <c r="E1" s="300"/>
      <c r="F1" s="300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1" t="s">
        <v>79</v>
      </c>
      <c r="E3" s="291"/>
      <c r="F3" s="299" t="s">
        <v>84</v>
      </c>
      <c r="G3" s="299"/>
      <c r="H3" s="299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1" t="e">
        <f>IF(事業所!BP10=TRUE,事業所!Q11,VLOOKUP(事業所!$BP$3,事業所!$BQ$5:$BS$8,2,FALSE))</f>
        <v>#N/A</v>
      </c>
      <c r="E4" s="291"/>
      <c r="F4" s="299" t="e">
        <f>IF(事業所!BP10=TRUE,事業所!Q12,VLOOKUP(事業所!$BP$3,事業所!$BQ$5:$BS$8,3,FALSE))</f>
        <v>#N/A</v>
      </c>
      <c r="G4" s="299"/>
      <c r="H4" s="299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1" t="s">
        <v>105</v>
      </c>
      <c r="C6" s="272" t="s">
        <v>0</v>
      </c>
      <c r="D6" s="272" t="s">
        <v>1</v>
      </c>
      <c r="E6" s="302" t="s">
        <v>201</v>
      </c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</row>
    <row r="7" spans="1:32" s="9" customFormat="1" ht="21" customHeight="1" x14ac:dyDescent="0.4">
      <c r="A7" s="272"/>
      <c r="B7" s="301"/>
      <c r="C7" s="272"/>
      <c r="D7" s="272"/>
      <c r="E7" s="273" t="s">
        <v>9233</v>
      </c>
      <c r="F7" s="307"/>
      <c r="G7" s="308"/>
      <c r="H7" s="303" t="s">
        <v>108</v>
      </c>
      <c r="I7" s="303" t="s">
        <v>113</v>
      </c>
      <c r="J7" s="303"/>
      <c r="K7" s="303"/>
      <c r="L7" s="303"/>
      <c r="M7" s="303"/>
      <c r="N7" s="305" t="s">
        <v>16</v>
      </c>
      <c r="O7" s="309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1"/>
      <c r="C8" s="272"/>
      <c r="D8" s="272"/>
      <c r="E8" s="43" t="s">
        <v>177</v>
      </c>
      <c r="F8" s="18" t="s">
        <v>85</v>
      </c>
      <c r="G8" s="19" t="s">
        <v>111</v>
      </c>
      <c r="H8" s="304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6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  <mergeCell ref="C1:F1"/>
    <mergeCell ref="D3:E3"/>
    <mergeCell ref="D4:E4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>
      <selection activeCell="J26" sqref="J26"/>
    </sheetView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P26" sqref="P26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1" t="s">
        <v>79</v>
      </c>
      <c r="B3" s="291"/>
      <c r="C3" s="291"/>
      <c r="D3" s="115"/>
      <c r="E3" s="291" t="s">
        <v>122</v>
      </c>
      <c r="F3" s="291"/>
      <c r="G3" s="291"/>
      <c r="H3" s="291"/>
      <c r="I3" s="291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1" t="e">
        <f>IF(事業所!BP10=TRUE,事業所!Q11,VLOOKUP(事業所!$BP$3,事業所!$BQ$5:$BS$8,2,FALSE))</f>
        <v>#N/A</v>
      </c>
      <c r="B4" s="291"/>
      <c r="C4" s="291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9" t="s">
        <v>0</v>
      </c>
      <c r="B6" s="299" t="s">
        <v>1</v>
      </c>
      <c r="C6" s="312" t="s">
        <v>9198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4"/>
    </row>
    <row r="7" spans="1:131" s="120" customFormat="1" ht="20.25" customHeight="1" x14ac:dyDescent="0.4">
      <c r="A7" s="299"/>
      <c r="B7" s="299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0" t="s">
        <v>17</v>
      </c>
      <c r="AJ7" s="299" t="s">
        <v>129</v>
      </c>
      <c r="AK7" s="299"/>
      <c r="AL7" s="299"/>
      <c r="AM7" s="299"/>
      <c r="AN7" s="299"/>
      <c r="AO7" s="299"/>
      <c r="AQ7" s="299" t="s">
        <v>132</v>
      </c>
      <c r="AR7" s="299"/>
      <c r="AS7" s="299"/>
      <c r="AT7" s="299"/>
      <c r="AU7" s="299"/>
      <c r="AV7" s="299"/>
      <c r="AW7" s="121"/>
      <c r="AX7" s="315" t="s">
        <v>130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7"/>
      <c r="CD7" s="299" t="s">
        <v>217</v>
      </c>
      <c r="CE7" s="299"/>
      <c r="CF7" s="299"/>
      <c r="CG7" s="299"/>
      <c r="CH7" s="299"/>
      <c r="CI7" s="299"/>
      <c r="CJ7" s="121"/>
      <c r="CK7" s="315" t="s">
        <v>134</v>
      </c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7"/>
      <c r="DR7" s="299" t="s">
        <v>78</v>
      </c>
      <c r="DS7" s="299"/>
      <c r="DT7" s="299"/>
      <c r="DU7" s="299"/>
      <c r="DV7" s="299"/>
      <c r="DW7" s="299"/>
      <c r="DX7" s="299"/>
      <c r="DY7" s="299"/>
      <c r="DZ7" s="299"/>
      <c r="EA7" s="299"/>
    </row>
    <row r="8" spans="1:131" s="122" customFormat="1" ht="20.25" customHeight="1" x14ac:dyDescent="0.4">
      <c r="A8" s="299"/>
      <c r="B8" s="299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1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10146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DR7:EA7"/>
    <mergeCell ref="AX7:CB7"/>
    <mergeCell ref="B6:B8"/>
    <mergeCell ref="CD7:CI7"/>
    <mergeCell ref="CK7:DP7"/>
    <mergeCell ref="A6:A8"/>
    <mergeCell ref="A3:C3"/>
    <mergeCell ref="A4:C4"/>
    <mergeCell ref="E3:I3"/>
    <mergeCell ref="AQ7:AV7"/>
    <mergeCell ref="AH7:AH8"/>
    <mergeCell ref="C6:AH6"/>
    <mergeCell ref="AJ7:AO7"/>
  </mergeCells>
  <phoneticPr fontId="2"/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I2" sqref="I2:M2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47" t="s">
        <v>4771</v>
      </c>
      <c r="B2" s="347"/>
      <c r="C2" s="347"/>
      <c r="D2" s="347"/>
      <c r="E2" s="347"/>
      <c r="F2" s="347"/>
      <c r="G2" s="347"/>
      <c r="H2" s="347"/>
      <c r="I2" s="348">
        <v>1</v>
      </c>
      <c r="J2" s="348"/>
      <c r="K2" s="348"/>
      <c r="L2" s="348"/>
      <c r="M2" s="348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51" t="s">
        <v>151</v>
      </c>
      <c r="B6" s="351"/>
      <c r="C6" s="351"/>
      <c r="D6" s="351"/>
      <c r="E6" s="351"/>
      <c r="F6" s="351"/>
      <c r="G6" s="351"/>
      <c r="H6" s="351"/>
      <c r="I6" s="351"/>
      <c r="J6" s="351"/>
    </row>
    <row r="7" spans="1:72" ht="7.5" customHeight="1" x14ac:dyDescent="0.4"/>
    <row r="8" spans="1:72" ht="15.75" customHeight="1" x14ac:dyDescent="0.4">
      <c r="A8" s="351" t="s">
        <v>152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</row>
    <row r="9" spans="1:72" ht="7.5" customHeight="1" x14ac:dyDescent="0.4"/>
    <row r="10" spans="1:72" ht="15.75" customHeight="1" x14ac:dyDescent="0.4">
      <c r="A10" s="352" t="s">
        <v>153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</row>
    <row r="11" spans="1:72" ht="7.5" customHeight="1" x14ac:dyDescent="0.4"/>
    <row r="12" spans="1:72" ht="15.75" customHeight="1" x14ac:dyDescent="0.4">
      <c r="A12" s="247" t="s">
        <v>143</v>
      </c>
      <c r="B12" s="248"/>
      <c r="C12" s="248"/>
      <c r="D12" s="248"/>
      <c r="E12" s="248"/>
      <c r="F12" s="248"/>
      <c r="G12" s="248"/>
      <c r="H12" s="248"/>
      <c r="I12" s="249"/>
      <c r="J12" s="349" t="e">
        <f>IF(事業所!BP10=TRUE,事業所!Q11,VLOOKUP(事業所!$BP$3,事業所!$BQ$5:$BS$8,2,FALSE))</f>
        <v>#N/A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50" t="s">
        <v>144</v>
      </c>
      <c r="AF12" s="350"/>
      <c r="AG12" s="350"/>
      <c r="AH12" s="350"/>
      <c r="AI12" s="350"/>
      <c r="AJ12" s="350"/>
      <c r="AK12" s="350"/>
      <c r="AL12" s="350"/>
      <c r="AM12" s="350"/>
      <c r="AN12" s="349" t="e">
        <f>VLOOKUP(事業所!$BP$3,事業所!$BQ$5:$BT$8,4,FALSE)</f>
        <v>#N/A</v>
      </c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</row>
    <row r="13" spans="1:72" ht="15.75" customHeight="1" x14ac:dyDescent="0.4">
      <c r="A13" s="246" t="s">
        <v>155</v>
      </c>
      <c r="B13" s="246"/>
      <c r="C13" s="246"/>
      <c r="D13" s="246"/>
      <c r="E13" s="246"/>
      <c r="F13" s="246"/>
      <c r="G13" s="246"/>
      <c r="H13" s="246"/>
      <c r="I13" s="246"/>
      <c r="J13" s="368" t="e">
        <f>IF(事業所!BP10=TRUE,事業所!Q12,VLOOKUP(事業所!$BP$3,事業所!$BQ$5:$BS$8,3,FALSE))</f>
        <v>#N/A</v>
      </c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6"/>
    </row>
    <row r="14" spans="1:72" ht="15.75" customHeight="1" x14ac:dyDescent="0.4">
      <c r="A14" s="246" t="s">
        <v>9235</v>
      </c>
      <c r="B14" s="246"/>
      <c r="C14" s="246"/>
      <c r="D14" s="246"/>
      <c r="E14" s="246"/>
      <c r="F14" s="246"/>
      <c r="G14" s="246"/>
      <c r="H14" s="246"/>
      <c r="I14" s="246"/>
      <c r="J14" s="250" t="e">
        <f>IF(事業所!BP10=TRUE,事業所!Q11,VLOOKUP(事業所!$BP$3,事業所!$BQ$5:$BX$8,5,FALSE))</f>
        <v>#N/A</v>
      </c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9234</v>
      </c>
      <c r="AF14" s="250"/>
      <c r="AG14" s="250"/>
      <c r="AH14" s="250"/>
      <c r="AI14" s="250"/>
      <c r="AJ14" s="250"/>
      <c r="AK14" s="250"/>
      <c r="AL14" s="250"/>
      <c r="AM14" s="250"/>
      <c r="AN14" s="250" t="e">
        <f>IF(事業所!BP10=TRUE,事業所!Q11,VLOOKUP(事業所!$BP$3,事業所!$BQ$5:$BX$8,6,FALSE))</f>
        <v>#N/A</v>
      </c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46" t="s">
        <v>145</v>
      </c>
      <c r="B16" s="246"/>
      <c r="C16" s="246"/>
      <c r="D16" s="246"/>
      <c r="E16" s="247" t="str">
        <f>VLOOKUP(I2,対象者!$D$5:$E$54,2,FALSE)</f>
        <v>札幌　太郎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9"/>
      <c r="T16" s="246" t="s">
        <v>146</v>
      </c>
      <c r="U16" s="246"/>
      <c r="V16" s="246"/>
      <c r="W16" s="246"/>
      <c r="X16" s="246"/>
      <c r="Y16" s="246"/>
      <c r="Z16" s="246"/>
      <c r="AA16" s="246"/>
      <c r="AB16" s="367">
        <f>VLOOKUP(I2,対象者!$D$5:$F$54,3,FALSE)</f>
        <v>36872</v>
      </c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246" t="s">
        <v>147</v>
      </c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7">
        <f>VLOOKUP(I2,対象者!$D$5:$N$54,10,FALSE)</f>
        <v>1234567890</v>
      </c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9"/>
    </row>
    <row r="17" spans="1:72" ht="15.75" customHeight="1" thickBot="1" x14ac:dyDescent="0.45">
      <c r="A17" s="350" t="s">
        <v>84</v>
      </c>
      <c r="B17" s="350"/>
      <c r="C17" s="350"/>
      <c r="D17" s="350"/>
      <c r="E17" s="362" t="str">
        <f>VLOOKUP(I2,対象者!$D$5:$N$54,8,FALSE)</f>
        <v>中央区</v>
      </c>
      <c r="F17" s="363"/>
      <c r="G17" s="363"/>
      <c r="H17" s="363"/>
      <c r="I17" s="363"/>
      <c r="J17" s="363"/>
      <c r="K17" s="363"/>
      <c r="L17" s="364" t="str">
        <f>VLOOKUP(I2,対象者!$D$5:$N$54,9,FALSE)</f>
        <v>北1条西2丁目</v>
      </c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365"/>
      <c r="BF17" s="365"/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366"/>
    </row>
    <row r="18" spans="1:72" ht="15.75" customHeight="1" thickBot="1" x14ac:dyDescent="0.45">
      <c r="A18" s="359" t="s">
        <v>148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59" t="str">
        <f>VLOOKUP(I2,対象者!$D$5:$G$54,4,FALSE)</f>
        <v>精神手帳3級</v>
      </c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1"/>
      <c r="AF18" s="249" t="s">
        <v>4772</v>
      </c>
      <c r="AG18" s="246"/>
      <c r="AH18" s="246"/>
      <c r="AI18" s="246"/>
      <c r="AJ18" s="246"/>
      <c r="AK18" s="246"/>
      <c r="AL18" s="246"/>
      <c r="AM18" s="367">
        <f>VLOOKUP(I2,対象者!$D$5:$N$54,5,FALSE)</f>
        <v>46022</v>
      </c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</row>
    <row r="19" spans="1:72" ht="7.5" customHeight="1" x14ac:dyDescent="0.4"/>
    <row r="20" spans="1:72" ht="15.75" customHeight="1" x14ac:dyDescent="0.4">
      <c r="A20" s="247" t="s">
        <v>149</v>
      </c>
      <c r="B20" s="248"/>
      <c r="C20" s="248"/>
      <c r="D20" s="248"/>
      <c r="E20" s="248"/>
      <c r="F20" s="248"/>
      <c r="G20" s="248"/>
      <c r="H20" s="249"/>
      <c r="I20" s="353" t="str">
        <f>VLOOKUP($I$2,対象者!$A$5:$C$54,2,FALSE)</f>
        <v>新規</v>
      </c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5"/>
      <c r="AA20" s="247" t="s">
        <v>150</v>
      </c>
      <c r="AB20" s="248"/>
      <c r="AC20" s="248"/>
      <c r="AD20" s="248"/>
      <c r="AE20" s="248"/>
      <c r="AF20" s="248"/>
      <c r="AG20" s="248"/>
      <c r="AH20" s="248"/>
      <c r="AI20" s="249"/>
      <c r="AJ20" s="356">
        <f>VLOOKUP($I$2,対象者!$A$5:$C$54,3,FALSE)</f>
        <v>45627</v>
      </c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51" t="s">
        <v>154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</row>
    <row r="23" spans="1:72" ht="14.25" customHeight="1" x14ac:dyDescent="0.4">
      <c r="A23" s="369" t="s">
        <v>163</v>
      </c>
      <c r="B23" s="369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70" t="s">
        <v>175</v>
      </c>
      <c r="BK23" s="371"/>
      <c r="BL23" s="371"/>
      <c r="BM23" s="371"/>
      <c r="BN23" s="372"/>
      <c r="BO23" s="370" t="s">
        <v>176</v>
      </c>
      <c r="BP23" s="371"/>
      <c r="BQ23" s="371"/>
      <c r="BR23" s="371"/>
      <c r="BS23" s="371"/>
      <c r="BT23" s="372"/>
    </row>
    <row r="24" spans="1:72" ht="14.25" customHeight="1" x14ac:dyDescent="0.4">
      <c r="A24" s="369"/>
      <c r="B24" s="369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0" t="str">
        <f>VLOOKUP($I$2,経路A!$C$9:$AF$58,17,FALSE)</f>
        <v>大通</v>
      </c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1"/>
      <c r="AG24" s="342" t="s">
        <v>161</v>
      </c>
      <c r="AH24" s="341"/>
      <c r="AI24" s="342" t="str">
        <f>VLOOKUP($I$2,経路A!$C$9:$AF$58,18,FALSE)</f>
        <v>北１２条</v>
      </c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73" t="str">
        <f>IF(VLOOKUP($I$2,経路A!$C$9:$AF$58,13,FALSE)=リスト!$I$1,"○","")</f>
        <v/>
      </c>
      <c r="BK24" s="374"/>
      <c r="BL24" s="374"/>
      <c r="BM24" s="374"/>
      <c r="BN24" s="375"/>
      <c r="BO24" s="331">
        <f>IF(VLOOKUP($I$2,経路A!$C$9:$AF$58,13,FALSE)=リスト!$I$1,2000,VLOOKUP($I$2,経路A!$C$9:$AF$58,6,FALSE))</f>
        <v>220</v>
      </c>
      <c r="BP24" s="332"/>
      <c r="BQ24" s="332"/>
      <c r="BR24" s="332"/>
      <c r="BS24" s="332"/>
      <c r="BT24" s="333"/>
    </row>
    <row r="25" spans="1:72" ht="14.25" customHeight="1" x14ac:dyDescent="0.4">
      <c r="A25" s="369"/>
      <c r="B25" s="369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0">
        <f>VLOOKUP($I$2,経路A!$C$9:$AF$58,21,FALSE)</f>
        <v>0</v>
      </c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1"/>
      <c r="AG25" s="342" t="s">
        <v>161</v>
      </c>
      <c r="AH25" s="341"/>
      <c r="AI25" s="342">
        <f>VLOOKUP($I$2,経路A!$C$9:$AF$58,22,FALSE)</f>
        <v>0</v>
      </c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6"/>
      <c r="BC25" s="346"/>
      <c r="BD25" s="346"/>
      <c r="BE25" s="346"/>
      <c r="BF25" s="346"/>
      <c r="BG25" s="346"/>
      <c r="BH25" s="346"/>
      <c r="BI25" s="346"/>
      <c r="BJ25" s="376"/>
      <c r="BK25" s="377"/>
      <c r="BL25" s="377"/>
      <c r="BM25" s="377"/>
      <c r="BN25" s="378"/>
      <c r="BO25" s="334"/>
      <c r="BP25" s="335"/>
      <c r="BQ25" s="335"/>
      <c r="BR25" s="335"/>
      <c r="BS25" s="335"/>
      <c r="BT25" s="336"/>
    </row>
    <row r="26" spans="1:72" ht="14.25" customHeight="1" x14ac:dyDescent="0.4">
      <c r="A26" s="369"/>
      <c r="B26" s="369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0">
        <f>VLOOKUP($I$2,経路A!$C$9:$AF$58,25,FALSE)</f>
        <v>0</v>
      </c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1"/>
      <c r="AG26" s="342" t="s">
        <v>161</v>
      </c>
      <c r="AH26" s="341"/>
      <c r="AI26" s="342">
        <f>VLOOKUP($I$2,経路A!$C$9:$AF$58,26,FALSE)</f>
        <v>0</v>
      </c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6"/>
      <c r="BC26" s="346"/>
      <c r="BD26" s="346"/>
      <c r="BE26" s="346"/>
      <c r="BF26" s="346"/>
      <c r="BG26" s="346"/>
      <c r="BH26" s="346"/>
      <c r="BI26" s="346"/>
      <c r="BJ26" s="376"/>
      <c r="BK26" s="377"/>
      <c r="BL26" s="377"/>
      <c r="BM26" s="377"/>
      <c r="BN26" s="378"/>
      <c r="BO26" s="334"/>
      <c r="BP26" s="335"/>
      <c r="BQ26" s="335"/>
      <c r="BR26" s="335"/>
      <c r="BS26" s="335"/>
      <c r="BT26" s="336"/>
    </row>
    <row r="27" spans="1:72" ht="14.25" customHeight="1" x14ac:dyDescent="0.4">
      <c r="A27" s="369"/>
      <c r="B27" s="369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0">
        <f>VLOOKUP($I$2,経路A!$C$9:$AF$58,29,FALSE)</f>
        <v>0</v>
      </c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1"/>
      <c r="AG27" s="342" t="s">
        <v>161</v>
      </c>
      <c r="AH27" s="341"/>
      <c r="AI27" s="342">
        <f>VLOOKUP($I$2,経路A!$C$9:$AF$58,30,FALSE)</f>
        <v>0</v>
      </c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6"/>
      <c r="BC27" s="346"/>
      <c r="BD27" s="346"/>
      <c r="BE27" s="346"/>
      <c r="BF27" s="346"/>
      <c r="BG27" s="346"/>
      <c r="BH27" s="346"/>
      <c r="BI27" s="346"/>
      <c r="BJ27" s="379"/>
      <c r="BK27" s="380"/>
      <c r="BL27" s="380"/>
      <c r="BM27" s="380"/>
      <c r="BN27" s="381"/>
      <c r="BO27" s="337"/>
      <c r="BP27" s="338"/>
      <c r="BQ27" s="338"/>
      <c r="BR27" s="338"/>
      <c r="BS27" s="338"/>
      <c r="BT27" s="339"/>
    </row>
    <row r="28" spans="1:72" ht="14.25" customHeight="1" x14ac:dyDescent="0.4">
      <c r="A28" s="369"/>
      <c r="B28" s="369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1" t="str">
        <f>VLOOKUP($I$2,経路A!$C$9:$AF$58,4,FALSE)</f>
        <v>北区</v>
      </c>
      <c r="AK28" s="343"/>
      <c r="AL28" s="343"/>
      <c r="AM28" s="343"/>
      <c r="AN28" s="343"/>
      <c r="AO28" s="344" t="str">
        <f>VLOOKUP($I$2,経路A!$C$9:$AF$58,5,FALSE)</f>
        <v>北12条西4丁目</v>
      </c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5"/>
    </row>
    <row r="29" spans="1:72" ht="14.25" customHeight="1" x14ac:dyDescent="0.4">
      <c r="A29" s="369" t="s">
        <v>164</v>
      </c>
      <c r="B29" s="369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70" t="s">
        <v>175</v>
      </c>
      <c r="BK29" s="371"/>
      <c r="BL29" s="371"/>
      <c r="BM29" s="371"/>
      <c r="BN29" s="372"/>
      <c r="BO29" s="370" t="s">
        <v>176</v>
      </c>
      <c r="BP29" s="371"/>
      <c r="BQ29" s="371"/>
      <c r="BR29" s="371"/>
      <c r="BS29" s="371"/>
      <c r="BT29" s="372"/>
    </row>
    <row r="30" spans="1:72" ht="14.25" customHeight="1" x14ac:dyDescent="0.4">
      <c r="A30" s="369"/>
      <c r="B30" s="369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0">
        <f>VLOOKUP($I$2,B!$C$9:$AE$58,16,FALSE)</f>
        <v>0</v>
      </c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1"/>
      <c r="AG30" s="342" t="s">
        <v>161</v>
      </c>
      <c r="AH30" s="341"/>
      <c r="AI30" s="342">
        <f>VLOOKUP($I$2,B!$C$9:$AE$58,17,FALSE)</f>
        <v>0</v>
      </c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82"/>
      <c r="BK30" s="383"/>
      <c r="BL30" s="383"/>
      <c r="BM30" s="383"/>
      <c r="BN30" s="384"/>
      <c r="BO30" s="331">
        <f>VLOOKUP($I$2,B!$C$9:$AE$58,6,FALSE)</f>
        <v>0</v>
      </c>
      <c r="BP30" s="332"/>
      <c r="BQ30" s="332"/>
      <c r="BR30" s="332"/>
      <c r="BS30" s="332"/>
      <c r="BT30" s="333"/>
    </row>
    <row r="31" spans="1:72" ht="14.25" customHeight="1" x14ac:dyDescent="0.4">
      <c r="A31" s="369"/>
      <c r="B31" s="369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0">
        <f>VLOOKUP($I$2,B!$C$9:$AE$58,20,FALSE)</f>
        <v>0</v>
      </c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1"/>
      <c r="AG31" s="342" t="s">
        <v>161</v>
      </c>
      <c r="AH31" s="341"/>
      <c r="AI31" s="342">
        <f>VLOOKUP($I$2,B!$C$9:$AE$58,21,FALSE)</f>
        <v>0</v>
      </c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6"/>
      <c r="BC31" s="346"/>
      <c r="BD31" s="346"/>
      <c r="BE31" s="346"/>
      <c r="BF31" s="346"/>
      <c r="BG31" s="346"/>
      <c r="BH31" s="346"/>
      <c r="BI31" s="346"/>
      <c r="BJ31" s="385"/>
      <c r="BK31" s="386"/>
      <c r="BL31" s="386"/>
      <c r="BM31" s="386"/>
      <c r="BN31" s="387"/>
      <c r="BO31" s="334"/>
      <c r="BP31" s="335"/>
      <c r="BQ31" s="335"/>
      <c r="BR31" s="335"/>
      <c r="BS31" s="335"/>
      <c r="BT31" s="336"/>
    </row>
    <row r="32" spans="1:72" ht="14.25" customHeight="1" x14ac:dyDescent="0.4">
      <c r="A32" s="369"/>
      <c r="B32" s="369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0">
        <f>VLOOKUP($I$2,B!$C$9:$AE$58,24,FALSE)</f>
        <v>0</v>
      </c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1"/>
      <c r="AG32" s="342" t="s">
        <v>161</v>
      </c>
      <c r="AH32" s="341"/>
      <c r="AI32" s="342">
        <f>VLOOKUP($I$2,B!$C$9:$AE$58,25,FALSE)</f>
        <v>0</v>
      </c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6"/>
      <c r="BC32" s="346"/>
      <c r="BD32" s="346"/>
      <c r="BE32" s="346"/>
      <c r="BF32" s="346"/>
      <c r="BG32" s="346"/>
      <c r="BH32" s="346"/>
      <c r="BI32" s="346"/>
      <c r="BJ32" s="385"/>
      <c r="BK32" s="386"/>
      <c r="BL32" s="386"/>
      <c r="BM32" s="386"/>
      <c r="BN32" s="387"/>
      <c r="BO32" s="334"/>
      <c r="BP32" s="335"/>
      <c r="BQ32" s="335"/>
      <c r="BR32" s="335"/>
      <c r="BS32" s="335"/>
      <c r="BT32" s="336"/>
    </row>
    <row r="33" spans="1:72" ht="14.25" customHeight="1" x14ac:dyDescent="0.4">
      <c r="A33" s="369"/>
      <c r="B33" s="369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0">
        <f>VLOOKUP($I$2,B!$C$9:$AE$58,28,FALSE)</f>
        <v>0</v>
      </c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1"/>
      <c r="AG33" s="342" t="s">
        <v>161</v>
      </c>
      <c r="AH33" s="341"/>
      <c r="AI33" s="342">
        <f>VLOOKUP($I$2,B!$C$9:$AE$58,29,FALSE)</f>
        <v>0</v>
      </c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6"/>
      <c r="BC33" s="346"/>
      <c r="BD33" s="346"/>
      <c r="BE33" s="346"/>
      <c r="BF33" s="346"/>
      <c r="BG33" s="346"/>
      <c r="BH33" s="346"/>
      <c r="BI33" s="346"/>
      <c r="BJ33" s="388"/>
      <c r="BK33" s="389"/>
      <c r="BL33" s="389"/>
      <c r="BM33" s="389"/>
      <c r="BN33" s="390"/>
      <c r="BO33" s="337"/>
      <c r="BP33" s="338"/>
      <c r="BQ33" s="338"/>
      <c r="BR33" s="338"/>
      <c r="BS33" s="338"/>
      <c r="BT33" s="339"/>
    </row>
    <row r="34" spans="1:72" ht="14.25" customHeight="1" x14ac:dyDescent="0.4">
      <c r="A34" s="369"/>
      <c r="B34" s="369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1">
        <f>VLOOKUP($I$2,B!$C$9:$AE$58,4,FALSE)</f>
        <v>0</v>
      </c>
      <c r="AK34" s="343"/>
      <c r="AL34" s="343"/>
      <c r="AM34" s="343"/>
      <c r="AN34" s="343"/>
      <c r="AO34" s="344">
        <f>VLOOKUP($I$2,B!$C$9:$AE$58,5,FALSE)</f>
        <v>0</v>
      </c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5"/>
    </row>
    <row r="35" spans="1:72" ht="14.25" customHeight="1" x14ac:dyDescent="0.4">
      <c r="A35" s="369" t="s">
        <v>165</v>
      </c>
      <c r="B35" s="369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70" t="s">
        <v>175</v>
      </c>
      <c r="BK35" s="371"/>
      <c r="BL35" s="371"/>
      <c r="BM35" s="371"/>
      <c r="BN35" s="372"/>
      <c r="BO35" s="370" t="s">
        <v>176</v>
      </c>
      <c r="BP35" s="371"/>
      <c r="BQ35" s="371"/>
      <c r="BR35" s="371"/>
      <c r="BS35" s="371"/>
      <c r="BT35" s="372"/>
    </row>
    <row r="36" spans="1:72" ht="14.25" customHeight="1" x14ac:dyDescent="0.4">
      <c r="A36" s="369"/>
      <c r="B36" s="369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0">
        <f>VLOOKUP($I$2,'C'!$C$9:$AE$58,16,FALSE)</f>
        <v>0</v>
      </c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1"/>
      <c r="AG36" s="342" t="s">
        <v>161</v>
      </c>
      <c r="AH36" s="341"/>
      <c r="AI36" s="342">
        <f>VLOOKUP($I$2,'C'!$C$9:$AE$58,17,FALSE)</f>
        <v>0</v>
      </c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82"/>
      <c r="BK36" s="383"/>
      <c r="BL36" s="383"/>
      <c r="BM36" s="383"/>
      <c r="BN36" s="384"/>
      <c r="BO36" s="331">
        <f>VLOOKUP($I$2,'C'!$C$9:$AE$58,6,FALSE)</f>
        <v>0</v>
      </c>
      <c r="BP36" s="332"/>
      <c r="BQ36" s="332"/>
      <c r="BR36" s="332"/>
      <c r="BS36" s="332"/>
      <c r="BT36" s="333"/>
    </row>
    <row r="37" spans="1:72" ht="14.25" customHeight="1" x14ac:dyDescent="0.4">
      <c r="A37" s="369"/>
      <c r="B37" s="369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0">
        <f>VLOOKUP($I$2,'C'!$C$9:$AE$58,20,FALSE)</f>
        <v>0</v>
      </c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1"/>
      <c r="AG37" s="342" t="s">
        <v>161</v>
      </c>
      <c r="AH37" s="341"/>
      <c r="AI37" s="342">
        <f>VLOOKUP($I$2,'C'!$C$9:$AE$58,21,FALSE)</f>
        <v>0</v>
      </c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6"/>
      <c r="BC37" s="346"/>
      <c r="BD37" s="346"/>
      <c r="BE37" s="346"/>
      <c r="BF37" s="346"/>
      <c r="BG37" s="346"/>
      <c r="BH37" s="346"/>
      <c r="BI37" s="346"/>
      <c r="BJ37" s="385"/>
      <c r="BK37" s="386"/>
      <c r="BL37" s="386"/>
      <c r="BM37" s="386"/>
      <c r="BN37" s="387"/>
      <c r="BO37" s="334"/>
      <c r="BP37" s="335"/>
      <c r="BQ37" s="335"/>
      <c r="BR37" s="335"/>
      <c r="BS37" s="335"/>
      <c r="BT37" s="336"/>
    </row>
    <row r="38" spans="1:72" ht="14.25" customHeight="1" x14ac:dyDescent="0.4">
      <c r="A38" s="369"/>
      <c r="B38" s="369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0">
        <f>VLOOKUP($I$2,'C'!$C$9:$AE$58,24,FALSE)</f>
        <v>0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1"/>
      <c r="AG38" s="342" t="s">
        <v>161</v>
      </c>
      <c r="AH38" s="341"/>
      <c r="AI38" s="342">
        <f>VLOOKUP($I$2,'C'!$C$9:$AE$58,25,FALSE)</f>
        <v>0</v>
      </c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6"/>
      <c r="BC38" s="346"/>
      <c r="BD38" s="346"/>
      <c r="BE38" s="346"/>
      <c r="BF38" s="346"/>
      <c r="BG38" s="346"/>
      <c r="BH38" s="346"/>
      <c r="BI38" s="346"/>
      <c r="BJ38" s="385"/>
      <c r="BK38" s="386"/>
      <c r="BL38" s="386"/>
      <c r="BM38" s="386"/>
      <c r="BN38" s="387"/>
      <c r="BO38" s="334"/>
      <c r="BP38" s="335"/>
      <c r="BQ38" s="335"/>
      <c r="BR38" s="335"/>
      <c r="BS38" s="335"/>
      <c r="BT38" s="336"/>
    </row>
    <row r="39" spans="1:72" ht="14.25" customHeight="1" x14ac:dyDescent="0.4">
      <c r="A39" s="369"/>
      <c r="B39" s="369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0">
        <f>VLOOKUP($I$2,'C'!$C$9:$AE$58,28,FALSE)</f>
        <v>0</v>
      </c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1"/>
      <c r="AG39" s="342" t="s">
        <v>161</v>
      </c>
      <c r="AH39" s="341"/>
      <c r="AI39" s="342">
        <f>VLOOKUP($I$2,'C'!$C$9:$AE$58,29,FALSE)</f>
        <v>0</v>
      </c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6"/>
      <c r="BC39" s="346"/>
      <c r="BD39" s="346"/>
      <c r="BE39" s="346"/>
      <c r="BF39" s="346"/>
      <c r="BG39" s="346"/>
      <c r="BH39" s="346"/>
      <c r="BI39" s="346"/>
      <c r="BJ39" s="388"/>
      <c r="BK39" s="389"/>
      <c r="BL39" s="389"/>
      <c r="BM39" s="389"/>
      <c r="BN39" s="390"/>
      <c r="BO39" s="337"/>
      <c r="BP39" s="338"/>
      <c r="BQ39" s="338"/>
      <c r="BR39" s="338"/>
      <c r="BS39" s="338"/>
      <c r="BT39" s="339"/>
    </row>
    <row r="40" spans="1:72" ht="14.25" customHeight="1" x14ac:dyDescent="0.4">
      <c r="A40" s="369"/>
      <c r="B40" s="369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1">
        <f>VLOOKUP($I$2,'C'!$C$9:$AE$58,4,FALSE)</f>
        <v>0</v>
      </c>
      <c r="AK40" s="343"/>
      <c r="AL40" s="343"/>
      <c r="AM40" s="343"/>
      <c r="AN40" s="343"/>
      <c r="AO40" s="344">
        <f>VLOOKUP($I$2,'C'!$C$9:$AE$58,5,FALSE)</f>
        <v>0</v>
      </c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5"/>
    </row>
    <row r="41" spans="1:72" ht="14.25" customHeight="1" x14ac:dyDescent="0.4">
      <c r="A41" s="369" t="s">
        <v>166</v>
      </c>
      <c r="B41" s="369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70" t="s">
        <v>175</v>
      </c>
      <c r="BK41" s="371"/>
      <c r="BL41" s="371"/>
      <c r="BM41" s="371"/>
      <c r="BN41" s="372"/>
      <c r="BO41" s="370" t="s">
        <v>176</v>
      </c>
      <c r="BP41" s="371"/>
      <c r="BQ41" s="371"/>
      <c r="BR41" s="371"/>
      <c r="BS41" s="371"/>
      <c r="BT41" s="372"/>
    </row>
    <row r="42" spans="1:72" ht="14.25" customHeight="1" x14ac:dyDescent="0.4">
      <c r="A42" s="369"/>
      <c r="B42" s="369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0">
        <f>VLOOKUP($I$2,D!$C$9:$AE$58,16,FALSE)</f>
        <v>0</v>
      </c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1"/>
      <c r="AG42" s="342" t="s">
        <v>161</v>
      </c>
      <c r="AH42" s="341"/>
      <c r="AI42" s="342">
        <f>VLOOKUP($I$2,D!$C$9:$AE$58,17,FALSE)</f>
        <v>0</v>
      </c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82"/>
      <c r="BK42" s="383"/>
      <c r="BL42" s="383"/>
      <c r="BM42" s="383"/>
      <c r="BN42" s="384"/>
      <c r="BO42" s="331">
        <f>VLOOKUP($I$2,D!$C$9:$AE$58,6,FALSE)</f>
        <v>0</v>
      </c>
      <c r="BP42" s="332"/>
      <c r="BQ42" s="332"/>
      <c r="BR42" s="332"/>
      <c r="BS42" s="332"/>
      <c r="BT42" s="333"/>
    </row>
    <row r="43" spans="1:72" ht="14.25" customHeight="1" x14ac:dyDescent="0.4">
      <c r="A43" s="369"/>
      <c r="B43" s="369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0">
        <f>VLOOKUP($I$2,D!$C$9:$AE$58,20,FALSE)</f>
        <v>0</v>
      </c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1"/>
      <c r="AG43" s="342" t="s">
        <v>161</v>
      </c>
      <c r="AH43" s="341"/>
      <c r="AI43" s="342">
        <f>VLOOKUP($I$2,D!$C$9:$AE$58,21,FALSE)</f>
        <v>0</v>
      </c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6"/>
      <c r="BC43" s="346"/>
      <c r="BD43" s="346"/>
      <c r="BE43" s="346"/>
      <c r="BF43" s="346"/>
      <c r="BG43" s="346"/>
      <c r="BH43" s="346"/>
      <c r="BI43" s="346"/>
      <c r="BJ43" s="385"/>
      <c r="BK43" s="386"/>
      <c r="BL43" s="386"/>
      <c r="BM43" s="386"/>
      <c r="BN43" s="387"/>
      <c r="BO43" s="334"/>
      <c r="BP43" s="335"/>
      <c r="BQ43" s="335"/>
      <c r="BR43" s="335"/>
      <c r="BS43" s="335"/>
      <c r="BT43" s="336"/>
    </row>
    <row r="44" spans="1:72" ht="14.25" customHeight="1" x14ac:dyDescent="0.4">
      <c r="A44" s="369"/>
      <c r="B44" s="369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0">
        <f>VLOOKUP($I$2,D!$C$9:$AE$58,24,FALSE)</f>
        <v>0</v>
      </c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1"/>
      <c r="AG44" s="342" t="s">
        <v>161</v>
      </c>
      <c r="AH44" s="341"/>
      <c r="AI44" s="342">
        <f>VLOOKUP($I$2,D!$C$9:$AE$58,25,FALSE)</f>
        <v>0</v>
      </c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6"/>
      <c r="BC44" s="346"/>
      <c r="BD44" s="346"/>
      <c r="BE44" s="346"/>
      <c r="BF44" s="346"/>
      <c r="BG44" s="346"/>
      <c r="BH44" s="346"/>
      <c r="BI44" s="346"/>
      <c r="BJ44" s="385"/>
      <c r="BK44" s="386"/>
      <c r="BL44" s="386"/>
      <c r="BM44" s="386"/>
      <c r="BN44" s="387"/>
      <c r="BO44" s="334"/>
      <c r="BP44" s="335"/>
      <c r="BQ44" s="335"/>
      <c r="BR44" s="335"/>
      <c r="BS44" s="335"/>
      <c r="BT44" s="336"/>
    </row>
    <row r="45" spans="1:72" ht="14.25" customHeight="1" x14ac:dyDescent="0.4">
      <c r="A45" s="369"/>
      <c r="B45" s="369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0">
        <f>VLOOKUP($I$2,D!$C$9:$AE$58,28,FALSE)</f>
        <v>0</v>
      </c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1"/>
      <c r="AG45" s="342" t="s">
        <v>161</v>
      </c>
      <c r="AH45" s="341"/>
      <c r="AI45" s="342">
        <f>VLOOKUP($I$2,D!$C$9:$AE$58,29,FALSE)</f>
        <v>0</v>
      </c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6"/>
      <c r="BC45" s="346"/>
      <c r="BD45" s="346"/>
      <c r="BE45" s="346"/>
      <c r="BF45" s="346"/>
      <c r="BG45" s="346"/>
      <c r="BH45" s="346"/>
      <c r="BI45" s="346"/>
      <c r="BJ45" s="388"/>
      <c r="BK45" s="389"/>
      <c r="BL45" s="389"/>
      <c r="BM45" s="389"/>
      <c r="BN45" s="390"/>
      <c r="BO45" s="337"/>
      <c r="BP45" s="338"/>
      <c r="BQ45" s="338"/>
      <c r="BR45" s="338"/>
      <c r="BS45" s="338"/>
      <c r="BT45" s="339"/>
    </row>
    <row r="46" spans="1:72" ht="14.25" customHeight="1" x14ac:dyDescent="0.4">
      <c r="A46" s="369"/>
      <c r="B46" s="369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1">
        <f>VLOOKUP($I$2,D!$C$9:$AE$58,4,FALSE)</f>
        <v>0</v>
      </c>
      <c r="AK46" s="343"/>
      <c r="AL46" s="343"/>
      <c r="AM46" s="343"/>
      <c r="AN46" s="343"/>
      <c r="AO46" s="344">
        <f>VLOOKUP($I$2,D!$C$9:$AE$58,5,FALSE)</f>
        <v>0</v>
      </c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5"/>
    </row>
    <row r="47" spans="1:72" ht="14.25" customHeight="1" x14ac:dyDescent="0.4">
      <c r="A47" s="369" t="s">
        <v>167</v>
      </c>
      <c r="B47" s="369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70" t="s">
        <v>175</v>
      </c>
      <c r="BK47" s="371"/>
      <c r="BL47" s="371"/>
      <c r="BM47" s="371"/>
      <c r="BN47" s="372"/>
      <c r="BO47" s="370" t="s">
        <v>176</v>
      </c>
      <c r="BP47" s="371"/>
      <c r="BQ47" s="371"/>
      <c r="BR47" s="371"/>
      <c r="BS47" s="371"/>
      <c r="BT47" s="372"/>
    </row>
    <row r="48" spans="1:72" ht="14.25" customHeight="1" x14ac:dyDescent="0.4">
      <c r="A48" s="369"/>
      <c r="B48" s="369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0">
        <f>VLOOKUP($I$2,E!$C$9:$AE$58,16,FALSE)</f>
        <v>0</v>
      </c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1"/>
      <c r="AG48" s="342" t="s">
        <v>161</v>
      </c>
      <c r="AH48" s="341"/>
      <c r="AI48" s="342">
        <f>VLOOKUP($I$2,E!$C$9:$AE$58,17,FALSE)</f>
        <v>0</v>
      </c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82"/>
      <c r="BK48" s="383"/>
      <c r="BL48" s="383"/>
      <c r="BM48" s="383"/>
      <c r="BN48" s="384"/>
      <c r="BO48" s="331">
        <f>VLOOKUP($I$2,E!$C$9:$AE$58,6,FALSE)</f>
        <v>0</v>
      </c>
      <c r="BP48" s="332"/>
      <c r="BQ48" s="332"/>
      <c r="BR48" s="332"/>
      <c r="BS48" s="332"/>
      <c r="BT48" s="333"/>
    </row>
    <row r="49" spans="1:83" ht="14.25" customHeight="1" x14ac:dyDescent="0.4">
      <c r="A49" s="369"/>
      <c r="B49" s="369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0">
        <f>VLOOKUP($I$2,E!$C$9:$AE$58,20,FALSE)</f>
        <v>0</v>
      </c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1"/>
      <c r="AG49" s="342" t="s">
        <v>161</v>
      </c>
      <c r="AH49" s="341"/>
      <c r="AI49" s="342">
        <f>VLOOKUP($I$2,E!$C$9:$AE$58,21,FALSE)</f>
        <v>0</v>
      </c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6"/>
      <c r="BC49" s="346"/>
      <c r="BD49" s="346"/>
      <c r="BE49" s="346"/>
      <c r="BF49" s="346"/>
      <c r="BG49" s="346"/>
      <c r="BH49" s="346"/>
      <c r="BI49" s="346"/>
      <c r="BJ49" s="385"/>
      <c r="BK49" s="386"/>
      <c r="BL49" s="386"/>
      <c r="BM49" s="386"/>
      <c r="BN49" s="387"/>
      <c r="BO49" s="334"/>
      <c r="BP49" s="335"/>
      <c r="BQ49" s="335"/>
      <c r="BR49" s="335"/>
      <c r="BS49" s="335"/>
      <c r="BT49" s="336"/>
    </row>
    <row r="50" spans="1:83" ht="14.25" customHeight="1" x14ac:dyDescent="0.4">
      <c r="A50" s="369"/>
      <c r="B50" s="369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0">
        <f>VLOOKUP($I$2,E!$C$9:$AE$58,24,FALSE)</f>
        <v>0</v>
      </c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1"/>
      <c r="AG50" s="342" t="s">
        <v>161</v>
      </c>
      <c r="AH50" s="341"/>
      <c r="AI50" s="342">
        <f>VLOOKUP($I$2,E!$C$9:$AE$58,25,FALSE)</f>
        <v>0</v>
      </c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6"/>
      <c r="BC50" s="346"/>
      <c r="BD50" s="346"/>
      <c r="BE50" s="346"/>
      <c r="BF50" s="346"/>
      <c r="BG50" s="346"/>
      <c r="BH50" s="346"/>
      <c r="BI50" s="346"/>
      <c r="BJ50" s="385"/>
      <c r="BK50" s="386"/>
      <c r="BL50" s="386"/>
      <c r="BM50" s="386"/>
      <c r="BN50" s="387"/>
      <c r="BO50" s="334"/>
      <c r="BP50" s="335"/>
      <c r="BQ50" s="335"/>
      <c r="BR50" s="335"/>
      <c r="BS50" s="335"/>
      <c r="BT50" s="336"/>
    </row>
    <row r="51" spans="1:83" ht="14.25" customHeight="1" x14ac:dyDescent="0.4">
      <c r="A51" s="369"/>
      <c r="B51" s="369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0">
        <f>VLOOKUP($I$2,E!$C$9:$AE$58,28,FALSE)</f>
        <v>0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1"/>
      <c r="AG51" s="342" t="s">
        <v>161</v>
      </c>
      <c r="AH51" s="341"/>
      <c r="AI51" s="342">
        <f>VLOOKUP($I$2,E!$C$9:$AE$58,29,FALSE)</f>
        <v>0</v>
      </c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6"/>
      <c r="BC51" s="346"/>
      <c r="BD51" s="346"/>
      <c r="BE51" s="346"/>
      <c r="BF51" s="346"/>
      <c r="BG51" s="346"/>
      <c r="BH51" s="346"/>
      <c r="BI51" s="346"/>
      <c r="BJ51" s="388"/>
      <c r="BK51" s="389"/>
      <c r="BL51" s="389"/>
      <c r="BM51" s="389"/>
      <c r="BN51" s="390"/>
      <c r="BO51" s="337"/>
      <c r="BP51" s="338"/>
      <c r="BQ51" s="338"/>
      <c r="BR51" s="338"/>
      <c r="BS51" s="338"/>
      <c r="BT51" s="339"/>
    </row>
    <row r="52" spans="1:83" ht="14.25" customHeight="1" x14ac:dyDescent="0.4">
      <c r="A52" s="369"/>
      <c r="B52" s="369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1">
        <f>VLOOKUP($I$2,E!$C$9:$AE$58,4,FALSE)</f>
        <v>0</v>
      </c>
      <c r="AK52" s="343"/>
      <c r="AL52" s="343"/>
      <c r="AM52" s="343"/>
      <c r="AN52" s="343"/>
      <c r="AO52" s="344">
        <f>VLOOKUP($I$2,E!$C$9:$AE$58,5,FALSE)</f>
        <v>0</v>
      </c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5"/>
    </row>
    <row r="53" spans="1:83" ht="14.25" customHeight="1" x14ac:dyDescent="0.4">
      <c r="A53" s="369" t="s">
        <v>168</v>
      </c>
      <c r="B53" s="369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70" t="s">
        <v>175</v>
      </c>
      <c r="BK53" s="371"/>
      <c r="BL53" s="371"/>
      <c r="BM53" s="371"/>
      <c r="BN53" s="372"/>
      <c r="BO53" s="370" t="s">
        <v>176</v>
      </c>
      <c r="BP53" s="371"/>
      <c r="BQ53" s="371"/>
      <c r="BR53" s="371"/>
      <c r="BS53" s="371"/>
      <c r="BT53" s="372"/>
    </row>
    <row r="54" spans="1:83" ht="14.25" customHeight="1" x14ac:dyDescent="0.4">
      <c r="A54" s="369"/>
      <c r="B54" s="369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0">
        <f>VLOOKUP($I$2,F!$C$9:$AE$58,16,FALSE)</f>
        <v>0</v>
      </c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1"/>
      <c r="AG54" s="342" t="s">
        <v>161</v>
      </c>
      <c r="AH54" s="341"/>
      <c r="AI54" s="342">
        <f>VLOOKUP($I$2,F!$C$9:$AE$58,17,FALSE)</f>
        <v>0</v>
      </c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82"/>
      <c r="BK54" s="383"/>
      <c r="BL54" s="383"/>
      <c r="BM54" s="383"/>
      <c r="BN54" s="384"/>
      <c r="BO54" s="331">
        <f>VLOOKUP($I$2,F!$C$9:$AE$58,6,FALSE)</f>
        <v>0</v>
      </c>
      <c r="BP54" s="332"/>
      <c r="BQ54" s="332"/>
      <c r="BR54" s="332"/>
      <c r="BS54" s="332"/>
      <c r="BT54" s="333"/>
    </row>
    <row r="55" spans="1:83" ht="14.25" customHeight="1" x14ac:dyDescent="0.4">
      <c r="A55" s="369"/>
      <c r="B55" s="369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0">
        <f>VLOOKUP($I$2,F!$C$9:$AE$58,20,FALSE)</f>
        <v>0</v>
      </c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  <c r="AG55" s="342" t="s">
        <v>161</v>
      </c>
      <c r="AH55" s="341"/>
      <c r="AI55" s="342">
        <f>VLOOKUP($I$2,F!$C$9:$AE$58,21,FALSE)</f>
        <v>0</v>
      </c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6"/>
      <c r="BC55" s="346"/>
      <c r="BD55" s="346"/>
      <c r="BE55" s="346"/>
      <c r="BF55" s="346"/>
      <c r="BG55" s="346"/>
      <c r="BH55" s="346"/>
      <c r="BI55" s="346"/>
      <c r="BJ55" s="385"/>
      <c r="BK55" s="386"/>
      <c r="BL55" s="386"/>
      <c r="BM55" s="386"/>
      <c r="BN55" s="387"/>
      <c r="BO55" s="334"/>
      <c r="BP55" s="335"/>
      <c r="BQ55" s="335"/>
      <c r="BR55" s="335"/>
      <c r="BS55" s="335"/>
      <c r="BT55" s="336"/>
    </row>
    <row r="56" spans="1:83" ht="14.25" customHeight="1" x14ac:dyDescent="0.4">
      <c r="A56" s="369"/>
      <c r="B56" s="369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0">
        <f>VLOOKUP($I$2,F!$C$9:$AE$58,24,FALSE)</f>
        <v>0</v>
      </c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1"/>
      <c r="AG56" s="342" t="s">
        <v>161</v>
      </c>
      <c r="AH56" s="341"/>
      <c r="AI56" s="342">
        <f>VLOOKUP($I$2,F!$C$9:$AE$58,25,FALSE)</f>
        <v>0</v>
      </c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6"/>
      <c r="BC56" s="346"/>
      <c r="BD56" s="346"/>
      <c r="BE56" s="346"/>
      <c r="BF56" s="346"/>
      <c r="BG56" s="346"/>
      <c r="BH56" s="346"/>
      <c r="BI56" s="346"/>
      <c r="BJ56" s="385"/>
      <c r="BK56" s="386"/>
      <c r="BL56" s="386"/>
      <c r="BM56" s="386"/>
      <c r="BN56" s="387"/>
      <c r="BO56" s="334"/>
      <c r="BP56" s="335"/>
      <c r="BQ56" s="335"/>
      <c r="BR56" s="335"/>
      <c r="BS56" s="335"/>
      <c r="BT56" s="336"/>
    </row>
    <row r="57" spans="1:83" ht="14.25" customHeight="1" x14ac:dyDescent="0.4">
      <c r="A57" s="369"/>
      <c r="B57" s="369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0">
        <f>VLOOKUP($I$2,F!$C$9:$AE$58,28,FALSE)</f>
        <v>0</v>
      </c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1"/>
      <c r="AG57" s="342" t="s">
        <v>161</v>
      </c>
      <c r="AH57" s="341"/>
      <c r="AI57" s="342">
        <f>VLOOKUP($I$2,F!$C$9:$AE$58,29,FALSE)</f>
        <v>0</v>
      </c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6"/>
      <c r="BC57" s="346"/>
      <c r="BD57" s="346"/>
      <c r="BE57" s="346"/>
      <c r="BF57" s="346"/>
      <c r="BG57" s="346"/>
      <c r="BH57" s="346"/>
      <c r="BI57" s="346"/>
      <c r="BJ57" s="388"/>
      <c r="BK57" s="389"/>
      <c r="BL57" s="389"/>
      <c r="BM57" s="389"/>
      <c r="BN57" s="390"/>
      <c r="BO57" s="337"/>
      <c r="BP57" s="338"/>
      <c r="BQ57" s="338"/>
      <c r="BR57" s="338"/>
      <c r="BS57" s="338"/>
      <c r="BT57" s="339"/>
    </row>
    <row r="58" spans="1:83" ht="14.25" customHeight="1" x14ac:dyDescent="0.4">
      <c r="A58" s="369"/>
      <c r="B58" s="369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1">
        <f>VLOOKUP($I$2,F!$C$9:$AE$58,4,FALSE)</f>
        <v>0</v>
      </c>
      <c r="AK58" s="343"/>
      <c r="AL58" s="343"/>
      <c r="AM58" s="343"/>
      <c r="AN58" s="343"/>
      <c r="AO58" s="344">
        <f>VLOOKUP($I$2,F!$C$9:$AE$58,5,FALSE)</f>
        <v>0</v>
      </c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5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18" t="s">
        <v>9376</v>
      </c>
      <c r="B60" s="319"/>
      <c r="C60" s="319"/>
      <c r="D60" s="319"/>
      <c r="E60" s="319"/>
      <c r="F60" s="319"/>
      <c r="G60" s="319"/>
      <c r="H60" s="321" t="s">
        <v>9377</v>
      </c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3"/>
      <c r="CE60" s="236"/>
    </row>
    <row r="61" spans="1:83" s="234" customFormat="1" ht="6.75" customHeight="1" x14ac:dyDescent="0.4">
      <c r="A61" s="320"/>
      <c r="B61" s="320"/>
      <c r="C61" s="320"/>
      <c r="D61" s="320"/>
      <c r="E61" s="320"/>
      <c r="F61" s="320"/>
      <c r="G61" s="320"/>
      <c r="H61" s="324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6"/>
    </row>
    <row r="62" spans="1:83" s="234" customFormat="1" ht="6.75" customHeight="1" thickBot="1" x14ac:dyDescent="0.45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</row>
    <row r="63" spans="1:83" ht="32.25" customHeight="1" thickBot="1" x14ac:dyDescent="0.45">
      <c r="A63" s="391" t="s">
        <v>202</v>
      </c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28" t="s">
        <v>9236</v>
      </c>
      <c r="BH63" s="329"/>
      <c r="BI63" s="329"/>
      <c r="BJ63" s="329"/>
      <c r="BK63" s="329"/>
      <c r="BL63" s="330"/>
      <c r="BM63" s="392"/>
      <c r="BN63" s="393"/>
      <c r="BO63" s="393"/>
      <c r="BP63" s="393"/>
      <c r="BQ63" s="393"/>
      <c r="BR63" s="393"/>
      <c r="BS63" s="393"/>
      <c r="BT63" s="394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>
      <selection activeCell="S31" sqref="S31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activeCell="E8" sqref="E8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51"/>
      <c r="L2" s="351"/>
      <c r="M2" s="351"/>
      <c r="N2" s="351"/>
    </row>
    <row r="3" spans="1:14" ht="18.75" customHeight="1" x14ac:dyDescent="0.4">
      <c r="A3" s="189"/>
      <c r="B3" s="246" t="s">
        <v>140</v>
      </c>
      <c r="C3" s="246"/>
      <c r="D3" s="246" t="s">
        <v>141</v>
      </c>
      <c r="E3" s="246"/>
      <c r="F3" s="246" t="s">
        <v>142</v>
      </c>
      <c r="G3" s="247"/>
      <c r="H3" s="165" t="s">
        <v>9224</v>
      </c>
      <c r="K3" s="351"/>
      <c r="L3" s="351"/>
      <c r="M3" s="351"/>
      <c r="N3" s="351"/>
    </row>
    <row r="4" spans="1:14" ht="18.75" customHeight="1" thickBot="1" x14ac:dyDescent="0.45">
      <c r="A4" s="189"/>
      <c r="B4" s="250" t="e">
        <f>IF(事業所!BQ10=TRUE,事業所!Q11,VLOOKUP(事業所!$BP$3,事業所!$BQ$5:$BS$8,2,FALSE))</f>
        <v>#N/A</v>
      </c>
      <c r="C4" s="250"/>
      <c r="D4" s="250" t="e">
        <f>VLOOKUP(事業所!$BP$3,事業所!$BQ$5:$BT$8,4,FALSE)</f>
        <v>#N/A</v>
      </c>
      <c r="E4" s="250"/>
      <c r="F4" s="246" t="str">
        <f>IF(OR(出勤表!$F$4="",出勤表!$H$4=""),"","令和"&amp;出勤表!$F$4&amp;"年"&amp;出勤表!$H$4&amp;"月分")</f>
        <v>令和7年4月分</v>
      </c>
      <c r="G4" s="247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51"/>
      <c r="B59" s="351"/>
      <c r="C59" s="351"/>
      <c r="D59" s="351"/>
      <c r="E59" s="351"/>
      <c r="F59" s="351"/>
      <c r="G59" s="351"/>
      <c r="H59" s="35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activeCell="K10" sqref="K10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IF(事業所!$BP$3=1,VLOOKUP($N$3,市内事業所一覧!C3:K10110,8,FALSE),IF(事業所!$BP$3=2,VLOOKUP($N$3,市外事業所一覧!$C$3:$H$10000,5,FALSE),VLOOKUP(F3,地活・作業所一覧!$A$3:$F$55,5,FALSE)))</f>
        <v>#N/A</v>
      </c>
      <c r="B3" s="157" t="e">
        <f>IF(事業所!$BP$3=1,VLOOKUP($N$3,市内事業所一覧!C3:K10110,9,FALSE),IF(事業所!$BP$3=2,VLOOKUP($N$3,市外事業所一覧!$C$3:$H$10000,6,FALSE),VLOOKUP(F3,地活・作業所一覧!$A$3:$F$55,6,FALSE)))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4" activePane="bottomLeft" state="frozen"/>
      <selection activeCell="CS33" sqref="CS33"/>
      <selection pane="bottomLeft" activeCell="T33" sqref="T33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IF(対象者!E5="","",IF(事業所!$BP$3=1,VLOOKUP(貼付データ①!$N$3,市内事業所一覧!$C$3:$K$10110,8,FALSE),IF(事業所!$BP$3=2,VLOOKUP(貼付データ①!$N$3,市外事業所一覧!$C$3:$H$10000,5,FALSE),VLOOKUP(H4,地活・作業所一覧!$A$3:$F$55,5,FALSE))))</f>
        <v>#N/A</v>
      </c>
      <c r="E4" s="153" t="e">
        <f>IF(対象者!E5="","",IF(事業所!$BP$3=1,VLOOKUP(貼付データ①!$N$3,市内事業所一覧!$C$3:$K$10110,9,FALSE),IF(事業所!$BP$3=2,VLOOKUP(貼付データ①!$N$3,市外事業所一覧!$C$3:$H$10000,6,FALSE),VLOOKUP(H4,地活・作業所一覧!$A$3:$F$55,6,FALSE))))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IF(対象者!E6="","",IF(事業所!$BP$3=1,VLOOKUP(貼付データ①!$N$3,市内事業所一覧!$C$3:$K$10110,8,FALSE),IF(事業所!$BP$3=2,VLOOKUP(貼付データ①!$N$3,市外事業所一覧!$C$3:$H$10000,5,FALSE),VLOOKUP(H5,地活・作業所一覧!$A$3:$F$55,5,FALSE))))</f>
        <v/>
      </c>
      <c r="E5" s="183" t="str">
        <f>IF(対象者!E6="","",IF(事業所!$BP$3=1,VLOOKUP(貼付データ①!$N$3,市内事業所一覧!$C$3:$K$10110,9,FALSE),IF(事業所!$BP$3=2,VLOOKUP(貼付データ①!$N$3,市外事業所一覧!$C$3:$H$10000,6,FALSE),VLOOKUP(H5,地活・作業所一覧!$A$3:$F$55,6,FALSE))))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IF(対象者!E7="","",IF(事業所!$BP$3=1,VLOOKUP(貼付データ①!$N$3,市内事業所一覧!$C$3:$K$10110,8,FALSE),IF(事業所!$BP$3=2,VLOOKUP(貼付データ①!$N$3,市外事業所一覧!$C$3:$H$10000,5,FALSE),VLOOKUP(H6,地活・作業所一覧!$A$3:$F$55,5,FALSE))))</f>
        <v/>
      </c>
      <c r="E6" s="183" t="str">
        <f>IF(対象者!E7="","",IF(事業所!$BP$3=1,VLOOKUP(貼付データ①!$N$3,市内事業所一覧!$C$3:$K$10110,9,FALSE),IF(事業所!$BP$3=2,VLOOKUP(貼付データ①!$N$3,市外事業所一覧!$C$3:$H$10000,6,FALSE),VLOOKUP(H6,地活・作業所一覧!$A$3:$F$55,6,FALSE))))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IF(対象者!E8="","",IF(事業所!$BP$3=1,VLOOKUP(貼付データ①!$N$3,市内事業所一覧!$C$3:$K$10110,8,FALSE),IF(事業所!$BP$3=2,VLOOKUP(貼付データ①!$N$3,市外事業所一覧!$C$3:$H$10000,5,FALSE),VLOOKUP(H7,地活・作業所一覧!$A$3:$F$55,5,FALSE))))</f>
        <v/>
      </c>
      <c r="E7" s="183" t="str">
        <f>IF(対象者!E8="","",IF(事業所!$BP$3=1,VLOOKUP(貼付データ①!$N$3,市内事業所一覧!$C$3:$K$10110,9,FALSE),IF(事業所!$BP$3=2,VLOOKUP(貼付データ①!$N$3,市外事業所一覧!$C$3:$H$10000,6,FALSE),VLOOKUP(H7,地活・作業所一覧!$A$3:$F$55,6,FALSE))))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IF(対象者!E9="","",IF(事業所!$BP$3=1,VLOOKUP(貼付データ①!$N$3,市内事業所一覧!$C$3:$K$10110,8,FALSE),IF(事業所!$BP$3=2,VLOOKUP(貼付データ①!$N$3,市外事業所一覧!$C$3:$H$10000,5,FALSE),VLOOKUP(H8,地活・作業所一覧!$A$3:$F$55,5,FALSE))))</f>
        <v/>
      </c>
      <c r="E8" s="183" t="str">
        <f>IF(対象者!E9="","",IF(事業所!$BP$3=1,VLOOKUP(貼付データ①!$N$3,市内事業所一覧!$C$3:$K$10110,9,FALSE),IF(事業所!$BP$3=2,VLOOKUP(貼付データ①!$N$3,市外事業所一覧!$C$3:$H$10000,6,FALSE),VLOOKUP(H8,地活・作業所一覧!$A$3:$F$55,6,FALSE))))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IF(対象者!E10="","",IF(事業所!$BP$3=1,VLOOKUP(貼付データ①!$N$3,市内事業所一覧!$C$3:$K$10110,8,FALSE),IF(事業所!$BP$3=2,VLOOKUP(貼付データ①!$N$3,市外事業所一覧!$C$3:$H$10000,5,FALSE),VLOOKUP(H9,地活・作業所一覧!$A$3:$F$55,5,FALSE))))</f>
        <v/>
      </c>
      <c r="E9" s="183" t="str">
        <f>IF(対象者!E10="","",IF(事業所!$BP$3=1,VLOOKUP(貼付データ①!$N$3,市内事業所一覧!$C$3:$K$10110,9,FALSE),IF(事業所!$BP$3=2,VLOOKUP(貼付データ①!$N$3,市外事業所一覧!$C$3:$H$10000,6,FALSE),VLOOKUP(H9,地活・作業所一覧!$A$3:$F$55,6,FALSE))))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IF(対象者!E11="","",IF(事業所!$BP$3=1,VLOOKUP(貼付データ①!$N$3,市内事業所一覧!$C$3:$K$10110,8,FALSE),IF(事業所!$BP$3=2,VLOOKUP(貼付データ①!$N$3,市外事業所一覧!$C$3:$H$10000,5,FALSE),VLOOKUP(H10,地活・作業所一覧!$A$3:$F$55,5,FALSE))))</f>
        <v/>
      </c>
      <c r="E10" s="183" t="str">
        <f>IF(対象者!E11="","",IF(事業所!$BP$3=1,VLOOKUP(貼付データ①!$N$3,市内事業所一覧!$C$3:$K$10110,9,FALSE),IF(事業所!$BP$3=2,VLOOKUP(貼付データ①!$N$3,市外事業所一覧!$C$3:$H$10000,6,FALSE),VLOOKUP(H10,地活・作業所一覧!$A$3:$F$55,6,FALSE))))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IF(対象者!E12="","",IF(事業所!$BP$3=1,VLOOKUP(貼付データ①!$N$3,市内事業所一覧!$C$3:$K$10110,8,FALSE),IF(事業所!$BP$3=2,VLOOKUP(貼付データ①!$N$3,市外事業所一覧!$C$3:$H$10000,5,FALSE),VLOOKUP(H11,地活・作業所一覧!$A$3:$F$55,5,FALSE))))</f>
        <v/>
      </c>
      <c r="E11" s="183" t="str">
        <f>IF(対象者!E12="","",IF(事業所!$BP$3=1,VLOOKUP(貼付データ①!$N$3,市内事業所一覧!$C$3:$K$10110,9,FALSE),IF(事業所!$BP$3=2,VLOOKUP(貼付データ①!$N$3,市外事業所一覧!$C$3:$H$10000,6,FALSE),VLOOKUP(H11,地活・作業所一覧!$A$3:$F$55,6,FALSE))))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IF(対象者!E13="","",IF(事業所!$BP$3=1,VLOOKUP(貼付データ①!$N$3,市内事業所一覧!$C$3:$K$10110,8,FALSE),IF(事業所!$BP$3=2,VLOOKUP(貼付データ①!$N$3,市外事業所一覧!$C$3:$H$10000,5,FALSE),VLOOKUP(H12,地活・作業所一覧!$A$3:$F$55,5,FALSE))))</f>
        <v/>
      </c>
      <c r="E12" s="183" t="str">
        <f>IF(対象者!E13="","",IF(事業所!$BP$3=1,VLOOKUP(貼付データ①!$N$3,市内事業所一覧!$C$3:$K$10110,9,FALSE),IF(事業所!$BP$3=2,VLOOKUP(貼付データ①!$N$3,市外事業所一覧!$C$3:$H$10000,6,FALSE),VLOOKUP(H12,地活・作業所一覧!$A$3:$F$55,6,FALSE))))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IF(対象者!E14="","",IF(事業所!$BP$3=1,VLOOKUP(貼付データ①!$N$3,市内事業所一覧!$C$3:$K$10110,8,FALSE),IF(事業所!$BP$3=2,VLOOKUP(貼付データ①!$N$3,市外事業所一覧!$C$3:$H$10000,5,FALSE),VLOOKUP(H13,地活・作業所一覧!$A$3:$F$55,5,FALSE))))</f>
        <v/>
      </c>
      <c r="E13" s="183" t="str">
        <f>IF(対象者!E14="","",IF(事業所!$BP$3=1,VLOOKUP(貼付データ①!$N$3,市内事業所一覧!$C$3:$K$10110,9,FALSE),IF(事業所!$BP$3=2,VLOOKUP(貼付データ①!$N$3,市外事業所一覧!$C$3:$H$10000,6,FALSE),VLOOKUP(H13,地活・作業所一覧!$A$3:$F$55,6,FALSE))))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IF(対象者!E15="","",IF(事業所!$BP$3=1,VLOOKUP(貼付データ①!$N$3,市内事業所一覧!$C$3:$K$10110,8,FALSE),IF(事業所!$BP$3=2,VLOOKUP(貼付データ①!$N$3,市外事業所一覧!$C$3:$H$10000,5,FALSE),VLOOKUP(H14,地活・作業所一覧!$A$3:$F$55,5,FALSE))))</f>
        <v/>
      </c>
      <c r="E14" s="183" t="str">
        <f>IF(対象者!E15="","",IF(事業所!$BP$3=1,VLOOKUP(貼付データ①!$N$3,市内事業所一覧!$C$3:$K$10110,9,FALSE),IF(事業所!$BP$3=2,VLOOKUP(貼付データ①!$N$3,市外事業所一覧!$C$3:$H$10000,6,FALSE),VLOOKUP(H14,地活・作業所一覧!$A$3:$F$55,6,FALSE))))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IF(対象者!E16="","",IF(事業所!$BP$3=1,VLOOKUP(貼付データ①!$N$3,市内事業所一覧!$C$3:$K$10110,8,FALSE),IF(事業所!$BP$3=2,VLOOKUP(貼付データ①!$N$3,市外事業所一覧!$C$3:$H$10000,5,FALSE),VLOOKUP(H15,地活・作業所一覧!$A$3:$F$55,5,FALSE))))</f>
        <v/>
      </c>
      <c r="E15" s="183" t="str">
        <f>IF(対象者!E16="","",IF(事業所!$BP$3=1,VLOOKUP(貼付データ①!$N$3,市内事業所一覧!$C$3:$K$10110,9,FALSE),IF(事業所!$BP$3=2,VLOOKUP(貼付データ①!$N$3,市外事業所一覧!$C$3:$H$10000,6,FALSE),VLOOKUP(H15,地活・作業所一覧!$A$3:$F$55,6,FALSE))))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IF(対象者!E17="","",IF(事業所!$BP$3=1,VLOOKUP(貼付データ①!$N$3,市内事業所一覧!$C$3:$K$10110,8,FALSE),IF(事業所!$BP$3=2,VLOOKUP(貼付データ①!$N$3,市外事業所一覧!$C$3:$H$10000,5,FALSE),VLOOKUP(H16,地活・作業所一覧!$A$3:$F$55,5,FALSE))))</f>
        <v/>
      </c>
      <c r="E16" s="183" t="str">
        <f>IF(対象者!E17="","",IF(事業所!$BP$3=1,VLOOKUP(貼付データ①!$N$3,市内事業所一覧!$C$3:$K$10110,9,FALSE),IF(事業所!$BP$3=2,VLOOKUP(貼付データ①!$N$3,市外事業所一覧!$C$3:$H$10000,6,FALSE),VLOOKUP(H16,地活・作業所一覧!$A$3:$F$55,6,FALSE))))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IF(対象者!E18="","",IF(事業所!$BP$3=1,VLOOKUP(貼付データ①!$N$3,市内事業所一覧!$C$3:$K$10110,8,FALSE),IF(事業所!$BP$3=2,VLOOKUP(貼付データ①!$N$3,市外事業所一覧!$C$3:$H$10000,5,FALSE),VLOOKUP(H17,地活・作業所一覧!$A$3:$F$55,5,FALSE))))</f>
        <v/>
      </c>
      <c r="E17" s="183" t="str">
        <f>IF(対象者!E18="","",IF(事業所!$BP$3=1,VLOOKUP(貼付データ①!$N$3,市内事業所一覧!$C$3:$K$10110,9,FALSE),IF(事業所!$BP$3=2,VLOOKUP(貼付データ①!$N$3,市外事業所一覧!$C$3:$H$10000,6,FALSE),VLOOKUP(H17,地活・作業所一覧!$A$3:$F$55,6,FALSE))))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IF(対象者!E19="","",IF(事業所!$BP$3=1,VLOOKUP(貼付データ①!$N$3,市内事業所一覧!$C$3:$K$10110,8,FALSE),IF(事業所!$BP$3=2,VLOOKUP(貼付データ①!$N$3,市外事業所一覧!$C$3:$H$10000,5,FALSE),VLOOKUP(H18,地活・作業所一覧!$A$3:$F$55,5,FALSE))))</f>
        <v/>
      </c>
      <c r="E18" s="183" t="str">
        <f>IF(対象者!E19="","",IF(事業所!$BP$3=1,VLOOKUP(貼付データ①!$N$3,市内事業所一覧!$C$3:$K$10110,9,FALSE),IF(事業所!$BP$3=2,VLOOKUP(貼付データ①!$N$3,市外事業所一覧!$C$3:$H$10000,6,FALSE),VLOOKUP(H18,地活・作業所一覧!$A$3:$F$55,6,FALSE))))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IF(対象者!E20="","",IF(事業所!$BP$3=1,VLOOKUP(貼付データ①!$N$3,市内事業所一覧!$C$3:$K$10110,8,FALSE),IF(事業所!$BP$3=2,VLOOKUP(貼付データ①!$N$3,市外事業所一覧!$C$3:$H$10000,5,FALSE),VLOOKUP(H19,地活・作業所一覧!$A$3:$F$55,5,FALSE))))</f>
        <v/>
      </c>
      <c r="E19" s="183" t="str">
        <f>IF(対象者!E20="","",IF(事業所!$BP$3=1,VLOOKUP(貼付データ①!$N$3,市内事業所一覧!$C$3:$K$10110,9,FALSE),IF(事業所!$BP$3=2,VLOOKUP(貼付データ①!$N$3,市外事業所一覧!$C$3:$H$10000,6,FALSE),VLOOKUP(H19,地活・作業所一覧!$A$3:$F$55,6,FALSE))))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IF(対象者!E21="","",IF(事業所!$BP$3=1,VLOOKUP(貼付データ①!$N$3,市内事業所一覧!$C$3:$K$10110,8,FALSE),IF(事業所!$BP$3=2,VLOOKUP(貼付データ①!$N$3,市外事業所一覧!$C$3:$H$10000,5,FALSE),VLOOKUP(H20,地活・作業所一覧!$A$3:$F$55,5,FALSE))))</f>
        <v/>
      </c>
      <c r="E20" s="183" t="str">
        <f>IF(対象者!E21="","",IF(事業所!$BP$3=1,VLOOKUP(貼付データ①!$N$3,市内事業所一覧!$C$3:$K$10110,9,FALSE),IF(事業所!$BP$3=2,VLOOKUP(貼付データ①!$N$3,市外事業所一覧!$C$3:$H$10000,6,FALSE),VLOOKUP(H20,地活・作業所一覧!$A$3:$F$55,6,FALSE))))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IF(対象者!E22="","",IF(事業所!$BP$3=1,VLOOKUP(貼付データ①!$N$3,市内事業所一覧!$C$3:$K$10110,8,FALSE),IF(事業所!$BP$3=2,VLOOKUP(貼付データ①!$N$3,市外事業所一覧!$C$3:$H$10000,5,FALSE),VLOOKUP(H21,地活・作業所一覧!$A$3:$F$55,5,FALSE))))</f>
        <v/>
      </c>
      <c r="E21" s="183" t="str">
        <f>IF(対象者!E22="","",IF(事業所!$BP$3=1,VLOOKUP(貼付データ①!$N$3,市内事業所一覧!$C$3:$K$10110,9,FALSE),IF(事業所!$BP$3=2,VLOOKUP(貼付データ①!$N$3,市外事業所一覧!$C$3:$H$10000,6,FALSE),VLOOKUP(H21,地活・作業所一覧!$A$3:$F$55,6,FALSE))))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IF(対象者!E23="","",IF(事業所!$BP$3=1,VLOOKUP(貼付データ①!$N$3,市内事業所一覧!$C$3:$K$10110,8,FALSE),IF(事業所!$BP$3=2,VLOOKUP(貼付データ①!$N$3,市外事業所一覧!$C$3:$H$10000,5,FALSE),VLOOKUP(H22,地活・作業所一覧!$A$3:$F$55,5,FALSE))))</f>
        <v/>
      </c>
      <c r="E22" s="183" t="str">
        <f>IF(対象者!E23="","",IF(事業所!$BP$3=1,VLOOKUP(貼付データ①!$N$3,市内事業所一覧!$C$3:$K$10110,9,FALSE),IF(事業所!$BP$3=2,VLOOKUP(貼付データ①!$N$3,市外事業所一覧!$C$3:$H$10000,6,FALSE),VLOOKUP(H22,地活・作業所一覧!$A$3:$F$55,6,FALSE))))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IF(対象者!E24="","",IF(事業所!$BP$3=1,VLOOKUP(貼付データ①!$N$3,市内事業所一覧!$C$3:$K$10110,8,FALSE),IF(事業所!$BP$3=2,VLOOKUP(貼付データ①!$N$3,市外事業所一覧!$C$3:$H$10000,5,FALSE),VLOOKUP(H23,地活・作業所一覧!$A$3:$F$55,5,FALSE))))</f>
        <v/>
      </c>
      <c r="E23" s="183" t="str">
        <f>IF(対象者!E24="","",IF(事業所!$BP$3=1,VLOOKUP(貼付データ①!$N$3,市内事業所一覧!$C$3:$K$10110,9,FALSE),IF(事業所!$BP$3=2,VLOOKUP(貼付データ①!$N$3,市外事業所一覧!$C$3:$H$10000,6,FALSE),VLOOKUP(H23,地活・作業所一覧!$A$3:$F$55,6,FALSE))))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IF(対象者!E25="","",IF(事業所!$BP$3=1,VLOOKUP(貼付データ①!$N$3,市内事業所一覧!$C$3:$K$10110,8,FALSE),IF(事業所!$BP$3=2,VLOOKUP(貼付データ①!$N$3,市外事業所一覧!$C$3:$H$10000,5,FALSE),VLOOKUP(H24,地活・作業所一覧!$A$3:$F$55,5,FALSE))))</f>
        <v/>
      </c>
      <c r="E24" s="183" t="str">
        <f>IF(対象者!E25="","",IF(事業所!$BP$3=1,VLOOKUP(貼付データ①!$N$3,市内事業所一覧!$C$3:$K$10110,9,FALSE),IF(事業所!$BP$3=2,VLOOKUP(貼付データ①!$N$3,市外事業所一覧!$C$3:$H$10000,6,FALSE),VLOOKUP(H24,地活・作業所一覧!$A$3:$F$55,6,FALSE))))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IF(対象者!E26="","",IF(事業所!$BP$3=1,VLOOKUP(貼付データ①!$N$3,市内事業所一覧!$C$3:$K$10110,8,FALSE),IF(事業所!$BP$3=2,VLOOKUP(貼付データ①!$N$3,市外事業所一覧!$C$3:$H$10000,5,FALSE),VLOOKUP(H25,地活・作業所一覧!$A$3:$F$55,5,FALSE))))</f>
        <v/>
      </c>
      <c r="E25" s="183" t="str">
        <f>IF(対象者!E26="","",IF(事業所!$BP$3=1,VLOOKUP(貼付データ①!$N$3,市内事業所一覧!$C$3:$K$10110,9,FALSE),IF(事業所!$BP$3=2,VLOOKUP(貼付データ①!$N$3,市外事業所一覧!$C$3:$H$10000,6,FALSE),VLOOKUP(H25,地活・作業所一覧!$A$3:$F$55,6,FALSE))))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IF(対象者!E27="","",IF(事業所!$BP$3=1,VLOOKUP(貼付データ①!$N$3,市内事業所一覧!$C$3:$K$10110,8,FALSE),IF(事業所!$BP$3=2,VLOOKUP(貼付データ①!$N$3,市外事業所一覧!$C$3:$H$10000,5,FALSE),VLOOKUP(H26,地活・作業所一覧!$A$3:$F$55,5,FALSE))))</f>
        <v/>
      </c>
      <c r="E26" s="183" t="str">
        <f>IF(対象者!E27="","",IF(事業所!$BP$3=1,VLOOKUP(貼付データ①!$N$3,市内事業所一覧!$C$3:$K$10110,9,FALSE),IF(事業所!$BP$3=2,VLOOKUP(貼付データ①!$N$3,市外事業所一覧!$C$3:$H$10000,6,FALSE),VLOOKUP(H26,地活・作業所一覧!$A$3:$F$55,6,FALSE))))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IF(対象者!E28="","",IF(事業所!$BP$3=1,VLOOKUP(貼付データ①!$N$3,市内事業所一覧!$C$3:$K$10110,8,FALSE),IF(事業所!$BP$3=2,VLOOKUP(貼付データ①!$N$3,市外事業所一覧!$C$3:$H$10000,5,FALSE),VLOOKUP(H27,地活・作業所一覧!$A$3:$F$55,5,FALSE))))</f>
        <v/>
      </c>
      <c r="E27" s="183" t="str">
        <f>IF(対象者!E28="","",IF(事業所!$BP$3=1,VLOOKUP(貼付データ①!$N$3,市内事業所一覧!$C$3:$K$10110,9,FALSE),IF(事業所!$BP$3=2,VLOOKUP(貼付データ①!$N$3,市外事業所一覧!$C$3:$H$10000,6,FALSE),VLOOKUP(H27,地活・作業所一覧!$A$3:$F$55,6,FALSE))))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IF(対象者!E29="","",IF(事業所!$BP$3=1,VLOOKUP(貼付データ①!$N$3,市内事業所一覧!$C$3:$K$10110,8,FALSE),IF(事業所!$BP$3=2,VLOOKUP(貼付データ①!$N$3,市外事業所一覧!$C$3:$H$10000,5,FALSE),VLOOKUP(H28,地活・作業所一覧!$A$3:$F$55,5,FALSE))))</f>
        <v/>
      </c>
      <c r="E28" s="183" t="str">
        <f>IF(対象者!E29="","",IF(事業所!$BP$3=1,VLOOKUP(貼付データ①!$N$3,市内事業所一覧!$C$3:$K$10110,9,FALSE),IF(事業所!$BP$3=2,VLOOKUP(貼付データ①!$N$3,市外事業所一覧!$C$3:$H$10000,6,FALSE),VLOOKUP(H28,地活・作業所一覧!$A$3:$F$55,6,FALSE))))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IF(対象者!E30="","",IF(事業所!$BP$3=1,VLOOKUP(貼付データ①!$N$3,市内事業所一覧!$C$3:$K$10110,8,FALSE),IF(事業所!$BP$3=2,VLOOKUP(貼付データ①!$N$3,市外事業所一覧!$C$3:$H$10000,5,FALSE),VLOOKUP(H29,地活・作業所一覧!$A$3:$F$55,5,FALSE))))</f>
        <v/>
      </c>
      <c r="E29" s="183" t="str">
        <f>IF(対象者!E30="","",IF(事業所!$BP$3=1,VLOOKUP(貼付データ①!$N$3,市内事業所一覧!$C$3:$K$10110,9,FALSE),IF(事業所!$BP$3=2,VLOOKUP(貼付データ①!$N$3,市外事業所一覧!$C$3:$H$10000,6,FALSE),VLOOKUP(H29,地活・作業所一覧!$A$3:$F$55,6,FALSE))))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IF(対象者!E31="","",IF(事業所!$BP$3=1,VLOOKUP(貼付データ①!$N$3,市内事業所一覧!$C$3:$K$10110,8,FALSE),IF(事業所!$BP$3=2,VLOOKUP(貼付データ①!$N$3,市外事業所一覧!$C$3:$H$10000,5,FALSE),VLOOKUP(H30,地活・作業所一覧!$A$3:$F$55,5,FALSE))))</f>
        <v/>
      </c>
      <c r="E30" s="183" t="str">
        <f>IF(対象者!E31="","",IF(事業所!$BP$3=1,VLOOKUP(貼付データ①!$N$3,市内事業所一覧!$C$3:$K$10110,9,FALSE),IF(事業所!$BP$3=2,VLOOKUP(貼付データ①!$N$3,市外事業所一覧!$C$3:$H$10000,6,FALSE),VLOOKUP(H30,地活・作業所一覧!$A$3:$F$55,6,FALSE))))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IF(対象者!E32="","",IF(事業所!$BP$3=1,VLOOKUP(貼付データ①!$N$3,市内事業所一覧!$C$3:$K$10110,8,FALSE),IF(事業所!$BP$3=2,VLOOKUP(貼付データ①!$N$3,市外事業所一覧!$C$3:$H$10000,5,FALSE),VLOOKUP(H31,地活・作業所一覧!$A$3:$F$55,5,FALSE))))</f>
        <v/>
      </c>
      <c r="E31" s="183" t="str">
        <f>IF(対象者!E32="","",IF(事業所!$BP$3=1,VLOOKUP(貼付データ①!$N$3,市内事業所一覧!$C$3:$K$10110,9,FALSE),IF(事業所!$BP$3=2,VLOOKUP(貼付データ①!$N$3,市外事業所一覧!$C$3:$H$10000,6,FALSE),VLOOKUP(H31,地活・作業所一覧!$A$3:$F$55,6,FALSE))))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IF(対象者!E33="","",IF(事業所!$BP$3=1,VLOOKUP(貼付データ①!$N$3,市内事業所一覧!$C$3:$K$10110,8,FALSE),IF(事業所!$BP$3=2,VLOOKUP(貼付データ①!$N$3,市外事業所一覧!$C$3:$H$10000,5,FALSE),VLOOKUP(H32,地活・作業所一覧!$A$3:$F$55,5,FALSE))))</f>
        <v/>
      </c>
      <c r="E32" s="183" t="str">
        <f>IF(対象者!E33="","",IF(事業所!$BP$3=1,VLOOKUP(貼付データ①!$N$3,市内事業所一覧!$C$3:$K$10110,9,FALSE),IF(事業所!$BP$3=2,VLOOKUP(貼付データ①!$N$3,市外事業所一覧!$C$3:$H$10000,6,FALSE),VLOOKUP(H32,地活・作業所一覧!$A$3:$F$55,6,FALSE))))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IF(対象者!E34="","",IF(事業所!$BP$3=1,VLOOKUP(貼付データ①!$N$3,市内事業所一覧!$C$3:$K$10110,8,FALSE),IF(事業所!$BP$3=2,VLOOKUP(貼付データ①!$N$3,市外事業所一覧!$C$3:$H$10000,5,FALSE),VLOOKUP(H33,地活・作業所一覧!$A$3:$F$55,5,FALSE))))</f>
        <v/>
      </c>
      <c r="E33" s="183" t="str">
        <f>IF(対象者!E34="","",IF(事業所!$BP$3=1,VLOOKUP(貼付データ①!$N$3,市内事業所一覧!$C$3:$K$10110,9,FALSE),IF(事業所!$BP$3=2,VLOOKUP(貼付データ①!$N$3,市外事業所一覧!$C$3:$H$10000,6,FALSE),VLOOKUP(H33,地活・作業所一覧!$A$3:$F$55,6,FALSE))))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IF(対象者!E35="","",IF(事業所!$BP$3=1,VLOOKUP(貼付データ①!$N$3,市内事業所一覧!$C$3:$K$10110,8,FALSE),IF(事業所!$BP$3=2,VLOOKUP(貼付データ①!$N$3,市外事業所一覧!$C$3:$H$10000,5,FALSE),VLOOKUP(H34,地活・作業所一覧!$A$3:$F$55,5,FALSE))))</f>
        <v/>
      </c>
      <c r="E34" s="183" t="str">
        <f>IF(対象者!E35="","",IF(事業所!$BP$3=1,VLOOKUP(貼付データ①!$N$3,市内事業所一覧!$C$3:$K$10110,9,FALSE),IF(事業所!$BP$3=2,VLOOKUP(貼付データ①!$N$3,市外事業所一覧!$C$3:$H$10000,6,FALSE),VLOOKUP(H34,地活・作業所一覧!$A$3:$F$55,6,FALSE))))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IF(対象者!E36="","",IF(事業所!$BP$3=1,VLOOKUP(貼付データ①!$N$3,市内事業所一覧!$C$3:$K$10110,8,FALSE),IF(事業所!$BP$3=2,VLOOKUP(貼付データ①!$N$3,市外事業所一覧!$C$3:$H$10000,5,FALSE),VLOOKUP(H35,地活・作業所一覧!$A$3:$F$55,5,FALSE))))</f>
        <v/>
      </c>
      <c r="E35" s="183" t="str">
        <f>IF(対象者!E36="","",IF(事業所!$BP$3=1,VLOOKUP(貼付データ①!$N$3,市内事業所一覧!$C$3:$K$10110,9,FALSE),IF(事業所!$BP$3=2,VLOOKUP(貼付データ①!$N$3,市外事業所一覧!$C$3:$H$10000,6,FALSE),VLOOKUP(H35,地活・作業所一覧!$A$3:$F$55,6,FALSE))))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IF(対象者!E37="","",IF(事業所!$BP$3=1,VLOOKUP(貼付データ①!$N$3,市内事業所一覧!$C$3:$K$10110,8,FALSE),IF(事業所!$BP$3=2,VLOOKUP(貼付データ①!$N$3,市外事業所一覧!$C$3:$H$10000,5,FALSE),VLOOKUP(H36,地活・作業所一覧!$A$3:$F$55,5,FALSE))))</f>
        <v/>
      </c>
      <c r="E36" s="183" t="str">
        <f>IF(対象者!E37="","",IF(事業所!$BP$3=1,VLOOKUP(貼付データ①!$N$3,市内事業所一覧!$C$3:$K$10110,9,FALSE),IF(事業所!$BP$3=2,VLOOKUP(貼付データ①!$N$3,市外事業所一覧!$C$3:$H$10000,6,FALSE),VLOOKUP(H36,地活・作業所一覧!$A$3:$F$55,6,FALSE))))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IF(対象者!E38="","",IF(事業所!$BP$3=1,VLOOKUP(貼付データ①!$N$3,市内事業所一覧!$C$3:$K$10110,8,FALSE),IF(事業所!$BP$3=2,VLOOKUP(貼付データ①!$N$3,市外事業所一覧!$C$3:$H$10000,5,FALSE),VLOOKUP(H37,地活・作業所一覧!$A$3:$F$55,5,FALSE))))</f>
        <v/>
      </c>
      <c r="E37" s="183" t="str">
        <f>IF(対象者!E38="","",IF(事業所!$BP$3=1,VLOOKUP(貼付データ①!$N$3,市内事業所一覧!$C$3:$K$10110,9,FALSE),IF(事業所!$BP$3=2,VLOOKUP(貼付データ①!$N$3,市外事業所一覧!$C$3:$H$10000,6,FALSE),VLOOKUP(H37,地活・作業所一覧!$A$3:$F$55,6,FALSE))))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IF(対象者!E39="","",IF(事業所!$BP$3=1,VLOOKUP(貼付データ①!$N$3,市内事業所一覧!$C$3:$K$10110,8,FALSE),IF(事業所!$BP$3=2,VLOOKUP(貼付データ①!$N$3,市外事業所一覧!$C$3:$H$10000,5,FALSE),VLOOKUP(H38,地活・作業所一覧!$A$3:$F$55,5,FALSE))))</f>
        <v/>
      </c>
      <c r="E38" s="183" t="str">
        <f>IF(対象者!E39="","",IF(事業所!$BP$3=1,VLOOKUP(貼付データ①!$N$3,市内事業所一覧!$C$3:$K$10110,9,FALSE),IF(事業所!$BP$3=2,VLOOKUP(貼付データ①!$N$3,市外事業所一覧!$C$3:$H$10000,6,FALSE),VLOOKUP(H38,地活・作業所一覧!$A$3:$F$55,6,FALSE))))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IF(対象者!E40="","",IF(事業所!$BP$3=1,VLOOKUP(貼付データ①!$N$3,市内事業所一覧!$C$3:$K$10110,8,FALSE),IF(事業所!$BP$3=2,VLOOKUP(貼付データ①!$N$3,市外事業所一覧!$C$3:$H$10000,5,FALSE),VLOOKUP(H39,地活・作業所一覧!$A$3:$F$55,5,FALSE))))</f>
        <v/>
      </c>
      <c r="E39" s="183" t="str">
        <f>IF(対象者!E40="","",IF(事業所!$BP$3=1,VLOOKUP(貼付データ①!$N$3,市内事業所一覧!$C$3:$K$10110,9,FALSE),IF(事業所!$BP$3=2,VLOOKUP(貼付データ①!$N$3,市外事業所一覧!$C$3:$H$10000,6,FALSE),VLOOKUP(H39,地活・作業所一覧!$A$3:$F$55,6,FALSE))))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IF(対象者!E41="","",IF(事業所!$BP$3=1,VLOOKUP(貼付データ①!$N$3,市内事業所一覧!$C$3:$K$10110,8,FALSE),IF(事業所!$BP$3=2,VLOOKUP(貼付データ①!$N$3,市外事業所一覧!$C$3:$H$10000,5,FALSE),VLOOKUP(H40,地活・作業所一覧!$A$3:$F$55,5,FALSE))))</f>
        <v/>
      </c>
      <c r="E40" s="183" t="str">
        <f>IF(対象者!E41="","",IF(事業所!$BP$3=1,VLOOKUP(貼付データ①!$N$3,市内事業所一覧!$C$3:$K$10110,9,FALSE),IF(事業所!$BP$3=2,VLOOKUP(貼付データ①!$N$3,市外事業所一覧!$C$3:$H$10000,6,FALSE),VLOOKUP(H40,地活・作業所一覧!$A$3:$F$55,6,FALSE))))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IF(対象者!E42="","",IF(事業所!$BP$3=1,VLOOKUP(貼付データ①!$N$3,市内事業所一覧!$C$3:$K$10110,8,FALSE),IF(事業所!$BP$3=2,VLOOKUP(貼付データ①!$N$3,市外事業所一覧!$C$3:$H$10000,5,FALSE),VLOOKUP(H41,地活・作業所一覧!$A$3:$F$55,5,FALSE))))</f>
        <v/>
      </c>
      <c r="E41" s="183" t="str">
        <f>IF(対象者!E42="","",IF(事業所!$BP$3=1,VLOOKUP(貼付データ①!$N$3,市内事業所一覧!$C$3:$K$10110,9,FALSE),IF(事業所!$BP$3=2,VLOOKUP(貼付データ①!$N$3,市外事業所一覧!$C$3:$H$10000,6,FALSE),VLOOKUP(H41,地活・作業所一覧!$A$3:$F$55,6,FALSE))))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IF(対象者!E43="","",IF(事業所!$BP$3=1,VLOOKUP(貼付データ①!$N$3,市内事業所一覧!$C$3:$K$10110,8,FALSE),IF(事業所!$BP$3=2,VLOOKUP(貼付データ①!$N$3,市外事業所一覧!$C$3:$H$10000,5,FALSE),VLOOKUP(H42,地活・作業所一覧!$A$3:$F$55,5,FALSE))))</f>
        <v/>
      </c>
      <c r="E42" s="183" t="str">
        <f>IF(対象者!E43="","",IF(事業所!$BP$3=1,VLOOKUP(貼付データ①!$N$3,市内事業所一覧!$C$3:$K$10110,9,FALSE),IF(事業所!$BP$3=2,VLOOKUP(貼付データ①!$N$3,市外事業所一覧!$C$3:$H$10000,6,FALSE),VLOOKUP(H42,地活・作業所一覧!$A$3:$F$55,6,FALSE))))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IF(対象者!E44="","",IF(事業所!$BP$3=1,VLOOKUP(貼付データ①!$N$3,市内事業所一覧!$C$3:$K$10110,8,FALSE),IF(事業所!$BP$3=2,VLOOKUP(貼付データ①!$N$3,市外事業所一覧!$C$3:$H$10000,5,FALSE),VLOOKUP(H43,地活・作業所一覧!$A$3:$F$55,5,FALSE))))</f>
        <v/>
      </c>
      <c r="E43" s="183" t="str">
        <f>IF(対象者!E44="","",IF(事業所!$BP$3=1,VLOOKUP(貼付データ①!$N$3,市内事業所一覧!$C$3:$K$10110,9,FALSE),IF(事業所!$BP$3=2,VLOOKUP(貼付データ①!$N$3,市外事業所一覧!$C$3:$H$10000,6,FALSE),VLOOKUP(H43,地活・作業所一覧!$A$3:$F$55,6,FALSE))))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IF(対象者!E45="","",IF(事業所!$BP$3=1,VLOOKUP(貼付データ①!$N$3,市内事業所一覧!$C$3:$K$10110,8,FALSE),IF(事業所!$BP$3=2,VLOOKUP(貼付データ①!$N$3,市外事業所一覧!$C$3:$H$10000,5,FALSE),VLOOKUP(H44,地活・作業所一覧!$A$3:$F$55,5,FALSE))))</f>
        <v/>
      </c>
      <c r="E44" s="183" t="str">
        <f>IF(対象者!E45="","",IF(事業所!$BP$3=1,VLOOKUP(貼付データ①!$N$3,市内事業所一覧!$C$3:$K$10110,9,FALSE),IF(事業所!$BP$3=2,VLOOKUP(貼付データ①!$N$3,市外事業所一覧!$C$3:$H$10000,6,FALSE),VLOOKUP(H44,地活・作業所一覧!$A$3:$F$55,6,FALSE))))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IF(対象者!E46="","",IF(事業所!$BP$3=1,VLOOKUP(貼付データ①!$N$3,市内事業所一覧!$C$3:$K$10110,8,FALSE),IF(事業所!$BP$3=2,VLOOKUP(貼付データ①!$N$3,市外事業所一覧!$C$3:$H$10000,5,FALSE),VLOOKUP(H45,地活・作業所一覧!$A$3:$F$55,5,FALSE))))</f>
        <v/>
      </c>
      <c r="E45" s="183" t="str">
        <f>IF(対象者!E46="","",IF(事業所!$BP$3=1,VLOOKUP(貼付データ①!$N$3,市内事業所一覧!$C$3:$K$10110,9,FALSE),IF(事業所!$BP$3=2,VLOOKUP(貼付データ①!$N$3,市外事業所一覧!$C$3:$H$10000,6,FALSE),VLOOKUP(H45,地活・作業所一覧!$A$3:$F$55,6,FALSE))))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IF(対象者!E47="","",IF(事業所!$BP$3=1,VLOOKUP(貼付データ①!$N$3,市内事業所一覧!$C$3:$K$10110,8,FALSE),IF(事業所!$BP$3=2,VLOOKUP(貼付データ①!$N$3,市外事業所一覧!$C$3:$H$10000,5,FALSE),VLOOKUP(H46,地活・作業所一覧!$A$3:$F$55,5,FALSE))))</f>
        <v/>
      </c>
      <c r="E46" s="183" t="str">
        <f>IF(対象者!E47="","",IF(事業所!$BP$3=1,VLOOKUP(貼付データ①!$N$3,市内事業所一覧!$C$3:$K$10110,9,FALSE),IF(事業所!$BP$3=2,VLOOKUP(貼付データ①!$N$3,市外事業所一覧!$C$3:$H$10000,6,FALSE),VLOOKUP(H46,地活・作業所一覧!$A$3:$F$55,6,FALSE))))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IF(対象者!E48="","",IF(事業所!$BP$3=1,VLOOKUP(貼付データ①!$N$3,市内事業所一覧!$C$3:$K$10110,8,FALSE),IF(事業所!$BP$3=2,VLOOKUP(貼付データ①!$N$3,市外事業所一覧!$C$3:$H$10000,5,FALSE),VLOOKUP(H47,地活・作業所一覧!$A$3:$F$55,5,FALSE))))</f>
        <v/>
      </c>
      <c r="E47" s="183" t="str">
        <f>IF(対象者!E48="","",IF(事業所!$BP$3=1,VLOOKUP(貼付データ①!$N$3,市内事業所一覧!$C$3:$K$10110,9,FALSE),IF(事業所!$BP$3=2,VLOOKUP(貼付データ①!$N$3,市外事業所一覧!$C$3:$H$10000,6,FALSE),VLOOKUP(H47,地活・作業所一覧!$A$3:$F$55,6,FALSE))))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IF(対象者!E49="","",IF(事業所!$BP$3=1,VLOOKUP(貼付データ①!$N$3,市内事業所一覧!$C$3:$K$10110,8,FALSE),IF(事業所!$BP$3=2,VLOOKUP(貼付データ①!$N$3,市外事業所一覧!$C$3:$H$10000,5,FALSE),VLOOKUP(H48,地活・作業所一覧!$A$3:$F$55,5,FALSE))))</f>
        <v/>
      </c>
      <c r="E48" s="183" t="str">
        <f>IF(対象者!E49="","",IF(事業所!$BP$3=1,VLOOKUP(貼付データ①!$N$3,市内事業所一覧!$C$3:$K$10110,9,FALSE),IF(事業所!$BP$3=2,VLOOKUP(貼付データ①!$N$3,市外事業所一覧!$C$3:$H$10000,6,FALSE),VLOOKUP(H48,地活・作業所一覧!$A$3:$F$55,6,FALSE))))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IF(対象者!E50="","",IF(事業所!$BP$3=1,VLOOKUP(貼付データ①!$N$3,市内事業所一覧!$C$3:$K$10110,8,FALSE),IF(事業所!$BP$3=2,VLOOKUP(貼付データ①!$N$3,市外事業所一覧!$C$3:$H$10000,5,FALSE),VLOOKUP(H49,地活・作業所一覧!$A$3:$F$55,5,FALSE))))</f>
        <v/>
      </c>
      <c r="E49" s="183" t="str">
        <f>IF(対象者!E50="","",IF(事業所!$BP$3=1,VLOOKUP(貼付データ①!$N$3,市内事業所一覧!$C$3:$K$10110,9,FALSE),IF(事業所!$BP$3=2,VLOOKUP(貼付データ①!$N$3,市外事業所一覧!$C$3:$H$10000,6,FALSE),VLOOKUP(H49,地活・作業所一覧!$A$3:$F$55,6,FALSE))))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IF(対象者!E51="","",IF(事業所!$BP$3=1,VLOOKUP(貼付データ①!$N$3,市内事業所一覧!$C$3:$K$10110,8,FALSE),IF(事業所!$BP$3=2,VLOOKUP(貼付データ①!$N$3,市外事業所一覧!$C$3:$H$10000,5,FALSE),VLOOKUP(H50,地活・作業所一覧!$A$3:$F$55,5,FALSE))))</f>
        <v/>
      </c>
      <c r="E50" s="183" t="str">
        <f>IF(対象者!E51="","",IF(事業所!$BP$3=1,VLOOKUP(貼付データ①!$N$3,市内事業所一覧!$C$3:$K$10110,9,FALSE),IF(事業所!$BP$3=2,VLOOKUP(貼付データ①!$N$3,市外事業所一覧!$C$3:$H$10000,6,FALSE),VLOOKUP(H50,地活・作業所一覧!$A$3:$F$55,6,FALSE))))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IF(対象者!E52="","",IF(事業所!$BP$3=1,VLOOKUP(貼付データ①!$N$3,市内事業所一覧!$C$3:$K$10110,8,FALSE),IF(事業所!$BP$3=2,VLOOKUP(貼付データ①!$N$3,市外事業所一覧!$C$3:$H$10000,5,FALSE),VLOOKUP(H51,地活・作業所一覧!$A$3:$F$55,5,FALSE))))</f>
        <v/>
      </c>
      <c r="E51" s="183" t="str">
        <f>IF(対象者!E52="","",IF(事業所!$BP$3=1,VLOOKUP(貼付データ①!$N$3,市内事業所一覧!$C$3:$K$10110,9,FALSE),IF(事業所!$BP$3=2,VLOOKUP(貼付データ①!$N$3,市外事業所一覧!$C$3:$H$10000,6,FALSE),VLOOKUP(H51,地活・作業所一覧!$A$3:$F$55,6,FALSE))))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IF(対象者!E53="","",IF(事業所!$BP$3=1,VLOOKUP(貼付データ①!$N$3,市内事業所一覧!$C$3:$K$10110,8,FALSE),IF(事業所!$BP$3=2,VLOOKUP(貼付データ①!$N$3,市外事業所一覧!$C$3:$H$10000,5,FALSE),VLOOKUP(H52,地活・作業所一覧!$A$3:$F$55,5,FALSE))))</f>
        <v/>
      </c>
      <c r="E52" s="183" t="str">
        <f>IF(対象者!E53="","",IF(事業所!$BP$3=1,VLOOKUP(貼付データ①!$N$3,市内事業所一覧!$C$3:$K$10110,9,FALSE),IF(事業所!$BP$3=2,VLOOKUP(貼付データ①!$N$3,市外事業所一覧!$C$3:$H$10000,6,FALSE),VLOOKUP(H52,地活・作業所一覧!$A$3:$F$55,6,FALSE))))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IF(対象者!E54="","",IF(事業所!$BP$3=1,VLOOKUP(貼付データ①!$N$3,市内事業所一覧!$C$3:$K$10110,8,FALSE),IF(事業所!$BP$3=2,VLOOKUP(貼付データ①!$N$3,市外事業所一覧!$C$3:$H$10000,5,FALSE),VLOOKUP(H53,地活・作業所一覧!$A$3:$F$55,5,FALSE))))</f>
        <v/>
      </c>
      <c r="E53" s="183" t="str">
        <f>IF(対象者!E54="","",IF(事業所!$BP$3=1,VLOOKUP(貼付データ①!$N$3,市内事業所一覧!$C$3:$K$10110,9,FALSE),IF(事業所!$BP$3=2,VLOOKUP(貼付データ①!$N$3,市外事業所一覧!$C$3:$H$10000,6,FALSE),VLOOKUP(H53,地活・作業所一覧!$A$3:$F$55,6,FALSE))))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45"/>
  <sheetViews>
    <sheetView view="pageBreakPreview" zoomScaleNormal="100" zoomScaleSheetLayoutView="100" workbookViewId="0">
      <pane ySplit="2" topLeftCell="A1194" activePane="bottomLeft" state="frozen"/>
      <selection activeCell="D61" sqref="D61"/>
      <selection pane="bottomLeft" activeCell="I1232" sqref="I1232"/>
    </sheetView>
  </sheetViews>
  <sheetFormatPr defaultRowHeight="16.5" x14ac:dyDescent="0.4"/>
  <cols>
    <col min="1" max="1" width="12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 t="s">
        <v>9859</v>
      </c>
      <c r="B1193" s="171" t="s">
        <v>4765</v>
      </c>
      <c r="C1193" s="171"/>
      <c r="D1193" s="170" t="s">
        <v>9791</v>
      </c>
      <c r="E1193" s="172" t="s">
        <v>9804</v>
      </c>
      <c r="F1193" s="172" t="s">
        <v>9817</v>
      </c>
      <c r="G1193" s="170" t="s">
        <v>9832</v>
      </c>
      <c r="H1193" s="170"/>
      <c r="I1193" s="172" t="s">
        <v>9908</v>
      </c>
      <c r="J1193" s="101"/>
      <c r="K1193" s="101"/>
    </row>
    <row r="1194" spans="1:11" x14ac:dyDescent="0.4">
      <c r="A1194" s="170" t="s">
        <v>9860</v>
      </c>
      <c r="B1194" s="171" t="s">
        <v>4764</v>
      </c>
      <c r="C1194" s="171"/>
      <c r="D1194" s="170" t="s">
        <v>9871</v>
      </c>
      <c r="E1194" s="172" t="s">
        <v>9879</v>
      </c>
      <c r="F1194" s="172" t="s">
        <v>9887</v>
      </c>
      <c r="G1194" s="170" t="s">
        <v>9896</v>
      </c>
      <c r="H1194" s="170"/>
      <c r="I1194" s="172" t="s">
        <v>9909</v>
      </c>
      <c r="J1194" s="101"/>
      <c r="K1194" s="101"/>
    </row>
    <row r="1195" spans="1:11" x14ac:dyDescent="0.4">
      <c r="A1195" s="170" t="s">
        <v>513</v>
      </c>
      <c r="B1195" s="171" t="s">
        <v>4762</v>
      </c>
      <c r="C1195" s="171"/>
      <c r="D1195" s="170" t="s">
        <v>3252</v>
      </c>
      <c r="E1195" s="172" t="s">
        <v>4362</v>
      </c>
      <c r="F1195" s="172" t="s">
        <v>9888</v>
      </c>
      <c r="G1195" s="170" t="s">
        <v>9897</v>
      </c>
      <c r="H1195" s="170"/>
      <c r="I1195" s="172" t="s">
        <v>2389</v>
      </c>
      <c r="J1195" s="101"/>
      <c r="K1195" s="101"/>
    </row>
    <row r="1196" spans="1:11" x14ac:dyDescent="0.4">
      <c r="A1196" s="170" t="s">
        <v>9861</v>
      </c>
      <c r="B1196" s="171" t="s">
        <v>4765</v>
      </c>
      <c r="C1196" s="171"/>
      <c r="D1196" s="170" t="s">
        <v>3092</v>
      </c>
      <c r="E1196" s="172" t="s">
        <v>4201</v>
      </c>
      <c r="F1196" s="172" t="s">
        <v>2173</v>
      </c>
      <c r="G1196" s="170" t="s">
        <v>9898</v>
      </c>
      <c r="H1196" s="170"/>
      <c r="I1196" s="172" t="s">
        <v>9910</v>
      </c>
      <c r="J1196" s="101"/>
      <c r="K1196" s="101"/>
    </row>
    <row r="1197" spans="1:11" x14ac:dyDescent="0.4">
      <c r="A1197" s="170" t="s">
        <v>539</v>
      </c>
      <c r="B1197" s="171" t="s">
        <v>4765</v>
      </c>
      <c r="C1197" s="171"/>
      <c r="D1197" s="170" t="s">
        <v>1469</v>
      </c>
      <c r="E1197" s="172" t="s">
        <v>9880</v>
      </c>
      <c r="F1197" s="172" t="s">
        <v>9889</v>
      </c>
      <c r="G1197" s="170" t="s">
        <v>9899</v>
      </c>
      <c r="H1197" s="170"/>
      <c r="I1197" s="172" t="s">
        <v>2415</v>
      </c>
      <c r="J1197" s="101"/>
      <c r="K1197" s="101"/>
    </row>
    <row r="1198" spans="1:11" x14ac:dyDescent="0.4">
      <c r="A1198" s="170" t="s">
        <v>9862</v>
      </c>
      <c r="B1198" s="171" t="s">
        <v>4767</v>
      </c>
      <c r="C1198" s="171"/>
      <c r="D1198" s="170" t="s">
        <v>9569</v>
      </c>
      <c r="E1198" s="172" t="s">
        <v>9591</v>
      </c>
      <c r="F1198" s="172" t="s">
        <v>9581</v>
      </c>
      <c r="G1198" s="170" t="s">
        <v>9900</v>
      </c>
      <c r="H1198" s="170"/>
      <c r="I1198" s="172" t="s">
        <v>9911</v>
      </c>
      <c r="J1198" s="101"/>
      <c r="K1198" s="101"/>
    </row>
    <row r="1199" spans="1:11" x14ac:dyDescent="0.4">
      <c r="A1199" s="170" t="s">
        <v>9863</v>
      </c>
      <c r="B1199" s="171" t="s">
        <v>4765</v>
      </c>
      <c r="C1199" s="171"/>
      <c r="D1199" s="170" t="s">
        <v>9872</v>
      </c>
      <c r="E1199" s="172" t="s">
        <v>9881</v>
      </c>
      <c r="F1199" s="172" t="s">
        <v>9890</v>
      </c>
      <c r="G1199" s="170" t="s">
        <v>9901</v>
      </c>
      <c r="H1199" s="170"/>
      <c r="I1199" s="172" t="s">
        <v>9890</v>
      </c>
      <c r="J1199" s="101"/>
      <c r="K1199" s="101"/>
    </row>
    <row r="1200" spans="1:11" x14ac:dyDescent="0.4">
      <c r="A1200" s="170" t="s">
        <v>9864</v>
      </c>
      <c r="B1200" s="171" t="s">
        <v>4765</v>
      </c>
      <c r="C1200" s="171"/>
      <c r="D1200" s="170" t="s">
        <v>9873</v>
      </c>
      <c r="E1200" s="172" t="s">
        <v>9882</v>
      </c>
      <c r="F1200" s="172" t="s">
        <v>9891</v>
      </c>
      <c r="G1200" s="170" t="s">
        <v>9902</v>
      </c>
      <c r="H1200" s="170"/>
      <c r="I1200" s="172" t="s">
        <v>9912</v>
      </c>
      <c r="J1200" s="101"/>
      <c r="K1200" s="101"/>
    </row>
    <row r="1201" spans="1:11" x14ac:dyDescent="0.4">
      <c r="A1201" s="170" t="s">
        <v>9865</v>
      </c>
      <c r="B1201" s="171" t="s">
        <v>4765</v>
      </c>
      <c r="C1201" s="171"/>
      <c r="D1201" s="170" t="s">
        <v>9874</v>
      </c>
      <c r="E1201" s="172" t="s">
        <v>4484</v>
      </c>
      <c r="F1201" s="172" t="s">
        <v>3953</v>
      </c>
      <c r="G1201" s="170" t="s">
        <v>9903</v>
      </c>
      <c r="H1201" s="170"/>
      <c r="I1201" s="172" t="s">
        <v>9913</v>
      </c>
      <c r="J1201" s="101"/>
      <c r="K1201" s="101"/>
    </row>
    <row r="1202" spans="1:11" x14ac:dyDescent="0.4">
      <c r="A1202" s="170" t="s">
        <v>9866</v>
      </c>
      <c r="B1202" s="171" t="s">
        <v>4764</v>
      </c>
      <c r="C1202" s="171"/>
      <c r="D1202" s="170" t="s">
        <v>9875</v>
      </c>
      <c r="E1202" s="172" t="s">
        <v>9883</v>
      </c>
      <c r="F1202" s="172" t="s">
        <v>9892</v>
      </c>
      <c r="G1202" s="170" t="s">
        <v>9904</v>
      </c>
      <c r="H1202" s="170"/>
      <c r="I1202" s="172" t="s">
        <v>9892</v>
      </c>
      <c r="J1202" s="101"/>
      <c r="K1202" s="101"/>
    </row>
    <row r="1203" spans="1:11" x14ac:dyDescent="0.4">
      <c r="A1203" s="170" t="s">
        <v>9867</v>
      </c>
      <c r="B1203" s="171" t="s">
        <v>4765</v>
      </c>
      <c r="C1203" s="171"/>
      <c r="D1203" s="170" t="s">
        <v>9876</v>
      </c>
      <c r="E1203" s="172" t="s">
        <v>9884</v>
      </c>
      <c r="F1203" s="172" t="s">
        <v>9893</v>
      </c>
      <c r="G1203" s="170" t="s">
        <v>9905</v>
      </c>
      <c r="H1203" s="170"/>
      <c r="I1203" s="172" t="s">
        <v>9914</v>
      </c>
      <c r="J1203" s="101"/>
      <c r="K1203" s="101"/>
    </row>
    <row r="1204" spans="1:11" x14ac:dyDescent="0.4">
      <c r="A1204" s="170" t="s">
        <v>9868</v>
      </c>
      <c r="B1204" s="171" t="s">
        <v>4765</v>
      </c>
      <c r="C1204" s="171"/>
      <c r="D1204" s="170" t="s">
        <v>9877</v>
      </c>
      <c r="E1204" s="172" t="s">
        <v>9885</v>
      </c>
      <c r="F1204" s="172" t="s">
        <v>9894</v>
      </c>
      <c r="G1204" s="170" t="s">
        <v>9906</v>
      </c>
      <c r="H1204" s="170"/>
      <c r="I1204" s="172" t="s">
        <v>9894</v>
      </c>
      <c r="J1204" s="101"/>
      <c r="K1204" s="101"/>
    </row>
    <row r="1205" spans="1:11" ht="15.75" customHeight="1" x14ac:dyDescent="0.4">
      <c r="A1205" s="170" t="s">
        <v>9869</v>
      </c>
      <c r="B1205" s="171" t="s">
        <v>4765</v>
      </c>
      <c r="C1205" s="171"/>
      <c r="D1205" s="170" t="s">
        <v>3565</v>
      </c>
      <c r="E1205" s="172" t="s">
        <v>4202</v>
      </c>
      <c r="F1205" s="172" t="s">
        <v>2174</v>
      </c>
      <c r="G1205" s="170" t="s">
        <v>1947</v>
      </c>
      <c r="H1205" s="170"/>
      <c r="I1205" s="172" t="s">
        <v>9915</v>
      </c>
      <c r="J1205" s="101"/>
      <c r="K1205" s="101"/>
    </row>
    <row r="1206" spans="1:11" x14ac:dyDescent="0.4">
      <c r="A1206" s="170" t="s">
        <v>9870</v>
      </c>
      <c r="B1206" s="171" t="s">
        <v>4765</v>
      </c>
      <c r="C1206" s="171"/>
      <c r="D1206" s="170" t="s">
        <v>9878</v>
      </c>
      <c r="E1206" s="172" t="s">
        <v>9886</v>
      </c>
      <c r="F1206" s="172" t="s">
        <v>9895</v>
      </c>
      <c r="G1206" s="170" t="s">
        <v>9907</v>
      </c>
      <c r="H1206" s="170"/>
      <c r="I1206" s="172" t="s">
        <v>9916</v>
      </c>
      <c r="J1206" s="101"/>
      <c r="K1206" s="101"/>
    </row>
    <row r="1207" spans="1:11" x14ac:dyDescent="0.4">
      <c r="A1207" s="170" t="s">
        <v>9952</v>
      </c>
      <c r="B1207" s="171" t="s">
        <v>9951</v>
      </c>
      <c r="C1207" s="171"/>
      <c r="D1207" s="170" t="s">
        <v>9955</v>
      </c>
      <c r="E1207" s="172" t="s">
        <v>9956</v>
      </c>
      <c r="F1207" s="172" t="s">
        <v>9957</v>
      </c>
      <c r="G1207" s="170" t="s">
        <v>9953</v>
      </c>
      <c r="H1207" s="170"/>
      <c r="I1207" s="172" t="s">
        <v>9954</v>
      </c>
      <c r="J1207" s="101"/>
      <c r="K1207" s="101"/>
    </row>
    <row r="1208" spans="1:11" x14ac:dyDescent="0.4">
      <c r="A1208" s="170" t="s">
        <v>9958</v>
      </c>
      <c r="B1208" s="171" t="s">
        <v>9951</v>
      </c>
      <c r="C1208" s="171"/>
      <c r="D1208" s="170" t="s">
        <v>9961</v>
      </c>
      <c r="E1208" s="170" t="s">
        <v>9962</v>
      </c>
      <c r="F1208" s="170" t="s">
        <v>9963</v>
      </c>
      <c r="G1208" s="170" t="s">
        <v>9959</v>
      </c>
      <c r="H1208" s="170"/>
      <c r="I1208" s="170" t="s">
        <v>9960</v>
      </c>
      <c r="J1208" s="101"/>
      <c r="K1208" s="101"/>
    </row>
    <row r="1209" spans="1:11" x14ac:dyDescent="0.4">
      <c r="A1209" s="170" t="s">
        <v>9964</v>
      </c>
      <c r="B1209" s="171" t="s">
        <v>9951</v>
      </c>
      <c r="C1209" s="171"/>
      <c r="D1209" s="170" t="s">
        <v>9976</v>
      </c>
      <c r="E1209" s="170" t="s">
        <v>9973</v>
      </c>
      <c r="F1209" s="170" t="s">
        <v>9970</v>
      </c>
      <c r="G1209" s="170" t="s">
        <v>9977</v>
      </c>
      <c r="H1209" s="170"/>
      <c r="I1209" s="170" t="s">
        <v>9967</v>
      </c>
      <c r="J1209" s="101"/>
      <c r="K1209" s="101"/>
    </row>
    <row r="1210" spans="1:11" x14ac:dyDescent="0.4">
      <c r="A1210" s="170" t="s">
        <v>9965</v>
      </c>
      <c r="B1210" s="171" t="s">
        <v>9951</v>
      </c>
      <c r="C1210" s="171"/>
      <c r="D1210" s="170" t="s">
        <v>9978</v>
      </c>
      <c r="E1210" s="170" t="s">
        <v>9974</v>
      </c>
      <c r="F1210" s="170" t="s">
        <v>9971</v>
      </c>
      <c r="G1210" s="170" t="s">
        <v>9979</v>
      </c>
      <c r="H1210" s="170"/>
      <c r="I1210" s="170" t="s">
        <v>9968</v>
      </c>
      <c r="J1210" s="101"/>
      <c r="K1210" s="101"/>
    </row>
    <row r="1211" spans="1:11" x14ac:dyDescent="0.4">
      <c r="A1211" s="170" t="s">
        <v>9966</v>
      </c>
      <c r="B1211" s="171" t="s">
        <v>9951</v>
      </c>
      <c r="C1211" s="171"/>
      <c r="D1211" s="170" t="s">
        <v>9980</v>
      </c>
      <c r="E1211" s="170" t="s">
        <v>9975</v>
      </c>
      <c r="F1211" s="170" t="s">
        <v>9972</v>
      </c>
      <c r="G1211" s="170" t="s">
        <v>9981</v>
      </c>
      <c r="H1211" s="170"/>
      <c r="I1211" s="170" t="s">
        <v>9969</v>
      </c>
      <c r="J1211" s="101"/>
      <c r="K1211" s="101"/>
    </row>
    <row r="1212" spans="1:11" x14ac:dyDescent="0.4">
      <c r="A1212" s="170" t="s">
        <v>9982</v>
      </c>
      <c r="B1212" s="170" t="s">
        <v>4765</v>
      </c>
      <c r="C1212" s="170"/>
      <c r="D1212" s="170" t="s">
        <v>9988</v>
      </c>
      <c r="E1212" s="170" t="s">
        <v>9991</v>
      </c>
      <c r="F1212" s="170" t="s">
        <v>9986</v>
      </c>
      <c r="G1212" s="170" t="s">
        <v>9984</v>
      </c>
      <c r="H1212" s="170"/>
      <c r="I1212" s="170" t="s">
        <v>9986</v>
      </c>
      <c r="J1212" s="101"/>
      <c r="K1212" s="101"/>
    </row>
    <row r="1213" spans="1:11" x14ac:dyDescent="0.4">
      <c r="A1213" s="170" t="s">
        <v>9983</v>
      </c>
      <c r="B1213" s="170" t="s">
        <v>4764</v>
      </c>
      <c r="C1213" s="170"/>
      <c r="D1213" s="170" t="s">
        <v>9989</v>
      </c>
      <c r="E1213" s="170" t="s">
        <v>9992</v>
      </c>
      <c r="F1213" s="170" t="s">
        <v>9990</v>
      </c>
      <c r="G1213" s="170" t="s">
        <v>9985</v>
      </c>
      <c r="H1213" s="170"/>
      <c r="I1213" s="170" t="s">
        <v>9987</v>
      </c>
      <c r="J1213" s="101"/>
      <c r="K1213" s="101"/>
    </row>
    <row r="1214" spans="1:11" x14ac:dyDescent="0.4">
      <c r="A1214" s="170" t="s">
        <v>9993</v>
      </c>
      <c r="B1214" s="171" t="s">
        <v>9951</v>
      </c>
      <c r="C1214" s="171"/>
      <c r="D1214" s="170" t="s">
        <v>9996</v>
      </c>
      <c r="E1214" s="170" t="s">
        <v>9997</v>
      </c>
      <c r="F1214" s="170" t="s">
        <v>9998</v>
      </c>
      <c r="G1214" s="170" t="s">
        <v>9994</v>
      </c>
      <c r="H1214" s="170"/>
      <c r="I1214" s="170" t="s">
        <v>9995</v>
      </c>
      <c r="J1214" s="101"/>
      <c r="K1214" s="101"/>
    </row>
    <row r="1215" spans="1:11" x14ac:dyDescent="0.4">
      <c r="A1215" s="170" t="s">
        <v>9999</v>
      </c>
      <c r="B1215" s="171" t="s">
        <v>9951</v>
      </c>
      <c r="C1215" s="171"/>
      <c r="D1215" s="170" t="s">
        <v>10002</v>
      </c>
      <c r="E1215" s="170" t="s">
        <v>10004</v>
      </c>
      <c r="F1215" s="170" t="s">
        <v>10003</v>
      </c>
      <c r="G1215" s="170" t="s">
        <v>10000</v>
      </c>
      <c r="H1215" s="170"/>
      <c r="I1215" s="170" t="s">
        <v>10001</v>
      </c>
      <c r="J1215" s="101"/>
      <c r="K1215" s="101"/>
    </row>
    <row r="1216" spans="1:11" x14ac:dyDescent="0.4">
      <c r="A1216" s="170" t="s">
        <v>10005</v>
      </c>
      <c r="B1216" s="170" t="s">
        <v>4765</v>
      </c>
      <c r="C1216" s="170"/>
      <c r="D1216" s="170" t="s">
        <v>10011</v>
      </c>
      <c r="E1216" s="170" t="s">
        <v>10014</v>
      </c>
      <c r="F1216" s="170" t="s">
        <v>10012</v>
      </c>
      <c r="G1216" s="170" t="s">
        <v>10007</v>
      </c>
      <c r="H1216" s="170"/>
      <c r="I1216" s="170" t="s">
        <v>10009</v>
      </c>
      <c r="J1216" s="101"/>
      <c r="K1216" s="101"/>
    </row>
    <row r="1217" spans="1:11" x14ac:dyDescent="0.4">
      <c r="A1217" s="170" t="s">
        <v>10006</v>
      </c>
      <c r="B1217" s="170" t="s">
        <v>4763</v>
      </c>
      <c r="C1217" s="170"/>
      <c r="D1217" s="170" t="s">
        <v>9387</v>
      </c>
      <c r="E1217" s="170" t="s">
        <v>10015</v>
      </c>
      <c r="F1217" s="170" t="s">
        <v>10013</v>
      </c>
      <c r="G1217" s="170" t="s">
        <v>10008</v>
      </c>
      <c r="H1217" s="170"/>
      <c r="I1217" s="170" t="s">
        <v>10010</v>
      </c>
      <c r="J1217" s="101"/>
      <c r="K1217" s="101"/>
    </row>
    <row r="1218" spans="1:11" x14ac:dyDescent="0.4">
      <c r="A1218" s="170" t="s">
        <v>10045</v>
      </c>
      <c r="B1218" s="171" t="s">
        <v>4765</v>
      </c>
      <c r="C1218" s="171"/>
      <c r="D1218" s="170" t="s">
        <v>3504</v>
      </c>
      <c r="E1218" s="172" t="s">
        <v>10066</v>
      </c>
      <c r="F1218" s="172" t="s">
        <v>10078</v>
      </c>
      <c r="G1218" s="170" t="s">
        <v>10090</v>
      </c>
      <c r="H1218" s="170"/>
      <c r="I1218" s="172" t="s">
        <v>10104</v>
      </c>
      <c r="J1218" s="101"/>
      <c r="K1218" s="101"/>
    </row>
    <row r="1219" spans="1:11" x14ac:dyDescent="0.4">
      <c r="A1219" s="170" t="s">
        <v>10046</v>
      </c>
      <c r="B1219" s="171" t="s">
        <v>4764</v>
      </c>
      <c r="C1219" s="171"/>
      <c r="D1219" s="170" t="s">
        <v>10058</v>
      </c>
      <c r="E1219" s="172" t="s">
        <v>10067</v>
      </c>
      <c r="F1219" s="172" t="s">
        <v>10079</v>
      </c>
      <c r="G1219" s="170" t="s">
        <v>10091</v>
      </c>
      <c r="H1219" s="170"/>
      <c r="I1219" s="172" t="s">
        <v>10079</v>
      </c>
      <c r="J1219" s="101"/>
      <c r="K1219" s="101"/>
    </row>
    <row r="1220" spans="1:11" x14ac:dyDescent="0.4">
      <c r="A1220" s="170" t="s">
        <v>10047</v>
      </c>
      <c r="B1220" s="171" t="s">
        <v>4762</v>
      </c>
      <c r="C1220" s="171"/>
      <c r="D1220" s="170" t="s">
        <v>10059</v>
      </c>
      <c r="E1220" s="172" t="s">
        <v>10068</v>
      </c>
      <c r="F1220" s="172" t="s">
        <v>10080</v>
      </c>
      <c r="G1220" s="170" t="s">
        <v>10092</v>
      </c>
      <c r="H1220" s="170"/>
      <c r="I1220" s="172" t="s">
        <v>10105</v>
      </c>
      <c r="J1220" s="101"/>
      <c r="K1220" s="101"/>
    </row>
    <row r="1221" spans="1:11" x14ac:dyDescent="0.4">
      <c r="A1221" s="170" t="s">
        <v>10047</v>
      </c>
      <c r="B1221" s="171" t="s">
        <v>4765</v>
      </c>
      <c r="C1221" s="171"/>
      <c r="D1221" s="170" t="s">
        <v>10059</v>
      </c>
      <c r="E1221" s="172" t="s">
        <v>10068</v>
      </c>
      <c r="F1221" s="172" t="s">
        <v>10080</v>
      </c>
      <c r="G1221" s="170" t="s">
        <v>10092</v>
      </c>
      <c r="H1221" s="170"/>
      <c r="I1221" s="172" t="s">
        <v>10105</v>
      </c>
      <c r="J1221" s="101"/>
      <c r="K1221" s="101"/>
    </row>
    <row r="1222" spans="1:11" x14ac:dyDescent="0.4">
      <c r="A1222" s="170" t="s">
        <v>10048</v>
      </c>
      <c r="B1222" s="171" t="s">
        <v>4765</v>
      </c>
      <c r="C1222" s="171"/>
      <c r="D1222" s="170" t="s">
        <v>10060</v>
      </c>
      <c r="E1222" s="172" t="s">
        <v>10069</v>
      </c>
      <c r="F1222" s="172" t="s">
        <v>10081</v>
      </c>
      <c r="G1222" s="170" t="s">
        <v>10093</v>
      </c>
      <c r="H1222" s="170"/>
      <c r="I1222" s="172" t="s">
        <v>10106</v>
      </c>
      <c r="J1222" s="101"/>
      <c r="K1222" s="101"/>
    </row>
    <row r="1223" spans="1:11" x14ac:dyDescent="0.4">
      <c r="A1223" s="170" t="s">
        <v>10049</v>
      </c>
      <c r="B1223" s="171" t="s">
        <v>4767</v>
      </c>
      <c r="C1223" s="171"/>
      <c r="D1223" s="170" t="s">
        <v>9569</v>
      </c>
      <c r="E1223" s="172" t="s">
        <v>10070</v>
      </c>
      <c r="F1223" s="172" t="s">
        <v>10082</v>
      </c>
      <c r="G1223" s="170" t="s">
        <v>10094</v>
      </c>
      <c r="H1223" s="170"/>
      <c r="I1223" s="172" t="s">
        <v>10107</v>
      </c>
      <c r="J1223" s="101"/>
      <c r="K1223" s="101"/>
    </row>
    <row r="1224" spans="1:11" x14ac:dyDescent="0.4">
      <c r="A1224" s="170" t="s">
        <v>10050</v>
      </c>
      <c r="B1224" s="171" t="s">
        <v>4765</v>
      </c>
      <c r="C1224" s="171"/>
      <c r="D1224" s="170" t="s">
        <v>10061</v>
      </c>
      <c r="E1224" s="172" t="s">
        <v>10071</v>
      </c>
      <c r="F1224" s="172" t="s">
        <v>10083</v>
      </c>
      <c r="G1224" s="170" t="s">
        <v>10095</v>
      </c>
      <c r="H1224" s="170"/>
      <c r="I1224" s="172" t="s">
        <v>10108</v>
      </c>
      <c r="J1224" s="101"/>
      <c r="K1224" s="101"/>
    </row>
    <row r="1225" spans="1:11" x14ac:dyDescent="0.4">
      <c r="A1225" s="170" t="s">
        <v>10051</v>
      </c>
      <c r="B1225" s="171" t="s">
        <v>4765</v>
      </c>
      <c r="C1225" s="171"/>
      <c r="D1225" s="170" t="s">
        <v>10062</v>
      </c>
      <c r="E1225" s="172" t="s">
        <v>10072</v>
      </c>
      <c r="F1225" s="172" t="s">
        <v>10084</v>
      </c>
      <c r="G1225" s="170" t="s">
        <v>10096</v>
      </c>
      <c r="H1225" s="170"/>
      <c r="I1225" s="172" t="s">
        <v>10109</v>
      </c>
      <c r="J1225" s="101"/>
      <c r="K1225" s="101"/>
    </row>
    <row r="1226" spans="1:11" x14ac:dyDescent="0.4">
      <c r="A1226" s="170" t="s">
        <v>10052</v>
      </c>
      <c r="B1226" s="171" t="s">
        <v>4764</v>
      </c>
      <c r="C1226" s="171"/>
      <c r="D1226" s="170" t="s">
        <v>10063</v>
      </c>
      <c r="E1226" s="172" t="s">
        <v>10073</v>
      </c>
      <c r="F1226" s="172" t="s">
        <v>10085</v>
      </c>
      <c r="G1226" s="170" t="s">
        <v>10097</v>
      </c>
      <c r="H1226" s="170"/>
      <c r="I1226" s="172" t="s">
        <v>10085</v>
      </c>
      <c r="J1226" s="101"/>
      <c r="K1226" s="101"/>
    </row>
    <row r="1227" spans="1:11" x14ac:dyDescent="0.4">
      <c r="A1227" s="170" t="s">
        <v>10053</v>
      </c>
      <c r="B1227" s="171" t="s">
        <v>4765</v>
      </c>
      <c r="C1227" s="171"/>
      <c r="D1227" s="170" t="s">
        <v>10064</v>
      </c>
      <c r="E1227" s="172" t="s">
        <v>10074</v>
      </c>
      <c r="F1227" s="172" t="s">
        <v>10086</v>
      </c>
      <c r="G1227" s="170" t="s">
        <v>10098</v>
      </c>
      <c r="H1227" s="170"/>
      <c r="I1227" s="172" t="s">
        <v>10086</v>
      </c>
      <c r="J1227" s="101"/>
      <c r="K1227" s="101"/>
    </row>
    <row r="1228" spans="1:11" x14ac:dyDescent="0.4">
      <c r="A1228" s="170" t="s">
        <v>10054</v>
      </c>
      <c r="B1228" s="171" t="s">
        <v>4765</v>
      </c>
      <c r="C1228" s="171"/>
      <c r="D1228" s="170" t="s">
        <v>3582</v>
      </c>
      <c r="E1228" s="172" t="s">
        <v>10075</v>
      </c>
      <c r="F1228" s="172" t="s">
        <v>10087</v>
      </c>
      <c r="G1228" s="170" t="s">
        <v>10099</v>
      </c>
      <c r="H1228" s="170"/>
      <c r="I1228" s="172" t="s">
        <v>10110</v>
      </c>
      <c r="J1228" s="101"/>
      <c r="K1228" s="101"/>
    </row>
    <row r="1229" spans="1:11" x14ac:dyDescent="0.4">
      <c r="A1229" s="170" t="s">
        <v>10055</v>
      </c>
      <c r="B1229" s="171" t="s">
        <v>4767</v>
      </c>
      <c r="C1229" s="171"/>
      <c r="D1229" s="170" t="s">
        <v>9569</v>
      </c>
      <c r="E1229" s="172" t="s">
        <v>10070</v>
      </c>
      <c r="F1229" s="172" t="s">
        <v>10082</v>
      </c>
      <c r="G1229" s="170" t="s">
        <v>10100</v>
      </c>
      <c r="H1229" s="170"/>
      <c r="I1229" s="172" t="s">
        <v>10111</v>
      </c>
      <c r="J1229" s="101"/>
      <c r="K1229" s="101"/>
    </row>
    <row r="1230" spans="1:11" x14ac:dyDescent="0.4">
      <c r="A1230" s="170" t="s">
        <v>10056</v>
      </c>
      <c r="B1230" s="171" t="s">
        <v>4765</v>
      </c>
      <c r="C1230" s="171"/>
      <c r="D1230" s="170" t="s">
        <v>10065</v>
      </c>
      <c r="E1230" s="172" t="s">
        <v>10076</v>
      </c>
      <c r="F1230" s="172" t="s">
        <v>10088</v>
      </c>
      <c r="G1230" s="170" t="s">
        <v>10101</v>
      </c>
      <c r="H1230" s="170"/>
      <c r="I1230" s="172" t="s">
        <v>10112</v>
      </c>
      <c r="J1230" s="101"/>
      <c r="K1230" s="101"/>
    </row>
    <row r="1231" spans="1:11" x14ac:dyDescent="0.4">
      <c r="A1231" s="170" t="s">
        <v>10057</v>
      </c>
      <c r="B1231" s="171" t="s">
        <v>4763</v>
      </c>
      <c r="C1231" s="171"/>
      <c r="D1231" s="170" t="s">
        <v>3203</v>
      </c>
      <c r="E1231" s="172" t="s">
        <v>10077</v>
      </c>
      <c r="F1231" s="172" t="s">
        <v>10089</v>
      </c>
      <c r="G1231" s="170" t="s">
        <v>10102</v>
      </c>
      <c r="H1231" s="170"/>
      <c r="I1231" s="172" t="s">
        <v>10113</v>
      </c>
      <c r="J1231" s="101"/>
      <c r="K1231" s="101"/>
    </row>
    <row r="1232" spans="1:11" x14ac:dyDescent="0.4">
      <c r="A1232" s="170" t="s">
        <v>10057</v>
      </c>
      <c r="B1232" s="171" t="s">
        <v>4765</v>
      </c>
      <c r="C1232" s="171"/>
      <c r="D1232" s="170" t="s">
        <v>3203</v>
      </c>
      <c r="E1232" s="172" t="s">
        <v>10077</v>
      </c>
      <c r="F1232" s="172" t="s">
        <v>10089</v>
      </c>
      <c r="G1232" s="170" t="s">
        <v>10103</v>
      </c>
      <c r="H1232" s="170"/>
      <c r="I1232" s="172" t="s">
        <v>10113</v>
      </c>
      <c r="J1232" s="101"/>
      <c r="K1232" s="101"/>
    </row>
    <row r="1233" spans="1:11" x14ac:dyDescent="0.4">
      <c r="A1233" s="170"/>
      <c r="B1233" s="171"/>
      <c r="C1233" s="171"/>
      <c r="D1233" s="170"/>
      <c r="E1233" s="172"/>
      <c r="F1233" s="172"/>
      <c r="G1233" s="170"/>
      <c r="H1233" s="170"/>
      <c r="I1233" s="172"/>
      <c r="J1233" s="101"/>
      <c r="K1233" s="101"/>
    </row>
    <row r="1234" spans="1:11" x14ac:dyDescent="0.4">
      <c r="A1234" s="170"/>
      <c r="B1234" s="171"/>
      <c r="C1234" s="171"/>
      <c r="D1234" s="170"/>
      <c r="E1234" s="172"/>
      <c r="F1234" s="172"/>
      <c r="G1234" s="170"/>
      <c r="H1234" s="170"/>
      <c r="I1234" s="172"/>
      <c r="J1234" s="101"/>
      <c r="K1234" s="101"/>
    </row>
    <row r="1235" spans="1:11" x14ac:dyDescent="0.4">
      <c r="A1235" s="170"/>
      <c r="B1235" s="171"/>
      <c r="C1235" s="171"/>
      <c r="D1235" s="170"/>
      <c r="E1235" s="172"/>
      <c r="F1235" s="172"/>
      <c r="G1235" s="170"/>
      <c r="H1235" s="170"/>
      <c r="I1235" s="172"/>
      <c r="J1235" s="101"/>
      <c r="K1235" s="101"/>
    </row>
    <row r="1236" spans="1:11" x14ac:dyDescent="0.4">
      <c r="A1236" s="170"/>
      <c r="B1236" s="171"/>
      <c r="C1236" s="171"/>
      <c r="D1236" s="170"/>
      <c r="E1236" s="172"/>
      <c r="F1236" s="172"/>
      <c r="G1236" s="170"/>
      <c r="H1236" s="170"/>
      <c r="I1236" s="172"/>
      <c r="J1236" s="101"/>
      <c r="K1236" s="101"/>
    </row>
    <row r="1237" spans="1:11" x14ac:dyDescent="0.4">
      <c r="A1237" s="170"/>
      <c r="B1237" s="171"/>
      <c r="C1237" s="171"/>
      <c r="D1237" s="170"/>
      <c r="E1237" s="172"/>
      <c r="F1237" s="172"/>
      <c r="G1237" s="170"/>
      <c r="H1237" s="170"/>
      <c r="I1237" s="172"/>
      <c r="J1237" s="101"/>
      <c r="K1237" s="101"/>
    </row>
    <row r="1238" spans="1:11" x14ac:dyDescent="0.4">
      <c r="A1238" s="170"/>
      <c r="B1238" s="171"/>
      <c r="C1238" s="171"/>
      <c r="D1238" s="170"/>
      <c r="E1238" s="172"/>
      <c r="F1238" s="172"/>
      <c r="G1238" s="170"/>
      <c r="H1238" s="170"/>
      <c r="I1238" s="172"/>
      <c r="J1238" s="101"/>
      <c r="K1238" s="101"/>
    </row>
    <row r="1239" spans="1:11" x14ac:dyDescent="0.4">
      <c r="A1239" s="170"/>
      <c r="B1239" s="171"/>
      <c r="C1239" s="171"/>
      <c r="D1239" s="170"/>
      <c r="E1239" s="172"/>
      <c r="F1239" s="172"/>
      <c r="G1239" s="170"/>
      <c r="H1239" s="170"/>
      <c r="I1239" s="172"/>
      <c r="J1239" s="101"/>
      <c r="K1239" s="101"/>
    </row>
    <row r="1240" spans="1:11" x14ac:dyDescent="0.4">
      <c r="A1240" s="170"/>
      <c r="B1240" s="171"/>
      <c r="C1240" s="171"/>
      <c r="D1240" s="170"/>
      <c r="E1240" s="172"/>
      <c r="F1240" s="172"/>
      <c r="G1240" s="170"/>
      <c r="H1240" s="170"/>
      <c r="I1240" s="172"/>
      <c r="J1240" s="101"/>
      <c r="K1240" s="101"/>
    </row>
    <row r="1241" spans="1:11" x14ac:dyDescent="0.4">
      <c r="A1241" s="170"/>
      <c r="B1241" s="171"/>
      <c r="C1241" s="171"/>
      <c r="D1241" s="170"/>
      <c r="E1241" s="172"/>
      <c r="F1241" s="172"/>
      <c r="G1241" s="170"/>
      <c r="H1241" s="170"/>
      <c r="I1241" s="172"/>
      <c r="J1241" s="101"/>
      <c r="K1241" s="101"/>
    </row>
    <row r="1242" spans="1:11" x14ac:dyDescent="0.4">
      <c r="A1242" s="170"/>
      <c r="B1242" s="171"/>
      <c r="C1242" s="171"/>
      <c r="D1242" s="170"/>
      <c r="E1242" s="172"/>
      <c r="F1242" s="172"/>
      <c r="G1242" s="170"/>
      <c r="H1242" s="170"/>
      <c r="I1242" s="172"/>
      <c r="J1242" s="101"/>
      <c r="K1242" s="101"/>
    </row>
    <row r="1243" spans="1:11" x14ac:dyDescent="0.4">
      <c r="A1243" s="170"/>
      <c r="B1243" s="171"/>
      <c r="C1243" s="171"/>
      <c r="D1243" s="170"/>
      <c r="E1243" s="172"/>
      <c r="F1243" s="172"/>
      <c r="G1243" s="170"/>
      <c r="H1243" s="170"/>
      <c r="I1243" s="172"/>
      <c r="J1243" s="101"/>
      <c r="K1243" s="101"/>
    </row>
    <row r="1244" spans="1:11" x14ac:dyDescent="0.4">
      <c r="A1244" s="170"/>
      <c r="B1244" s="171"/>
      <c r="C1244" s="171"/>
      <c r="D1244" s="170"/>
      <c r="E1244" s="172"/>
      <c r="F1244" s="172"/>
      <c r="G1244" s="170"/>
      <c r="H1244" s="170"/>
      <c r="I1244" s="172"/>
      <c r="J1244" s="101"/>
      <c r="K1244" s="101"/>
    </row>
    <row r="1245" spans="1:11" x14ac:dyDescent="0.4">
      <c r="A1245" s="170"/>
      <c r="B1245" s="171"/>
      <c r="C1245" s="171"/>
      <c r="D1245" s="170"/>
      <c r="E1245" s="172"/>
      <c r="F1245" s="172"/>
      <c r="G1245" s="170"/>
      <c r="H1245" s="170"/>
      <c r="I1245" s="172"/>
      <c r="J1245" s="101"/>
      <c r="K1245" s="101"/>
    </row>
  </sheetData>
  <autoFilter ref="A2:L121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49"/>
  <sheetViews>
    <sheetView view="pageBreakPreview" zoomScaleNormal="100" zoomScaleSheetLayoutView="100" workbookViewId="0">
      <pane ySplit="2" topLeftCell="A1500" activePane="bottomLeft" state="frozen"/>
      <selection activeCell="D61" sqref="D61"/>
      <selection pane="bottomLeft" activeCell="F1525" sqref="F1525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 t="s">
        <v>9917</v>
      </c>
      <c r="B1492" s="162" t="s">
        <v>4765</v>
      </c>
      <c r="C1492" s="162"/>
      <c r="D1492" s="169" t="s">
        <v>9936</v>
      </c>
      <c r="E1492" s="169" t="s">
        <v>9927</v>
      </c>
      <c r="F1492" s="106" t="s">
        <v>9942</v>
      </c>
      <c r="G1492" s="101"/>
      <c r="H1492" s="101"/>
    </row>
    <row r="1493" spans="1:8" x14ac:dyDescent="0.4">
      <c r="A1493" s="169" t="s">
        <v>9918</v>
      </c>
      <c r="B1493" s="162" t="s">
        <v>4765</v>
      </c>
      <c r="C1493" s="162"/>
      <c r="D1493" s="169" t="s">
        <v>3326</v>
      </c>
      <c r="E1493" s="169" t="s">
        <v>9928</v>
      </c>
      <c r="F1493" s="106" t="s">
        <v>9424</v>
      </c>
      <c r="G1493" s="101"/>
      <c r="H1493" s="101"/>
    </row>
    <row r="1494" spans="1:8" x14ac:dyDescent="0.4">
      <c r="A1494" s="169" t="s">
        <v>9919</v>
      </c>
      <c r="B1494" s="162" t="s">
        <v>4765</v>
      </c>
      <c r="C1494" s="162"/>
      <c r="D1494" s="169" t="s">
        <v>6225</v>
      </c>
      <c r="E1494" s="169" t="s">
        <v>9929</v>
      </c>
      <c r="F1494" s="106" t="s">
        <v>9943</v>
      </c>
      <c r="G1494" s="101"/>
      <c r="H1494" s="101"/>
    </row>
    <row r="1495" spans="1:8" x14ac:dyDescent="0.4">
      <c r="A1495" s="169" t="s">
        <v>9920</v>
      </c>
      <c r="B1495" s="162" t="s">
        <v>4765</v>
      </c>
      <c r="C1495" s="162"/>
      <c r="D1495" s="169" t="s">
        <v>9937</v>
      </c>
      <c r="E1495" s="169" t="s">
        <v>9930</v>
      </c>
      <c r="F1495" s="106" t="s">
        <v>9944</v>
      </c>
      <c r="G1495" s="101"/>
      <c r="H1495" s="101"/>
    </row>
    <row r="1496" spans="1:8" x14ac:dyDescent="0.4">
      <c r="A1496" s="169" t="s">
        <v>9921</v>
      </c>
      <c r="B1496" s="162" t="s">
        <v>4762</v>
      </c>
      <c r="C1496" s="162"/>
      <c r="D1496" s="169" t="s">
        <v>9938</v>
      </c>
      <c r="E1496" s="169" t="s">
        <v>9931</v>
      </c>
      <c r="F1496" s="106" t="s">
        <v>9945</v>
      </c>
      <c r="G1496" s="101"/>
      <c r="H1496" s="101"/>
    </row>
    <row r="1497" spans="1:8" x14ac:dyDescent="0.4">
      <c r="A1497" s="169" t="s">
        <v>9922</v>
      </c>
      <c r="B1497" s="162" t="s">
        <v>4765</v>
      </c>
      <c r="C1497" s="162"/>
      <c r="D1497" s="169" t="s">
        <v>9939</v>
      </c>
      <c r="E1497" s="169" t="s">
        <v>9932</v>
      </c>
      <c r="F1497" s="106" t="s">
        <v>9946</v>
      </c>
      <c r="G1497" s="101"/>
      <c r="H1497" s="101"/>
    </row>
    <row r="1498" spans="1:8" x14ac:dyDescent="0.4">
      <c r="A1498" s="169" t="s">
        <v>9728</v>
      </c>
      <c r="B1498" s="162" t="s">
        <v>4765</v>
      </c>
      <c r="C1498" s="162"/>
      <c r="D1498" s="169" t="s">
        <v>9738</v>
      </c>
      <c r="E1498" s="169" t="s">
        <v>9749</v>
      </c>
      <c r="F1498" s="106" t="s">
        <v>9760</v>
      </c>
      <c r="G1498" s="101"/>
      <c r="H1498" s="101"/>
    </row>
    <row r="1499" spans="1:8" x14ac:dyDescent="0.4">
      <c r="A1499" s="169" t="s">
        <v>9923</v>
      </c>
      <c r="B1499" s="162" t="s">
        <v>4763</v>
      </c>
      <c r="C1499" s="162"/>
      <c r="D1499" s="169" t="s">
        <v>9940</v>
      </c>
      <c r="E1499" s="169" t="s">
        <v>9933</v>
      </c>
      <c r="F1499" s="106" t="s">
        <v>9947</v>
      </c>
      <c r="G1499" s="101"/>
      <c r="H1499" s="101"/>
    </row>
    <row r="1500" spans="1:8" x14ac:dyDescent="0.4">
      <c r="A1500" s="169" t="s">
        <v>9924</v>
      </c>
      <c r="B1500" s="162" t="s">
        <v>4765</v>
      </c>
      <c r="C1500" s="162"/>
      <c r="D1500" s="169" t="s">
        <v>6596</v>
      </c>
      <c r="E1500" s="169" t="s">
        <v>7620</v>
      </c>
      <c r="F1500" s="106" t="s">
        <v>9948</v>
      </c>
      <c r="G1500" s="101"/>
      <c r="H1500" s="101"/>
    </row>
    <row r="1501" spans="1:8" x14ac:dyDescent="0.4">
      <c r="A1501" s="169" t="s">
        <v>9925</v>
      </c>
      <c r="B1501" s="162" t="s">
        <v>4765</v>
      </c>
      <c r="C1501" s="162"/>
      <c r="D1501" s="169" t="s">
        <v>9941</v>
      </c>
      <c r="E1501" s="169" t="s">
        <v>9934</v>
      </c>
      <c r="F1501" s="106" t="s">
        <v>9949</v>
      </c>
      <c r="G1501" s="101"/>
      <c r="H1501" s="101"/>
    </row>
    <row r="1502" spans="1:8" x14ac:dyDescent="0.4">
      <c r="A1502" s="169" t="s">
        <v>9731</v>
      </c>
      <c r="B1502" s="162" t="s">
        <v>4765</v>
      </c>
      <c r="C1502" s="162"/>
      <c r="D1502" s="169" t="s">
        <v>6475</v>
      </c>
      <c r="E1502" s="169" t="s">
        <v>7913</v>
      </c>
      <c r="F1502" s="106" t="s">
        <v>9763</v>
      </c>
      <c r="G1502" s="101"/>
      <c r="H1502" s="101"/>
    </row>
    <row r="1503" spans="1:8" x14ac:dyDescent="0.4">
      <c r="A1503" s="169" t="s">
        <v>9926</v>
      </c>
      <c r="B1503" s="162" t="s">
        <v>4763</v>
      </c>
      <c r="C1503" s="162"/>
      <c r="D1503" s="169" t="s">
        <v>6797</v>
      </c>
      <c r="E1503" s="169" t="s">
        <v>9935</v>
      </c>
      <c r="F1503" s="106" t="s">
        <v>9950</v>
      </c>
      <c r="G1503" s="101"/>
      <c r="H1503" s="101"/>
    </row>
    <row r="1504" spans="1:8" x14ac:dyDescent="0.4">
      <c r="A1504" s="169" t="s">
        <v>6083</v>
      </c>
      <c r="B1504" s="169" t="s">
        <v>4765</v>
      </c>
      <c r="C1504" s="169"/>
      <c r="D1504" s="169" t="s">
        <v>6839</v>
      </c>
      <c r="E1504" s="169" t="s">
        <v>9752</v>
      </c>
      <c r="F1504" s="169" t="s">
        <v>9174</v>
      </c>
      <c r="G1504" s="101"/>
      <c r="H1504" s="101"/>
    </row>
    <row r="1505" spans="1:8" x14ac:dyDescent="0.4">
      <c r="A1505" s="169" t="s">
        <v>10016</v>
      </c>
      <c r="B1505" s="169" t="s">
        <v>4765</v>
      </c>
      <c r="C1505" s="169"/>
      <c r="D1505" s="169" t="s">
        <v>10027</v>
      </c>
      <c r="E1505" s="169" t="s">
        <v>10022</v>
      </c>
      <c r="F1505" s="169" t="s">
        <v>10034</v>
      </c>
      <c r="G1505" s="101"/>
      <c r="H1505" s="101"/>
    </row>
    <row r="1506" spans="1:8" x14ac:dyDescent="0.4">
      <c r="A1506" s="169" t="s">
        <v>10017</v>
      </c>
      <c r="B1506" s="169" t="s">
        <v>4765</v>
      </c>
      <c r="C1506" s="169"/>
      <c r="D1506" s="169" t="s">
        <v>10028</v>
      </c>
      <c r="E1506" s="169" t="s">
        <v>10023</v>
      </c>
      <c r="F1506" s="169" t="s">
        <v>10035</v>
      </c>
      <c r="G1506" s="101"/>
      <c r="H1506" s="101"/>
    </row>
    <row r="1507" spans="1:8" x14ac:dyDescent="0.4">
      <c r="A1507" s="169" t="s">
        <v>10018</v>
      </c>
      <c r="B1507" s="169" t="s">
        <v>4762</v>
      </c>
      <c r="C1507" s="169"/>
      <c r="D1507" s="169" t="s">
        <v>10029</v>
      </c>
      <c r="E1507" s="169" t="s">
        <v>10024</v>
      </c>
      <c r="F1507" s="169" t="s">
        <v>10036</v>
      </c>
      <c r="G1507" s="101"/>
      <c r="H1507" s="101"/>
    </row>
    <row r="1508" spans="1:8" x14ac:dyDescent="0.4">
      <c r="A1508" s="169" t="s">
        <v>5549</v>
      </c>
      <c r="B1508" s="169" t="s">
        <v>4765</v>
      </c>
      <c r="C1508" s="169"/>
      <c r="D1508" s="169" t="s">
        <v>10030</v>
      </c>
      <c r="E1508" s="169" t="s">
        <v>6495</v>
      </c>
      <c r="F1508" s="169" t="s">
        <v>10037</v>
      </c>
      <c r="G1508" s="101"/>
      <c r="H1508" s="101"/>
    </row>
    <row r="1509" spans="1:8" x14ac:dyDescent="0.4">
      <c r="A1509" s="169" t="s">
        <v>10019</v>
      </c>
      <c r="B1509" s="169" t="s">
        <v>4765</v>
      </c>
      <c r="C1509" s="169"/>
      <c r="D1509" s="169" t="s">
        <v>10031</v>
      </c>
      <c r="E1509" s="169" t="s">
        <v>10025</v>
      </c>
      <c r="F1509" s="169" t="s">
        <v>10038</v>
      </c>
      <c r="G1509" s="101"/>
      <c r="H1509" s="101"/>
    </row>
    <row r="1510" spans="1:8" x14ac:dyDescent="0.4">
      <c r="A1510" s="169" t="s">
        <v>10020</v>
      </c>
      <c r="B1510" s="169" t="s">
        <v>4764</v>
      </c>
      <c r="C1510" s="169"/>
      <c r="D1510" s="169" t="s">
        <v>10032</v>
      </c>
      <c r="E1510" s="169" t="s">
        <v>7700</v>
      </c>
      <c r="F1510" s="169" t="s">
        <v>10039</v>
      </c>
      <c r="G1510" s="101"/>
      <c r="H1510" s="101"/>
    </row>
    <row r="1511" spans="1:8" x14ac:dyDescent="0.4">
      <c r="A1511" s="169" t="s">
        <v>10021</v>
      </c>
      <c r="B1511" s="169" t="s">
        <v>4763</v>
      </c>
      <c r="C1511" s="169"/>
      <c r="D1511" s="169" t="s">
        <v>10033</v>
      </c>
      <c r="E1511" s="169" t="s">
        <v>10026</v>
      </c>
      <c r="F1511" s="169" t="s">
        <v>10040</v>
      </c>
      <c r="G1511" s="101"/>
      <c r="H1511" s="101"/>
    </row>
    <row r="1512" spans="1:8" x14ac:dyDescent="0.4">
      <c r="A1512" s="169" t="s">
        <v>10114</v>
      </c>
      <c r="B1512" s="169" t="s">
        <v>4765</v>
      </c>
      <c r="C1512" s="169"/>
      <c r="D1512" s="169" t="s">
        <v>10122</v>
      </c>
      <c r="E1512" s="169" t="s">
        <v>10129</v>
      </c>
      <c r="F1512" s="169" t="s">
        <v>10138</v>
      </c>
      <c r="G1512" s="101"/>
      <c r="H1512" s="101"/>
    </row>
    <row r="1513" spans="1:8" x14ac:dyDescent="0.4">
      <c r="A1513" s="169" t="s">
        <v>10115</v>
      </c>
      <c r="B1513" s="162" t="s">
        <v>4762</v>
      </c>
      <c r="C1513" s="162"/>
      <c r="D1513" s="169" t="s">
        <v>10123</v>
      </c>
      <c r="E1513" s="169" t="s">
        <v>10130</v>
      </c>
      <c r="F1513" s="106" t="s">
        <v>10139</v>
      </c>
      <c r="G1513" s="101"/>
      <c r="H1513" s="101"/>
    </row>
    <row r="1514" spans="1:8" x14ac:dyDescent="0.4">
      <c r="A1514" s="169" t="s">
        <v>10115</v>
      </c>
      <c r="B1514" s="162" t="s">
        <v>4765</v>
      </c>
      <c r="C1514" s="162"/>
      <c r="D1514" s="169" t="s">
        <v>10123</v>
      </c>
      <c r="E1514" s="169" t="s">
        <v>10131</v>
      </c>
      <c r="F1514" s="106" t="s">
        <v>10139</v>
      </c>
      <c r="G1514" s="101"/>
      <c r="H1514" s="101"/>
    </row>
    <row r="1515" spans="1:8" x14ac:dyDescent="0.4">
      <c r="A1515" s="169" t="s">
        <v>10116</v>
      </c>
      <c r="B1515" s="162" t="s">
        <v>4765</v>
      </c>
      <c r="C1515" s="162"/>
      <c r="D1515" s="169" t="s">
        <v>10124</v>
      </c>
      <c r="E1515" s="169" t="s">
        <v>10132</v>
      </c>
      <c r="F1515" s="106" t="s">
        <v>10140</v>
      </c>
      <c r="G1515" s="101"/>
      <c r="H1515" s="101"/>
    </row>
    <row r="1516" spans="1:8" x14ac:dyDescent="0.4">
      <c r="A1516" s="169" t="s">
        <v>10117</v>
      </c>
      <c r="B1516" s="162" t="s">
        <v>4765</v>
      </c>
      <c r="C1516" s="162"/>
      <c r="D1516" s="169" t="s">
        <v>6180</v>
      </c>
      <c r="E1516" s="169" t="s">
        <v>10133</v>
      </c>
      <c r="F1516" s="106" t="s">
        <v>10141</v>
      </c>
      <c r="G1516" s="101"/>
      <c r="H1516" s="101"/>
    </row>
    <row r="1517" spans="1:8" x14ac:dyDescent="0.4">
      <c r="A1517" s="169" t="s">
        <v>10118</v>
      </c>
      <c r="B1517" s="162" t="s">
        <v>4765</v>
      </c>
      <c r="C1517" s="162"/>
      <c r="D1517" s="169" t="s">
        <v>10125</v>
      </c>
      <c r="E1517" s="169" t="s">
        <v>10134</v>
      </c>
      <c r="F1517" s="106" t="s">
        <v>10142</v>
      </c>
      <c r="G1517" s="101"/>
      <c r="H1517" s="101"/>
    </row>
    <row r="1518" spans="1:8" x14ac:dyDescent="0.4">
      <c r="A1518" s="169" t="s">
        <v>10119</v>
      </c>
      <c r="B1518" s="162" t="s">
        <v>4765</v>
      </c>
      <c r="C1518" s="162"/>
      <c r="D1518" s="169" t="s">
        <v>10126</v>
      </c>
      <c r="E1518" s="169" t="s">
        <v>10135</v>
      </c>
      <c r="F1518" s="106" t="s">
        <v>10143</v>
      </c>
      <c r="G1518" s="101"/>
      <c r="H1518" s="101"/>
    </row>
    <row r="1519" spans="1:8" x14ac:dyDescent="0.4">
      <c r="A1519" s="169" t="s">
        <v>10120</v>
      </c>
      <c r="B1519" s="162" t="s">
        <v>4765</v>
      </c>
      <c r="C1519" s="162"/>
      <c r="D1519" s="169" t="s">
        <v>10127</v>
      </c>
      <c r="E1519" s="169" t="s">
        <v>10136</v>
      </c>
      <c r="F1519" s="106" t="s">
        <v>10144</v>
      </c>
      <c r="G1519" s="101"/>
      <c r="H1519" s="101"/>
    </row>
    <row r="1520" spans="1:8" x14ac:dyDescent="0.4">
      <c r="A1520" s="169" t="s">
        <v>10121</v>
      </c>
      <c r="B1520" s="162" t="s">
        <v>4763</v>
      </c>
      <c r="C1520" s="162"/>
      <c r="D1520" s="169" t="s">
        <v>10128</v>
      </c>
      <c r="E1520" s="169" t="s">
        <v>10137</v>
      </c>
      <c r="F1520" s="106" t="s">
        <v>10145</v>
      </c>
      <c r="G1520" s="101"/>
      <c r="H1520" s="101"/>
    </row>
    <row r="1521" spans="1:8" x14ac:dyDescent="0.4">
      <c r="A1521" s="169"/>
      <c r="B1521" s="162"/>
      <c r="C1521" s="162"/>
      <c r="D1521" s="169"/>
      <c r="E1521" s="169"/>
      <c r="F1521" s="106"/>
      <c r="G1521" s="101"/>
      <c r="H1521" s="101"/>
    </row>
    <row r="1522" spans="1:8" x14ac:dyDescent="0.4">
      <c r="A1522" s="169"/>
      <c r="B1522" s="162"/>
      <c r="C1522" s="162"/>
      <c r="D1522" s="169"/>
      <c r="E1522" s="169"/>
      <c r="F1522" s="106"/>
      <c r="G1522" s="101"/>
      <c r="H1522" s="101"/>
    </row>
    <row r="1523" spans="1:8" x14ac:dyDescent="0.4">
      <c r="A1523" s="169"/>
      <c r="B1523" s="162"/>
      <c r="C1523" s="162"/>
      <c r="D1523" s="169"/>
      <c r="E1523" s="169"/>
      <c r="F1523" s="106"/>
      <c r="G1523" s="101"/>
      <c r="H1523" s="101"/>
    </row>
    <row r="1524" spans="1:8" x14ac:dyDescent="0.4">
      <c r="A1524" s="169"/>
      <c r="B1524" s="162"/>
      <c r="C1524" s="162"/>
      <c r="D1524" s="169"/>
      <c r="E1524" s="169"/>
      <c r="F1524" s="106"/>
      <c r="G1524" s="101"/>
      <c r="H1524" s="101"/>
    </row>
    <row r="1525" spans="1:8" x14ac:dyDescent="0.4">
      <c r="A1525" s="169"/>
      <c r="B1525" s="162"/>
      <c r="C1525" s="162"/>
      <c r="D1525" s="169"/>
      <c r="E1525" s="169"/>
      <c r="F1525" s="106"/>
      <c r="G1525" s="101"/>
      <c r="H1525" s="101"/>
    </row>
    <row r="1526" spans="1:8" x14ac:dyDescent="0.4">
      <c r="A1526" s="169"/>
      <c r="B1526" s="162"/>
      <c r="C1526" s="162"/>
      <c r="D1526" s="169"/>
      <c r="E1526" s="169"/>
      <c r="F1526" s="106"/>
      <c r="G1526" s="101"/>
      <c r="H1526" s="101"/>
    </row>
    <row r="1527" spans="1:8" x14ac:dyDescent="0.4">
      <c r="A1527" s="169"/>
      <c r="B1527" s="162"/>
      <c r="C1527" s="162"/>
      <c r="D1527" s="169"/>
      <c r="E1527" s="169"/>
      <c r="F1527" s="106"/>
      <c r="G1527" s="101"/>
      <c r="H1527" s="101"/>
    </row>
    <row r="1528" spans="1:8" x14ac:dyDescent="0.4">
      <c r="A1528" s="169"/>
      <c r="B1528" s="162"/>
      <c r="C1528" s="162"/>
      <c r="D1528" s="169"/>
      <c r="E1528" s="169"/>
      <c r="F1528" s="106"/>
      <c r="G1528" s="101"/>
      <c r="H1528" s="101"/>
    </row>
    <row r="1529" spans="1:8" x14ac:dyDescent="0.4">
      <c r="A1529" s="169"/>
      <c r="B1529" s="162"/>
      <c r="C1529" s="162"/>
      <c r="D1529" s="169"/>
      <c r="E1529" s="169"/>
      <c r="F1529" s="106"/>
      <c r="G1529" s="101"/>
      <c r="H1529" s="101"/>
    </row>
    <row r="1530" spans="1:8" x14ac:dyDescent="0.4">
      <c r="A1530" s="169"/>
      <c r="B1530" s="162"/>
      <c r="C1530" s="162"/>
      <c r="D1530" s="169"/>
      <c r="E1530" s="169"/>
      <c r="F1530" s="106"/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/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  <row r="1536" spans="1:8" x14ac:dyDescent="0.4">
      <c r="A1536" s="169"/>
      <c r="B1536" s="162"/>
      <c r="C1536" s="162"/>
      <c r="D1536" s="169"/>
      <c r="E1536" s="169"/>
      <c r="F1536" s="106"/>
      <c r="G1536" s="101"/>
      <c r="H1536" s="101"/>
    </row>
    <row r="1537" spans="1:8" x14ac:dyDescent="0.4">
      <c r="A1537" s="169"/>
      <c r="B1537" s="162"/>
      <c r="C1537" s="162"/>
      <c r="D1537" s="169"/>
      <c r="E1537" s="169"/>
      <c r="F1537" s="106"/>
      <c r="G1537" s="101"/>
      <c r="H1537" s="101"/>
    </row>
    <row r="1538" spans="1:8" x14ac:dyDescent="0.4">
      <c r="A1538" s="169"/>
      <c r="B1538" s="162"/>
      <c r="C1538" s="162"/>
      <c r="D1538" s="169"/>
      <c r="E1538" s="169"/>
      <c r="F1538" s="106"/>
      <c r="G1538" s="101"/>
      <c r="H1538" s="101"/>
    </row>
    <row r="1539" spans="1:8" x14ac:dyDescent="0.4">
      <c r="A1539" s="169"/>
      <c r="B1539" s="162"/>
      <c r="C1539" s="162"/>
      <c r="D1539" s="169"/>
      <c r="E1539" s="169"/>
      <c r="F1539" s="106"/>
      <c r="G1539" s="101"/>
      <c r="H1539" s="101"/>
    </row>
    <row r="1540" spans="1:8" x14ac:dyDescent="0.4">
      <c r="A1540" s="169"/>
      <c r="B1540" s="162"/>
      <c r="C1540" s="162"/>
      <c r="D1540" s="169"/>
      <c r="E1540" s="169"/>
      <c r="F1540" s="106"/>
      <c r="G1540" s="101"/>
      <c r="H1540" s="101"/>
    </row>
    <row r="1541" spans="1:8" x14ac:dyDescent="0.4">
      <c r="A1541" s="169"/>
      <c r="B1541" s="162"/>
      <c r="C1541" s="162"/>
      <c r="D1541" s="169"/>
      <c r="E1541" s="169"/>
      <c r="F1541" s="106"/>
      <c r="G1541" s="101"/>
      <c r="H1541" s="101"/>
    </row>
    <row r="1542" spans="1:8" x14ac:dyDescent="0.4">
      <c r="A1542" s="169"/>
      <c r="B1542" s="162"/>
      <c r="C1542" s="162"/>
      <c r="D1542" s="169"/>
      <c r="E1542" s="169"/>
      <c r="F1542" s="106"/>
      <c r="G1542" s="101"/>
      <c r="H1542" s="101"/>
    </row>
    <row r="1543" spans="1:8" x14ac:dyDescent="0.4">
      <c r="A1543" s="169"/>
      <c r="B1543" s="162"/>
      <c r="C1543" s="162"/>
      <c r="D1543" s="169"/>
      <c r="E1543" s="169"/>
      <c r="F1543" s="106"/>
      <c r="G1543" s="101"/>
      <c r="H1543" s="101"/>
    </row>
    <row r="1544" spans="1:8" x14ac:dyDescent="0.4">
      <c r="A1544" s="169"/>
      <c r="B1544" s="162"/>
      <c r="C1544" s="162"/>
      <c r="D1544" s="169"/>
      <c r="E1544" s="169"/>
      <c r="F1544" s="106"/>
      <c r="G1544" s="101"/>
      <c r="H1544" s="101"/>
    </row>
    <row r="1545" spans="1:8" x14ac:dyDescent="0.4">
      <c r="A1545" s="169"/>
      <c r="B1545" s="162"/>
      <c r="C1545" s="162"/>
      <c r="D1545" s="169"/>
      <c r="E1545" s="169"/>
      <c r="F1545" s="106"/>
      <c r="G1545" s="101"/>
      <c r="H1545" s="101"/>
    </row>
    <row r="1546" spans="1:8" x14ac:dyDescent="0.4">
      <c r="A1546" s="169"/>
      <c r="B1546" s="162"/>
      <c r="C1546" s="162"/>
      <c r="D1546" s="169"/>
      <c r="E1546" s="169"/>
      <c r="F1546" s="106"/>
      <c r="G1546" s="101"/>
      <c r="H1546" s="101"/>
    </row>
    <row r="1547" spans="1:8" x14ac:dyDescent="0.4">
      <c r="A1547" s="169"/>
      <c r="B1547" s="162"/>
      <c r="C1547" s="162"/>
      <c r="D1547" s="169"/>
      <c r="E1547" s="169"/>
      <c r="F1547" s="106"/>
      <c r="G1547" s="101"/>
      <c r="H1547" s="101"/>
    </row>
    <row r="1548" spans="1:8" x14ac:dyDescent="0.4">
      <c r="A1548" s="169"/>
      <c r="B1548" s="162"/>
      <c r="C1548" s="162"/>
      <c r="D1548" s="169"/>
      <c r="E1548" s="169"/>
      <c r="F1548" s="106"/>
      <c r="G1548" s="101"/>
      <c r="H1548" s="101"/>
    </row>
    <row r="1549" spans="1:8" x14ac:dyDescent="0.4">
      <c r="A1549" s="169"/>
      <c r="B1549" s="162"/>
      <c r="C1549" s="162"/>
      <c r="D1549" s="169"/>
      <c r="E1549" s="169"/>
      <c r="F1549" s="106"/>
      <c r="G1549" s="101"/>
      <c r="H1549" s="101"/>
    </row>
  </sheetData>
  <autoFilter ref="A2:F1430" xr:uid="{1AE90395-FD07-42E0-B163-3225FA8BC1DD}"/>
  <phoneticPr fontId="2"/>
  <pageMargins left="0.7" right="0.7" top="0.75" bottom="0.75" header="0.3" footer="0.3"/>
  <pageSetup paperSize="9" scale="44" orientation="portrait" r:id="rId1"/>
  <rowBreaks count="1" manualBreakCount="1">
    <brk id="1381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12" activePane="bottomLeft" state="frozen"/>
      <selection activeCell="D61" sqref="D61"/>
      <selection pane="bottomLeft" activeCell="B35" sqref="B35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 t="s">
        <v>10041</v>
      </c>
      <c r="B36" s="84" t="s">
        <v>10042</v>
      </c>
      <c r="C36" s="84" t="s">
        <v>10043</v>
      </c>
      <c r="D36" s="84" t="s">
        <v>10044</v>
      </c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activeCell="D61" sqref="D61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入力⇒</vt:lpstr>
      <vt:lpstr>≪ﾏﾆｭｱﾙ≫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ModifiedBy>渡部 愛美</cp:lastModifiedBy>
  <cp:lastPrinted>2024-10-15T02:47:18Z</cp:lastPrinted>
  <dcterms:created xsi:type="dcterms:W3CDTF">2024-05-27T06:48:12Z</dcterms:created>
  <dcterms:modified xsi:type="dcterms:W3CDTF">2025-07-11T13:15:10Z</dcterms:modified>
</cp:coreProperties>
</file>