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05" yWindow="450" windowWidth="19200" windowHeight="9990" tabRatio="699"/>
  </bookViews>
  <sheets>
    <sheet name="避難安全性能検証プログラム" sheetId="5" r:id="rId1"/>
    <sheet name="別紙1" sheetId="6" r:id="rId2"/>
    <sheet name="別紙２" sheetId="7" r:id="rId3"/>
    <sheet name="＜入力要領＞避難安全性能検証プログラム" sheetId="8" r:id="rId4"/>
    <sheet name="＜入力要領＞別紙１ " sheetId="3" r:id="rId5"/>
    <sheet name="＜入力要領＞別紙２ " sheetId="4" r:id="rId6"/>
  </sheets>
  <definedNames>
    <definedName name="_xlnm.Print_Area" localSheetId="3">'＜入力要領＞避難安全性能検証プログラム'!$A$1:$V$82</definedName>
    <definedName name="_xlnm.Print_Area" localSheetId="4">'＜入力要領＞別紙１ '!$A$1:$N$58</definedName>
    <definedName name="_xlnm.Print_Area" localSheetId="0">避難安全性能検証プログラム!$A$1:$V$82</definedName>
    <definedName name="_xlnm.Print_Area" localSheetId="1">別紙1!$A$1:$N$58</definedName>
    <definedName name="_xlnm.Print_Area" localSheetId="2">別紙２!$A$1:$F$18</definedName>
  </definedNames>
  <calcPr calcId="145621"/>
</workbook>
</file>

<file path=xl/calcChain.xml><?xml version="1.0" encoding="utf-8"?>
<calcChain xmlns="http://schemas.openxmlformats.org/spreadsheetml/2006/main">
  <c r="AD10" i="6" l="1"/>
  <c r="AD11" i="6"/>
  <c r="AD12" i="6"/>
  <c r="AD13" i="6"/>
  <c r="AD14" i="6"/>
  <c r="AD15" i="6"/>
  <c r="AD16" i="6"/>
  <c r="AD17" i="6"/>
  <c r="AD18" i="6"/>
  <c r="AD19" i="6"/>
  <c r="AD20" i="6"/>
  <c r="AD21" i="6"/>
  <c r="AD22" i="6"/>
  <c r="AD23" i="6"/>
  <c r="AD24" i="6"/>
  <c r="AD25" i="6"/>
  <c r="AD26" i="6"/>
  <c r="AD27" i="6"/>
  <c r="AD28" i="6"/>
  <c r="AD29" i="6"/>
  <c r="AD30" i="6"/>
  <c r="AD31" i="6"/>
  <c r="AD32" i="6"/>
  <c r="AD33" i="6"/>
  <c r="AD34" i="6"/>
  <c r="AD35" i="6"/>
  <c r="AD36" i="6"/>
  <c r="AD37" i="6"/>
  <c r="AD38" i="6"/>
  <c r="AD39" i="6"/>
  <c r="AD40" i="6"/>
  <c r="AD41" i="6"/>
  <c r="AD42" i="6"/>
  <c r="AD43" i="6"/>
  <c r="AD44" i="6"/>
  <c r="AD45" i="6"/>
  <c r="AD46" i="6"/>
  <c r="AD47" i="6"/>
  <c r="AD48" i="6"/>
  <c r="AD49" i="6"/>
  <c r="AD50" i="6"/>
  <c r="AD51" i="6"/>
  <c r="AD52" i="6"/>
  <c r="AD53" i="6"/>
  <c r="AD54" i="6"/>
  <c r="AD55" i="6"/>
  <c r="AD56" i="6"/>
  <c r="AD57" i="6"/>
  <c r="AD58" i="6"/>
  <c r="AD8" i="6"/>
  <c r="AC55" i="6" l="1"/>
  <c r="X56" i="5" l="1"/>
  <c r="X57" i="5"/>
  <c r="Y37" i="5" l="1"/>
  <c r="Y38" i="5" s="1"/>
  <c r="X20" i="5"/>
  <c r="O8" i="6" l="1"/>
  <c r="I16" i="7"/>
  <c r="J16" i="7" s="1"/>
  <c r="K16" i="7" s="1"/>
  <c r="G16" i="7"/>
  <c r="H16" i="7" s="1"/>
  <c r="L16" i="7" s="1"/>
  <c r="I15" i="7"/>
  <c r="J15" i="7" s="1"/>
  <c r="K15" i="7" s="1"/>
  <c r="G15" i="7"/>
  <c r="H15" i="7" s="1"/>
  <c r="I14" i="7"/>
  <c r="J14" i="7" s="1"/>
  <c r="K14" i="7" s="1"/>
  <c r="G14" i="7"/>
  <c r="H14" i="7" s="1"/>
  <c r="L14" i="7" s="1"/>
  <c r="I13" i="7"/>
  <c r="J13" i="7" s="1"/>
  <c r="K13" i="7" s="1"/>
  <c r="G13" i="7"/>
  <c r="H13" i="7" s="1"/>
  <c r="I12" i="7"/>
  <c r="J12" i="7" s="1"/>
  <c r="K12" i="7" s="1"/>
  <c r="G12" i="7"/>
  <c r="H12" i="7" s="1"/>
  <c r="L12" i="7" s="1"/>
  <c r="I11" i="7"/>
  <c r="J11" i="7" s="1"/>
  <c r="K11" i="7" s="1"/>
  <c r="G11" i="7"/>
  <c r="H11" i="7" s="1"/>
  <c r="I10" i="7"/>
  <c r="J10" i="7" s="1"/>
  <c r="K10" i="7" s="1"/>
  <c r="G10" i="7"/>
  <c r="H10" i="7" s="1"/>
  <c r="L10" i="7" s="1"/>
  <c r="I9" i="7"/>
  <c r="J9" i="7" s="1"/>
  <c r="K9" i="7" s="1"/>
  <c r="G9" i="7"/>
  <c r="H9" i="7" s="1"/>
  <c r="I8" i="7"/>
  <c r="J8" i="7" s="1"/>
  <c r="K8" i="7" s="1"/>
  <c r="G8" i="7"/>
  <c r="H8" i="7" s="1"/>
  <c r="L8" i="7" s="1"/>
  <c r="I7" i="7"/>
  <c r="J7" i="7" s="1"/>
  <c r="K7" i="7" s="1"/>
  <c r="G7" i="7"/>
  <c r="H7" i="7" s="1"/>
  <c r="AE58" i="6"/>
  <c r="AB58" i="6"/>
  <c r="AA58" i="6"/>
  <c r="Z58" i="6"/>
  <c r="Y58" i="6"/>
  <c r="X58" i="6"/>
  <c r="W58" i="6"/>
  <c r="V58" i="6"/>
  <c r="U58" i="6"/>
  <c r="T58" i="6"/>
  <c r="S58" i="6"/>
  <c r="R58" i="6"/>
  <c r="P58" i="6"/>
  <c r="O58" i="6"/>
  <c r="AE57" i="6"/>
  <c r="AB57" i="6"/>
  <c r="AA57" i="6"/>
  <c r="Z57" i="6"/>
  <c r="Y57" i="6"/>
  <c r="X57" i="6"/>
  <c r="AC57" i="6" s="1"/>
  <c r="W57" i="6"/>
  <c r="V57" i="6"/>
  <c r="U57" i="6"/>
  <c r="T57" i="6"/>
  <c r="S57" i="6"/>
  <c r="R57" i="6"/>
  <c r="P57" i="6"/>
  <c r="O57" i="6"/>
  <c r="Q57" i="6" s="1"/>
  <c r="AE56" i="6"/>
  <c r="AB56" i="6"/>
  <c r="AA56" i="6"/>
  <c r="Z56" i="6"/>
  <c r="Y56" i="6"/>
  <c r="X56" i="6"/>
  <c r="W56" i="6"/>
  <c r="V56" i="6"/>
  <c r="U56" i="6"/>
  <c r="T56" i="6"/>
  <c r="S56" i="6"/>
  <c r="R56" i="6"/>
  <c r="P56" i="6"/>
  <c r="O56" i="6"/>
  <c r="Q56" i="6" s="1"/>
  <c r="AE55" i="6"/>
  <c r="AB55" i="6"/>
  <c r="AA55" i="6"/>
  <c r="Z55" i="6"/>
  <c r="Y55" i="6"/>
  <c r="X55" i="6"/>
  <c r="W55" i="6"/>
  <c r="V55" i="6"/>
  <c r="U55" i="6"/>
  <c r="T55" i="6"/>
  <c r="S55" i="6"/>
  <c r="R55" i="6"/>
  <c r="P55" i="6"/>
  <c r="O55" i="6"/>
  <c r="Q55" i="6" s="1"/>
  <c r="AE54" i="6"/>
  <c r="AB54" i="6"/>
  <c r="AA54" i="6"/>
  <c r="Z54" i="6"/>
  <c r="Y54" i="6"/>
  <c r="X54" i="6"/>
  <c r="W54" i="6"/>
  <c r="V54" i="6"/>
  <c r="U54" i="6"/>
  <c r="T54" i="6"/>
  <c r="S54" i="6"/>
  <c r="R54" i="6"/>
  <c r="P54" i="6"/>
  <c r="O54" i="6"/>
  <c r="AE53" i="6"/>
  <c r="AB53" i="6"/>
  <c r="AA53" i="6"/>
  <c r="Z53" i="6"/>
  <c r="Y53" i="6"/>
  <c r="X53" i="6"/>
  <c r="AC53" i="6" s="1"/>
  <c r="W53" i="6"/>
  <c r="V53" i="6"/>
  <c r="U53" i="6"/>
  <c r="T53" i="6"/>
  <c r="S53" i="6"/>
  <c r="R53" i="6"/>
  <c r="P53" i="6"/>
  <c r="O53" i="6"/>
  <c r="Q53" i="6" s="1"/>
  <c r="AE52" i="6"/>
  <c r="AB52" i="6"/>
  <c r="AA52" i="6"/>
  <c r="Z52" i="6"/>
  <c r="Y52" i="6"/>
  <c r="X52" i="6"/>
  <c r="W52" i="6"/>
  <c r="V52" i="6"/>
  <c r="U52" i="6"/>
  <c r="T52" i="6"/>
  <c r="S52" i="6"/>
  <c r="R52" i="6"/>
  <c r="P52" i="6"/>
  <c r="O52" i="6"/>
  <c r="Q52" i="6" s="1"/>
  <c r="AE51" i="6"/>
  <c r="AB51" i="6"/>
  <c r="AA51" i="6"/>
  <c r="Z51" i="6"/>
  <c r="Y51" i="6"/>
  <c r="X51" i="6"/>
  <c r="W51" i="6"/>
  <c r="V51" i="6"/>
  <c r="U51" i="6"/>
  <c r="T51" i="6"/>
  <c r="S51" i="6"/>
  <c r="R51" i="6"/>
  <c r="P51" i="6"/>
  <c r="O51" i="6"/>
  <c r="Q51" i="6" s="1"/>
  <c r="AE50" i="6"/>
  <c r="AB50" i="6"/>
  <c r="AA50" i="6"/>
  <c r="Z50" i="6"/>
  <c r="Y50" i="6"/>
  <c r="X50" i="6"/>
  <c r="W50" i="6"/>
  <c r="V50" i="6"/>
  <c r="U50" i="6"/>
  <c r="T50" i="6"/>
  <c r="S50" i="6"/>
  <c r="R50" i="6"/>
  <c r="P50" i="6"/>
  <c r="O50" i="6"/>
  <c r="AE49" i="6"/>
  <c r="AB49" i="6"/>
  <c r="AA49" i="6"/>
  <c r="Z49" i="6"/>
  <c r="Y49" i="6"/>
  <c r="X49" i="6"/>
  <c r="AC49" i="6" s="1"/>
  <c r="W49" i="6"/>
  <c r="V49" i="6"/>
  <c r="U49" i="6"/>
  <c r="T49" i="6"/>
  <c r="S49" i="6"/>
  <c r="R49" i="6"/>
  <c r="P49" i="6"/>
  <c r="O49" i="6"/>
  <c r="Q49" i="6" s="1"/>
  <c r="AE48" i="6"/>
  <c r="AB48" i="6"/>
  <c r="AA48" i="6"/>
  <c r="Z48" i="6"/>
  <c r="Y48" i="6"/>
  <c r="X48" i="6"/>
  <c r="W48" i="6"/>
  <c r="V48" i="6"/>
  <c r="U48" i="6"/>
  <c r="T48" i="6"/>
  <c r="S48" i="6"/>
  <c r="R48" i="6"/>
  <c r="P48" i="6"/>
  <c r="O48" i="6"/>
  <c r="Q48" i="6" s="1"/>
  <c r="AE47" i="6"/>
  <c r="AB47" i="6"/>
  <c r="AA47" i="6"/>
  <c r="Z47" i="6"/>
  <c r="Y47" i="6"/>
  <c r="X47" i="6"/>
  <c r="W47" i="6"/>
  <c r="V47" i="6"/>
  <c r="U47" i="6"/>
  <c r="T47" i="6"/>
  <c r="S47" i="6"/>
  <c r="R47" i="6"/>
  <c r="P47" i="6"/>
  <c r="O47" i="6"/>
  <c r="Q47" i="6" s="1"/>
  <c r="AE46" i="6"/>
  <c r="AB46" i="6"/>
  <c r="AA46" i="6"/>
  <c r="Z46" i="6"/>
  <c r="Y46" i="6"/>
  <c r="X46" i="6"/>
  <c r="W46" i="6"/>
  <c r="V46" i="6"/>
  <c r="U46" i="6"/>
  <c r="T46" i="6"/>
  <c r="S46" i="6"/>
  <c r="R46" i="6"/>
  <c r="P46" i="6"/>
  <c r="O46" i="6"/>
  <c r="AE45" i="6"/>
  <c r="AB45" i="6"/>
  <c r="AA45" i="6"/>
  <c r="Z45" i="6"/>
  <c r="Y45" i="6"/>
  <c r="X45" i="6"/>
  <c r="AC45" i="6" s="1"/>
  <c r="W45" i="6"/>
  <c r="V45" i="6"/>
  <c r="U45" i="6"/>
  <c r="T45" i="6"/>
  <c r="S45" i="6"/>
  <c r="R45" i="6"/>
  <c r="P45" i="6"/>
  <c r="O45" i="6"/>
  <c r="Q45" i="6" s="1"/>
  <c r="AE44" i="6"/>
  <c r="AB44" i="6"/>
  <c r="AA44" i="6"/>
  <c r="Z44" i="6"/>
  <c r="Y44" i="6"/>
  <c r="X44" i="6"/>
  <c r="W44" i="6"/>
  <c r="V44" i="6"/>
  <c r="U44" i="6"/>
  <c r="T44" i="6"/>
  <c r="S44" i="6"/>
  <c r="R44" i="6"/>
  <c r="P44" i="6"/>
  <c r="O44" i="6"/>
  <c r="Q44" i="6" s="1"/>
  <c r="AE43" i="6"/>
  <c r="AB43" i="6"/>
  <c r="AA43" i="6"/>
  <c r="Z43" i="6"/>
  <c r="Y43" i="6"/>
  <c r="X43" i="6"/>
  <c r="W43" i="6"/>
  <c r="V43" i="6"/>
  <c r="U43" i="6"/>
  <c r="T43" i="6"/>
  <c r="S43" i="6"/>
  <c r="R43" i="6"/>
  <c r="P43" i="6"/>
  <c r="O43" i="6"/>
  <c r="Q43" i="6" s="1"/>
  <c r="AE42" i="6"/>
  <c r="AB42" i="6"/>
  <c r="AA42" i="6"/>
  <c r="Z42" i="6"/>
  <c r="Y42" i="6"/>
  <c r="X42" i="6"/>
  <c r="W42" i="6"/>
  <c r="V42" i="6"/>
  <c r="U42" i="6"/>
  <c r="T42" i="6"/>
  <c r="S42" i="6"/>
  <c r="R42" i="6"/>
  <c r="P42" i="6"/>
  <c r="O42" i="6"/>
  <c r="AE41" i="6"/>
  <c r="AB41" i="6"/>
  <c r="AA41" i="6"/>
  <c r="Z41" i="6"/>
  <c r="Y41" i="6"/>
  <c r="X41" i="6"/>
  <c r="AC41" i="6" s="1"/>
  <c r="W41" i="6"/>
  <c r="V41" i="6"/>
  <c r="U41" i="6"/>
  <c r="T41" i="6"/>
  <c r="S41" i="6"/>
  <c r="R41" i="6"/>
  <c r="P41" i="6"/>
  <c r="O41" i="6"/>
  <c r="Q41" i="6" s="1"/>
  <c r="AE40" i="6"/>
  <c r="AB40" i="6"/>
  <c r="AA40" i="6"/>
  <c r="Z40" i="6"/>
  <c r="Y40" i="6"/>
  <c r="X40" i="6"/>
  <c r="W40" i="6"/>
  <c r="V40" i="6"/>
  <c r="U40" i="6"/>
  <c r="T40" i="6"/>
  <c r="S40" i="6"/>
  <c r="R40" i="6"/>
  <c r="P40" i="6"/>
  <c r="O40" i="6"/>
  <c r="Q40" i="6" s="1"/>
  <c r="AE39" i="6"/>
  <c r="AB39" i="6"/>
  <c r="AA39" i="6"/>
  <c r="Z39" i="6"/>
  <c r="Y39" i="6"/>
  <c r="X39" i="6"/>
  <c r="W39" i="6"/>
  <c r="V39" i="6"/>
  <c r="U39" i="6"/>
  <c r="T39" i="6"/>
  <c r="S39" i="6"/>
  <c r="R39" i="6"/>
  <c r="P39" i="6"/>
  <c r="O39" i="6"/>
  <c r="Q39" i="6" s="1"/>
  <c r="AE38" i="6"/>
  <c r="AB38" i="6"/>
  <c r="AA38" i="6"/>
  <c r="Z38" i="6"/>
  <c r="Y38" i="6"/>
  <c r="X38" i="6"/>
  <c r="W38" i="6"/>
  <c r="V38" i="6"/>
  <c r="U38" i="6"/>
  <c r="T38" i="6"/>
  <c r="S38" i="6"/>
  <c r="R38" i="6"/>
  <c r="P38" i="6"/>
  <c r="O38" i="6"/>
  <c r="AE37" i="6"/>
  <c r="AB37" i="6"/>
  <c r="AA37" i="6"/>
  <c r="Z37" i="6"/>
  <c r="Y37" i="6"/>
  <c r="X37" i="6"/>
  <c r="AC37" i="6" s="1"/>
  <c r="W37" i="6"/>
  <c r="V37" i="6"/>
  <c r="U37" i="6"/>
  <c r="T37" i="6"/>
  <c r="S37" i="6"/>
  <c r="R37" i="6"/>
  <c r="P37" i="6"/>
  <c r="O37" i="6"/>
  <c r="Q37" i="6" s="1"/>
  <c r="AE36" i="6"/>
  <c r="AB36" i="6"/>
  <c r="AA36" i="6"/>
  <c r="Z36" i="6"/>
  <c r="Y36" i="6"/>
  <c r="X36" i="6"/>
  <c r="W36" i="6"/>
  <c r="V36" i="6"/>
  <c r="U36" i="6"/>
  <c r="T36" i="6"/>
  <c r="S36" i="6"/>
  <c r="R36" i="6"/>
  <c r="P36" i="6"/>
  <c r="O36" i="6"/>
  <c r="Q36" i="6" s="1"/>
  <c r="AE35" i="6"/>
  <c r="AB35" i="6"/>
  <c r="AA35" i="6"/>
  <c r="Z35" i="6"/>
  <c r="Y35" i="6"/>
  <c r="X35" i="6"/>
  <c r="W35" i="6"/>
  <c r="V35" i="6"/>
  <c r="U35" i="6"/>
  <c r="T35" i="6"/>
  <c r="S35" i="6"/>
  <c r="R35" i="6"/>
  <c r="P35" i="6"/>
  <c r="O35" i="6"/>
  <c r="Q35" i="6" s="1"/>
  <c r="AE34" i="6"/>
  <c r="AB34" i="6"/>
  <c r="AA34" i="6"/>
  <c r="Z34" i="6"/>
  <c r="Y34" i="6"/>
  <c r="X34" i="6"/>
  <c r="W34" i="6"/>
  <c r="V34" i="6"/>
  <c r="U34" i="6"/>
  <c r="T34" i="6"/>
  <c r="S34" i="6"/>
  <c r="R34" i="6"/>
  <c r="P34" i="6"/>
  <c r="O34" i="6"/>
  <c r="AE33" i="6"/>
  <c r="AB33" i="6"/>
  <c r="AA33" i="6"/>
  <c r="Z33" i="6"/>
  <c r="Y33" i="6"/>
  <c r="X33" i="6"/>
  <c r="AC33" i="6" s="1"/>
  <c r="W33" i="6"/>
  <c r="V33" i="6"/>
  <c r="U33" i="6"/>
  <c r="T33" i="6"/>
  <c r="S33" i="6"/>
  <c r="R33" i="6"/>
  <c r="P33" i="6"/>
  <c r="O33" i="6"/>
  <c r="Q33" i="6" s="1"/>
  <c r="AE32" i="6"/>
  <c r="AB32" i="6"/>
  <c r="AA32" i="6"/>
  <c r="Z32" i="6"/>
  <c r="Y32" i="6"/>
  <c r="X32" i="6"/>
  <c r="W32" i="6"/>
  <c r="V32" i="6"/>
  <c r="U32" i="6"/>
  <c r="T32" i="6"/>
  <c r="S32" i="6"/>
  <c r="R32" i="6"/>
  <c r="P32" i="6"/>
  <c r="O32" i="6"/>
  <c r="Q32" i="6" s="1"/>
  <c r="AE31" i="6"/>
  <c r="AB31" i="6"/>
  <c r="AA31" i="6"/>
  <c r="Z31" i="6"/>
  <c r="Y31" i="6"/>
  <c r="X31" i="6"/>
  <c r="W31" i="6"/>
  <c r="V31" i="6"/>
  <c r="U31" i="6"/>
  <c r="T31" i="6"/>
  <c r="S31" i="6"/>
  <c r="R31" i="6"/>
  <c r="P31" i="6"/>
  <c r="O31" i="6"/>
  <c r="Q31" i="6" s="1"/>
  <c r="AE30" i="6"/>
  <c r="AB30" i="6"/>
  <c r="AA30" i="6"/>
  <c r="Z30" i="6"/>
  <c r="Y30" i="6"/>
  <c r="X30" i="6"/>
  <c r="W30" i="6"/>
  <c r="V30" i="6"/>
  <c r="U30" i="6"/>
  <c r="T30" i="6"/>
  <c r="S30" i="6"/>
  <c r="R30" i="6"/>
  <c r="P30" i="6"/>
  <c r="O30" i="6"/>
  <c r="AE29" i="6"/>
  <c r="AB29" i="6"/>
  <c r="AA29" i="6"/>
  <c r="Z29" i="6"/>
  <c r="Y29" i="6"/>
  <c r="X29" i="6"/>
  <c r="AC29" i="6" s="1"/>
  <c r="W29" i="6"/>
  <c r="V29" i="6"/>
  <c r="U29" i="6"/>
  <c r="T29" i="6"/>
  <c r="S29" i="6"/>
  <c r="R29" i="6"/>
  <c r="P29" i="6"/>
  <c r="O29" i="6"/>
  <c r="AE28" i="6"/>
  <c r="AB28" i="6"/>
  <c r="AA28" i="6"/>
  <c r="Z28" i="6"/>
  <c r="Y28" i="6"/>
  <c r="W28" i="6"/>
  <c r="V28" i="6"/>
  <c r="U28" i="6"/>
  <c r="T28" i="6"/>
  <c r="S28" i="6"/>
  <c r="R28" i="6"/>
  <c r="P28" i="6"/>
  <c r="O28" i="6"/>
  <c r="AE27" i="6"/>
  <c r="AB27" i="6"/>
  <c r="AA27" i="6"/>
  <c r="Z27" i="6"/>
  <c r="Y27" i="6"/>
  <c r="W27" i="6"/>
  <c r="V27" i="6"/>
  <c r="U27" i="6"/>
  <c r="T27" i="6"/>
  <c r="S27" i="6"/>
  <c r="R27" i="6"/>
  <c r="P27" i="6"/>
  <c r="O27" i="6"/>
  <c r="AE26" i="6"/>
  <c r="AB26" i="6"/>
  <c r="AA26" i="6"/>
  <c r="Z26" i="6"/>
  <c r="Y26" i="6"/>
  <c r="W26" i="6"/>
  <c r="V26" i="6"/>
  <c r="U26" i="6"/>
  <c r="T26" i="6"/>
  <c r="S26" i="6"/>
  <c r="R26" i="6"/>
  <c r="P26" i="6"/>
  <c r="O26" i="6"/>
  <c r="AE25" i="6"/>
  <c r="AB25" i="6"/>
  <c r="AA25" i="6"/>
  <c r="Z25" i="6"/>
  <c r="Y25" i="6"/>
  <c r="W25" i="6"/>
  <c r="X25" i="6" s="1"/>
  <c r="AC25" i="6" s="1"/>
  <c r="V25" i="6"/>
  <c r="U25" i="6"/>
  <c r="T25" i="6"/>
  <c r="S25" i="6"/>
  <c r="R25" i="6"/>
  <c r="P25" i="6"/>
  <c r="O25" i="6"/>
  <c r="AE24" i="6"/>
  <c r="AB24" i="6"/>
  <c r="AA24" i="6"/>
  <c r="Z24" i="6"/>
  <c r="Y24" i="6"/>
  <c r="W24" i="6"/>
  <c r="V24" i="6"/>
  <c r="U24" i="6"/>
  <c r="T24" i="6"/>
  <c r="S24" i="6"/>
  <c r="R24" i="6"/>
  <c r="P24" i="6"/>
  <c r="O24" i="6"/>
  <c r="AE23" i="6"/>
  <c r="AB23" i="6"/>
  <c r="AA23" i="6"/>
  <c r="Z23" i="6"/>
  <c r="Y23" i="6"/>
  <c r="X23" i="6"/>
  <c r="W23" i="6"/>
  <c r="V23" i="6"/>
  <c r="U23" i="6"/>
  <c r="T23" i="6"/>
  <c r="S23" i="6"/>
  <c r="R23" i="6"/>
  <c r="P23" i="6"/>
  <c r="O23" i="6"/>
  <c r="Q23" i="6" s="1"/>
  <c r="AE22" i="6"/>
  <c r="AB22" i="6"/>
  <c r="AA22" i="6"/>
  <c r="Z22" i="6"/>
  <c r="Y22" i="6"/>
  <c r="W22" i="6"/>
  <c r="V22" i="6"/>
  <c r="U22" i="6"/>
  <c r="T22" i="6"/>
  <c r="S22" i="6"/>
  <c r="R22" i="6"/>
  <c r="P22" i="6"/>
  <c r="O22" i="6"/>
  <c r="AE21" i="6"/>
  <c r="AB21" i="6"/>
  <c r="AA21" i="6"/>
  <c r="Z21" i="6"/>
  <c r="Y21" i="6"/>
  <c r="W21" i="6"/>
  <c r="V21" i="6"/>
  <c r="U21" i="6"/>
  <c r="T21" i="6"/>
  <c r="S21" i="6"/>
  <c r="R21" i="6"/>
  <c r="P21" i="6"/>
  <c r="O21" i="6"/>
  <c r="AE20" i="6"/>
  <c r="AB20" i="6"/>
  <c r="AA20" i="6"/>
  <c r="Z20" i="6"/>
  <c r="Y20" i="6"/>
  <c r="W20" i="6"/>
  <c r="X20" i="6" s="1"/>
  <c r="V20" i="6"/>
  <c r="U20" i="6"/>
  <c r="T20" i="6"/>
  <c r="S20" i="6"/>
  <c r="R20" i="6"/>
  <c r="P20" i="6"/>
  <c r="O20" i="6"/>
  <c r="Q20" i="6" s="1"/>
  <c r="AE19" i="6"/>
  <c r="AB19" i="6"/>
  <c r="AA19" i="6"/>
  <c r="Z19" i="6"/>
  <c r="Y19" i="6"/>
  <c r="X19" i="6"/>
  <c r="W19" i="6"/>
  <c r="V19" i="6"/>
  <c r="U19" i="6"/>
  <c r="T19" i="6"/>
  <c r="S19" i="6"/>
  <c r="R19" i="6"/>
  <c r="P19" i="6"/>
  <c r="O19" i="6"/>
  <c r="AE18" i="6"/>
  <c r="AB18" i="6"/>
  <c r="AA18" i="6"/>
  <c r="Z18" i="6"/>
  <c r="Y18" i="6"/>
  <c r="W18" i="6"/>
  <c r="V18" i="6"/>
  <c r="U18" i="6"/>
  <c r="T18" i="6"/>
  <c r="S18" i="6"/>
  <c r="R18" i="6"/>
  <c r="P18" i="6"/>
  <c r="O18" i="6"/>
  <c r="AE17" i="6"/>
  <c r="AB17" i="6"/>
  <c r="AA17" i="6"/>
  <c r="Z17" i="6"/>
  <c r="Y17" i="6"/>
  <c r="W17" i="6"/>
  <c r="V17" i="6"/>
  <c r="U17" i="6"/>
  <c r="T17" i="6"/>
  <c r="S17" i="6"/>
  <c r="R17" i="6"/>
  <c r="P17" i="6"/>
  <c r="O17" i="6"/>
  <c r="AE16" i="6"/>
  <c r="AB16" i="6"/>
  <c r="AA16" i="6"/>
  <c r="Z16" i="6"/>
  <c r="Y16" i="6"/>
  <c r="W16" i="6"/>
  <c r="V16" i="6"/>
  <c r="U16" i="6"/>
  <c r="T16" i="6"/>
  <c r="S16" i="6"/>
  <c r="R16" i="6"/>
  <c r="P16" i="6"/>
  <c r="O16" i="6"/>
  <c r="Q16" i="6" s="1"/>
  <c r="AE15" i="6"/>
  <c r="AB15" i="6"/>
  <c r="AA15" i="6"/>
  <c r="Z15" i="6"/>
  <c r="Y15" i="6"/>
  <c r="W15" i="6"/>
  <c r="V15" i="6"/>
  <c r="U15" i="6"/>
  <c r="T15" i="6"/>
  <c r="S15" i="6"/>
  <c r="R15" i="6"/>
  <c r="P15" i="6"/>
  <c r="O15" i="6"/>
  <c r="AE14" i="6"/>
  <c r="AB14" i="6"/>
  <c r="AA14" i="6"/>
  <c r="Z14" i="6"/>
  <c r="Y14" i="6"/>
  <c r="W14" i="6"/>
  <c r="V14" i="6"/>
  <c r="U14" i="6"/>
  <c r="T14" i="6"/>
  <c r="S14" i="6"/>
  <c r="R14" i="6"/>
  <c r="P14" i="6"/>
  <c r="O14" i="6"/>
  <c r="AE13" i="6"/>
  <c r="AB13" i="6"/>
  <c r="AA13" i="6"/>
  <c r="Z13" i="6"/>
  <c r="Y13" i="6"/>
  <c r="W13" i="6"/>
  <c r="V13" i="6"/>
  <c r="U13" i="6"/>
  <c r="T13" i="6"/>
  <c r="S13" i="6"/>
  <c r="R13" i="6"/>
  <c r="P13" i="6"/>
  <c r="O13" i="6"/>
  <c r="AE12" i="6"/>
  <c r="AB12" i="6"/>
  <c r="Z12" i="6"/>
  <c r="Y12" i="6"/>
  <c r="W12" i="6"/>
  <c r="V12" i="6"/>
  <c r="U12" i="6"/>
  <c r="T12" i="6"/>
  <c r="S12" i="6"/>
  <c r="R12" i="6"/>
  <c r="P12" i="6"/>
  <c r="O12" i="6"/>
  <c r="AE11" i="6"/>
  <c r="AB11" i="6"/>
  <c r="Z11" i="6"/>
  <c r="Y11" i="6"/>
  <c r="W11" i="6"/>
  <c r="V11" i="6"/>
  <c r="U11" i="6"/>
  <c r="T11" i="6"/>
  <c r="S11" i="6"/>
  <c r="R11" i="6"/>
  <c r="P11" i="6"/>
  <c r="O11" i="6"/>
  <c r="AE10" i="6"/>
  <c r="AB10" i="6"/>
  <c r="Z10" i="6"/>
  <c r="Y10" i="6"/>
  <c r="W10" i="6"/>
  <c r="V10" i="6"/>
  <c r="U10" i="6"/>
  <c r="T10" i="6"/>
  <c r="S10" i="6"/>
  <c r="R10" i="6"/>
  <c r="P10" i="6"/>
  <c r="O10" i="6"/>
  <c r="Q10" i="6" s="1"/>
  <c r="P9" i="6"/>
  <c r="AB8" i="6"/>
  <c r="Z8" i="6"/>
  <c r="Y8" i="6"/>
  <c r="W8" i="6"/>
  <c r="V8" i="6"/>
  <c r="T8" i="6"/>
  <c r="S8" i="6"/>
  <c r="P8" i="6"/>
  <c r="Q62" i="5"/>
  <c r="X58" i="5"/>
  <c r="X76" i="5" s="1"/>
  <c r="L51" i="5"/>
  <c r="L50" i="5"/>
  <c r="U37" i="5"/>
  <c r="U36" i="5"/>
  <c r="U35" i="5"/>
  <c r="U51" i="5" s="1"/>
  <c r="U34" i="5"/>
  <c r="U50" i="5" s="1"/>
  <c r="X14" i="5"/>
  <c r="Y14" i="5" s="1"/>
  <c r="Q21" i="6" l="1"/>
  <c r="Q15" i="6"/>
  <c r="Q19" i="6"/>
  <c r="U31" i="5"/>
  <c r="J68" i="5" s="1"/>
  <c r="U76" i="5"/>
  <c r="W76" i="5" s="1"/>
  <c r="P76" i="5"/>
  <c r="X27" i="6"/>
  <c r="AC27" i="6" s="1"/>
  <c r="Q27" i="6"/>
  <c r="Q13" i="6"/>
  <c r="L7" i="7"/>
  <c r="L9" i="7"/>
  <c r="L11" i="7"/>
  <c r="L13" i="7"/>
  <c r="L15" i="7"/>
  <c r="Q28" i="6"/>
  <c r="Q29" i="6"/>
  <c r="Y20" i="5"/>
  <c r="C29" i="5" s="1"/>
  <c r="X28" i="6"/>
  <c r="AC28" i="6" s="1"/>
  <c r="X26" i="6"/>
  <c r="Q25" i="6"/>
  <c r="X24" i="6"/>
  <c r="Q24" i="6"/>
  <c r="X22" i="6"/>
  <c r="AC22" i="6" s="1"/>
  <c r="X21" i="6"/>
  <c r="AC21" i="6" s="1"/>
  <c r="Q12" i="6"/>
  <c r="Q11" i="6"/>
  <c r="X16" i="6"/>
  <c r="AC16" i="6" s="1"/>
  <c r="X18" i="6"/>
  <c r="AC18" i="6" s="1"/>
  <c r="X17" i="6"/>
  <c r="AC17" i="6" s="1"/>
  <c r="Q17" i="6"/>
  <c r="S59" i="6"/>
  <c r="AC20" i="6"/>
  <c r="AC24" i="6"/>
  <c r="AC36" i="6"/>
  <c r="AC40" i="6"/>
  <c r="AC52" i="6"/>
  <c r="AC56" i="6"/>
  <c r="Q8" i="6"/>
  <c r="R8" i="6" s="1"/>
  <c r="R59" i="6" s="1"/>
  <c r="AC19" i="6"/>
  <c r="AC23" i="6"/>
  <c r="AC31" i="6"/>
  <c r="AC35" i="6"/>
  <c r="AC39" i="6"/>
  <c r="AC43" i="6"/>
  <c r="AC47" i="6"/>
  <c r="AC51" i="6"/>
  <c r="T59" i="6"/>
  <c r="AC32" i="6"/>
  <c r="AC44" i="6"/>
  <c r="AC48" i="6"/>
  <c r="Q14" i="6"/>
  <c r="Q18" i="6"/>
  <c r="Q22" i="6"/>
  <c r="Q26" i="6"/>
  <c r="AC26" i="6"/>
  <c r="Q30" i="6"/>
  <c r="AC30" i="6"/>
  <c r="Q34" i="6"/>
  <c r="AC34" i="6"/>
  <c r="Q38" i="6"/>
  <c r="AC38" i="6"/>
  <c r="Q42" i="6"/>
  <c r="AC42" i="6"/>
  <c r="Q46" i="6"/>
  <c r="AC46" i="6"/>
  <c r="Q50" i="6"/>
  <c r="AC50" i="6"/>
  <c r="Q54" i="6"/>
  <c r="AC54" i="6"/>
  <c r="Q58" i="6"/>
  <c r="AC58" i="6"/>
  <c r="K17" i="7"/>
  <c r="L17" i="7" s="1"/>
  <c r="AA12" i="6"/>
  <c r="AA11" i="6"/>
  <c r="AA10" i="6"/>
  <c r="AA8" i="6"/>
  <c r="X15" i="6"/>
  <c r="AC15" i="6" s="1"/>
  <c r="X14" i="6"/>
  <c r="AC14" i="6" s="1"/>
  <c r="X13" i="6"/>
  <c r="AC13" i="6" s="1"/>
  <c r="X12" i="6"/>
  <c r="X11" i="6"/>
  <c r="X10" i="6"/>
  <c r="AE8" i="6"/>
  <c r="AE59" i="6" s="1"/>
  <c r="U8" i="6"/>
  <c r="U59" i="6" s="1"/>
  <c r="X8" i="6"/>
  <c r="U47" i="5" l="1"/>
  <c r="J72" i="5" s="1"/>
  <c r="X42" i="5"/>
  <c r="X44" i="5" s="1"/>
  <c r="Y44" i="5" s="1"/>
  <c r="Y45" i="5" s="1"/>
  <c r="AC11" i="6"/>
  <c r="AC8" i="6"/>
  <c r="T60" i="6"/>
  <c r="AC12" i="6"/>
  <c r="Q59" i="6"/>
  <c r="C45" i="5"/>
  <c r="AC10" i="6"/>
  <c r="AD59" i="6"/>
  <c r="X62" i="5" l="1"/>
  <c r="Q61" i="5" s="1"/>
  <c r="X46" i="5"/>
  <c r="J45" i="5" s="1"/>
  <c r="Q45" i="5" s="1"/>
  <c r="Q42" i="5" s="1"/>
  <c r="C72" i="5" s="1"/>
  <c r="H72" i="5" s="1"/>
  <c r="AC59" i="6"/>
  <c r="N79" i="5" l="1"/>
  <c r="R79" i="5" s="1"/>
  <c r="U79" i="5" s="1"/>
  <c r="W79" i="5" s="1"/>
  <c r="X21" i="5"/>
  <c r="X22" i="5" s="1"/>
  <c r="Y22" i="5" s="1"/>
  <c r="U72" i="5" l="1"/>
  <c r="W72" i="5" s="1"/>
  <c r="Y24" i="5"/>
  <c r="X25" i="5" s="1"/>
  <c r="J29" i="5" s="1"/>
  <c r="Q29" i="5" s="1"/>
  <c r="Q11" i="5" s="1"/>
  <c r="C68" i="5" s="1"/>
  <c r="H68" i="5" l="1"/>
  <c r="U68" i="5" s="1"/>
  <c r="W68" i="5" s="1"/>
  <c r="W82" i="5" s="1"/>
  <c r="C82" i="5" s="1"/>
</calcChain>
</file>

<file path=xl/comments1.xml><?xml version="1.0" encoding="utf-8"?>
<comments xmlns="http://schemas.openxmlformats.org/spreadsheetml/2006/main">
  <authors>
    <author>作成者</author>
  </authors>
  <commentList>
    <comment ref="X14" authorId="0">
      <text>
        <r>
          <rPr>
            <b/>
            <sz val="9"/>
            <color indexed="81"/>
            <rFont val="ＭＳ Ｐゴシック"/>
            <family val="3"/>
            <charset val="128"/>
          </rPr>
          <t>避難開始時間①
√床面積／30</t>
        </r>
      </text>
    </comment>
    <comment ref="Y14" authorId="0">
      <text>
        <r>
          <rPr>
            <b/>
            <sz val="9"/>
            <color indexed="81"/>
            <rFont val="ＭＳ Ｐゴシック"/>
            <family val="3"/>
            <charset val="128"/>
          </rPr>
          <t>避難開始時間②
隣のセルの結果が0.5分に満たない場合は0.5．
0.5分以上ならそのまま。</t>
        </r>
      </text>
    </comment>
    <comment ref="X20" authorId="0">
      <text>
        <r>
          <rPr>
            <b/>
            <sz val="9"/>
            <color indexed="81"/>
            <rFont val="ＭＳ Ｐゴシック"/>
            <family val="3"/>
            <charset val="128"/>
          </rPr>
          <t xml:space="preserve">従業者待機場所＝受信機設置場所以外の場合、
避難開始時間は算出値を2倍した値となる。
</t>
        </r>
      </text>
    </comment>
    <comment ref="Y20" authorId="0">
      <text>
        <r>
          <rPr>
            <b/>
            <sz val="9"/>
            <color indexed="81"/>
            <rFont val="ＭＳ Ｐゴシック"/>
            <family val="3"/>
            <charset val="128"/>
          </rPr>
          <t>【避難開始時間】</t>
        </r>
      </text>
    </comment>
    <comment ref="X21" authorId="0">
      <text>
        <r>
          <rPr>
            <b/>
            <sz val="9"/>
            <color indexed="81"/>
            <rFont val="ＭＳ Ｐゴシック"/>
            <family val="3"/>
            <charset val="128"/>
          </rPr>
          <t>近隣協力者による影響を加味しない場合の移動時間。
別紙1のT1～T3を素直に合計すると従業者1名による活動時間になるので、従業者数で除している。</t>
        </r>
      </text>
    </comment>
    <comment ref="X22" authorId="0">
      <text>
        <r>
          <rPr>
            <b/>
            <sz val="9"/>
            <color indexed="81"/>
            <rFont val="ＭＳ Ｐゴシック"/>
            <family val="3"/>
            <charset val="128"/>
          </rPr>
          <t>算定上の近隣協力者数。
近隣協力者による助力を付加するもの。
・・・Nw・ｎ（１－ｐ）/（Nw＋ｐｎ）</t>
        </r>
      </text>
    </comment>
    <comment ref="Y24" authorId="0">
      <text>
        <r>
          <rPr>
            <b/>
            <sz val="9"/>
            <color indexed="81"/>
            <rFont val="ＭＳ Ｐゴシック"/>
            <family val="3"/>
            <charset val="128"/>
          </rPr>
          <t>T2算定における避難解除者数Nh。
従業者＋算定上の近隣協力者</t>
        </r>
      </text>
    </comment>
    <comment ref="X25" authorId="0">
      <text>
        <r>
          <rPr>
            <b/>
            <sz val="9"/>
            <color indexed="81"/>
            <rFont val="ＭＳ Ｐゴシック"/>
            <family val="3"/>
            <charset val="128"/>
          </rPr>
          <t>【防火対象物からの移動時間】
別紙１の全作業時間を避難解除者数で除したもの。</t>
        </r>
      </text>
    </comment>
    <comment ref="W31" authorId="0">
      <text>
        <r>
          <rPr>
            <b/>
            <sz val="9"/>
            <color indexed="81"/>
            <rFont val="ＭＳ Ｐゴシック"/>
            <family val="3"/>
            <charset val="128"/>
          </rPr>
          <t>基準時間（分）＝２＋室条件による加算時間</t>
        </r>
      </text>
    </comment>
    <comment ref="W33" authorId="0">
      <text>
        <r>
          <rPr>
            <b/>
            <sz val="9"/>
            <color indexed="81"/>
            <rFont val="ＭＳ Ｐゴシック"/>
            <family val="3"/>
            <charset val="128"/>
          </rPr>
          <t>延長時間（分）＝延長条件による加算時間</t>
        </r>
      </text>
    </comment>
    <comment ref="Y34" authorId="0">
      <text>
        <r>
          <rPr>
            <b/>
            <sz val="9"/>
            <color indexed="81"/>
            <rFont val="ＭＳ Ｐゴシック"/>
            <family val="3"/>
            <charset val="128"/>
          </rPr>
          <t>防炎製品</t>
        </r>
      </text>
    </comment>
    <comment ref="W37" authorId="0">
      <text>
        <r>
          <rPr>
            <b/>
            <sz val="9"/>
            <color indexed="81"/>
            <rFont val="ＭＳ Ｐゴシック"/>
            <family val="3"/>
            <charset val="128"/>
          </rPr>
          <t>要定義参照。
①準耐火構造
②常閉or煙感防火設備</t>
        </r>
      </text>
    </comment>
    <comment ref="W38" authorId="0">
      <text>
        <r>
          <rPr>
            <b/>
            <sz val="9"/>
            <color indexed="81"/>
            <rFont val="ＭＳ Ｐゴシック"/>
            <family val="3"/>
            <charset val="128"/>
          </rPr>
          <t>定義要参照。
①室内仕上げ＝準不燃
②開口部が「常閉or煙感」の「防火設備or準不燃戸」</t>
        </r>
      </text>
    </comment>
    <comment ref="W42" authorId="0">
      <text>
        <r>
          <rPr>
            <b/>
            <sz val="9"/>
            <color indexed="81"/>
            <rFont val="ＭＳ Ｐゴシック"/>
            <family val="3"/>
            <charset val="128"/>
          </rPr>
          <t>火災室についての移動時間。
やっている計算は基本的に
「防火対象物からの避難時間」と同じで
T1+T2＋T3</t>
        </r>
      </text>
    </comment>
    <comment ref="W55" authorId="0">
      <text>
        <r>
          <rPr>
            <b/>
            <sz val="9"/>
            <color indexed="81"/>
            <rFont val="ＭＳ Ｐゴシック"/>
            <family val="3"/>
            <charset val="128"/>
          </rPr>
          <t>両方設置されている必要あり。</t>
        </r>
      </text>
    </comment>
    <comment ref="W56" authorId="0">
      <text>
        <r>
          <rPr>
            <b/>
            <sz val="9"/>
            <color indexed="81"/>
            <rFont val="ＭＳ Ｐゴシック"/>
            <family val="3"/>
            <charset val="128"/>
          </rPr>
          <t>両方設置されている必要あり。</t>
        </r>
      </text>
    </comment>
    <comment ref="X62" authorId="0">
      <text>
        <r>
          <rPr>
            <b/>
            <sz val="9"/>
            <color indexed="81"/>
            <rFont val="ＭＳ Ｐゴシック"/>
            <family val="3"/>
            <charset val="128"/>
          </rPr>
          <t>ストレッチャー、担架等を利用して避難する要保護者数。</t>
        </r>
      </text>
    </comment>
  </commentList>
</comments>
</file>

<file path=xl/comments2.xml><?xml version="1.0" encoding="utf-8"?>
<comments xmlns="http://schemas.openxmlformats.org/spreadsheetml/2006/main">
  <authors>
    <author>作成者</author>
  </authors>
  <commentList>
    <comment ref="Q1" authorId="0">
      <text>
        <r>
          <rPr>
            <b/>
            <sz val="9"/>
            <color indexed="81"/>
            <rFont val="ＭＳ Ｐゴシック"/>
            <family val="3"/>
            <charset val="128"/>
          </rPr>
          <t>T3において担架・ストレッチャー等は距離倍読みとなる。</t>
        </r>
      </text>
    </comment>
    <comment ref="R1" authorId="0">
      <text>
        <r>
          <rPr>
            <b/>
            <sz val="9"/>
            <color indexed="81"/>
            <rFont val="ＭＳ Ｐゴシック"/>
            <family val="3"/>
            <charset val="128"/>
          </rPr>
          <t>基準となる移動速度ｖ（26～60ｍ/分）に対して乗ずる系数。移動の遅い避難方法であるほど小さな値を乗ずる。</t>
        </r>
      </text>
    </comment>
    <comment ref="S1" authorId="0">
      <text>
        <r>
          <rPr>
            <b/>
            <sz val="9"/>
            <color indexed="81"/>
            <rFont val="ＭＳ Ｐゴシック"/>
            <family val="3"/>
            <charset val="128"/>
          </rPr>
          <t>介助準備時間。車いすやストレッチャーに乗せるまでの時間。単位は分。</t>
        </r>
      </text>
    </comment>
    <comment ref="V1" authorId="0">
      <text>
        <r>
          <rPr>
            <b/>
            <sz val="9"/>
            <color indexed="81"/>
            <rFont val="ＭＳ Ｐゴシック"/>
            <family val="3"/>
            <charset val="128"/>
          </rPr>
          <t>人間の基準移動速度。平地で１ｍ/秒程度。</t>
        </r>
      </text>
    </comment>
    <comment ref="O7" authorId="0">
      <text>
        <r>
          <rPr>
            <b/>
            <sz val="9"/>
            <color indexed="81"/>
            <rFont val="ＭＳ Ｐゴシック"/>
            <family val="3"/>
            <charset val="128"/>
          </rPr>
          <t>水平部分の駆けつけ時間。
避難介助者の歩行速度は「ｖ（基準値）×２」</t>
        </r>
      </text>
    </comment>
    <comment ref="P7" authorId="0">
      <text>
        <r>
          <rPr>
            <b/>
            <sz val="9"/>
            <color indexed="81"/>
            <rFont val="ＭＳ Ｐゴシック"/>
            <family val="3"/>
            <charset val="128"/>
          </rPr>
          <t>階段の駆けつけ時間。
避難介助者の歩行速度は「ｖ（基準値）×２」</t>
        </r>
      </text>
    </comment>
    <comment ref="Q7" authorId="0">
      <text>
        <r>
          <rPr>
            <b/>
            <sz val="9"/>
            <color indexed="81"/>
            <rFont val="ＭＳ Ｐゴシック"/>
            <family val="3"/>
            <charset val="128"/>
          </rPr>
          <t>総駆けつけ時間。</t>
        </r>
      </text>
    </comment>
    <comment ref="R7" authorId="0">
      <text>
        <r>
          <rPr>
            <b/>
            <sz val="9"/>
            <color indexed="81"/>
            <rFont val="ＭＳ Ｐゴシック"/>
            <family val="3"/>
            <charset val="128"/>
          </rPr>
          <t>火災室からの避難所要時間を算定。
判断２のための列</t>
        </r>
      </text>
    </comment>
    <comment ref="S7" authorId="0">
      <text>
        <r>
          <rPr>
            <b/>
            <sz val="9"/>
            <color indexed="81"/>
            <rFont val="ＭＳ Ｐゴシック"/>
            <family val="3"/>
            <charset val="128"/>
          </rPr>
          <t>担架、車いす、ストレッチャー使用時の介助準備時間T2
（入居階）</t>
        </r>
      </text>
    </comment>
    <comment ref="T7" authorId="0">
      <text>
        <r>
          <rPr>
            <b/>
            <sz val="9"/>
            <color indexed="81"/>
            <rFont val="ＭＳ Ｐゴシック"/>
            <family val="3"/>
            <charset val="128"/>
          </rPr>
          <t>担架、車いす、ストレッチャー使用時の介助準備時間T2
（入居階以外の階～避難口まで）</t>
        </r>
      </text>
    </comment>
    <comment ref="U7" authorId="0">
      <text>
        <r>
          <rPr>
            <b/>
            <sz val="9"/>
            <color indexed="81"/>
            <rFont val="ＭＳ Ｐゴシック"/>
            <family val="3"/>
            <charset val="128"/>
          </rPr>
          <t>火災室からの避難所要時間を算定。
判断２のための列</t>
        </r>
      </text>
    </comment>
    <comment ref="V7" authorId="0">
      <text>
        <r>
          <rPr>
            <b/>
            <sz val="9"/>
            <color indexed="81"/>
            <rFont val="ＭＳ Ｐゴシック"/>
            <family val="3"/>
            <charset val="128"/>
          </rPr>
          <t>要保護者の介助付き移動時間T3
V～X列は「同階」における移動時間を算出。
要保護者の移動速度＝V1系数×ｖ（基準値）</t>
        </r>
      </text>
    </comment>
    <comment ref="Y7" authorId="0">
      <text>
        <r>
          <rPr>
            <b/>
            <sz val="9"/>
            <color indexed="81"/>
            <rFont val="ＭＳ Ｐゴシック"/>
            <family val="3"/>
            <charset val="128"/>
          </rPr>
          <t>要保護者の介助付き移動時間T3
Y～AA列は「他階」における移動時間を算出。
要保護者の移動速度＝V2系数×ｖ（基準値）</t>
        </r>
      </text>
    </comment>
    <comment ref="AB7" authorId="0">
      <text>
        <r>
          <rPr>
            <b/>
            <sz val="9"/>
            <color indexed="81"/>
            <rFont val="ＭＳ Ｐゴシック"/>
            <family val="3"/>
            <charset val="128"/>
          </rPr>
          <t>要保護者の介助付き移動時間T3
AB列は階段における移動時間を算出。
要保護者の移動速度＝ｖ（基準値）×0.5</t>
        </r>
      </text>
    </comment>
    <comment ref="AC7" authorId="0">
      <text>
        <r>
          <rPr>
            <b/>
            <sz val="9"/>
            <color indexed="81"/>
            <rFont val="ＭＳ Ｐゴシック"/>
            <family val="3"/>
            <charset val="128"/>
          </rPr>
          <t>要保護者の介助付き移動時間T3
（合計値）</t>
        </r>
      </text>
    </comment>
    <comment ref="AD7" authorId="0">
      <text>
        <r>
          <rPr>
            <b/>
            <sz val="9"/>
            <color indexed="81"/>
            <rFont val="ＭＳ Ｐゴシック"/>
            <family val="3"/>
            <charset val="128"/>
          </rPr>
          <t xml:space="preserve">ストレッチャー、担架等による避難介助が必要な要保護者数。
判断４に関連。
</t>
        </r>
      </text>
    </comment>
    <comment ref="AE7" authorId="0">
      <text>
        <r>
          <rPr>
            <b/>
            <sz val="9"/>
            <color indexed="81"/>
            <rFont val="ＭＳ Ｐゴシック"/>
            <family val="3"/>
            <charset val="128"/>
          </rPr>
          <t>火災室からの避難所要時間を算定。
判断２のための列</t>
        </r>
      </text>
    </comment>
  </commentList>
</comments>
</file>

<file path=xl/comments3.xml><?xml version="1.0" encoding="utf-8"?>
<comments xmlns="http://schemas.openxmlformats.org/spreadsheetml/2006/main">
  <authors>
    <author>作成者</author>
  </authors>
  <commentList>
    <comment ref="G6" authorId="0">
      <text>
        <r>
          <rPr>
            <b/>
            <sz val="9"/>
            <color indexed="81"/>
            <rFont val="ＭＳ Ｐゴシック"/>
            <family val="3"/>
            <charset val="128"/>
          </rPr>
          <t>徒歩または自転車での歩行速度。m/分</t>
        </r>
      </text>
    </comment>
    <comment ref="H6" authorId="0">
      <text>
        <r>
          <rPr>
            <b/>
            <sz val="9"/>
            <color indexed="81"/>
            <rFont val="ＭＳ Ｐゴシック"/>
            <family val="3"/>
            <charset val="128"/>
          </rPr>
          <t>駆けつけ時間。
歩行距離／歩行速度</t>
        </r>
      </text>
    </comment>
  </commentList>
</comments>
</file>

<file path=xl/comments4.xml><?xml version="1.0" encoding="utf-8"?>
<comments xmlns="http://schemas.openxmlformats.org/spreadsheetml/2006/main">
  <authors>
    <author>作成者</author>
  </authors>
  <commentList>
    <comment ref="X14" authorId="0">
      <text>
        <r>
          <rPr>
            <b/>
            <sz val="9"/>
            <color indexed="81"/>
            <rFont val="ＭＳ Ｐゴシック"/>
            <family val="3"/>
            <charset val="128"/>
          </rPr>
          <t>避難開始時間①
√床面積／30</t>
        </r>
      </text>
    </comment>
    <comment ref="Y14" authorId="0">
      <text>
        <r>
          <rPr>
            <b/>
            <sz val="9"/>
            <color indexed="81"/>
            <rFont val="ＭＳ Ｐゴシック"/>
            <family val="3"/>
            <charset val="128"/>
          </rPr>
          <t>避難開始時間②
隣のセルの結果が0.5分に満たない場合は0.5．
0.5分以上ならそのまま。</t>
        </r>
      </text>
    </comment>
    <comment ref="X20" authorId="0">
      <text>
        <r>
          <rPr>
            <b/>
            <sz val="9"/>
            <color indexed="81"/>
            <rFont val="ＭＳ Ｐゴシック"/>
            <family val="3"/>
            <charset val="128"/>
          </rPr>
          <t xml:space="preserve">従業者待機場所＝受信機設置場所以外の場合、
避難開始時間は算出値を2倍した値となる。
</t>
        </r>
      </text>
    </comment>
    <comment ref="Y20" authorId="0">
      <text>
        <r>
          <rPr>
            <b/>
            <sz val="9"/>
            <color indexed="81"/>
            <rFont val="ＭＳ Ｐゴシック"/>
            <family val="3"/>
            <charset val="128"/>
          </rPr>
          <t>【避難開始時間】</t>
        </r>
      </text>
    </comment>
    <comment ref="X21" authorId="0">
      <text>
        <r>
          <rPr>
            <b/>
            <sz val="9"/>
            <color indexed="81"/>
            <rFont val="ＭＳ Ｐゴシック"/>
            <family val="3"/>
            <charset val="128"/>
          </rPr>
          <t>近隣協力者による影響を加味しない場合の移動時間。
別紙1のT1～T3を素直に合計すると従業者1名による活動時間になるので、従業者数で除している。</t>
        </r>
      </text>
    </comment>
    <comment ref="X22" authorId="0">
      <text>
        <r>
          <rPr>
            <b/>
            <sz val="9"/>
            <color indexed="81"/>
            <rFont val="ＭＳ Ｐゴシック"/>
            <family val="3"/>
            <charset val="128"/>
          </rPr>
          <t>算定上の近隣協力者数。
近隣協力者による助力を付加するもの。
・・・Nw・ｎ（１－ｐ）/（Nw＋ｐｎ）</t>
        </r>
      </text>
    </comment>
    <comment ref="Y24" authorId="0">
      <text>
        <r>
          <rPr>
            <b/>
            <sz val="9"/>
            <color indexed="81"/>
            <rFont val="ＭＳ Ｐゴシック"/>
            <family val="3"/>
            <charset val="128"/>
          </rPr>
          <t>T2算定における避難解除者数Nh。
従業者＋算定上の近隣協力者</t>
        </r>
      </text>
    </comment>
    <comment ref="X25" authorId="0">
      <text>
        <r>
          <rPr>
            <b/>
            <sz val="9"/>
            <color indexed="81"/>
            <rFont val="ＭＳ Ｐゴシック"/>
            <family val="3"/>
            <charset val="128"/>
          </rPr>
          <t>【防火対象物からの移動時間】
別紙１の全作業時間を避難解除者数で除したもの。</t>
        </r>
      </text>
    </comment>
    <comment ref="W31" authorId="0">
      <text>
        <r>
          <rPr>
            <b/>
            <sz val="9"/>
            <color indexed="81"/>
            <rFont val="ＭＳ Ｐゴシック"/>
            <family val="3"/>
            <charset val="128"/>
          </rPr>
          <t>基準時間（分）＝２＋室条件による加算時間</t>
        </r>
      </text>
    </comment>
    <comment ref="W33" authorId="0">
      <text>
        <r>
          <rPr>
            <b/>
            <sz val="9"/>
            <color indexed="81"/>
            <rFont val="ＭＳ Ｐゴシック"/>
            <family val="3"/>
            <charset val="128"/>
          </rPr>
          <t>延長時間（分）＝延長条件による加算時間</t>
        </r>
      </text>
    </comment>
    <comment ref="Y34" authorId="0">
      <text>
        <r>
          <rPr>
            <b/>
            <sz val="9"/>
            <color indexed="81"/>
            <rFont val="ＭＳ Ｐゴシック"/>
            <family val="3"/>
            <charset val="128"/>
          </rPr>
          <t>防炎製品</t>
        </r>
      </text>
    </comment>
    <comment ref="W37" authorId="0">
      <text>
        <r>
          <rPr>
            <b/>
            <sz val="9"/>
            <color indexed="81"/>
            <rFont val="ＭＳ Ｐゴシック"/>
            <family val="3"/>
            <charset val="128"/>
          </rPr>
          <t>要定義参照。
①準耐火構造
②常閉or煙感防火設備</t>
        </r>
      </text>
    </comment>
    <comment ref="W38" authorId="0">
      <text>
        <r>
          <rPr>
            <b/>
            <sz val="9"/>
            <color indexed="81"/>
            <rFont val="ＭＳ Ｐゴシック"/>
            <family val="3"/>
            <charset val="128"/>
          </rPr>
          <t>定義要参照。
①室内仕上げ＝準不燃
②開口部が「常閉or煙感」の「防火設備or準不燃戸」</t>
        </r>
      </text>
    </comment>
    <comment ref="W42" authorId="0">
      <text>
        <r>
          <rPr>
            <b/>
            <sz val="9"/>
            <color indexed="81"/>
            <rFont val="ＭＳ Ｐゴシック"/>
            <family val="3"/>
            <charset val="128"/>
          </rPr>
          <t>火災室についての移動時間。
やっている計算は基本的に
「防火対象物からの避難時間」と同じで
T1+T2＋T3</t>
        </r>
      </text>
    </comment>
    <comment ref="W55" authorId="0">
      <text>
        <r>
          <rPr>
            <b/>
            <sz val="9"/>
            <color indexed="81"/>
            <rFont val="ＭＳ Ｐゴシック"/>
            <family val="3"/>
            <charset val="128"/>
          </rPr>
          <t>両方設置されている必要あり。</t>
        </r>
      </text>
    </comment>
    <comment ref="W56" authorId="0">
      <text>
        <r>
          <rPr>
            <b/>
            <sz val="9"/>
            <color indexed="81"/>
            <rFont val="ＭＳ Ｐゴシック"/>
            <family val="3"/>
            <charset val="128"/>
          </rPr>
          <t>両方設置されている必要あり。</t>
        </r>
      </text>
    </comment>
    <comment ref="X62" authorId="0">
      <text>
        <r>
          <rPr>
            <b/>
            <sz val="9"/>
            <color indexed="81"/>
            <rFont val="ＭＳ Ｐゴシック"/>
            <family val="3"/>
            <charset val="128"/>
          </rPr>
          <t>ストレッチャー、担架等を利用して避難する要保護者数。</t>
        </r>
      </text>
    </comment>
  </commentList>
</comments>
</file>

<file path=xl/sharedStrings.xml><?xml version="1.0" encoding="utf-8"?>
<sst xmlns="http://schemas.openxmlformats.org/spreadsheetml/2006/main" count="439" uniqueCount="186">
  <si>
    <t>名称</t>
    <rPh sb="0" eb="2">
      <t>メイショウ</t>
    </rPh>
    <phoneticPr fontId="1"/>
  </si>
  <si>
    <t>所在</t>
    <rPh sb="0" eb="2">
      <t>ショザイ</t>
    </rPh>
    <phoneticPr fontId="1"/>
  </si>
  <si>
    <t>検証年月日</t>
    <rPh sb="0" eb="2">
      <t>ケンショウ</t>
    </rPh>
    <rPh sb="2" eb="5">
      <t>ネンガッピ</t>
    </rPh>
    <phoneticPr fontId="1"/>
  </si>
  <si>
    <t>平成</t>
    <rPh sb="0" eb="2">
      <t>ヘイセイ</t>
    </rPh>
    <phoneticPr fontId="1"/>
  </si>
  <si>
    <t>年</t>
    <rPh sb="0" eb="1">
      <t>ネン</t>
    </rPh>
    <phoneticPr fontId="1"/>
  </si>
  <si>
    <t>○</t>
    <phoneticPr fontId="1"/>
  </si>
  <si>
    <t>月</t>
    <rPh sb="0" eb="1">
      <t>ガツ</t>
    </rPh>
    <phoneticPr fontId="1"/>
  </si>
  <si>
    <t>○○</t>
    <phoneticPr fontId="1"/>
  </si>
  <si>
    <t>日</t>
    <rPh sb="0" eb="1">
      <t>ヒ</t>
    </rPh>
    <phoneticPr fontId="1"/>
  </si>
  <si>
    <t>入力</t>
    <rPh sb="0" eb="2">
      <t>ニュウリョク</t>
    </rPh>
    <phoneticPr fontId="1"/>
  </si>
  <si>
    <t>選択入力</t>
    <rPh sb="0" eb="2">
      <t>センタク</t>
    </rPh>
    <rPh sb="2" eb="4">
      <t>ニュウリョク</t>
    </rPh>
    <phoneticPr fontId="1"/>
  </si>
  <si>
    <t>想定火災室</t>
    <rPh sb="0" eb="2">
      <t>ソウテイ</t>
    </rPh>
    <rPh sb="2" eb="4">
      <t>カサイ</t>
    </rPh>
    <rPh sb="4" eb="5">
      <t>シツ</t>
    </rPh>
    <phoneticPr fontId="1"/>
  </si>
  <si>
    <t>階</t>
    <rPh sb="0" eb="1">
      <t>カイ</t>
    </rPh>
    <phoneticPr fontId="1"/>
  </si>
  <si>
    <t>室番号等</t>
    <rPh sb="0" eb="1">
      <t>シツ</t>
    </rPh>
    <rPh sb="1" eb="3">
      <t>バンゴウ</t>
    </rPh>
    <rPh sb="3" eb="4">
      <t>トウ</t>
    </rPh>
    <phoneticPr fontId="1"/>
  </si>
  <si>
    <t>方法</t>
    <rPh sb="0" eb="2">
      <t>ホウホウ</t>
    </rPh>
    <phoneticPr fontId="1"/>
  </si>
  <si>
    <t>　判断１</t>
    <rPh sb="1" eb="3">
      <t>ハンダン</t>
    </rPh>
    <phoneticPr fontId="1"/>
  </si>
  <si>
    <t>分</t>
    <rPh sb="0" eb="1">
      <t>フン</t>
    </rPh>
    <phoneticPr fontId="1"/>
  </si>
  <si>
    <t>１</t>
    <phoneticPr fontId="1"/>
  </si>
  <si>
    <t>防火対象物情報</t>
    <rPh sb="0" eb="2">
      <t>ボウカ</t>
    </rPh>
    <rPh sb="2" eb="5">
      <t>タイショウブツ</t>
    </rPh>
    <rPh sb="5" eb="7">
      <t>ジョウホウ</t>
    </rPh>
    <phoneticPr fontId="1"/>
  </si>
  <si>
    <t>㎡</t>
    <phoneticPr fontId="1"/>
  </si>
  <si>
    <t>２</t>
    <phoneticPr fontId="1"/>
  </si>
  <si>
    <t>要保護者情報</t>
    <rPh sb="0" eb="1">
      <t>ヨウ</t>
    </rPh>
    <rPh sb="1" eb="3">
      <t>ホゴ</t>
    </rPh>
    <rPh sb="3" eb="4">
      <t>シャ</t>
    </rPh>
    <rPh sb="4" eb="6">
      <t>ジョウホウ</t>
    </rPh>
    <phoneticPr fontId="1"/>
  </si>
  <si>
    <t>人数</t>
    <rPh sb="0" eb="2">
      <t>ニンズウ</t>
    </rPh>
    <phoneticPr fontId="1"/>
  </si>
  <si>
    <t>人</t>
    <rPh sb="0" eb="1">
      <t>ニン</t>
    </rPh>
    <phoneticPr fontId="1"/>
  </si>
  <si>
    <t>※　その他の要保護者詳細情報を「別紙１」に入力</t>
    <rPh sb="4" eb="5">
      <t>タ</t>
    </rPh>
    <rPh sb="6" eb="7">
      <t>ヨウ</t>
    </rPh>
    <rPh sb="7" eb="10">
      <t>ホゴシャ</t>
    </rPh>
    <rPh sb="10" eb="12">
      <t>ショウサイ</t>
    </rPh>
    <rPh sb="12" eb="14">
      <t>ジョウホウ</t>
    </rPh>
    <rPh sb="16" eb="18">
      <t>ベッシ</t>
    </rPh>
    <rPh sb="21" eb="23">
      <t>ニュウリョク</t>
    </rPh>
    <phoneticPr fontId="1"/>
  </si>
  <si>
    <t>３</t>
    <phoneticPr fontId="1"/>
  </si>
  <si>
    <t>従業者等情報</t>
    <rPh sb="0" eb="3">
      <t>ジュウギョウシャ</t>
    </rPh>
    <rPh sb="3" eb="4">
      <t>トウ</t>
    </rPh>
    <rPh sb="4" eb="6">
      <t>ジョウホウ</t>
    </rPh>
    <phoneticPr fontId="1"/>
  </si>
  <si>
    <t>人数（最少時）</t>
    <rPh sb="0" eb="2">
      <t>ニンズウ</t>
    </rPh>
    <rPh sb="3" eb="5">
      <t>サイショウ</t>
    </rPh>
    <rPh sb="5" eb="6">
      <t>ジ</t>
    </rPh>
    <phoneticPr fontId="1"/>
  </si>
  <si>
    <t>受信機等設置場所</t>
    <rPh sb="3" eb="4">
      <t>トウ</t>
    </rPh>
    <phoneticPr fontId="1"/>
  </si>
  <si>
    <t>４</t>
    <phoneticPr fontId="1"/>
  </si>
  <si>
    <t>近隣協力者情報</t>
    <rPh sb="0" eb="2">
      <t>キンリン</t>
    </rPh>
    <rPh sb="2" eb="5">
      <t>キョウリョクシャ</t>
    </rPh>
    <rPh sb="5" eb="7">
      <t>ジョウホウ</t>
    </rPh>
    <phoneticPr fontId="1"/>
  </si>
  <si>
    <t>※　その他の近隣協力者詳細情報を「別紙２」に入力</t>
    <rPh sb="4" eb="5">
      <t>タ</t>
    </rPh>
    <rPh sb="6" eb="8">
      <t>キンリン</t>
    </rPh>
    <rPh sb="8" eb="11">
      <t>キョウリョクシャ</t>
    </rPh>
    <rPh sb="11" eb="13">
      <t>ショウサイ</t>
    </rPh>
    <rPh sb="13" eb="15">
      <t>ジョウホウ</t>
    </rPh>
    <rPh sb="17" eb="19">
      <t>ベッシ</t>
    </rPh>
    <rPh sb="22" eb="24">
      <t>ニュウリョク</t>
    </rPh>
    <phoneticPr fontId="1"/>
  </si>
  <si>
    <t>避難開始時間</t>
    <rPh sb="0" eb="2">
      <t>ヒナン</t>
    </rPh>
    <rPh sb="2" eb="4">
      <t>カイシ</t>
    </rPh>
    <rPh sb="4" eb="6">
      <t>ジカン</t>
    </rPh>
    <phoneticPr fontId="1"/>
  </si>
  <si>
    <t>避難所要時間</t>
    <rPh sb="0" eb="2">
      <t>ヒナン</t>
    </rPh>
    <rPh sb="2" eb="4">
      <t>ショヨウ</t>
    </rPh>
    <rPh sb="4" eb="6">
      <t>ジカン</t>
    </rPh>
    <phoneticPr fontId="1"/>
  </si>
  <si>
    <t>＋</t>
    <phoneticPr fontId="1"/>
  </si>
  <si>
    <t>＝</t>
    <phoneticPr fontId="1"/>
  </si>
  <si>
    <t>第２　避難限界時間</t>
    <rPh sb="0" eb="1">
      <t>ダイ</t>
    </rPh>
    <rPh sb="3" eb="5">
      <t>ヒナン</t>
    </rPh>
    <rPh sb="5" eb="7">
      <t>ゲンカイ</t>
    </rPh>
    <rPh sb="7" eb="9">
      <t>ジカン</t>
    </rPh>
    <phoneticPr fontId="1"/>
  </si>
  <si>
    <t>準不燃材料</t>
  </si>
  <si>
    <t>加算</t>
    <rPh sb="0" eb="2">
      <t>カサン</t>
    </rPh>
    <phoneticPr fontId="1"/>
  </si>
  <si>
    <t>寝具・布張り家具の防炎性能</t>
    <rPh sb="0" eb="2">
      <t>シング</t>
    </rPh>
    <rPh sb="3" eb="4">
      <t>ヌノ</t>
    </rPh>
    <rPh sb="4" eb="5">
      <t>バ</t>
    </rPh>
    <rPh sb="6" eb="8">
      <t>カグ</t>
    </rPh>
    <rPh sb="9" eb="11">
      <t>ボウエン</t>
    </rPh>
    <rPh sb="11" eb="13">
      <t>セイノウ</t>
    </rPh>
    <phoneticPr fontId="1"/>
  </si>
  <si>
    <t>延長</t>
    <rPh sb="0" eb="2">
      <t>エンチョウ</t>
    </rPh>
    <phoneticPr fontId="1"/>
  </si>
  <si>
    <t>m</t>
    <phoneticPr fontId="1"/>
  </si>
  <si>
    <t>　判断２</t>
    <rPh sb="1" eb="3">
      <t>ハンダン</t>
    </rPh>
    <phoneticPr fontId="1"/>
  </si>
  <si>
    <t>第２　基準時間</t>
    <rPh sb="0" eb="1">
      <t>ダイ</t>
    </rPh>
    <rPh sb="3" eb="5">
      <t>キジュン</t>
    </rPh>
    <rPh sb="5" eb="7">
      <t>ジカン</t>
    </rPh>
    <phoneticPr fontId="1"/>
  </si>
  <si>
    <t>　判断３</t>
    <rPh sb="1" eb="3">
      <t>ハンダン</t>
    </rPh>
    <phoneticPr fontId="1"/>
  </si>
  <si>
    <t>自動火災報知設備</t>
    <rPh sb="0" eb="8">
      <t>ジカホウ</t>
    </rPh>
    <phoneticPr fontId="1"/>
  </si>
  <si>
    <t>設置あり</t>
  </si>
  <si>
    <t>消防機関へ通報する火災報知設備</t>
    <rPh sb="0" eb="15">
      <t>カツウ</t>
    </rPh>
    <phoneticPr fontId="1"/>
  </si>
  <si>
    <t>　判断４</t>
    <rPh sb="1" eb="3">
      <t>ハンダン</t>
    </rPh>
    <phoneticPr fontId="1"/>
  </si>
  <si>
    <t>ストレッチャー・担架等による避難介助</t>
    <rPh sb="8" eb="10">
      <t>タンカ</t>
    </rPh>
    <rPh sb="10" eb="11">
      <t>トウ</t>
    </rPh>
    <rPh sb="14" eb="16">
      <t>ヒナン</t>
    </rPh>
    <rPh sb="16" eb="18">
      <t>カイジョ</t>
    </rPh>
    <phoneticPr fontId="1"/>
  </si>
  <si>
    <t>なし</t>
    <phoneticPr fontId="1"/>
  </si>
  <si>
    <t>従業員等人数（最少）</t>
    <rPh sb="0" eb="3">
      <t>ジュウギョウイン</t>
    </rPh>
    <rPh sb="3" eb="4">
      <t>トウ</t>
    </rPh>
    <rPh sb="4" eb="6">
      <t>ニンズウ</t>
    </rPh>
    <rPh sb="7" eb="9">
      <t>サイショウ</t>
    </rPh>
    <phoneticPr fontId="1"/>
  </si>
  <si>
    <t>　判定</t>
    <rPh sb="1" eb="3">
      <t>ハンテイ</t>
    </rPh>
    <phoneticPr fontId="1"/>
  </si>
  <si>
    <t>１　判断１</t>
    <rPh sb="2" eb="4">
      <t>ハンダン</t>
    </rPh>
    <phoneticPr fontId="1"/>
  </si>
  <si>
    <t>避難限界時間</t>
    <rPh sb="0" eb="2">
      <t>ヒナン</t>
    </rPh>
    <rPh sb="2" eb="4">
      <t>ゲンカイ</t>
    </rPh>
    <rPh sb="4" eb="6">
      <t>ジカン</t>
    </rPh>
    <phoneticPr fontId="1"/>
  </si>
  <si>
    <t>２　判断２</t>
    <rPh sb="2" eb="4">
      <t>ハンダン</t>
    </rPh>
    <phoneticPr fontId="1"/>
  </si>
  <si>
    <t>避難所要時間 (火災室)</t>
    <rPh sb="0" eb="2">
      <t>ヒナン</t>
    </rPh>
    <rPh sb="2" eb="4">
      <t>ショヨウ</t>
    </rPh>
    <rPh sb="4" eb="6">
      <t>ジカン</t>
    </rPh>
    <rPh sb="8" eb="10">
      <t>カサイ</t>
    </rPh>
    <rPh sb="10" eb="11">
      <t>シツ</t>
    </rPh>
    <phoneticPr fontId="1"/>
  </si>
  <si>
    <t>基準時間</t>
    <rPh sb="0" eb="2">
      <t>キジュン</t>
    </rPh>
    <rPh sb="2" eb="4">
      <t>ジカン</t>
    </rPh>
    <phoneticPr fontId="1"/>
  </si>
  <si>
    <t>３　判断３</t>
    <rPh sb="2" eb="4">
      <t>ハンダン</t>
    </rPh>
    <phoneticPr fontId="1"/>
  </si>
  <si>
    <t>設置あり</t>
    <rPh sb="0" eb="2">
      <t>セッチ</t>
    </rPh>
    <phoneticPr fontId="1"/>
  </si>
  <si>
    <t>４　判断４</t>
    <rPh sb="2" eb="4">
      <t>ハンダン</t>
    </rPh>
    <phoneticPr fontId="1"/>
  </si>
  <si>
    <t>ストレッチャー・担架等使用時の従業者等の確保</t>
    <rPh sb="8" eb="10">
      <t>タンカ</t>
    </rPh>
    <rPh sb="10" eb="11">
      <t>トウ</t>
    </rPh>
    <rPh sb="11" eb="14">
      <t>シヨウジ</t>
    </rPh>
    <rPh sb="15" eb="18">
      <t>ジュウギョウシャ</t>
    </rPh>
    <rPh sb="18" eb="19">
      <t>トウ</t>
    </rPh>
    <rPh sb="20" eb="22">
      <t>カクホ</t>
    </rPh>
    <phoneticPr fontId="1"/>
  </si>
  <si>
    <t>人</t>
    <rPh sb="0" eb="1">
      <t>ヒト</t>
    </rPh>
    <phoneticPr fontId="1"/>
  </si>
  <si>
    <t>2人</t>
    <rPh sb="1" eb="2">
      <t>ヒト</t>
    </rPh>
    <phoneticPr fontId="1"/>
  </si>
  <si>
    <t>５　判定</t>
    <rPh sb="2" eb="4">
      <t>ハンテイ</t>
    </rPh>
    <phoneticPr fontId="1"/>
  </si>
  <si>
    <t>別紙１</t>
    <rPh sb="0" eb="2">
      <t>ベッシ</t>
    </rPh>
    <phoneticPr fontId="17"/>
  </si>
  <si>
    <t>要保護者情報</t>
    <phoneticPr fontId="1"/>
  </si>
  <si>
    <t>№</t>
    <phoneticPr fontId="17"/>
  </si>
  <si>
    <t>火災室
該否</t>
    <rPh sb="0" eb="2">
      <t>カサイ</t>
    </rPh>
    <rPh sb="2" eb="3">
      <t>シツ</t>
    </rPh>
    <rPh sb="4" eb="5">
      <t>ガイ</t>
    </rPh>
    <rPh sb="5" eb="6">
      <t>ヒ</t>
    </rPh>
    <phoneticPr fontId="17"/>
  </si>
  <si>
    <t>階</t>
    <rPh sb="0" eb="1">
      <t>カイ</t>
    </rPh>
    <phoneticPr fontId="17"/>
  </si>
  <si>
    <t>避難介助者の施設内
駆けつけ距離(m)</t>
    <rPh sb="0" eb="2">
      <t>ヒナン</t>
    </rPh>
    <rPh sb="2" eb="4">
      <t>カイジョ</t>
    </rPh>
    <rPh sb="4" eb="5">
      <t>シャ</t>
    </rPh>
    <rPh sb="6" eb="8">
      <t>シセツ</t>
    </rPh>
    <rPh sb="8" eb="9">
      <t>ナイ</t>
    </rPh>
    <rPh sb="10" eb="11">
      <t>カ</t>
    </rPh>
    <rPh sb="14" eb="16">
      <t>キョリ</t>
    </rPh>
    <phoneticPr fontId="17"/>
  </si>
  <si>
    <t>要保護者の介助付き移動距離(m)</t>
    <rPh sb="0" eb="1">
      <t>ヨウ</t>
    </rPh>
    <rPh sb="1" eb="4">
      <t>ホゴシャ</t>
    </rPh>
    <rPh sb="5" eb="7">
      <t>カイジョ</t>
    </rPh>
    <rPh sb="7" eb="8">
      <t>ツ</t>
    </rPh>
    <rPh sb="9" eb="11">
      <t>イドウ</t>
    </rPh>
    <rPh sb="11" eb="13">
      <t>キョリ</t>
    </rPh>
    <phoneticPr fontId="17"/>
  </si>
  <si>
    <t>火災室
からの
移動距離</t>
    <rPh sb="8" eb="10">
      <t>イドウ</t>
    </rPh>
    <phoneticPr fontId="1"/>
  </si>
  <si>
    <t>水平距離</t>
    <rPh sb="0" eb="2">
      <t>スイヘイ</t>
    </rPh>
    <rPh sb="2" eb="4">
      <t>キョリ</t>
    </rPh>
    <phoneticPr fontId="17"/>
  </si>
  <si>
    <t>階段距離</t>
    <rPh sb="0" eb="2">
      <t>カイダン</t>
    </rPh>
    <rPh sb="2" eb="4">
      <t>キョリ</t>
    </rPh>
    <phoneticPr fontId="17"/>
  </si>
  <si>
    <t>〔上り/下り〕</t>
    <rPh sb="1" eb="2">
      <t>ノボ</t>
    </rPh>
    <rPh sb="4" eb="5">
      <t>クダ</t>
    </rPh>
    <phoneticPr fontId="1"/>
  </si>
  <si>
    <t>同階</t>
    <rPh sb="0" eb="1">
      <t>ドウ</t>
    </rPh>
    <rPh sb="1" eb="2">
      <t>カイ</t>
    </rPh>
    <phoneticPr fontId="17"/>
  </si>
  <si>
    <t>介護状況</t>
    <phoneticPr fontId="1"/>
  </si>
  <si>
    <t>他階</t>
    <rPh sb="0" eb="1">
      <t>タ</t>
    </rPh>
    <rPh sb="1" eb="2">
      <t>カイ</t>
    </rPh>
    <phoneticPr fontId="17"/>
  </si>
  <si>
    <t>火災室</t>
  </si>
  <si>
    <t>上り</t>
    <phoneticPr fontId="1"/>
  </si>
  <si>
    <t>車椅子</t>
  </si>
  <si>
    <t>下り</t>
    <rPh sb="0" eb="1">
      <t>クダ</t>
    </rPh>
    <phoneticPr fontId="1"/>
  </si>
  <si>
    <t>上り</t>
  </si>
  <si>
    <t>手つなぎ・腕組み</t>
  </si>
  <si>
    <t>下り</t>
  </si>
  <si>
    <t>背負い</t>
  </si>
  <si>
    <t>別紙２</t>
    <rPh sb="0" eb="2">
      <t>ベッシ</t>
    </rPh>
    <phoneticPr fontId="17"/>
  </si>
  <si>
    <t>近隣協力者・代替介助者情報</t>
    <phoneticPr fontId="1"/>
  </si>
  <si>
    <t>近隣協力者</t>
    <rPh sb="0" eb="2">
      <t>キンリン</t>
    </rPh>
    <rPh sb="2" eb="5">
      <t>キョウリョクシャ</t>
    </rPh>
    <phoneticPr fontId="1"/>
  </si>
  <si>
    <r>
      <t xml:space="preserve">代替介助者
</t>
    </r>
    <r>
      <rPr>
        <sz val="9"/>
        <color theme="1"/>
        <rFont val="ＭＳ Ｐゴシック"/>
        <family val="3"/>
        <charset val="128"/>
        <scheme val="minor"/>
      </rPr>
      <t>(駆けつけ時間が最大となる者)</t>
    </r>
    <rPh sb="0" eb="2">
      <t>ダイタイ</t>
    </rPh>
    <rPh sb="2" eb="5">
      <t>カイジョシャ</t>
    </rPh>
    <rPh sb="7" eb="8">
      <t>カ</t>
    </rPh>
    <rPh sb="11" eb="13">
      <t>ジカン</t>
    </rPh>
    <rPh sb="14" eb="16">
      <t>サイダイ</t>
    </rPh>
    <rPh sb="19" eb="20">
      <t>モノ</t>
    </rPh>
    <phoneticPr fontId="1"/>
  </si>
  <si>
    <t>№</t>
    <phoneticPr fontId="1"/>
  </si>
  <si>
    <t>歩行距離(m)</t>
    <rPh sb="0" eb="2">
      <t>ホコウ</t>
    </rPh>
    <rPh sb="2" eb="4">
      <t>キョリ</t>
    </rPh>
    <phoneticPr fontId="1"/>
  </si>
  <si>
    <t>駆けつけ方法</t>
    <rPh sb="0" eb="1">
      <t>カ</t>
    </rPh>
    <rPh sb="4" eb="6">
      <t>ホウホウ</t>
    </rPh>
    <phoneticPr fontId="1"/>
  </si>
  <si>
    <t>徒歩</t>
  </si>
  <si>
    <t>その他</t>
    <rPh sb="2" eb="3">
      <t>タ</t>
    </rPh>
    <phoneticPr fontId="1"/>
  </si>
  <si>
    <t>近隣なし移動時間</t>
    <rPh sb="0" eb="2">
      <t>キンリン</t>
    </rPh>
    <rPh sb="4" eb="6">
      <t>イドウ</t>
    </rPh>
    <rPh sb="6" eb="8">
      <t>ジカン</t>
    </rPh>
    <phoneticPr fontId="1"/>
  </si>
  <si>
    <t>算定上の近隣協力者数</t>
    <rPh sb="0" eb="2">
      <t>サンテイ</t>
    </rPh>
    <rPh sb="2" eb="3">
      <t>ジョウ</t>
    </rPh>
    <rPh sb="4" eb="6">
      <t>キンリン</t>
    </rPh>
    <rPh sb="6" eb="9">
      <t>キョウリョクシャ</t>
    </rPh>
    <rPh sb="9" eb="10">
      <t>スウ</t>
    </rPh>
    <phoneticPr fontId="1"/>
  </si>
  <si>
    <t>避難介助者数</t>
    <rPh sb="0" eb="2">
      <t>ヒナン</t>
    </rPh>
    <rPh sb="2" eb="5">
      <t>カイジョシャ</t>
    </rPh>
    <rPh sb="5" eb="6">
      <t>スウ</t>
    </rPh>
    <phoneticPr fontId="1"/>
  </si>
  <si>
    <t>不燃材料</t>
    <phoneticPr fontId="1"/>
  </si>
  <si>
    <t>防炎</t>
    <rPh sb="0" eb="2">
      <t>ボウエン</t>
    </rPh>
    <phoneticPr fontId="1"/>
  </si>
  <si>
    <t>準不燃材料</t>
    <phoneticPr fontId="1"/>
  </si>
  <si>
    <t>難燃材料</t>
    <phoneticPr fontId="1"/>
  </si>
  <si>
    <t>防火区画</t>
    <rPh sb="0" eb="2">
      <t>ボウカ</t>
    </rPh>
    <rPh sb="2" eb="4">
      <t>クカク</t>
    </rPh>
    <phoneticPr fontId="1"/>
  </si>
  <si>
    <t>不燃化区画</t>
    <rPh sb="0" eb="3">
      <t>フネンカ</t>
    </rPh>
    <rPh sb="3" eb="5">
      <t>クカク</t>
    </rPh>
    <phoneticPr fontId="1"/>
  </si>
  <si>
    <t>近隣なし移動</t>
    <rPh sb="0" eb="2">
      <t>キンリン</t>
    </rPh>
    <rPh sb="4" eb="6">
      <t>イドウ</t>
    </rPh>
    <phoneticPr fontId="1"/>
  </si>
  <si>
    <t>２人搬送</t>
    <rPh sb="1" eb="2">
      <t>ヒト</t>
    </rPh>
    <rPh sb="2" eb="4">
      <t>ハンソウ</t>
    </rPh>
    <phoneticPr fontId="1"/>
  </si>
  <si>
    <t>１</t>
    <phoneticPr fontId="1"/>
  </si>
  <si>
    <t>m</t>
    <phoneticPr fontId="1"/>
  </si>
  <si>
    <t>L</t>
    <phoneticPr fontId="1"/>
  </si>
  <si>
    <t>v</t>
    <phoneticPr fontId="1"/>
  </si>
  <si>
    <t>T2</t>
    <phoneticPr fontId="1"/>
  </si>
  <si>
    <t>手つなぎ・腕組み</t>
    <rPh sb="0" eb="1">
      <t>テ</t>
    </rPh>
    <rPh sb="5" eb="6">
      <t>ウデ</t>
    </rPh>
    <rPh sb="6" eb="7">
      <t>ク</t>
    </rPh>
    <phoneticPr fontId="17"/>
  </si>
  <si>
    <t>上り</t>
    <rPh sb="0" eb="1">
      <t>ノボ</t>
    </rPh>
    <phoneticPr fontId="1"/>
  </si>
  <si>
    <t>背負い</t>
    <rPh sb="0" eb="2">
      <t>セオ</t>
    </rPh>
    <phoneticPr fontId="17"/>
  </si>
  <si>
    <t>担架</t>
    <rPh sb="0" eb="2">
      <t>タンカ</t>
    </rPh>
    <phoneticPr fontId="17"/>
  </si>
  <si>
    <t>車椅子</t>
    <rPh sb="0" eb="1">
      <t>クルマ</t>
    </rPh>
    <rPh sb="1" eb="3">
      <t>イス</t>
    </rPh>
    <phoneticPr fontId="17"/>
  </si>
  <si>
    <t>ストレッチャー</t>
    <phoneticPr fontId="17"/>
  </si>
  <si>
    <t>Lhif/Vh</t>
    <phoneticPr fontId="17"/>
  </si>
  <si>
    <t>Lhis/Vh</t>
    <phoneticPr fontId="17"/>
  </si>
  <si>
    <t>Lhi/Vh</t>
    <phoneticPr fontId="17"/>
  </si>
  <si>
    <t>火災室</t>
    <rPh sb="0" eb="2">
      <t>カサイ</t>
    </rPh>
    <rPh sb="2" eb="3">
      <t>シツ</t>
    </rPh>
    <phoneticPr fontId="17"/>
  </si>
  <si>
    <t>T2i1</t>
    <phoneticPr fontId="17"/>
  </si>
  <si>
    <t>T2i2</t>
    <phoneticPr fontId="1"/>
  </si>
  <si>
    <t>V1係数</t>
    <rPh sb="2" eb="4">
      <t>ケイスウ</t>
    </rPh>
    <phoneticPr fontId="17"/>
  </si>
  <si>
    <t>距離係数</t>
    <rPh sb="0" eb="2">
      <t>キョリ</t>
    </rPh>
    <rPh sb="2" eb="4">
      <t>ケイスウ</t>
    </rPh>
    <phoneticPr fontId="17"/>
  </si>
  <si>
    <t>Leif1/Ve</t>
    <phoneticPr fontId="17"/>
  </si>
  <si>
    <t>V2係数</t>
    <rPh sb="2" eb="4">
      <t>ケイスウ</t>
    </rPh>
    <phoneticPr fontId="1"/>
  </si>
  <si>
    <t>距離係数</t>
    <rPh sb="0" eb="2">
      <t>キョリ</t>
    </rPh>
    <rPh sb="2" eb="4">
      <t>ケイスウ</t>
    </rPh>
    <phoneticPr fontId="1"/>
  </si>
  <si>
    <t>Leif2/Ve</t>
    <phoneticPr fontId="17"/>
  </si>
  <si>
    <t>Lis/Ve</t>
    <phoneticPr fontId="17"/>
  </si>
  <si>
    <t>Lei/Ve</t>
    <phoneticPr fontId="17"/>
  </si>
  <si>
    <t>2人搬送</t>
    <rPh sb="1" eb="2">
      <t>ヒト</t>
    </rPh>
    <rPh sb="2" eb="4">
      <t>ハンソウ</t>
    </rPh>
    <phoneticPr fontId="17"/>
  </si>
  <si>
    <t>火災室避難</t>
    <rPh sb="0" eb="2">
      <t>カサイ</t>
    </rPh>
    <rPh sb="2" eb="3">
      <t>シツ</t>
    </rPh>
    <rPh sb="3" eb="5">
      <t>ヒナン</t>
    </rPh>
    <phoneticPr fontId="1"/>
  </si>
  <si>
    <t>T1</t>
    <phoneticPr fontId="1"/>
  </si>
  <si>
    <t>T１火災室</t>
    <rPh sb="2" eb="4">
      <t>カサイ</t>
    </rPh>
    <rPh sb="4" eb="5">
      <t>シツ</t>
    </rPh>
    <phoneticPr fontId="1"/>
  </si>
  <si>
    <t>T2合計</t>
    <rPh sb="2" eb="4">
      <t>ゴウケイ</t>
    </rPh>
    <phoneticPr fontId="1"/>
  </si>
  <si>
    <t>T2火災室</t>
    <rPh sb="2" eb="4">
      <t>カサイ</t>
    </rPh>
    <rPh sb="4" eb="5">
      <t>シツ</t>
    </rPh>
    <phoneticPr fontId="1"/>
  </si>
  <si>
    <t>T3</t>
    <phoneticPr fontId="1"/>
  </si>
  <si>
    <t>T3火災室</t>
    <rPh sb="2" eb="4">
      <t>カサイ</t>
    </rPh>
    <rPh sb="4" eb="5">
      <t>シツ</t>
    </rPh>
    <phoneticPr fontId="1"/>
  </si>
  <si>
    <t>近隣協力者・代替介助者情報</t>
    <rPh sb="0" eb="2">
      <t>キンリン</t>
    </rPh>
    <rPh sb="2" eb="5">
      <t>キョウリョクシャ</t>
    </rPh>
    <rPh sb="6" eb="8">
      <t>ダイタイ</t>
    </rPh>
    <rPh sb="8" eb="11">
      <t>カイジョシャ</t>
    </rPh>
    <rPh sb="11" eb="13">
      <t>ジョウホウ</t>
    </rPh>
    <phoneticPr fontId="1"/>
  </si>
  <si>
    <t>徒歩</t>
    <rPh sb="0" eb="2">
      <t>トホ</t>
    </rPh>
    <phoneticPr fontId="1"/>
  </si>
  <si>
    <t>自転車</t>
    <rPh sb="0" eb="3">
      <t>ジテンシャ</t>
    </rPh>
    <phoneticPr fontId="1"/>
  </si>
  <si>
    <t>№</t>
    <phoneticPr fontId="1"/>
  </si>
  <si>
    <t>近隣</t>
    <rPh sb="0" eb="2">
      <t>キンリン</t>
    </rPh>
    <phoneticPr fontId="1"/>
  </si>
  <si>
    <t>代替</t>
    <rPh sb="0" eb="2">
      <t>ダイタイ</t>
    </rPh>
    <phoneticPr fontId="1"/>
  </si>
  <si>
    <t>駆けつけ長い方</t>
    <rPh sb="0" eb="1">
      <t>カ</t>
    </rPh>
    <rPh sb="4" eb="5">
      <t>ナガ</t>
    </rPh>
    <rPh sb="6" eb="7">
      <t>ホウ</t>
    </rPh>
    <phoneticPr fontId="1"/>
  </si>
  <si>
    <t>近隣協力者数</t>
    <rPh sb="0" eb="2">
      <t>キンリン</t>
    </rPh>
    <rPh sb="2" eb="5">
      <t>キョウリョクシャ</t>
    </rPh>
    <rPh sb="5" eb="6">
      <t>スウ</t>
    </rPh>
    <phoneticPr fontId="1"/>
  </si>
  <si>
    <t>平均駆けつけ時間</t>
    <rPh sb="0" eb="2">
      <t>ヘイキン</t>
    </rPh>
    <rPh sb="2" eb="3">
      <t>カ</t>
    </rPh>
    <rPh sb="6" eb="8">
      <t>ジカン</t>
    </rPh>
    <phoneticPr fontId="1"/>
  </si>
  <si>
    <t>v（基準値）</t>
    <rPh sb="2" eb="5">
      <t>キジュンチ</t>
    </rPh>
    <phoneticPr fontId="1"/>
  </si>
  <si>
    <t>【火災室欄＝基準時間】</t>
    <rPh sb="1" eb="3">
      <t>カサイ</t>
    </rPh>
    <rPh sb="3" eb="4">
      <t>シツ</t>
    </rPh>
    <rPh sb="4" eb="5">
      <t>ラン</t>
    </rPh>
    <rPh sb="6" eb="8">
      <t>キジュン</t>
    </rPh>
    <rPh sb="8" eb="10">
      <t>ジカン</t>
    </rPh>
    <phoneticPr fontId="1"/>
  </si>
  <si>
    <t>【隣室欄＝延長時間】</t>
    <rPh sb="1" eb="2">
      <t>トナリ</t>
    </rPh>
    <rPh sb="2" eb="3">
      <t>シツ</t>
    </rPh>
    <rPh sb="3" eb="4">
      <t>ラン</t>
    </rPh>
    <rPh sb="5" eb="7">
      <t>エンチョウ</t>
    </rPh>
    <rPh sb="7" eb="9">
      <t>ジカン</t>
    </rPh>
    <phoneticPr fontId="1"/>
  </si>
  <si>
    <t>【設備の設置状況】</t>
    <rPh sb="1" eb="3">
      <t>セツビ</t>
    </rPh>
    <rPh sb="4" eb="6">
      <t>セッチ</t>
    </rPh>
    <rPh sb="6" eb="8">
      <t>ジョウキョウ</t>
    </rPh>
    <phoneticPr fontId="1"/>
  </si>
  <si>
    <t>受信機等設置場所</t>
  </si>
  <si>
    <t>特別養護老人ホーム等に供される部分　床面積合計</t>
    <rPh sb="0" eb="2">
      <t>トクベツ</t>
    </rPh>
    <rPh sb="2" eb="4">
      <t>ヨウゴ</t>
    </rPh>
    <rPh sb="4" eb="6">
      <t>ロウジン</t>
    </rPh>
    <rPh sb="9" eb="10">
      <t>トウ</t>
    </rPh>
    <rPh sb="11" eb="12">
      <t>キョウ</t>
    </rPh>
    <rPh sb="15" eb="17">
      <t>ブブン</t>
    </rPh>
    <rPh sb="18" eb="21">
      <t>ユカメンセキ</t>
    </rPh>
    <rPh sb="21" eb="23">
      <t>ゴウケイ</t>
    </rPh>
    <phoneticPr fontId="1"/>
  </si>
  <si>
    <t>従業者待機場所</t>
    <rPh sb="0" eb="3">
      <t>ジュウギョウシャ</t>
    </rPh>
    <rPh sb="3" eb="5">
      <t>タイキ</t>
    </rPh>
    <rPh sb="5" eb="7">
      <t>バショ</t>
    </rPh>
    <phoneticPr fontId="1"/>
  </si>
  <si>
    <t>第１　防火対象物からの避難所要時間</t>
    <rPh sb="0" eb="1">
      <t>ダイ</t>
    </rPh>
    <rPh sb="3" eb="5">
      <t>ボウカ</t>
    </rPh>
    <rPh sb="5" eb="8">
      <t>タイショウブツ</t>
    </rPh>
    <rPh sb="11" eb="13">
      <t>ヒナン</t>
    </rPh>
    <rPh sb="13" eb="15">
      <t>ショヨウ</t>
    </rPh>
    <rPh sb="15" eb="17">
      <t>ジカン</t>
    </rPh>
    <phoneticPr fontId="1"/>
  </si>
  <si>
    <t>防火対象物からの移動時間</t>
    <rPh sb="0" eb="2">
      <t>ボウカ</t>
    </rPh>
    <rPh sb="2" eb="5">
      <t>タイショウブツ</t>
    </rPh>
    <rPh sb="8" eb="10">
      <t>イドウ</t>
    </rPh>
    <rPh sb="10" eb="12">
      <t>ジカン</t>
    </rPh>
    <phoneticPr fontId="1"/>
  </si>
  <si>
    <t>防火対象物からの避難所要時間</t>
    <rPh sb="0" eb="5">
      <t>ボウカタイショウブツ</t>
    </rPh>
    <rPh sb="8" eb="10">
      <t>ヒナン</t>
    </rPh>
    <rPh sb="10" eb="12">
      <t>ショヨウ</t>
    </rPh>
    <rPh sb="12" eb="14">
      <t>ジカン</t>
    </rPh>
    <phoneticPr fontId="1"/>
  </si>
  <si>
    <t>内装（壁・天井仕上げ）</t>
    <rPh sb="0" eb="2">
      <t>ナイソウ</t>
    </rPh>
    <rPh sb="3" eb="4">
      <t>カベ</t>
    </rPh>
    <rPh sb="5" eb="7">
      <t>テンジョウ</t>
    </rPh>
    <rPh sb="7" eb="9">
      <t>シア</t>
    </rPh>
    <phoneticPr fontId="1"/>
  </si>
  <si>
    <t>寝具・布張り家具</t>
    <rPh sb="0" eb="2">
      <t>シング</t>
    </rPh>
    <rPh sb="3" eb="4">
      <t>ヌノ</t>
    </rPh>
    <rPh sb="4" eb="5">
      <t>バ</t>
    </rPh>
    <rPh sb="6" eb="8">
      <t>カグ</t>
    </rPh>
    <phoneticPr fontId="1"/>
  </si>
  <si>
    <t>上記以外の区画</t>
    <rPh sb="0" eb="2">
      <t>ジョウキ</t>
    </rPh>
    <rPh sb="2" eb="4">
      <t>イガイ</t>
    </rPh>
    <rPh sb="5" eb="7">
      <t>クカク</t>
    </rPh>
    <phoneticPr fontId="1"/>
  </si>
  <si>
    <t>火災室隣室の床面積</t>
    <rPh sb="0" eb="2">
      <t>カサイ</t>
    </rPh>
    <rPh sb="2" eb="3">
      <t>シツ</t>
    </rPh>
    <rPh sb="3" eb="5">
      <t>リンシツ</t>
    </rPh>
    <rPh sb="6" eb="9">
      <t>ユカメンセキ</t>
    </rPh>
    <phoneticPr fontId="1"/>
  </si>
  <si>
    <t>加算条件</t>
    <rPh sb="0" eb="2">
      <t>カサン</t>
    </rPh>
    <rPh sb="2" eb="4">
      <t>ジョウケン</t>
    </rPh>
    <phoneticPr fontId="1"/>
  </si>
  <si>
    <t>延長条件</t>
    <rPh sb="0" eb="2">
      <t>エンチョウ</t>
    </rPh>
    <rPh sb="2" eb="4">
      <t>ジョウケン</t>
    </rPh>
    <phoneticPr fontId="1"/>
  </si>
  <si>
    <t>　共通</t>
    <phoneticPr fontId="1"/>
  </si>
  <si>
    <t>火災室からの区画の形成</t>
    <rPh sb="0" eb="2">
      <t>カサイ</t>
    </rPh>
    <rPh sb="2" eb="3">
      <t>シツ</t>
    </rPh>
    <rPh sb="6" eb="8">
      <t>クカク</t>
    </rPh>
    <rPh sb="9" eb="11">
      <t>ケイセイ</t>
    </rPh>
    <phoneticPr fontId="1"/>
  </si>
  <si>
    <t>火災室隣室の天井高さ</t>
    <rPh sb="0" eb="2">
      <t>カサイ</t>
    </rPh>
    <rPh sb="2" eb="3">
      <t>シツ</t>
    </rPh>
    <rPh sb="3" eb="5">
      <t>リンシツ</t>
    </rPh>
    <rPh sb="6" eb="8">
      <t>テンジョウ</t>
    </rPh>
    <rPh sb="8" eb="9">
      <t>タカ</t>
    </rPh>
    <phoneticPr fontId="1"/>
  </si>
  <si>
    <t>基準時間</t>
    <rPh sb="0" eb="2">
      <t>キジュン</t>
    </rPh>
    <rPh sb="2" eb="4">
      <t>ジカン</t>
    </rPh>
    <phoneticPr fontId="1"/>
  </si>
  <si>
    <t>延長時間</t>
    <rPh sb="0" eb="2">
      <t>エンチョウ</t>
    </rPh>
    <rPh sb="2" eb="4">
      <t>ジカン</t>
    </rPh>
    <phoneticPr fontId="1"/>
  </si>
  <si>
    <t>第１　火災室からの避難所要時間</t>
    <rPh sb="0" eb="1">
      <t>ダイ</t>
    </rPh>
    <rPh sb="3" eb="5">
      <t>カサイ</t>
    </rPh>
    <rPh sb="5" eb="6">
      <t>シツ</t>
    </rPh>
    <rPh sb="9" eb="11">
      <t>ヒナン</t>
    </rPh>
    <rPh sb="11" eb="13">
      <t>ショヨウ</t>
    </rPh>
    <rPh sb="13" eb="15">
      <t>ジカン</t>
    </rPh>
    <phoneticPr fontId="1"/>
  </si>
  <si>
    <t>火災室からの移動時間</t>
    <rPh sb="0" eb="2">
      <t>カサイ</t>
    </rPh>
    <rPh sb="2" eb="3">
      <t>シツ</t>
    </rPh>
    <rPh sb="6" eb="8">
      <t>イドウ</t>
    </rPh>
    <rPh sb="8" eb="10">
      <t>ジカン</t>
    </rPh>
    <phoneticPr fontId="1"/>
  </si>
  <si>
    <t>火災室からの避難所要時間</t>
    <rPh sb="0" eb="2">
      <t>カサイ</t>
    </rPh>
    <rPh sb="2" eb="3">
      <t>シツ</t>
    </rPh>
    <rPh sb="6" eb="8">
      <t>ヒナン</t>
    </rPh>
    <rPh sb="8" eb="10">
      <t>ショヨウ</t>
    </rPh>
    <rPh sb="10" eb="12">
      <t>ジカン</t>
    </rPh>
    <phoneticPr fontId="1"/>
  </si>
  <si>
    <t>スプリンクラー設備</t>
    <rPh sb="7" eb="9">
      <t>セツビ</t>
    </rPh>
    <phoneticPr fontId="1"/>
  </si>
  <si>
    <t>スプリンクラー設備・自動火災報知設備・消防機関へ通報する火災報知設備</t>
    <rPh sb="7" eb="9">
      <t>セツビ</t>
    </rPh>
    <rPh sb="10" eb="18">
      <t>ジカホウ</t>
    </rPh>
    <rPh sb="19" eb="34">
      <t>カツウ</t>
    </rPh>
    <phoneticPr fontId="1"/>
  </si>
  <si>
    <t>（仮称）ショートステイ○○○</t>
    <rPh sb="1" eb="3">
      <t>カショウ</t>
    </rPh>
    <phoneticPr fontId="1"/>
  </si>
  <si>
    <t>札幌市○○区○○条○○丁目○番地○</t>
    <rPh sb="11" eb="13">
      <t>チョウメ</t>
    </rPh>
    <rPh sb="14" eb="16">
      <t>バンチ</t>
    </rPh>
    <phoneticPr fontId="1"/>
  </si>
  <si>
    <t>上記以外の区画</t>
  </si>
  <si>
    <t>非防炎</t>
  </si>
  <si>
    <t>あり</t>
  </si>
  <si>
    <t>≦</t>
  </si>
  <si>
    <t>OK</t>
  </si>
  <si>
    <t>≧</t>
  </si>
  <si>
    <t>適</t>
  </si>
  <si>
    <t>直接入力</t>
    <rPh sb="0" eb="2">
      <t>チョクセツ</t>
    </rPh>
    <rPh sb="2" eb="4">
      <t>ニュウリョク</t>
    </rPh>
    <phoneticPr fontId="1"/>
  </si>
  <si>
    <t>避難時間算定プログラム</t>
    <rPh sb="0" eb="2">
      <t>ヒナン</t>
    </rPh>
    <rPh sb="2" eb="4">
      <t>ジカン</t>
    </rPh>
    <rPh sb="4" eb="6">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</si>
</sst>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1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0"/>
      <name val="ＭＳ Ｐゴシック"/>
      <family val="3"/>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b/>
      <sz val="14"/>
      <color theme="0"/>
      <name val="ＭＳ Ｐゴシック"/>
      <family val="3"/>
      <charset val="128"/>
      <scheme val="minor"/>
    </font>
    <font>
      <sz val="14"/>
      <color theme="1"/>
      <name val="ＭＳ Ｐゴシック"/>
      <family val="3"/>
      <charset val="128"/>
      <scheme val="minor"/>
    </font>
    <font>
      <b/>
      <sz val="14"/>
      <name val="ＭＳ Ｐゴシック"/>
      <family val="3"/>
      <charset val="128"/>
      <scheme val="minor"/>
    </font>
    <font>
      <b/>
      <sz val="16"/>
      <color theme="1"/>
      <name val="ＭＳ Ｐゴシック"/>
      <family val="3"/>
      <charset val="128"/>
      <scheme val="minor"/>
    </font>
    <font>
      <sz val="6"/>
      <name val="ＭＳ Ｐゴシック"/>
      <family val="3"/>
      <charset val="128"/>
    </font>
    <font>
      <b/>
      <sz val="9"/>
      <color indexed="81"/>
      <name val="ＭＳ Ｐゴシック"/>
      <family val="3"/>
      <charset val="128"/>
    </font>
  </fonts>
  <fills count="9">
    <fill>
      <patternFill patternType="none"/>
    </fill>
    <fill>
      <patternFill patternType="gray125"/>
    </fill>
    <fill>
      <patternFill patternType="solid">
        <fgColor theme="1"/>
        <bgColor indexed="64"/>
      </patternFill>
    </fill>
    <fill>
      <patternFill patternType="solid">
        <fgColor rgb="FFFFCCFF"/>
        <bgColor indexed="64"/>
      </patternFill>
    </fill>
    <fill>
      <patternFill patternType="solid">
        <fgColor theme="5" tint="0.79998168889431442"/>
        <bgColor indexed="64"/>
      </patternFill>
    </fill>
    <fill>
      <patternFill patternType="solid">
        <fgColor rgb="FFCC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s>
  <borders count="78">
    <border>
      <left/>
      <right/>
      <top/>
      <bottom/>
      <diagonal/>
    </border>
    <border>
      <left style="thin">
        <color indexed="64"/>
      </left>
      <right/>
      <top style="thin">
        <color auto="1"/>
      </top>
      <bottom style="thin">
        <color auto="1"/>
      </bottom>
      <diagonal/>
    </border>
    <border>
      <left/>
      <right/>
      <top style="thin">
        <color auto="1"/>
      </top>
      <bottom style="thin">
        <color auto="1"/>
      </bottom>
      <diagonal/>
    </border>
    <border>
      <left style="hair">
        <color auto="1"/>
      </left>
      <right/>
      <top style="thin">
        <color indexed="64"/>
      </top>
      <bottom style="thin">
        <color auto="1"/>
      </bottom>
      <diagonal/>
    </border>
    <border>
      <left/>
      <right style="thin">
        <color auto="1"/>
      </right>
      <top style="thin">
        <color auto="1"/>
      </top>
      <bottom style="thin">
        <color auto="1"/>
      </bottom>
      <diagonal/>
    </border>
    <border>
      <left style="thin">
        <color indexed="64"/>
      </left>
      <right/>
      <top/>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auto="1"/>
      </left>
      <right style="thin">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bottom/>
      <diagonal style="hair">
        <color auto="1"/>
      </diagonal>
    </border>
    <border diagonalUp="1">
      <left/>
      <right/>
      <top/>
      <bottom/>
      <diagonal style="hair">
        <color auto="1"/>
      </diagonal>
    </border>
    <border diagonalUp="1">
      <left/>
      <right style="thin">
        <color auto="1"/>
      </right>
      <top/>
      <bottom/>
      <diagonal style="hair">
        <color auto="1"/>
      </diagonal>
    </border>
    <border diagonalUp="1">
      <left/>
      <right style="hair">
        <color auto="1"/>
      </right>
      <top/>
      <bottom/>
      <diagonal style="hair">
        <color auto="1"/>
      </diagonal>
    </border>
    <border diagonalUp="1">
      <left style="thin">
        <color auto="1"/>
      </left>
      <right style="thin">
        <color indexed="64"/>
      </right>
      <top/>
      <bottom/>
      <diagonal style="thin">
        <color auto="1"/>
      </diagonal>
    </border>
  </borders>
  <cellStyleXfs count="1">
    <xf numFmtId="0" fontId="0" fillId="0" borderId="0">
      <alignment vertical="center"/>
    </xf>
  </cellStyleXfs>
  <cellXfs count="375">
    <xf numFmtId="0" fontId="0" fillId="0" borderId="0" xfId="0">
      <alignment vertical="center"/>
    </xf>
    <xf numFmtId="0" fontId="2" fillId="0" borderId="0" xfId="0"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horizontal="center" vertical="center"/>
    </xf>
    <xf numFmtId="0" fontId="7" fillId="0" borderId="0" xfId="0" applyFont="1" applyAlignment="1" applyProtection="1">
      <alignment vertical="center"/>
    </xf>
    <xf numFmtId="0" fontId="7" fillId="0" borderId="2" xfId="0" applyFont="1" applyBorder="1" applyAlignment="1" applyProtection="1">
      <alignment vertical="center"/>
    </xf>
    <xf numFmtId="0" fontId="7" fillId="0" borderId="6"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horizontal="left" vertical="center" indent="1"/>
    </xf>
    <xf numFmtId="0" fontId="7" fillId="0" borderId="0" xfId="0" applyFont="1" applyAlignment="1" applyProtection="1">
      <alignment horizontal="center" vertical="center"/>
    </xf>
    <xf numFmtId="0" fontId="7" fillId="0" borderId="4" xfId="0" applyFont="1" applyBorder="1" applyAlignment="1" applyProtection="1">
      <alignment vertical="center"/>
    </xf>
    <xf numFmtId="0" fontId="8" fillId="0" borderId="0" xfId="0" applyFont="1" applyAlignment="1" applyProtection="1">
      <alignment vertical="center"/>
    </xf>
    <xf numFmtId="0" fontId="10" fillId="0" borderId="0" xfId="0" applyFont="1" applyAlignment="1" applyProtection="1">
      <alignment vertical="center"/>
    </xf>
    <xf numFmtId="0" fontId="11" fillId="0" borderId="0" xfId="0" applyFont="1" applyAlignment="1" applyProtection="1">
      <alignment vertical="center"/>
    </xf>
    <xf numFmtId="0" fontId="12" fillId="0" borderId="10" xfId="0" applyFont="1" applyBorder="1" applyAlignment="1" applyProtection="1">
      <alignment horizontal="center" vertical="center"/>
    </xf>
    <xf numFmtId="0" fontId="5" fillId="0" borderId="0" xfId="0" applyFont="1" applyAlignment="1" applyProtection="1">
      <alignment vertical="center"/>
    </xf>
    <xf numFmtId="49" fontId="5" fillId="0" borderId="0" xfId="0" applyNumberFormat="1" applyFont="1" applyAlignment="1" applyProtection="1">
      <alignment vertical="center"/>
    </xf>
    <xf numFmtId="0" fontId="7" fillId="0" borderId="11" xfId="0" applyFont="1" applyBorder="1" applyAlignment="1" applyProtection="1">
      <alignment horizontal="left" vertical="center" indent="1"/>
    </xf>
    <xf numFmtId="0" fontId="12" fillId="0" borderId="0" xfId="0" applyFont="1" applyAlignment="1" applyProtection="1">
      <alignment vertical="center"/>
    </xf>
    <xf numFmtId="0" fontId="10" fillId="0" borderId="10" xfId="0" applyFont="1" applyBorder="1" applyAlignment="1" applyProtection="1">
      <alignment horizontal="center" vertical="center"/>
    </xf>
    <xf numFmtId="0" fontId="7" fillId="0" borderId="1" xfId="0" applyFont="1" applyBorder="1" applyAlignment="1" applyProtection="1">
      <alignment vertical="center"/>
    </xf>
    <xf numFmtId="0" fontId="7" fillId="0" borderId="16" xfId="0" applyFont="1" applyBorder="1" applyAlignment="1" applyProtection="1">
      <alignment horizontal="left" vertical="center" indent="1"/>
    </xf>
    <xf numFmtId="0" fontId="7" fillId="0" borderId="17" xfId="0" applyFont="1" applyBorder="1" applyAlignment="1" applyProtection="1">
      <alignment horizontal="left" vertical="center" indent="1"/>
    </xf>
    <xf numFmtId="0" fontId="7" fillId="0" borderId="17" xfId="0" applyFont="1" applyBorder="1" applyAlignment="1" applyProtection="1">
      <alignment vertical="center"/>
    </xf>
    <xf numFmtId="0" fontId="7" fillId="0" borderId="18" xfId="0" applyFont="1" applyBorder="1" applyAlignment="1" applyProtection="1">
      <alignment horizontal="center" vertical="center"/>
    </xf>
    <xf numFmtId="0" fontId="7" fillId="0" borderId="14" xfId="0" applyFont="1" applyBorder="1" applyAlignment="1" applyProtection="1">
      <alignment horizontal="left" vertical="center" indent="1"/>
    </xf>
    <xf numFmtId="0" fontId="7" fillId="0" borderId="15" xfId="0" applyFont="1" applyBorder="1" applyAlignment="1" applyProtection="1">
      <alignment horizontal="left" vertical="center" indent="1"/>
    </xf>
    <xf numFmtId="0" fontId="7" fillId="0" borderId="15" xfId="0" applyFont="1" applyBorder="1" applyAlignment="1" applyProtection="1">
      <alignment vertical="center"/>
    </xf>
    <xf numFmtId="0" fontId="7" fillId="0" borderId="19" xfId="0" applyFont="1" applyBorder="1" applyAlignment="1" applyProtection="1">
      <alignment horizontal="center" vertical="center"/>
    </xf>
    <xf numFmtId="0" fontId="7" fillId="0" borderId="20" xfId="0" applyFont="1" applyBorder="1" applyAlignment="1" applyProtection="1">
      <alignment horizontal="left" vertical="center" indent="1"/>
    </xf>
    <xf numFmtId="0" fontId="7" fillId="0" borderId="21" xfId="0" applyFont="1" applyBorder="1" applyAlignment="1" applyProtection="1">
      <alignment horizontal="left" vertical="center" indent="1"/>
    </xf>
    <xf numFmtId="0" fontId="7" fillId="0" borderId="21" xfId="0" applyFont="1" applyBorder="1" applyAlignment="1" applyProtection="1">
      <alignment vertical="center"/>
    </xf>
    <xf numFmtId="0" fontId="7" fillId="0" borderId="22" xfId="0" applyFont="1" applyBorder="1" applyAlignment="1" applyProtection="1">
      <alignment horizontal="center" vertical="center"/>
    </xf>
    <xf numFmtId="0" fontId="7" fillId="0" borderId="15" xfId="0" applyFont="1" applyFill="1" applyBorder="1" applyAlignment="1" applyProtection="1">
      <alignment vertical="center"/>
    </xf>
    <xf numFmtId="0" fontId="7" fillId="0" borderId="0" xfId="0" applyFont="1" applyAlignment="1" applyProtection="1">
      <alignment horizontal="right" vertical="center"/>
    </xf>
    <xf numFmtId="0" fontId="7" fillId="0" borderId="12" xfId="0" applyFont="1" applyBorder="1" applyAlignment="1" applyProtection="1">
      <alignment horizontal="left" vertical="center" indent="1"/>
    </xf>
    <xf numFmtId="0" fontId="7" fillId="0" borderId="13" xfId="0" applyFont="1" applyBorder="1" applyAlignment="1" applyProtection="1">
      <alignment vertical="center"/>
    </xf>
    <xf numFmtId="0" fontId="14" fillId="0" borderId="0" xfId="0" applyFont="1" applyAlignment="1" applyProtection="1">
      <alignment vertical="center"/>
    </xf>
    <xf numFmtId="0" fontId="0" fillId="0" borderId="0" xfId="0" applyFont="1" applyAlignment="1" applyProtection="1">
      <alignment vertical="center"/>
    </xf>
    <xf numFmtId="0" fontId="3" fillId="0" borderId="0" xfId="0" applyFont="1" applyAlignment="1" applyProtection="1">
      <alignment vertical="center"/>
    </xf>
    <xf numFmtId="0" fontId="0" fillId="0" borderId="0" xfId="0" applyFont="1" applyAlignment="1" applyProtection="1">
      <alignment horizontal="center" vertical="center"/>
    </xf>
    <xf numFmtId="0" fontId="0" fillId="0" borderId="4" xfId="0" applyBorder="1" applyAlignment="1" applyProtection="1">
      <alignment horizontal="center" vertical="center"/>
    </xf>
    <xf numFmtId="0" fontId="0" fillId="0" borderId="0" xfId="0" applyAlignment="1" applyProtection="1">
      <alignment vertical="center"/>
    </xf>
    <xf numFmtId="0" fontId="0" fillId="0" borderId="4" xfId="0" applyFill="1" applyBorder="1" applyAlignment="1" applyProtection="1">
      <alignment vertical="center"/>
    </xf>
    <xf numFmtId="0" fontId="0" fillId="3" borderId="0" xfId="0" applyFont="1" applyFill="1" applyAlignment="1" applyProtection="1">
      <alignment vertical="center"/>
    </xf>
    <xf numFmtId="0" fontId="0" fillId="0" borderId="0" xfId="0" applyFont="1" applyFill="1" applyAlignment="1" applyProtection="1">
      <alignment vertical="center"/>
    </xf>
    <xf numFmtId="0" fontId="10" fillId="0" borderId="0" xfId="0" applyFont="1" applyAlignment="1" applyProtection="1">
      <alignment horizontal="left" vertical="center"/>
    </xf>
    <xf numFmtId="0" fontId="0" fillId="0" borderId="0" xfId="0" applyProtection="1">
      <alignment vertical="center"/>
    </xf>
    <xf numFmtId="0" fontId="0" fillId="0" borderId="0" xfId="0" applyAlignment="1" applyProtection="1">
      <alignment vertical="center" shrinkToFit="1"/>
    </xf>
    <xf numFmtId="0" fontId="0" fillId="0" borderId="0" xfId="0" applyBorder="1" applyProtection="1">
      <alignment vertical="center"/>
    </xf>
    <xf numFmtId="0" fontId="12" fillId="0" borderId="0" xfId="0" applyFont="1" applyProtection="1">
      <alignment vertical="center"/>
    </xf>
    <xf numFmtId="0" fontId="0" fillId="0" borderId="0" xfId="0" applyAlignment="1" applyProtection="1">
      <alignment horizontal="center" vertical="center"/>
    </xf>
    <xf numFmtId="0" fontId="7" fillId="0" borderId="34" xfId="0" applyFont="1" applyBorder="1" applyAlignment="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shrinkToFit="1"/>
    </xf>
    <xf numFmtId="0" fontId="7" fillId="0" borderId="50" xfId="0" applyFont="1" applyBorder="1" applyAlignment="1" applyProtection="1">
      <alignment horizontal="center" vertical="center"/>
    </xf>
    <xf numFmtId="0" fontId="0" fillId="0" borderId="0" xfId="0" applyFill="1" applyProtection="1">
      <alignment vertical="center"/>
    </xf>
    <xf numFmtId="0" fontId="7" fillId="0" borderId="0" xfId="0" applyFont="1" applyFill="1" applyProtection="1">
      <alignment vertical="center"/>
    </xf>
    <xf numFmtId="0" fontId="7" fillId="0" borderId="68" xfId="0" applyFont="1" applyBorder="1" applyAlignment="1" applyProtection="1">
      <alignment horizontal="center" vertical="center"/>
    </xf>
    <xf numFmtId="0" fontId="7" fillId="0" borderId="69" xfId="0" applyFont="1" applyBorder="1" applyAlignment="1" applyProtection="1">
      <alignment horizontal="center" vertical="center"/>
    </xf>
    <xf numFmtId="0" fontId="5" fillId="4" borderId="68" xfId="0" applyFont="1" applyFill="1" applyBorder="1" applyAlignment="1" applyProtection="1">
      <alignment vertical="center"/>
    </xf>
    <xf numFmtId="0" fontId="5" fillId="4" borderId="0" xfId="0" applyFont="1" applyFill="1" applyAlignment="1" applyProtection="1">
      <alignment vertical="center"/>
    </xf>
    <xf numFmtId="4" fontId="5" fillId="4" borderId="0" xfId="0" applyNumberFormat="1" applyFont="1" applyFill="1" applyAlignment="1" applyProtection="1">
      <alignment vertical="center"/>
    </xf>
    <xf numFmtId="4" fontId="5" fillId="4" borderId="68"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5" fillId="4" borderId="28" xfId="0" applyFont="1" applyFill="1" applyBorder="1" applyAlignment="1" applyProtection="1">
      <alignment vertical="center"/>
    </xf>
    <xf numFmtId="0" fontId="5" fillId="3" borderId="0" xfId="0" applyFont="1" applyFill="1" applyAlignment="1" applyProtection="1">
      <alignment vertical="center"/>
    </xf>
    <xf numFmtId="0" fontId="0" fillId="3" borderId="68" xfId="0" applyFont="1" applyFill="1" applyBorder="1" applyAlignment="1" applyProtection="1">
      <alignment vertical="center"/>
    </xf>
    <xf numFmtId="0" fontId="4" fillId="3" borderId="68" xfId="0" applyFont="1" applyFill="1" applyBorder="1" applyAlignment="1" applyProtection="1">
      <alignment vertical="center"/>
    </xf>
    <xf numFmtId="0" fontId="6" fillId="0" borderId="0" xfId="0" applyFont="1" applyFill="1" applyProtection="1">
      <alignment vertical="center"/>
      <protection hidden="1"/>
    </xf>
    <xf numFmtId="0" fontId="0" fillId="5" borderId="0" xfId="0" applyNumberFormat="1" applyFill="1" applyAlignment="1" applyProtection="1">
      <alignment horizontal="center" vertical="center"/>
      <protection hidden="1"/>
    </xf>
    <xf numFmtId="0" fontId="0" fillId="5" borderId="0" xfId="0" applyFill="1" applyAlignment="1" applyProtection="1">
      <alignment horizontal="center" vertical="center"/>
      <protection hidden="1"/>
    </xf>
    <xf numFmtId="0" fontId="0" fillId="5" borderId="0" xfId="0" applyFont="1" applyFill="1" applyAlignment="1" applyProtection="1">
      <alignment horizontal="center" vertical="center"/>
      <protection hidden="1"/>
    </xf>
    <xf numFmtId="0" fontId="0" fillId="5" borderId="5" xfId="0" applyFill="1" applyBorder="1" applyAlignment="1" applyProtection="1">
      <alignment horizontal="center" vertical="center"/>
      <protection hidden="1"/>
    </xf>
    <xf numFmtId="0" fontId="0" fillId="5" borderId="0" xfId="0" applyFill="1" applyBorder="1" applyAlignment="1" applyProtection="1">
      <alignment horizontal="center" vertical="center"/>
      <protection hidden="1"/>
    </xf>
    <xf numFmtId="0" fontId="0" fillId="5" borderId="70" xfId="0" applyFill="1" applyBorder="1" applyAlignment="1" applyProtection="1">
      <alignment horizontal="center" vertical="center"/>
      <protection hidden="1"/>
    </xf>
    <xf numFmtId="0" fontId="0" fillId="5" borderId="71" xfId="0" applyFill="1" applyBorder="1" applyAlignment="1" applyProtection="1">
      <alignment horizontal="center" vertical="center"/>
      <protection hidden="1"/>
    </xf>
    <xf numFmtId="176" fontId="7" fillId="0" borderId="0" xfId="0" applyNumberFormat="1" applyFont="1" applyFill="1" applyProtection="1">
      <alignment vertical="center"/>
    </xf>
    <xf numFmtId="176" fontId="7" fillId="0" borderId="5" xfId="0" applyNumberFormat="1" applyFont="1" applyFill="1" applyBorder="1" applyProtection="1">
      <alignment vertical="center"/>
    </xf>
    <xf numFmtId="176" fontId="7" fillId="0" borderId="0" xfId="0" applyNumberFormat="1" applyFont="1" applyFill="1" applyBorder="1" applyProtection="1">
      <alignment vertical="center"/>
    </xf>
    <xf numFmtId="176" fontId="7" fillId="0" borderId="70" xfId="0" applyNumberFormat="1" applyFont="1" applyFill="1" applyBorder="1" applyProtection="1">
      <alignment vertical="center"/>
    </xf>
    <xf numFmtId="0" fontId="7" fillId="0" borderId="0" xfId="0" applyNumberFormat="1" applyFont="1" applyFill="1" applyProtection="1">
      <alignment vertical="center"/>
    </xf>
    <xf numFmtId="176" fontId="7" fillId="0" borderId="71" xfId="0" applyNumberFormat="1" applyFont="1" applyFill="1" applyBorder="1" applyProtection="1">
      <alignment vertical="center"/>
    </xf>
    <xf numFmtId="176" fontId="7" fillId="0" borderId="73" xfId="0" applyNumberFormat="1" applyFont="1" applyFill="1" applyBorder="1" applyProtection="1">
      <alignment vertical="center"/>
    </xf>
    <xf numFmtId="176" fontId="7" fillId="0" borderId="74" xfId="0" applyNumberFormat="1" applyFont="1" applyFill="1" applyBorder="1" applyProtection="1">
      <alignment vertical="center"/>
    </xf>
    <xf numFmtId="176" fontId="7" fillId="0" borderId="75" xfId="0" applyNumberFormat="1" applyFont="1" applyFill="1" applyBorder="1" applyProtection="1">
      <alignment vertical="center"/>
    </xf>
    <xf numFmtId="0" fontId="7" fillId="0" borderId="74" xfId="0" applyNumberFormat="1" applyFont="1" applyFill="1" applyBorder="1" applyProtection="1">
      <alignment vertical="center"/>
    </xf>
    <xf numFmtId="176" fontId="7" fillId="0" borderId="76" xfId="0" applyNumberFormat="1" applyFont="1" applyFill="1" applyBorder="1" applyProtection="1">
      <alignment vertical="center"/>
    </xf>
    <xf numFmtId="4" fontId="0" fillId="0" borderId="0" xfId="0" applyNumberFormat="1" applyFill="1" applyProtection="1">
      <alignment vertical="center"/>
    </xf>
    <xf numFmtId="4" fontId="7" fillId="3" borderId="68" xfId="0" applyNumberFormat="1" applyFont="1" applyFill="1" applyBorder="1" applyProtection="1">
      <alignment vertical="center"/>
    </xf>
    <xf numFmtId="4" fontId="7" fillId="0" borderId="5" xfId="0" applyNumberFormat="1" applyFont="1" applyFill="1" applyBorder="1" applyProtection="1">
      <alignment vertical="center"/>
    </xf>
    <xf numFmtId="4" fontId="7" fillId="0" borderId="0" xfId="0" applyNumberFormat="1" applyFont="1" applyFill="1" applyBorder="1" applyProtection="1">
      <alignment vertical="center"/>
    </xf>
    <xf numFmtId="0" fontId="0" fillId="0" borderId="0" xfId="0" applyNumberFormat="1" applyFill="1" applyProtection="1">
      <alignment vertical="center"/>
    </xf>
    <xf numFmtId="4" fontId="0" fillId="0" borderId="71" xfId="0" applyNumberFormat="1" applyFill="1" applyBorder="1" applyProtection="1">
      <alignment vertical="center"/>
    </xf>
    <xf numFmtId="176" fontId="7" fillId="3" borderId="68" xfId="0" applyNumberFormat="1" applyFont="1" applyFill="1" applyBorder="1" applyProtection="1">
      <alignment vertical="center"/>
    </xf>
    <xf numFmtId="0" fontId="7" fillId="3" borderId="0" xfId="0" applyNumberFormat="1" applyFont="1" applyFill="1" applyProtection="1">
      <alignment vertical="center"/>
    </xf>
    <xf numFmtId="4" fontId="7" fillId="3" borderId="1" xfId="0" applyNumberFormat="1" applyFont="1" applyFill="1" applyBorder="1" applyProtection="1">
      <alignment vertical="center"/>
    </xf>
    <xf numFmtId="0" fontId="0" fillId="0" borderId="5" xfId="0" applyFill="1" applyBorder="1" applyProtection="1">
      <alignment vertical="center"/>
    </xf>
    <xf numFmtId="4" fontId="0" fillId="3" borderId="68" xfId="0" applyNumberFormat="1" applyFill="1" applyBorder="1" applyProtection="1">
      <alignment vertical="center"/>
    </xf>
    <xf numFmtId="0" fontId="0" fillId="0" borderId="70" xfId="0" applyFill="1" applyBorder="1" applyProtection="1">
      <alignment vertical="center"/>
    </xf>
    <xf numFmtId="0" fontId="7" fillId="0" borderId="0" xfId="0" applyFont="1" applyFill="1" applyProtection="1">
      <alignment vertical="center"/>
      <protection hidden="1"/>
    </xf>
    <xf numFmtId="0" fontId="7" fillId="0" borderId="51" xfId="0" applyFont="1" applyBorder="1" applyAlignment="1" applyProtection="1">
      <alignment horizontal="center" vertical="center"/>
    </xf>
    <xf numFmtId="0" fontId="0" fillId="3" borderId="0" xfId="0" applyFill="1" applyProtection="1">
      <alignment vertical="center"/>
    </xf>
    <xf numFmtId="4" fontId="0" fillId="3" borderId="0" xfId="0" applyNumberFormat="1" applyFill="1" applyProtection="1">
      <alignment vertical="center"/>
    </xf>
    <xf numFmtId="0" fontId="0" fillId="3" borderId="68" xfId="0" applyFill="1" applyBorder="1" applyProtection="1">
      <alignment vertical="center"/>
    </xf>
    <xf numFmtId="0" fontId="7" fillId="0" borderId="23" xfId="0" applyFont="1" applyBorder="1" applyAlignment="1" applyProtection="1">
      <alignment horizontal="left" vertical="center" indent="1"/>
    </xf>
    <xf numFmtId="0" fontId="7" fillId="0" borderId="24" xfId="0" applyFont="1" applyBorder="1" applyAlignment="1" applyProtection="1">
      <alignment horizontal="left" vertical="center" indent="1"/>
    </xf>
    <xf numFmtId="0" fontId="7" fillId="0" borderId="24" xfId="0" applyFont="1" applyBorder="1" applyAlignment="1" applyProtection="1">
      <alignment vertical="center"/>
    </xf>
    <xf numFmtId="0" fontId="7" fillId="0" borderId="13" xfId="0" applyFont="1" applyBorder="1" applyAlignment="1" applyProtection="1">
      <alignment horizontal="left" vertical="center" indent="1"/>
    </xf>
    <xf numFmtId="0" fontId="5" fillId="0" borderId="2" xfId="0" applyFont="1" applyBorder="1" applyAlignment="1" applyProtection="1">
      <alignment vertical="center"/>
    </xf>
    <xf numFmtId="0" fontId="5" fillId="0" borderId="1" xfId="0" applyFont="1" applyBorder="1" applyAlignment="1" applyProtection="1">
      <alignment horizontal="left" vertical="center"/>
    </xf>
    <xf numFmtId="0" fontId="5" fillId="0" borderId="1" xfId="0" applyFont="1" applyBorder="1" applyAlignment="1" applyProtection="1">
      <alignment horizontal="left" vertical="center" indent="1"/>
    </xf>
    <xf numFmtId="0" fontId="7" fillId="0" borderId="11"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 xfId="0" applyFont="1" applyBorder="1" applyAlignment="1" applyProtection="1">
      <alignment horizontal="left" vertical="center" indent="1"/>
    </xf>
    <xf numFmtId="0" fontId="7" fillId="0" borderId="2" xfId="0" applyFont="1" applyBorder="1" applyAlignment="1" applyProtection="1">
      <alignment horizontal="left" vertical="center" indent="1"/>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32"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77" xfId="0" applyNumberFormat="1" applyFont="1" applyFill="1" applyBorder="1" applyProtection="1">
      <alignment vertical="center"/>
    </xf>
    <xf numFmtId="0" fontId="5" fillId="0" borderId="6" xfId="0" applyFont="1" applyBorder="1" applyAlignment="1" applyProtection="1">
      <alignment horizontal="left" vertical="center" indent="1"/>
    </xf>
    <xf numFmtId="0" fontId="7" fillId="0" borderId="6" xfId="0" applyFont="1" applyBorder="1" applyAlignment="1" applyProtection="1">
      <alignment horizontal="left" vertical="center" indent="1"/>
    </xf>
    <xf numFmtId="0" fontId="10" fillId="0" borderId="9" xfId="0" applyFont="1" applyFill="1" applyBorder="1" applyAlignment="1" applyProtection="1">
      <alignment vertical="center"/>
    </xf>
    <xf numFmtId="0" fontId="10" fillId="0" borderId="8" xfId="0" applyFont="1" applyFill="1" applyBorder="1" applyAlignment="1" applyProtection="1">
      <alignment vertical="center"/>
    </xf>
    <xf numFmtId="0" fontId="12" fillId="0" borderId="9"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24"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21" xfId="0" applyFont="1" applyFill="1" applyBorder="1" applyAlignment="1" applyProtection="1">
      <alignment vertical="center"/>
    </xf>
    <xf numFmtId="0" fontId="7" fillId="0" borderId="4" xfId="0" applyFont="1" applyFill="1" applyBorder="1" applyAlignment="1" applyProtection="1">
      <alignment horizontal="center" vertical="center"/>
    </xf>
    <xf numFmtId="0" fontId="15" fillId="0" borderId="0" xfId="0" applyFont="1" applyFill="1" applyAlignment="1" applyProtection="1">
      <alignment horizontal="center" vertical="center"/>
    </xf>
    <xf numFmtId="0" fontId="7" fillId="6" borderId="7" xfId="0" applyFont="1" applyFill="1" applyBorder="1" applyAlignment="1" applyProtection="1">
      <alignment horizontal="center" vertical="center"/>
    </xf>
    <xf numFmtId="0" fontId="7" fillId="7" borderId="7" xfId="0" applyFont="1" applyFill="1" applyBorder="1" applyAlignment="1" applyProtection="1">
      <alignment horizontal="center" vertical="center"/>
    </xf>
    <xf numFmtId="0" fontId="7" fillId="7" borderId="2" xfId="0" applyFont="1" applyFill="1" applyBorder="1" applyAlignment="1" applyProtection="1">
      <alignment vertical="center"/>
      <protection locked="0"/>
    </xf>
    <xf numFmtId="0" fontId="7" fillId="6" borderId="54" xfId="0" applyFont="1" applyFill="1" applyBorder="1" applyAlignment="1" applyProtection="1">
      <alignment horizontal="center" vertical="center"/>
      <protection locked="0"/>
    </xf>
    <xf numFmtId="0" fontId="7" fillId="6" borderId="59" xfId="0" applyFont="1" applyFill="1" applyBorder="1" applyAlignment="1" applyProtection="1">
      <alignment horizontal="center" vertical="center"/>
      <protection locked="0"/>
    </xf>
    <xf numFmtId="0" fontId="7" fillId="6" borderId="65" xfId="0" applyFont="1" applyFill="1" applyBorder="1" applyAlignment="1" applyProtection="1">
      <alignment horizontal="center" vertical="center"/>
    </xf>
    <xf numFmtId="0" fontId="7" fillId="6" borderId="39" xfId="0" applyFont="1" applyFill="1" applyBorder="1" applyAlignment="1" applyProtection="1">
      <alignment horizontal="center" vertical="center"/>
      <protection locked="0"/>
    </xf>
    <xf numFmtId="0" fontId="7" fillId="6" borderId="46" xfId="0" applyFont="1" applyFill="1" applyBorder="1" applyAlignment="1" applyProtection="1">
      <alignment horizontal="center" vertical="center"/>
      <protection locked="0"/>
    </xf>
    <xf numFmtId="0" fontId="7" fillId="6" borderId="65" xfId="0" applyFont="1" applyFill="1" applyBorder="1" applyAlignment="1" applyProtection="1">
      <alignment horizontal="center" vertical="center"/>
      <protection locked="0"/>
    </xf>
    <xf numFmtId="0" fontId="7" fillId="6" borderId="62" xfId="0" applyFont="1" applyFill="1" applyBorder="1" applyAlignment="1" applyProtection="1">
      <alignment horizontal="center" vertical="center" shrinkToFit="1"/>
      <protection locked="0"/>
    </xf>
    <xf numFmtId="0" fontId="7" fillId="6" borderId="66" xfId="0" applyFont="1" applyFill="1" applyBorder="1" applyAlignment="1" applyProtection="1">
      <alignment horizontal="center" vertical="center" shrinkToFit="1"/>
      <protection locked="0"/>
    </xf>
    <xf numFmtId="0" fontId="7" fillId="6" borderId="63" xfId="0" applyFont="1" applyFill="1" applyBorder="1" applyAlignment="1" applyProtection="1">
      <alignment horizontal="center" vertical="center"/>
      <protection locked="0"/>
    </xf>
    <xf numFmtId="0" fontId="7" fillId="6" borderId="67" xfId="0" applyFont="1" applyFill="1" applyBorder="1" applyAlignment="1" applyProtection="1">
      <alignment horizontal="center" vertical="center"/>
      <protection locked="0"/>
    </xf>
    <xf numFmtId="4" fontId="7" fillId="7" borderId="12" xfId="0" applyNumberFormat="1" applyFont="1" applyFill="1" applyBorder="1" applyProtection="1">
      <alignment vertical="center"/>
      <protection locked="0"/>
    </xf>
    <xf numFmtId="4" fontId="7" fillId="7" borderId="14" xfId="0" applyNumberFormat="1" applyFont="1" applyFill="1" applyBorder="1" applyProtection="1">
      <alignment vertical="center"/>
      <protection locked="0"/>
    </xf>
    <xf numFmtId="4" fontId="7" fillId="7" borderId="20" xfId="0" applyNumberFormat="1" applyFont="1" applyFill="1" applyBorder="1" applyProtection="1">
      <alignment vertical="center"/>
    </xf>
    <xf numFmtId="4" fontId="7" fillId="7" borderId="47" xfId="0" applyNumberFormat="1" applyFont="1" applyFill="1" applyBorder="1" applyProtection="1">
      <alignment vertical="center"/>
      <protection locked="0"/>
    </xf>
    <xf numFmtId="4" fontId="7" fillId="7" borderId="53" xfId="0" applyNumberFormat="1" applyFont="1" applyFill="1" applyBorder="1" applyProtection="1">
      <alignment vertical="center"/>
      <protection locked="0"/>
    </xf>
    <xf numFmtId="4" fontId="7" fillId="7" borderId="58" xfId="0" applyNumberFormat="1" applyFont="1" applyFill="1" applyBorder="1" applyProtection="1">
      <alignment vertical="center"/>
      <protection locked="0"/>
    </xf>
    <xf numFmtId="0" fontId="7" fillId="7" borderId="39" xfId="0" applyFont="1" applyFill="1" applyBorder="1" applyProtection="1">
      <alignment vertical="center"/>
      <protection locked="0"/>
    </xf>
    <xf numFmtId="0" fontId="7" fillId="7" borderId="14" xfId="0" applyFont="1" applyFill="1" applyBorder="1" applyAlignment="1" applyProtection="1">
      <alignment horizontal="center" vertical="center"/>
      <protection locked="0"/>
    </xf>
    <xf numFmtId="4" fontId="7" fillId="7" borderId="40" xfId="0" applyNumberFormat="1" applyFont="1" applyFill="1" applyBorder="1" applyProtection="1">
      <alignment vertical="center"/>
      <protection locked="0"/>
    </xf>
    <xf numFmtId="4" fontId="7" fillId="7" borderId="42" xfId="0" applyNumberFormat="1" applyFont="1" applyFill="1" applyBorder="1" applyProtection="1">
      <alignment vertical="center"/>
      <protection locked="0"/>
    </xf>
    <xf numFmtId="0" fontId="7" fillId="7" borderId="46" xfId="0" applyFont="1" applyFill="1" applyBorder="1" applyProtection="1">
      <alignment vertical="center"/>
      <protection locked="0"/>
    </xf>
    <xf numFmtId="0" fontId="7" fillId="7" borderId="20" xfId="0" applyFont="1" applyFill="1" applyBorder="1" applyAlignment="1" applyProtection="1">
      <alignment horizontal="center" vertical="center"/>
      <protection locked="0"/>
    </xf>
    <xf numFmtId="4" fontId="7" fillId="7" borderId="64" xfId="0" applyNumberFormat="1" applyFont="1" applyFill="1" applyBorder="1" applyProtection="1">
      <alignment vertical="center"/>
      <protection locked="0"/>
    </xf>
    <xf numFmtId="4" fontId="7" fillId="7" borderId="40" xfId="0" applyNumberFormat="1" applyFont="1" applyFill="1" applyBorder="1" applyAlignment="1" applyProtection="1">
      <alignment vertical="center"/>
      <protection locked="0"/>
    </xf>
    <xf numFmtId="4" fontId="7" fillId="7" borderId="47" xfId="0" applyNumberFormat="1" applyFont="1" applyFill="1" applyBorder="1" applyAlignment="1" applyProtection="1">
      <alignment vertical="center"/>
      <protection locked="0"/>
    </xf>
    <xf numFmtId="4" fontId="7" fillId="7" borderId="62" xfId="0" applyNumberFormat="1" applyFont="1" applyFill="1" applyBorder="1" applyProtection="1">
      <alignment vertical="center"/>
      <protection locked="0"/>
    </xf>
    <xf numFmtId="4" fontId="7" fillId="7" borderId="66" xfId="0" applyNumberFormat="1" applyFont="1" applyFill="1" applyBorder="1" applyProtection="1">
      <alignment vertical="center"/>
      <protection locked="0"/>
    </xf>
    <xf numFmtId="4" fontId="7" fillId="7" borderId="59" xfId="0" applyNumberFormat="1" applyFont="1" applyFill="1" applyBorder="1" applyProtection="1">
      <alignment vertical="center"/>
      <protection locked="0"/>
    </xf>
    <xf numFmtId="4" fontId="7" fillId="7" borderId="65" xfId="0" applyNumberFormat="1" applyFont="1" applyFill="1" applyBorder="1" applyProtection="1">
      <alignment vertical="center"/>
      <protection locked="0"/>
    </xf>
    <xf numFmtId="0" fontId="12" fillId="8" borderId="7" xfId="0" applyFont="1" applyFill="1" applyBorder="1" applyAlignment="1" applyProtection="1">
      <alignment horizontal="center" vertical="center"/>
    </xf>
    <xf numFmtId="0" fontId="7" fillId="6" borderId="39" xfId="0" applyFont="1" applyFill="1" applyBorder="1" applyAlignment="1" applyProtection="1">
      <alignment horizontal="center" vertical="center"/>
    </xf>
    <xf numFmtId="0" fontId="7" fillId="6" borderId="46" xfId="0" applyFont="1" applyFill="1" applyBorder="1" applyAlignment="1" applyProtection="1">
      <alignment horizontal="center" vertical="center"/>
    </xf>
    <xf numFmtId="0" fontId="7" fillId="6" borderId="54" xfId="0" applyFont="1" applyFill="1" applyBorder="1" applyAlignment="1" applyProtection="1">
      <alignment horizontal="center" vertical="center"/>
    </xf>
    <xf numFmtId="0" fontId="7" fillId="6" borderId="59" xfId="0" applyFont="1" applyFill="1" applyBorder="1" applyAlignment="1" applyProtection="1">
      <alignment horizontal="center" vertical="center"/>
    </xf>
    <xf numFmtId="0" fontId="7" fillId="6" borderId="62" xfId="0" applyFont="1" applyFill="1" applyBorder="1" applyAlignment="1" applyProtection="1">
      <alignment horizontal="center" vertical="center" shrinkToFit="1"/>
    </xf>
    <xf numFmtId="0" fontId="7" fillId="6" borderId="66" xfId="0" applyFont="1" applyFill="1" applyBorder="1" applyAlignment="1" applyProtection="1">
      <alignment horizontal="center" vertical="center" shrinkToFit="1"/>
    </xf>
    <xf numFmtId="0" fontId="7" fillId="6" borderId="63" xfId="0" applyFont="1" applyFill="1" applyBorder="1" applyAlignment="1" applyProtection="1">
      <alignment horizontal="center" vertical="center"/>
    </xf>
    <xf numFmtId="0" fontId="7" fillId="6" borderId="67" xfId="0" applyFont="1" applyFill="1" applyBorder="1" applyAlignment="1" applyProtection="1">
      <alignment horizontal="center" vertical="center"/>
    </xf>
    <xf numFmtId="4" fontId="7" fillId="7" borderId="53" xfId="0" applyNumberFormat="1" applyFont="1" applyFill="1" applyBorder="1" applyProtection="1">
      <alignment vertical="center"/>
    </xf>
    <xf numFmtId="4" fontId="7" fillId="7" borderId="58" xfId="0" applyNumberFormat="1" applyFont="1" applyFill="1" applyBorder="1" applyProtection="1">
      <alignment vertical="center"/>
    </xf>
    <xf numFmtId="0" fontId="7" fillId="7" borderId="39" xfId="0" applyFont="1" applyFill="1" applyBorder="1" applyProtection="1">
      <alignment vertical="center"/>
    </xf>
    <xf numFmtId="0" fontId="7" fillId="7" borderId="14" xfId="0" applyFont="1" applyFill="1" applyBorder="1" applyAlignment="1" applyProtection="1">
      <alignment horizontal="center" vertical="center"/>
    </xf>
    <xf numFmtId="4" fontId="7" fillId="7" borderId="40" xfId="0" applyNumberFormat="1" applyFont="1" applyFill="1" applyBorder="1" applyProtection="1">
      <alignment vertical="center"/>
    </xf>
    <xf numFmtId="4" fontId="7" fillId="7" borderId="42" xfId="0" applyNumberFormat="1" applyFont="1" applyFill="1" applyBorder="1" applyProtection="1">
      <alignment vertical="center"/>
    </xf>
    <xf numFmtId="0" fontId="7" fillId="7" borderId="14" xfId="0" applyFont="1" applyFill="1" applyBorder="1" applyProtection="1">
      <alignment vertical="center"/>
    </xf>
    <xf numFmtId="0" fontId="7" fillId="7" borderId="46" xfId="0" applyFont="1" applyFill="1" applyBorder="1" applyProtection="1">
      <alignment vertical="center"/>
    </xf>
    <xf numFmtId="0" fontId="7" fillId="7" borderId="20" xfId="0" applyFont="1" applyFill="1" applyBorder="1" applyProtection="1">
      <alignment vertical="center"/>
    </xf>
    <xf numFmtId="4" fontId="7" fillId="7" borderId="47" xfId="0" applyNumberFormat="1" applyFont="1" applyFill="1" applyBorder="1" applyProtection="1">
      <alignment vertical="center"/>
    </xf>
    <xf numFmtId="4" fontId="7" fillId="7" borderId="64" xfId="0" applyNumberFormat="1" applyFont="1" applyFill="1" applyBorder="1" applyProtection="1">
      <alignment vertical="center"/>
    </xf>
    <xf numFmtId="4" fontId="7" fillId="7" borderId="40" xfId="0" applyNumberFormat="1" applyFont="1" applyFill="1" applyBorder="1" applyAlignment="1" applyProtection="1">
      <alignment vertical="center"/>
    </xf>
    <xf numFmtId="4" fontId="7" fillId="7" borderId="47" xfId="0" applyNumberFormat="1" applyFont="1" applyFill="1" applyBorder="1" applyAlignment="1" applyProtection="1">
      <alignment vertical="center"/>
    </xf>
    <xf numFmtId="4" fontId="7" fillId="7" borderId="62" xfId="0" applyNumberFormat="1" applyFont="1" applyFill="1" applyBorder="1" applyProtection="1">
      <alignment vertical="center"/>
    </xf>
    <xf numFmtId="4" fontId="7" fillId="7" borderId="66" xfId="0" applyNumberFormat="1" applyFont="1" applyFill="1" applyBorder="1" applyProtection="1">
      <alignment vertical="center"/>
    </xf>
    <xf numFmtId="0" fontId="7" fillId="7" borderId="59" xfId="0" applyFont="1" applyFill="1" applyBorder="1" applyProtection="1">
      <alignment vertical="center"/>
    </xf>
    <xf numFmtId="0" fontId="7" fillId="7" borderId="65" xfId="0" applyFont="1" applyFill="1" applyBorder="1" applyProtection="1">
      <alignment vertical="center"/>
    </xf>
    <xf numFmtId="4" fontId="7" fillId="7" borderId="12" xfId="0" applyNumberFormat="1" applyFont="1" applyFill="1" applyBorder="1" applyProtection="1">
      <alignment vertical="center"/>
    </xf>
    <xf numFmtId="4" fontId="7" fillId="7" borderId="14" xfId="0" applyNumberFormat="1" applyFont="1" applyFill="1" applyBorder="1" applyProtection="1">
      <alignment vertical="center"/>
    </xf>
    <xf numFmtId="4" fontId="7" fillId="7" borderId="20" xfId="0" applyNumberFormat="1" applyFont="1" applyFill="1" applyBorder="1" applyProtection="1">
      <alignment vertical="center"/>
      <protection locked="0"/>
    </xf>
    <xf numFmtId="0" fontId="7" fillId="7" borderId="2"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7" fillId="0" borderId="1" xfId="0" applyFont="1" applyFill="1" applyBorder="1" applyAlignment="1" applyProtection="1">
      <alignment vertical="center"/>
    </xf>
    <xf numFmtId="0" fontId="7" fillId="0" borderId="2" xfId="0" applyFont="1" applyFill="1" applyBorder="1" applyAlignment="1" applyProtection="1">
      <alignment vertical="center"/>
    </xf>
    <xf numFmtId="4" fontId="7" fillId="0" borderId="1" xfId="0" applyNumberFormat="1" applyFont="1" applyFill="1" applyBorder="1" applyAlignment="1" applyProtection="1">
      <alignment vertical="center"/>
    </xf>
    <xf numFmtId="0" fontId="7" fillId="0" borderId="1" xfId="0" applyFont="1" applyBorder="1" applyAlignment="1" applyProtection="1">
      <alignment horizontal="left" vertical="center" indent="1"/>
    </xf>
    <xf numFmtId="0" fontId="7" fillId="0" borderId="2" xfId="0" applyFont="1" applyBorder="1" applyAlignment="1" applyProtection="1">
      <alignment horizontal="left" vertical="center" indent="1"/>
    </xf>
    <xf numFmtId="0" fontId="7" fillId="7" borderId="1" xfId="0" applyFont="1" applyFill="1" applyBorder="1" applyAlignment="1" applyProtection="1">
      <alignment horizontal="left" vertical="center"/>
      <protection locked="0"/>
    </xf>
    <xf numFmtId="0" fontId="7" fillId="7" borderId="2" xfId="0" applyFont="1" applyFill="1" applyBorder="1" applyAlignment="1" applyProtection="1">
      <alignment horizontal="left" vertical="center"/>
      <protection locked="0"/>
    </xf>
    <xf numFmtId="0" fontId="7" fillId="7" borderId="4" xfId="0" applyFont="1" applyFill="1" applyBorder="1" applyAlignment="1" applyProtection="1">
      <alignment horizontal="left" vertical="center"/>
      <protection locked="0"/>
    </xf>
    <xf numFmtId="0" fontId="7" fillId="0" borderId="1"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7" borderId="2" xfId="0" applyFont="1" applyFill="1" applyBorder="1" applyAlignment="1" applyProtection="1">
      <alignment horizontal="center" vertical="center"/>
      <protection locked="0"/>
    </xf>
    <xf numFmtId="0" fontId="7" fillId="7" borderId="1" xfId="0" applyFont="1" applyFill="1" applyBorder="1" applyAlignment="1" applyProtection="1">
      <alignment vertical="center"/>
      <protection locked="0"/>
    </xf>
    <xf numFmtId="0" fontId="7" fillId="7" borderId="2" xfId="0" applyFont="1" applyFill="1" applyBorder="1" applyAlignment="1" applyProtection="1">
      <alignment vertical="center"/>
      <protection locked="0"/>
    </xf>
    <xf numFmtId="0" fontId="7" fillId="7" borderId="3" xfId="0"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9" fillId="2" borderId="0" xfId="0" applyFont="1" applyFill="1" applyAlignment="1" applyProtection="1">
      <alignment vertical="center"/>
    </xf>
    <xf numFmtId="4" fontId="12" fillId="0" borderId="8" xfId="0" applyNumberFormat="1" applyFont="1" applyFill="1" applyBorder="1" applyAlignment="1" applyProtection="1">
      <alignment vertical="center"/>
    </xf>
    <xf numFmtId="0" fontId="12" fillId="0" borderId="9" xfId="0" applyFont="1" applyFill="1" applyBorder="1" applyAlignment="1" applyProtection="1">
      <alignment vertical="center"/>
    </xf>
    <xf numFmtId="4" fontId="7" fillId="7" borderId="1" xfId="0" applyNumberFormat="1" applyFont="1" applyFill="1" applyBorder="1" applyAlignment="1" applyProtection="1">
      <alignment vertical="center"/>
      <protection locked="0"/>
    </xf>
    <xf numFmtId="4" fontId="7" fillId="7" borderId="2" xfId="0" applyNumberFormat="1" applyFont="1" applyFill="1" applyBorder="1" applyAlignment="1" applyProtection="1">
      <alignment vertical="center"/>
      <protection locked="0"/>
    </xf>
    <xf numFmtId="0" fontId="7" fillId="6" borderId="1" xfId="0" applyFont="1" applyFill="1" applyBorder="1" applyAlignment="1" applyProtection="1">
      <alignment vertical="center"/>
      <protection locked="0"/>
    </xf>
    <xf numFmtId="0" fontId="7" fillId="6" borderId="2" xfId="0" applyFont="1" applyFill="1" applyBorder="1" applyAlignment="1" applyProtection="1">
      <alignment vertical="center"/>
      <protection locked="0"/>
    </xf>
    <xf numFmtId="0" fontId="7" fillId="6" borderId="4" xfId="0" applyFont="1" applyFill="1" applyBorder="1" applyAlignment="1" applyProtection="1">
      <alignment vertical="center"/>
      <protection locked="0"/>
    </xf>
    <xf numFmtId="0" fontId="7" fillId="6" borderId="12" xfId="0" applyFont="1" applyFill="1" applyBorder="1" applyAlignment="1" applyProtection="1">
      <alignment vertical="center"/>
      <protection locked="0"/>
    </xf>
    <xf numFmtId="0" fontId="7" fillId="6" borderId="13" xfId="0" applyFont="1" applyFill="1" applyBorder="1" applyAlignment="1" applyProtection="1">
      <alignment vertical="center"/>
      <protection locked="0"/>
    </xf>
    <xf numFmtId="0" fontId="7" fillId="6" borderId="18" xfId="0" applyFont="1" applyFill="1" applyBorder="1" applyAlignment="1" applyProtection="1">
      <alignment vertical="center"/>
      <protection locked="0"/>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6" borderId="23" xfId="0" applyFont="1" applyFill="1" applyBorder="1" applyAlignment="1" applyProtection="1">
      <alignment vertical="center"/>
      <protection locked="0"/>
    </xf>
    <xf numFmtId="0" fontId="7" fillId="6" borderId="24" xfId="0" applyFont="1" applyFill="1" applyBorder="1" applyAlignment="1" applyProtection="1">
      <alignment vertical="center"/>
      <protection locked="0"/>
    </xf>
    <xf numFmtId="0" fontId="7" fillId="6" borderId="25" xfId="0" applyFont="1" applyFill="1" applyBorder="1" applyAlignment="1" applyProtection="1">
      <alignment vertical="center"/>
      <protection locked="0"/>
    </xf>
    <xf numFmtId="0" fontId="7" fillId="0" borderId="23"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7" borderId="14" xfId="0" applyFont="1" applyFill="1" applyBorder="1" applyAlignment="1" applyProtection="1">
      <alignment vertical="center"/>
      <protection locked="0"/>
    </xf>
    <xf numFmtId="0" fontId="7" fillId="7" borderId="15" xfId="0" applyFont="1" applyFill="1" applyBorder="1" applyAlignment="1" applyProtection="1">
      <alignment vertical="center"/>
      <protection locked="0"/>
    </xf>
    <xf numFmtId="0" fontId="7" fillId="0" borderId="11"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24"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5"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7" borderId="20" xfId="0" applyFont="1" applyFill="1" applyBorder="1" applyAlignment="1" applyProtection="1">
      <alignment vertical="center"/>
      <protection locked="0"/>
    </xf>
    <xf numFmtId="0" fontId="7" fillId="7" borderId="21" xfId="0" applyFont="1" applyFill="1" applyBorder="1" applyAlignment="1" applyProtection="1">
      <alignment vertical="center"/>
      <protection locked="0"/>
    </xf>
    <xf numFmtId="0" fontId="12" fillId="0" borderId="8" xfId="0" applyFont="1" applyFill="1" applyBorder="1" applyAlignment="1" applyProtection="1">
      <alignment vertical="center"/>
    </xf>
    <xf numFmtId="0" fontId="7" fillId="6" borderId="1" xfId="0" applyFont="1" applyFill="1" applyBorder="1" applyAlignment="1" applyProtection="1">
      <alignment horizontal="center" vertical="center"/>
      <protection locked="0"/>
    </xf>
    <xf numFmtId="0" fontId="7" fillId="6" borderId="2"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0" fillId="0" borderId="1" xfId="0" applyFont="1" applyFill="1" applyBorder="1" applyAlignment="1" applyProtection="1">
      <alignment vertical="center"/>
    </xf>
    <xf numFmtId="0" fontId="0" fillId="0" borderId="2" xfId="0" applyFont="1" applyFill="1" applyBorder="1" applyAlignment="1" applyProtection="1">
      <alignment vertical="center"/>
    </xf>
    <xf numFmtId="0" fontId="16" fillId="8" borderId="29" xfId="0" applyFont="1" applyFill="1" applyBorder="1" applyAlignment="1" applyProtection="1">
      <alignment horizontal="center" vertical="center"/>
    </xf>
    <xf numFmtId="0" fontId="16" fillId="8" borderId="30" xfId="0" applyFont="1" applyFill="1" applyBorder="1" applyAlignment="1" applyProtection="1">
      <alignment horizontal="center" vertical="center"/>
    </xf>
    <xf numFmtId="0" fontId="16" fillId="8" borderId="31" xfId="0" applyFont="1"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13" fillId="2" borderId="0" xfId="0" applyFont="1" applyFill="1" applyAlignment="1" applyProtection="1">
      <alignment vertical="center"/>
    </xf>
    <xf numFmtId="0" fontId="7" fillId="0" borderId="27" xfId="0" applyFont="1" applyBorder="1" applyAlignment="1" applyProtection="1">
      <alignment horizontal="center" vertical="center" wrapText="1"/>
    </xf>
    <xf numFmtId="0" fontId="7" fillId="0" borderId="3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7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26"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7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68" xfId="0" applyFont="1" applyBorder="1" applyAlignment="1" applyProtection="1">
      <alignment horizontal="center" vertical="center" textRotation="255"/>
    </xf>
    <xf numFmtId="0" fontId="7" fillId="0" borderId="12" xfId="0" applyFont="1" applyFill="1" applyBorder="1" applyAlignment="1" applyProtection="1">
      <alignment vertical="center"/>
    </xf>
    <xf numFmtId="0" fontId="7" fillId="0" borderId="13" xfId="0" applyFont="1" applyFill="1" applyBorder="1" applyAlignment="1" applyProtection="1">
      <alignment vertical="center"/>
    </xf>
    <xf numFmtId="0" fontId="7" fillId="0" borderId="18" xfId="0" applyFont="1" applyFill="1" applyBorder="1" applyAlignment="1" applyProtection="1">
      <alignment vertical="center"/>
    </xf>
    <xf numFmtId="0" fontId="7" fillId="0" borderId="20" xfId="0" applyFont="1" applyFill="1" applyBorder="1" applyAlignment="1" applyProtection="1">
      <alignment vertical="center"/>
    </xf>
    <xf numFmtId="0" fontId="7" fillId="0" borderId="21" xfId="0" applyFont="1" applyFill="1" applyBorder="1" applyAlignment="1" applyProtection="1">
      <alignment vertical="center"/>
    </xf>
    <xf numFmtId="0" fontId="7" fillId="0" borderId="22" xfId="0" applyFont="1" applyFill="1" applyBorder="1" applyAlignment="1" applyProtection="1">
      <alignment vertical="center"/>
    </xf>
    <xf numFmtId="0" fontId="7" fillId="0" borderId="20" xfId="0" applyFont="1" applyBorder="1" applyAlignment="1" applyProtection="1">
      <alignment horizontal="center" vertical="center"/>
    </xf>
    <xf numFmtId="0" fontId="7" fillId="0" borderId="21" xfId="0" applyFont="1" applyBorder="1" applyAlignment="1" applyProtection="1">
      <alignment horizontal="center" vertical="center"/>
    </xf>
    <xf numFmtId="4" fontId="7" fillId="7" borderId="56" xfId="0" applyNumberFormat="1" applyFont="1" applyFill="1" applyBorder="1" applyAlignment="1" applyProtection="1">
      <alignment vertical="center"/>
      <protection locked="0"/>
    </xf>
    <xf numFmtId="4" fontId="7" fillId="7" borderId="61" xfId="0" applyNumberFormat="1" applyFont="1" applyFill="1" applyBorder="1" applyAlignment="1" applyProtection="1">
      <alignment vertical="center"/>
      <protection locked="0"/>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71" xfId="0" applyFont="1" applyBorder="1" applyAlignment="1" applyProtection="1">
      <alignment horizontal="center" vertical="center"/>
    </xf>
    <xf numFmtId="0" fontId="7" fillId="0" borderId="48" xfId="0" applyFont="1" applyBorder="1" applyAlignment="1" applyProtection="1">
      <alignment horizontal="right" vertical="center"/>
    </xf>
    <xf numFmtId="0" fontId="7" fillId="0" borderId="26" xfId="0" applyFont="1" applyBorder="1" applyAlignment="1" applyProtection="1">
      <alignment horizontal="right" vertical="center"/>
    </xf>
    <xf numFmtId="0" fontId="7" fillId="0" borderId="72" xfId="0" applyFont="1" applyBorder="1" applyAlignment="1" applyProtection="1">
      <alignment horizontal="right" vertical="center"/>
    </xf>
    <xf numFmtId="4" fontId="7" fillId="7" borderId="52" xfId="0" applyNumberFormat="1" applyFont="1" applyFill="1" applyBorder="1" applyAlignment="1" applyProtection="1">
      <alignment vertical="center"/>
      <protection locked="0"/>
    </xf>
    <xf numFmtId="4" fontId="7" fillId="7" borderId="57" xfId="0" applyNumberFormat="1" applyFont="1" applyFill="1" applyBorder="1" applyAlignment="1" applyProtection="1">
      <alignment vertical="center"/>
      <protection locked="0"/>
    </xf>
    <xf numFmtId="0" fontId="7" fillId="6" borderId="55" xfId="0" applyFont="1" applyFill="1" applyBorder="1" applyAlignment="1" applyProtection="1">
      <alignment horizontal="center" vertical="center" shrinkToFit="1"/>
      <protection locked="0"/>
    </xf>
    <xf numFmtId="0" fontId="7" fillId="6" borderId="60" xfId="0" applyFont="1" applyFill="1" applyBorder="1" applyAlignment="1" applyProtection="1">
      <alignment horizontal="center" vertical="center" shrinkToFit="1"/>
      <protection locked="0"/>
    </xf>
    <xf numFmtId="4" fontId="7" fillId="7" borderId="55" xfId="0" applyNumberFormat="1" applyFont="1" applyFill="1" applyBorder="1" applyAlignment="1" applyProtection="1">
      <alignment vertical="center"/>
      <protection locked="0"/>
    </xf>
    <xf numFmtId="4" fontId="7" fillId="7" borderId="60" xfId="0" applyNumberFormat="1" applyFont="1" applyFill="1" applyBorder="1" applyAlignment="1" applyProtection="1">
      <alignment vertical="center"/>
      <protection locked="0"/>
    </xf>
    <xf numFmtId="0" fontId="7" fillId="6" borderId="55" xfId="0" applyFont="1" applyFill="1" applyBorder="1" applyAlignment="1" applyProtection="1">
      <alignment horizontal="center" vertical="center"/>
      <protection locked="0"/>
    </xf>
    <xf numFmtId="0" fontId="7" fillId="6" borderId="60" xfId="0" applyFont="1" applyFill="1" applyBorder="1" applyAlignment="1" applyProtection="1">
      <alignment horizontal="center" vertical="center"/>
      <protection locked="0"/>
    </xf>
    <xf numFmtId="0" fontId="7" fillId="0" borderId="32" xfId="0" applyFont="1" applyBorder="1" applyAlignment="1" applyProtection="1">
      <alignment horizontal="center" vertical="center"/>
    </xf>
    <xf numFmtId="0" fontId="7" fillId="0" borderId="36" xfId="0" applyFont="1" applyBorder="1" applyAlignment="1" applyProtection="1">
      <alignment horizontal="center" vertical="center"/>
    </xf>
    <xf numFmtId="0" fontId="7" fillId="6" borderId="32" xfId="0" applyFont="1" applyFill="1" applyBorder="1" applyAlignment="1" applyProtection="1">
      <alignment horizontal="center" vertical="center"/>
      <protection locked="0"/>
    </xf>
    <xf numFmtId="0" fontId="7" fillId="6" borderId="36" xfId="0" applyFont="1" applyFill="1" applyBorder="1" applyAlignment="1" applyProtection="1">
      <alignment horizontal="center" vertical="center"/>
      <protection locked="0"/>
    </xf>
    <xf numFmtId="0" fontId="7" fillId="7" borderId="32" xfId="0" applyFont="1" applyFill="1" applyBorder="1" applyAlignment="1" applyProtection="1">
      <alignment vertical="center"/>
      <protection locked="0"/>
    </xf>
    <xf numFmtId="0" fontId="7" fillId="7" borderId="36" xfId="0" applyFont="1" applyFill="1" applyBorder="1" applyAlignment="1" applyProtection="1">
      <alignment vertical="center"/>
      <protection locked="0"/>
    </xf>
    <xf numFmtId="0" fontId="7" fillId="7" borderId="32" xfId="0" applyFont="1" applyFill="1" applyBorder="1" applyAlignment="1" applyProtection="1">
      <alignment horizontal="center" vertical="center"/>
      <protection locked="0"/>
    </xf>
    <xf numFmtId="0" fontId="7" fillId="7" borderId="36" xfId="0"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5" fillId="0" borderId="12" xfId="0" applyFont="1" applyBorder="1" applyAlignment="1" applyProtection="1">
      <alignment horizontal="center" vertical="center"/>
    </xf>
    <xf numFmtId="0" fontId="5" fillId="0" borderId="16" xfId="0" applyFont="1" applyBorder="1" applyAlignment="1" applyProtection="1">
      <alignment horizontal="center" vertical="center"/>
    </xf>
    <xf numFmtId="0" fontId="7" fillId="0" borderId="32" xfId="0" applyFont="1" applyBorder="1" applyAlignment="1" applyProtection="1">
      <alignment horizontal="center" vertical="center" wrapText="1"/>
    </xf>
    <xf numFmtId="0" fontId="7" fillId="0" borderId="35" xfId="0" applyFont="1" applyBorder="1" applyAlignment="1" applyProtection="1">
      <alignment horizontal="center" vertical="center" wrapText="1"/>
    </xf>
    <xf numFmtId="0" fontId="7" fillId="0" borderId="35" xfId="0" applyFont="1" applyBorder="1" applyAlignment="1" applyProtection="1">
      <alignment horizontal="center" vertical="center"/>
    </xf>
    <xf numFmtId="0" fontId="7" fillId="0" borderId="45"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39"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5" xfId="0" applyFont="1" applyBorder="1" applyAlignment="1" applyProtection="1">
      <alignment horizontal="center" vertical="center" wrapText="1"/>
    </xf>
    <xf numFmtId="0" fontId="7" fillId="0" borderId="28"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16" xfId="0" applyFont="1" applyBorder="1" applyAlignment="1" applyProtection="1">
      <alignment horizontal="center" vertical="center"/>
    </xf>
    <xf numFmtId="0" fontId="7" fillId="0" borderId="17" xfId="0" applyFont="1" applyBorder="1" applyAlignment="1" applyProtection="1">
      <alignment horizontal="center" vertical="center"/>
    </xf>
    <xf numFmtId="0" fontId="7" fillId="0" borderId="37" xfId="0" applyFont="1" applyBorder="1" applyAlignment="1" applyProtection="1">
      <alignment horizontal="center" vertical="center"/>
    </xf>
    <xf numFmtId="0" fontId="7" fillId="0" borderId="27" xfId="0" applyFont="1" applyBorder="1" applyAlignment="1" applyProtection="1">
      <alignment horizontal="center" vertical="center"/>
    </xf>
    <xf numFmtId="0" fontId="7" fillId="0" borderId="38"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0" borderId="51" xfId="0" applyFont="1" applyBorder="1" applyAlignment="1" applyProtection="1">
      <alignment horizontal="center" vertical="center" wrapText="1"/>
    </xf>
    <xf numFmtId="0" fontId="7" fillId="0" borderId="40" xfId="0" applyFont="1" applyBorder="1" applyAlignment="1" applyProtection="1">
      <alignment horizontal="center" vertical="center"/>
    </xf>
    <xf numFmtId="0" fontId="7" fillId="0" borderId="47"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7" fillId="7" borderId="20" xfId="0" applyFont="1" applyFill="1" applyBorder="1" applyAlignment="1" applyProtection="1">
      <alignment vertical="center"/>
    </xf>
    <xf numFmtId="0" fontId="7" fillId="7" borderId="21" xfId="0" applyFont="1" applyFill="1" applyBorder="1" applyAlignment="1" applyProtection="1">
      <alignment vertical="center"/>
    </xf>
    <xf numFmtId="0" fontId="7" fillId="6" borderId="1" xfId="0" applyFont="1" applyFill="1" applyBorder="1" applyAlignment="1" applyProtection="1">
      <alignment horizontal="center" vertical="center"/>
    </xf>
    <xf numFmtId="0" fontId="7" fillId="6" borderId="2" xfId="0" applyFont="1" applyFill="1" applyBorder="1" applyAlignment="1" applyProtection="1">
      <alignment horizontal="center" vertical="center"/>
    </xf>
    <xf numFmtId="0" fontId="7" fillId="6" borderId="4" xfId="0" applyFont="1" applyFill="1" applyBorder="1" applyAlignment="1" applyProtection="1">
      <alignment horizontal="center" vertical="center"/>
    </xf>
    <xf numFmtId="0" fontId="7" fillId="6" borderId="12" xfId="0" applyFont="1" applyFill="1" applyBorder="1" applyAlignment="1" applyProtection="1">
      <alignment vertical="center"/>
    </xf>
    <xf numFmtId="0" fontId="7" fillId="6" borderId="13" xfId="0" applyFont="1" applyFill="1" applyBorder="1" applyAlignment="1" applyProtection="1">
      <alignment vertical="center"/>
    </xf>
    <xf numFmtId="0" fontId="7" fillId="6" borderId="18" xfId="0" applyFont="1" applyFill="1" applyBorder="1" applyAlignment="1" applyProtection="1">
      <alignment vertical="center"/>
    </xf>
    <xf numFmtId="0" fontId="7" fillId="7" borderId="14" xfId="0" applyFont="1" applyFill="1" applyBorder="1" applyAlignment="1" applyProtection="1">
      <alignment vertical="center"/>
    </xf>
    <xf numFmtId="0" fontId="7" fillId="7" borderId="15" xfId="0" applyFont="1" applyFill="1" applyBorder="1" applyAlignment="1" applyProtection="1">
      <alignment vertical="center"/>
    </xf>
    <xf numFmtId="0" fontId="7" fillId="6" borderId="23" xfId="0" applyFont="1" applyFill="1" applyBorder="1" applyAlignment="1" applyProtection="1">
      <alignment vertical="center"/>
    </xf>
    <xf numFmtId="0" fontId="7" fillId="6" borderId="24" xfId="0" applyFont="1" applyFill="1" applyBorder="1" applyAlignment="1" applyProtection="1">
      <alignment vertical="center"/>
    </xf>
    <xf numFmtId="0" fontId="7" fillId="6" borderId="25" xfId="0" applyFont="1" applyFill="1" applyBorder="1" applyAlignment="1" applyProtection="1">
      <alignment vertical="center"/>
    </xf>
    <xf numFmtId="0" fontId="7" fillId="7" borderId="1" xfId="0" applyFont="1" applyFill="1" applyBorder="1" applyAlignment="1" applyProtection="1">
      <alignment vertical="center"/>
    </xf>
    <xf numFmtId="0" fontId="7" fillId="7" borderId="2" xfId="0" applyFont="1" applyFill="1" applyBorder="1" applyAlignment="1" applyProtection="1">
      <alignment vertical="center"/>
    </xf>
    <xf numFmtId="0" fontId="7" fillId="7" borderId="3" xfId="0" applyFont="1" applyFill="1" applyBorder="1" applyAlignment="1" applyProtection="1">
      <alignment horizontal="center" vertical="center"/>
    </xf>
    <xf numFmtId="0" fontId="7" fillId="7" borderId="2" xfId="0" applyFont="1" applyFill="1" applyBorder="1" applyAlignment="1" applyProtection="1">
      <alignment horizontal="center" vertical="center"/>
    </xf>
    <xf numFmtId="0" fontId="7" fillId="7" borderId="4" xfId="0" applyFont="1" applyFill="1" applyBorder="1" applyAlignment="1" applyProtection="1">
      <alignment horizontal="center" vertical="center"/>
    </xf>
    <xf numFmtId="4" fontId="7" fillId="7" borderId="1" xfId="0" applyNumberFormat="1" applyFont="1" applyFill="1" applyBorder="1" applyAlignment="1" applyProtection="1">
      <alignment vertical="center"/>
    </xf>
    <xf numFmtId="4" fontId="7" fillId="7" borderId="2" xfId="0" applyNumberFormat="1" applyFont="1" applyFill="1" applyBorder="1" applyAlignment="1" applyProtection="1">
      <alignment vertical="center"/>
    </xf>
    <xf numFmtId="0" fontId="7" fillId="6" borderId="1" xfId="0" applyFont="1" applyFill="1" applyBorder="1" applyAlignment="1" applyProtection="1">
      <alignment vertical="center"/>
    </xf>
    <xf numFmtId="0" fontId="7" fillId="6" borderId="2" xfId="0" applyFont="1" applyFill="1" applyBorder="1" applyAlignment="1" applyProtection="1">
      <alignment vertical="center"/>
    </xf>
    <xf numFmtId="0" fontId="7" fillId="6" borderId="4" xfId="0" applyFont="1" applyFill="1" applyBorder="1" applyAlignment="1" applyProtection="1">
      <alignment vertical="center"/>
    </xf>
    <xf numFmtId="0" fontId="7" fillId="7" borderId="1" xfId="0" applyFont="1" applyFill="1" applyBorder="1" applyAlignment="1" applyProtection="1">
      <alignment horizontal="left" vertical="center"/>
    </xf>
    <xf numFmtId="0" fontId="7" fillId="7" borderId="2" xfId="0" applyFont="1" applyFill="1" applyBorder="1" applyAlignment="1" applyProtection="1">
      <alignment horizontal="left" vertical="center"/>
    </xf>
    <xf numFmtId="0" fontId="7" fillId="7" borderId="4"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7" fillId="0" borderId="6" xfId="0" applyFont="1" applyBorder="1" applyAlignment="1" applyProtection="1">
      <alignment horizontal="right" vertical="center"/>
    </xf>
    <xf numFmtId="4" fontId="7" fillId="7" borderId="56" xfId="0" applyNumberFormat="1" applyFont="1" applyFill="1" applyBorder="1" applyAlignment="1" applyProtection="1">
      <alignment vertical="center"/>
    </xf>
    <xf numFmtId="4" fontId="7" fillId="7" borderId="61" xfId="0" applyNumberFormat="1" applyFont="1" applyFill="1" applyBorder="1" applyAlignment="1" applyProtection="1">
      <alignment vertical="center"/>
    </xf>
    <xf numFmtId="0" fontId="7" fillId="6" borderId="32" xfId="0" applyFont="1" applyFill="1" applyBorder="1" applyAlignment="1" applyProtection="1">
      <alignment horizontal="center" vertical="center"/>
    </xf>
    <xf numFmtId="0" fontId="7" fillId="6" borderId="36" xfId="0" applyFont="1" applyFill="1" applyBorder="1" applyAlignment="1" applyProtection="1">
      <alignment horizontal="center" vertical="center"/>
    </xf>
    <xf numFmtId="0" fontId="7" fillId="7" borderId="32" xfId="0" applyFont="1" applyFill="1" applyBorder="1" applyAlignment="1" applyProtection="1">
      <alignment vertical="center"/>
    </xf>
    <xf numFmtId="0" fontId="7" fillId="7" borderId="36" xfId="0" applyFont="1" applyFill="1" applyBorder="1" applyAlignment="1" applyProtection="1">
      <alignment vertical="center"/>
    </xf>
    <xf numFmtId="0" fontId="7" fillId="7" borderId="32" xfId="0" applyFont="1" applyFill="1" applyBorder="1" applyAlignment="1" applyProtection="1">
      <alignment horizontal="center" vertical="center"/>
    </xf>
    <xf numFmtId="0" fontId="7" fillId="7" borderId="36" xfId="0" applyFont="1" applyFill="1" applyBorder="1" applyAlignment="1" applyProtection="1">
      <alignment horizontal="center" vertical="center"/>
    </xf>
    <xf numFmtId="4" fontId="7" fillId="7" borderId="52" xfId="0" applyNumberFormat="1" applyFont="1" applyFill="1" applyBorder="1" applyAlignment="1" applyProtection="1">
      <alignment vertical="center"/>
    </xf>
    <xf numFmtId="4" fontId="7" fillId="7" borderId="57" xfId="0" applyNumberFormat="1" applyFont="1" applyFill="1" applyBorder="1" applyAlignment="1" applyProtection="1">
      <alignment vertical="center"/>
    </xf>
    <xf numFmtId="0" fontId="7" fillId="6" borderId="55" xfId="0" applyFont="1" applyFill="1" applyBorder="1" applyAlignment="1" applyProtection="1">
      <alignment horizontal="center" vertical="center" shrinkToFit="1"/>
    </xf>
    <xf numFmtId="0" fontId="7" fillId="6" borderId="60" xfId="0" applyFont="1" applyFill="1" applyBorder="1" applyAlignment="1" applyProtection="1">
      <alignment horizontal="center" vertical="center" shrinkToFit="1"/>
    </xf>
    <xf numFmtId="4" fontId="7" fillId="7" borderId="55" xfId="0" applyNumberFormat="1" applyFont="1" applyFill="1" applyBorder="1" applyAlignment="1" applyProtection="1">
      <alignment vertical="center"/>
    </xf>
    <xf numFmtId="4" fontId="7" fillId="7" borderId="60" xfId="0" applyNumberFormat="1" applyFont="1" applyFill="1" applyBorder="1" applyAlignment="1" applyProtection="1">
      <alignment vertical="center"/>
    </xf>
    <xf numFmtId="0" fontId="7" fillId="6" borderId="55" xfId="0" applyFont="1" applyFill="1" applyBorder="1" applyAlignment="1" applyProtection="1">
      <alignment horizontal="center" vertical="center"/>
    </xf>
    <xf numFmtId="0" fontId="7" fillId="6" borderId="60" xfId="0" applyFont="1" applyFill="1" applyBorder="1" applyAlignment="1" applyProtection="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66675</xdr:colOff>
      <xdr:row>1</xdr:row>
      <xdr:rowOff>66675</xdr:rowOff>
    </xdr:from>
    <xdr:to>
      <xdr:col>20</xdr:col>
      <xdr:colOff>638175</xdr:colOff>
      <xdr:row>3</xdr:row>
      <xdr:rowOff>257174</xdr:rowOff>
    </xdr:to>
    <xdr:sp macro="" textlink="">
      <xdr:nvSpPr>
        <xdr:cNvPr id="7" name="角丸四角形吹き出し 6"/>
        <xdr:cNvSpPr/>
      </xdr:nvSpPr>
      <xdr:spPr>
        <a:xfrm>
          <a:off x="3933825" y="352425"/>
          <a:ext cx="2171700" cy="571499"/>
        </a:xfrm>
        <a:prstGeom prst="wedgeRoundRectCallout">
          <a:avLst>
            <a:gd name="adj1" fmla="val -64693"/>
            <a:gd name="adj2" fmla="val -7500"/>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名称、所在、検証年月日、想定火災室を入力してください。</a:t>
          </a:r>
        </a:p>
      </xdr:txBody>
    </xdr:sp>
    <xdr:clientData/>
  </xdr:twoCellAnchor>
  <xdr:twoCellAnchor>
    <xdr:from>
      <xdr:col>3</xdr:col>
      <xdr:colOff>361950</xdr:colOff>
      <xdr:row>10</xdr:row>
      <xdr:rowOff>47625</xdr:rowOff>
    </xdr:from>
    <xdr:to>
      <xdr:col>17</xdr:col>
      <xdr:colOff>47624</xdr:colOff>
      <xdr:row>12</xdr:row>
      <xdr:rowOff>257174</xdr:rowOff>
    </xdr:to>
    <xdr:sp macro="" textlink="">
      <xdr:nvSpPr>
        <xdr:cNvPr id="8" name="角丸四角形吹き出し 7"/>
        <xdr:cNvSpPr/>
      </xdr:nvSpPr>
      <xdr:spPr>
        <a:xfrm>
          <a:off x="1076325" y="2333625"/>
          <a:ext cx="3581399" cy="590549"/>
        </a:xfrm>
        <a:prstGeom prst="wedgeRoundRectCallout">
          <a:avLst>
            <a:gd name="adj1" fmla="val 78427"/>
            <a:gd name="adj2" fmla="val 76254"/>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特別養護老人ホーム等に供される部分の床面積の合計を半角数字で入力してください。</a:t>
          </a:r>
        </a:p>
      </xdr:txBody>
    </xdr:sp>
    <xdr:clientData/>
  </xdr:twoCellAnchor>
  <xdr:twoCellAnchor>
    <xdr:from>
      <xdr:col>6</xdr:col>
      <xdr:colOff>76201</xdr:colOff>
      <xdr:row>8</xdr:row>
      <xdr:rowOff>9525</xdr:rowOff>
    </xdr:from>
    <xdr:to>
      <xdr:col>20</xdr:col>
      <xdr:colOff>504825</xdr:colOff>
      <xdr:row>9</xdr:row>
      <xdr:rowOff>104775</xdr:rowOff>
    </xdr:to>
    <xdr:sp macro="" textlink="">
      <xdr:nvSpPr>
        <xdr:cNvPr id="9" name="角丸四角形吹き出し 8"/>
        <xdr:cNvSpPr/>
      </xdr:nvSpPr>
      <xdr:spPr>
        <a:xfrm>
          <a:off x="1771651" y="1819275"/>
          <a:ext cx="4200524" cy="381000"/>
        </a:xfrm>
        <a:prstGeom prst="wedgeRoundRectCallout">
          <a:avLst>
            <a:gd name="adj1" fmla="val 47518"/>
            <a:gd name="adj2" fmla="val 111429"/>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色が付いていないセルは自動計算されます。（以下同じ。）</a:t>
          </a:r>
        </a:p>
      </xdr:txBody>
    </xdr:sp>
    <xdr:clientData/>
  </xdr:twoCellAnchor>
  <xdr:twoCellAnchor>
    <xdr:from>
      <xdr:col>4</xdr:col>
      <xdr:colOff>38100</xdr:colOff>
      <xdr:row>14</xdr:row>
      <xdr:rowOff>19050</xdr:rowOff>
    </xdr:from>
    <xdr:to>
      <xdr:col>20</xdr:col>
      <xdr:colOff>66675</xdr:colOff>
      <xdr:row>16</xdr:row>
      <xdr:rowOff>209550</xdr:rowOff>
    </xdr:to>
    <xdr:sp macro="" textlink="">
      <xdr:nvSpPr>
        <xdr:cNvPr id="10" name="角丸四角形吹き出し 9"/>
        <xdr:cNvSpPr/>
      </xdr:nvSpPr>
      <xdr:spPr>
        <a:xfrm>
          <a:off x="1228725" y="3257550"/>
          <a:ext cx="4305300" cy="571500"/>
        </a:xfrm>
        <a:prstGeom prst="wedgeRoundRectCallout">
          <a:avLst>
            <a:gd name="adj1" fmla="val 58997"/>
            <a:gd name="adj2" fmla="val 36441"/>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要保護者の人数（入所者全員）を半角数字で入力してください。</a:t>
          </a:r>
        </a:p>
        <a:p>
          <a:pPr algn="l"/>
          <a:r>
            <a:rPr kumimoji="1" lang="ja-JP" altLang="en-US" sz="1000">
              <a:latin typeface="HG丸ｺﾞｼｯｸM-PRO" panose="020F0600000000000000" pitchFamily="50" charset="-128"/>
              <a:ea typeface="HG丸ｺﾞｼｯｸM-PRO" panose="020F0600000000000000" pitchFamily="50" charset="-128"/>
            </a:rPr>
            <a:t>要保護者の詳細な情報は、別紙１に入力してください。</a:t>
          </a:r>
        </a:p>
      </xdr:txBody>
    </xdr:sp>
    <xdr:clientData/>
  </xdr:twoCellAnchor>
  <xdr:twoCellAnchor>
    <xdr:from>
      <xdr:col>6</xdr:col>
      <xdr:colOff>95250</xdr:colOff>
      <xdr:row>18</xdr:row>
      <xdr:rowOff>9525</xdr:rowOff>
    </xdr:from>
    <xdr:to>
      <xdr:col>20</xdr:col>
      <xdr:colOff>323850</xdr:colOff>
      <xdr:row>20</xdr:row>
      <xdr:rowOff>209550</xdr:rowOff>
    </xdr:to>
    <xdr:sp macro="" textlink="">
      <xdr:nvSpPr>
        <xdr:cNvPr id="11" name="角丸四角形吹き出し 10"/>
        <xdr:cNvSpPr/>
      </xdr:nvSpPr>
      <xdr:spPr>
        <a:xfrm>
          <a:off x="1790700" y="4105275"/>
          <a:ext cx="4000500" cy="581025"/>
        </a:xfrm>
        <a:prstGeom prst="wedgeRoundRectCallout">
          <a:avLst>
            <a:gd name="adj1" fmla="val 59711"/>
            <a:gd name="adj2" fmla="val 36633"/>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施設内にいる従業者等が最も少ない時間帯の人数を半角数字で入力してください。</a:t>
          </a:r>
        </a:p>
      </xdr:txBody>
    </xdr:sp>
    <xdr:clientData/>
  </xdr:twoCellAnchor>
  <xdr:twoCellAnchor>
    <xdr:from>
      <xdr:col>5</xdr:col>
      <xdr:colOff>209550</xdr:colOff>
      <xdr:row>22</xdr:row>
      <xdr:rowOff>0</xdr:rowOff>
    </xdr:from>
    <xdr:to>
      <xdr:col>21</xdr:col>
      <xdr:colOff>85726</xdr:colOff>
      <xdr:row>24</xdr:row>
      <xdr:rowOff>28575</xdr:rowOff>
    </xdr:to>
    <xdr:sp macro="" textlink="">
      <xdr:nvSpPr>
        <xdr:cNvPr id="12" name="角丸四角形吹き出し 11"/>
        <xdr:cNvSpPr/>
      </xdr:nvSpPr>
      <xdr:spPr>
        <a:xfrm>
          <a:off x="1638300" y="5048250"/>
          <a:ext cx="4867276" cy="409575"/>
        </a:xfrm>
        <a:prstGeom prst="wedgeRoundRectCallout">
          <a:avLst>
            <a:gd name="adj1" fmla="val -378"/>
            <a:gd name="adj2" fmla="val -82125"/>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従業者等が常時受信機等設置場所に待機しているか否かを選んでください。</a:t>
          </a:r>
        </a:p>
      </xdr:txBody>
    </xdr:sp>
    <xdr:clientData/>
  </xdr:twoCellAnchor>
  <xdr:twoCellAnchor>
    <xdr:from>
      <xdr:col>3</xdr:col>
      <xdr:colOff>142875</xdr:colOff>
      <xdr:row>24</xdr:row>
      <xdr:rowOff>266700</xdr:rowOff>
    </xdr:from>
    <xdr:to>
      <xdr:col>21</xdr:col>
      <xdr:colOff>19051</xdr:colOff>
      <xdr:row>27</xdr:row>
      <xdr:rowOff>266700</xdr:rowOff>
    </xdr:to>
    <xdr:sp macro="" textlink="">
      <xdr:nvSpPr>
        <xdr:cNvPr id="13" name="角丸四角形吹き出し 12"/>
        <xdr:cNvSpPr/>
      </xdr:nvSpPr>
      <xdr:spPr>
        <a:xfrm>
          <a:off x="857250" y="5695950"/>
          <a:ext cx="5581651" cy="571500"/>
        </a:xfrm>
        <a:prstGeom prst="wedgeRoundRectCallout">
          <a:avLst>
            <a:gd name="adj1" fmla="val 42625"/>
            <a:gd name="adj2" fmla="val -75741"/>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火災時に施設に駆けつけて避難介助を行う近隣協力者の人数を半角数字で入力してください。</a:t>
          </a:r>
        </a:p>
        <a:p>
          <a:pPr algn="l"/>
          <a:r>
            <a:rPr kumimoji="1" lang="ja-JP" altLang="en-US" sz="1000">
              <a:latin typeface="HG丸ｺﾞｼｯｸM-PRO" panose="020F0600000000000000" pitchFamily="50" charset="-128"/>
              <a:ea typeface="HG丸ｺﾞｼｯｸM-PRO" panose="020F0600000000000000" pitchFamily="50" charset="-128"/>
            </a:rPr>
            <a:t>近隣協力者の詳細な情報は、別紙２に入力してください。</a:t>
          </a:r>
        </a:p>
      </xdr:txBody>
    </xdr:sp>
    <xdr:clientData/>
  </xdr:twoCellAnchor>
  <xdr:twoCellAnchor>
    <xdr:from>
      <xdr:col>5</xdr:col>
      <xdr:colOff>180975</xdr:colOff>
      <xdr:row>29</xdr:row>
      <xdr:rowOff>295275</xdr:rowOff>
    </xdr:from>
    <xdr:to>
      <xdr:col>20</xdr:col>
      <xdr:colOff>762000</xdr:colOff>
      <xdr:row>32</xdr:row>
      <xdr:rowOff>228600</xdr:rowOff>
    </xdr:to>
    <xdr:sp macro="" textlink="">
      <xdr:nvSpPr>
        <xdr:cNvPr id="14" name="角丸四角形吹き出し 13"/>
        <xdr:cNvSpPr/>
      </xdr:nvSpPr>
      <xdr:spPr>
        <a:xfrm>
          <a:off x="1609725" y="6867525"/>
          <a:ext cx="4619625" cy="619125"/>
        </a:xfrm>
        <a:prstGeom prst="wedgeRoundRectCallout">
          <a:avLst>
            <a:gd name="adj1" fmla="val 1393"/>
            <a:gd name="adj2" fmla="val 88874"/>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想定火災室の内装仕上げ、寝具等の防炎性能、隣室との間の区画の種類のうち該当するものを選んでください。</a:t>
          </a:r>
        </a:p>
      </xdr:txBody>
    </xdr:sp>
    <xdr:clientData/>
  </xdr:twoCellAnchor>
  <xdr:twoCellAnchor>
    <xdr:from>
      <xdr:col>3</xdr:col>
      <xdr:colOff>95251</xdr:colOff>
      <xdr:row>37</xdr:row>
      <xdr:rowOff>228600</xdr:rowOff>
    </xdr:from>
    <xdr:to>
      <xdr:col>17</xdr:col>
      <xdr:colOff>104776</xdr:colOff>
      <xdr:row>39</xdr:row>
      <xdr:rowOff>238125</xdr:rowOff>
    </xdr:to>
    <xdr:sp macro="" textlink="">
      <xdr:nvSpPr>
        <xdr:cNvPr id="15" name="角丸四角形吹き出し 14"/>
        <xdr:cNvSpPr/>
      </xdr:nvSpPr>
      <xdr:spPr>
        <a:xfrm>
          <a:off x="809626" y="8915400"/>
          <a:ext cx="3905250" cy="485775"/>
        </a:xfrm>
        <a:prstGeom prst="wedgeRoundRectCallout">
          <a:avLst>
            <a:gd name="adj1" fmla="val 37285"/>
            <a:gd name="adj2" fmla="val -112996"/>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隣室の床面積及び天井高さを半角数字で入力してください。</a:t>
          </a:r>
        </a:p>
      </xdr:txBody>
    </xdr:sp>
    <xdr:clientData/>
  </xdr:twoCellAnchor>
  <xdr:twoCellAnchor>
    <xdr:from>
      <xdr:col>3</xdr:col>
      <xdr:colOff>66675</xdr:colOff>
      <xdr:row>51</xdr:row>
      <xdr:rowOff>76200</xdr:rowOff>
    </xdr:from>
    <xdr:to>
      <xdr:col>20</xdr:col>
      <xdr:colOff>647699</xdr:colOff>
      <xdr:row>54</xdr:row>
      <xdr:rowOff>57150</xdr:rowOff>
    </xdr:to>
    <xdr:sp macro="" textlink="">
      <xdr:nvSpPr>
        <xdr:cNvPr id="16" name="角丸四角形吹き出し 15"/>
        <xdr:cNvSpPr/>
      </xdr:nvSpPr>
      <xdr:spPr>
        <a:xfrm>
          <a:off x="781050" y="12192000"/>
          <a:ext cx="5333999" cy="647700"/>
        </a:xfrm>
        <a:prstGeom prst="wedgeRoundRectCallout">
          <a:avLst>
            <a:gd name="adj1" fmla="val 32821"/>
            <a:gd name="adj2" fmla="val 71808"/>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特別養護老人ホーム等の部分のスプリンクラー設備、自動火災報知設備及び消防機関へ通報する火災報知設備の設置状況のうち該当するものを選んでください。</a:t>
          </a:r>
        </a:p>
      </xdr:txBody>
    </xdr:sp>
    <xdr:clientData/>
  </xdr:twoCellAnchor>
  <xdr:twoCellAnchor>
    <xdr:from>
      <xdr:col>5</xdr:col>
      <xdr:colOff>9525</xdr:colOff>
      <xdr:row>63</xdr:row>
      <xdr:rowOff>209550</xdr:rowOff>
    </xdr:from>
    <xdr:to>
      <xdr:col>19</xdr:col>
      <xdr:colOff>95250</xdr:colOff>
      <xdr:row>65</xdr:row>
      <xdr:rowOff>219075</xdr:rowOff>
    </xdr:to>
    <xdr:sp macro="" textlink="">
      <xdr:nvSpPr>
        <xdr:cNvPr id="17" name="角丸四角形吹き出し 16"/>
        <xdr:cNvSpPr/>
      </xdr:nvSpPr>
      <xdr:spPr>
        <a:xfrm>
          <a:off x="1438275" y="15278100"/>
          <a:ext cx="3743325" cy="485775"/>
        </a:xfrm>
        <a:prstGeom prst="wedgeRoundRectCallout">
          <a:avLst>
            <a:gd name="adj1" fmla="val 30499"/>
            <a:gd name="adj2" fmla="val 49749"/>
            <a:gd name="adj3" fmla="val 16667"/>
          </a:avLst>
        </a:prstGeom>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000">
              <a:latin typeface="HG丸ｺﾞｼｯｸM-PRO" panose="020F0600000000000000" pitchFamily="50" charset="-128"/>
              <a:ea typeface="HG丸ｺﾞｼｯｸM-PRO" panose="020F0600000000000000" pitchFamily="50" charset="-128"/>
            </a:rPr>
            <a:t>判断１～４の結果と、判定の適否が自動で反映されます。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38098</xdr:colOff>
      <xdr:row>16</xdr:row>
      <xdr:rowOff>142875</xdr:rowOff>
    </xdr:from>
    <xdr:to>
      <xdr:col>8</xdr:col>
      <xdr:colOff>152399</xdr:colOff>
      <xdr:row>33</xdr:row>
      <xdr:rowOff>155631</xdr:rowOff>
    </xdr:to>
    <xdr:sp macro="" textlink="">
      <xdr:nvSpPr>
        <xdr:cNvPr id="2" name="二等辺三角形 1"/>
        <xdr:cNvSpPr/>
      </xdr:nvSpPr>
      <xdr:spPr>
        <a:xfrm flipH="1">
          <a:off x="3609973" y="3181350"/>
          <a:ext cx="114301" cy="3251256"/>
        </a:xfrm>
        <a:prstGeom prst="triangle">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123826</xdr:colOff>
      <xdr:row>16</xdr:row>
      <xdr:rowOff>123825</xdr:rowOff>
    </xdr:from>
    <xdr:to>
      <xdr:col>4</xdr:col>
      <xdr:colOff>257176</xdr:colOff>
      <xdr:row>39</xdr:row>
      <xdr:rowOff>9525</xdr:rowOff>
    </xdr:to>
    <xdr:sp macro="" textlink="">
      <xdr:nvSpPr>
        <xdr:cNvPr id="3" name="二等辺三角形 2"/>
        <xdr:cNvSpPr/>
      </xdr:nvSpPr>
      <xdr:spPr>
        <a:xfrm>
          <a:off x="1571626" y="3162300"/>
          <a:ext cx="133350" cy="4267200"/>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228600</xdr:colOff>
      <xdr:row>16</xdr:row>
      <xdr:rowOff>142873</xdr:rowOff>
    </xdr:from>
    <xdr:to>
      <xdr:col>4</xdr:col>
      <xdr:colOff>0</xdr:colOff>
      <xdr:row>31</xdr:row>
      <xdr:rowOff>142874</xdr:rowOff>
    </xdr:to>
    <xdr:sp macro="" textlink="">
      <xdr:nvSpPr>
        <xdr:cNvPr id="4" name="二等辺三角形 3"/>
        <xdr:cNvSpPr/>
      </xdr:nvSpPr>
      <xdr:spPr>
        <a:xfrm>
          <a:off x="1343025" y="3181348"/>
          <a:ext cx="104775" cy="2857501"/>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5</xdr:col>
      <xdr:colOff>123825</xdr:colOff>
      <xdr:row>16</xdr:row>
      <xdr:rowOff>123825</xdr:rowOff>
    </xdr:from>
    <xdr:to>
      <xdr:col>5</xdr:col>
      <xdr:colOff>266700</xdr:colOff>
      <xdr:row>39</xdr:row>
      <xdr:rowOff>171450</xdr:rowOff>
    </xdr:to>
    <xdr:sp macro="" textlink="">
      <xdr:nvSpPr>
        <xdr:cNvPr id="5" name="二等辺三角形 4"/>
        <xdr:cNvSpPr/>
      </xdr:nvSpPr>
      <xdr:spPr>
        <a:xfrm>
          <a:off x="2152650" y="3162300"/>
          <a:ext cx="142875" cy="4429125"/>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8</xdr:col>
      <xdr:colOff>489317</xdr:colOff>
      <xdr:row>16</xdr:row>
      <xdr:rowOff>26176</xdr:rowOff>
    </xdr:from>
    <xdr:to>
      <xdr:col>8</xdr:col>
      <xdr:colOff>662856</xdr:colOff>
      <xdr:row>21</xdr:row>
      <xdr:rowOff>60010</xdr:rowOff>
    </xdr:to>
    <xdr:sp macro="" textlink="">
      <xdr:nvSpPr>
        <xdr:cNvPr id="6" name="二等辺三角形 5"/>
        <xdr:cNvSpPr/>
      </xdr:nvSpPr>
      <xdr:spPr>
        <a:xfrm rot="2238582" flipH="1">
          <a:off x="4061192" y="3064651"/>
          <a:ext cx="173539" cy="986334"/>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11</xdr:col>
      <xdr:colOff>38099</xdr:colOff>
      <xdr:row>16</xdr:row>
      <xdr:rowOff>123823</xdr:rowOff>
    </xdr:from>
    <xdr:to>
      <xdr:col>11</xdr:col>
      <xdr:colOff>171450</xdr:colOff>
      <xdr:row>40</xdr:row>
      <xdr:rowOff>123824</xdr:rowOff>
    </xdr:to>
    <xdr:sp macro="" textlink="">
      <xdr:nvSpPr>
        <xdr:cNvPr id="7" name="二等辺三角形 6"/>
        <xdr:cNvSpPr/>
      </xdr:nvSpPr>
      <xdr:spPr>
        <a:xfrm>
          <a:off x="5714999" y="3162298"/>
          <a:ext cx="133351" cy="4572001"/>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13</xdr:col>
      <xdr:colOff>361950</xdr:colOff>
      <xdr:row>8</xdr:row>
      <xdr:rowOff>123824</xdr:rowOff>
    </xdr:from>
    <xdr:to>
      <xdr:col>13</xdr:col>
      <xdr:colOff>504825</xdr:colOff>
      <xdr:row>28</xdr:row>
      <xdr:rowOff>57149</xdr:rowOff>
    </xdr:to>
    <xdr:sp macro="" textlink="">
      <xdr:nvSpPr>
        <xdr:cNvPr id="8" name="二等辺三角形 7"/>
        <xdr:cNvSpPr/>
      </xdr:nvSpPr>
      <xdr:spPr>
        <a:xfrm>
          <a:off x="7000875" y="1638299"/>
          <a:ext cx="142875" cy="3743325"/>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11</xdr:col>
      <xdr:colOff>295275</xdr:colOff>
      <xdr:row>27</xdr:row>
      <xdr:rowOff>171449</xdr:rowOff>
    </xdr:from>
    <xdr:to>
      <xdr:col>13</xdr:col>
      <xdr:colOff>561975</xdr:colOff>
      <xdr:row>39</xdr:row>
      <xdr:rowOff>142874</xdr:rowOff>
    </xdr:to>
    <xdr:sp macro="" textlink="">
      <xdr:nvSpPr>
        <xdr:cNvPr id="9" name="角丸四角形 8"/>
        <xdr:cNvSpPr/>
      </xdr:nvSpPr>
      <xdr:spPr>
        <a:xfrm>
          <a:off x="5972175" y="5305424"/>
          <a:ext cx="1228725" cy="2257425"/>
        </a:xfrm>
        <a:prstGeom prst="roundRect">
          <a:avLst>
            <a:gd name="adj" fmla="val 5786"/>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⑧　火災室からの移動距離欄は、要保護者の居室が火災室に該当する場合、室内から火災室の出口までの距離を、半角数字で入力してください。（火災室に該当しない場合は、空欄）</a:t>
          </a:r>
        </a:p>
      </xdr:txBody>
    </xdr:sp>
    <xdr:clientData/>
  </xdr:twoCellAnchor>
  <xdr:twoCellAnchor>
    <xdr:from>
      <xdr:col>10</xdr:col>
      <xdr:colOff>571499</xdr:colOff>
      <xdr:row>16</xdr:row>
      <xdr:rowOff>120594</xdr:rowOff>
    </xdr:from>
    <xdr:to>
      <xdr:col>10</xdr:col>
      <xdr:colOff>666748</xdr:colOff>
      <xdr:row>34</xdr:row>
      <xdr:rowOff>57150</xdr:rowOff>
    </xdr:to>
    <xdr:sp macro="" textlink="">
      <xdr:nvSpPr>
        <xdr:cNvPr id="10" name="二等辺三角形 9"/>
        <xdr:cNvSpPr/>
      </xdr:nvSpPr>
      <xdr:spPr>
        <a:xfrm flipH="1">
          <a:off x="5486399" y="3159069"/>
          <a:ext cx="95249" cy="3365556"/>
        </a:xfrm>
        <a:prstGeom prst="triangle">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438151</xdr:colOff>
      <xdr:row>33</xdr:row>
      <xdr:rowOff>133349</xdr:rowOff>
    </xdr:from>
    <xdr:to>
      <xdr:col>10</xdr:col>
      <xdr:colOff>733426</xdr:colOff>
      <xdr:row>38</xdr:row>
      <xdr:rowOff>104774</xdr:rowOff>
    </xdr:to>
    <xdr:sp macro="" textlink="">
      <xdr:nvSpPr>
        <xdr:cNvPr id="11" name="角丸四角形 10"/>
        <xdr:cNvSpPr/>
      </xdr:nvSpPr>
      <xdr:spPr>
        <a:xfrm>
          <a:off x="3429001" y="6410324"/>
          <a:ext cx="2219325" cy="923925"/>
        </a:xfrm>
        <a:prstGeom prst="roundRect">
          <a:avLst>
            <a:gd name="adj" fmla="val 11905"/>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⑧　介護状況欄は、要保護者の避難介助時の状態のうち該当するものを同階と他階と、それぞれ選んでください。</a:t>
          </a:r>
        </a:p>
      </xdr:txBody>
    </xdr:sp>
    <xdr:clientData/>
  </xdr:twoCellAnchor>
  <xdr:twoCellAnchor>
    <xdr:from>
      <xdr:col>12</xdr:col>
      <xdr:colOff>6968</xdr:colOff>
      <xdr:row>16</xdr:row>
      <xdr:rowOff>111464</xdr:rowOff>
    </xdr:from>
    <xdr:to>
      <xdr:col>12</xdr:col>
      <xdr:colOff>123825</xdr:colOff>
      <xdr:row>21</xdr:row>
      <xdr:rowOff>149564</xdr:rowOff>
    </xdr:to>
    <xdr:sp macro="" textlink="">
      <xdr:nvSpPr>
        <xdr:cNvPr id="12" name="二等辺三角形 11"/>
        <xdr:cNvSpPr/>
      </xdr:nvSpPr>
      <xdr:spPr>
        <a:xfrm flipH="1">
          <a:off x="6264893" y="3149939"/>
          <a:ext cx="116857" cy="990600"/>
        </a:xfrm>
        <a:prstGeom prst="triangle">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8</xdr:col>
      <xdr:colOff>5549</xdr:colOff>
      <xdr:row>16</xdr:row>
      <xdr:rowOff>64486</xdr:rowOff>
    </xdr:from>
    <xdr:to>
      <xdr:col>8</xdr:col>
      <xdr:colOff>151643</xdr:colOff>
      <xdr:row>22</xdr:row>
      <xdr:rowOff>131161</xdr:rowOff>
    </xdr:to>
    <xdr:sp macro="" textlink="">
      <xdr:nvSpPr>
        <xdr:cNvPr id="13" name="二等辺三角形 12"/>
        <xdr:cNvSpPr/>
      </xdr:nvSpPr>
      <xdr:spPr>
        <a:xfrm rot="19605242">
          <a:off x="3577424" y="3102961"/>
          <a:ext cx="146094" cy="1209675"/>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6</xdr:col>
      <xdr:colOff>292716</xdr:colOff>
      <xdr:row>16</xdr:row>
      <xdr:rowOff>152400</xdr:rowOff>
    </xdr:from>
    <xdr:to>
      <xdr:col>6</xdr:col>
      <xdr:colOff>400049</xdr:colOff>
      <xdr:row>25</xdr:row>
      <xdr:rowOff>19050</xdr:rowOff>
    </xdr:to>
    <xdr:sp macro="" textlink="">
      <xdr:nvSpPr>
        <xdr:cNvPr id="14" name="二等辺三角形 13"/>
        <xdr:cNvSpPr/>
      </xdr:nvSpPr>
      <xdr:spPr>
        <a:xfrm flipH="1">
          <a:off x="2902566" y="3190875"/>
          <a:ext cx="88283" cy="1581150"/>
        </a:xfrm>
        <a:prstGeom prst="triangle">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5</xdr:col>
      <xdr:colOff>314325</xdr:colOff>
      <xdr:row>23</xdr:row>
      <xdr:rowOff>40934</xdr:rowOff>
    </xdr:from>
    <xdr:to>
      <xdr:col>7</xdr:col>
      <xdr:colOff>542925</xdr:colOff>
      <xdr:row>33</xdr:row>
      <xdr:rowOff>66675</xdr:rowOff>
    </xdr:to>
    <xdr:sp macro="" textlink="">
      <xdr:nvSpPr>
        <xdr:cNvPr id="15" name="角丸四角形 14"/>
        <xdr:cNvSpPr/>
      </xdr:nvSpPr>
      <xdr:spPr>
        <a:xfrm>
          <a:off x="2343150" y="4412909"/>
          <a:ext cx="1190625" cy="1930741"/>
        </a:xfrm>
        <a:prstGeom prst="roundRect">
          <a:avLst>
            <a:gd name="adj" fmla="val 9120"/>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⑥　上り</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下り欄は、</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cs typeface="+mn-cs"/>
            </a:rPr>
            <a:t>避難介助者の駆けつけ経路にある</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階段等の種別に該当するものを選んでください。（階段等がない場合は、空欄）</a:t>
          </a:r>
        </a:p>
      </xdr:txBody>
    </xdr:sp>
    <xdr:clientData/>
  </xdr:twoCellAnchor>
  <xdr:twoCellAnchor>
    <xdr:from>
      <xdr:col>2</xdr:col>
      <xdr:colOff>114299</xdr:colOff>
      <xdr:row>16</xdr:row>
      <xdr:rowOff>123825</xdr:rowOff>
    </xdr:from>
    <xdr:to>
      <xdr:col>2</xdr:col>
      <xdr:colOff>209548</xdr:colOff>
      <xdr:row>25</xdr:row>
      <xdr:rowOff>9525</xdr:rowOff>
    </xdr:to>
    <xdr:sp macro="" textlink="">
      <xdr:nvSpPr>
        <xdr:cNvPr id="16" name="二等辺三角形 15"/>
        <xdr:cNvSpPr/>
      </xdr:nvSpPr>
      <xdr:spPr>
        <a:xfrm>
          <a:off x="895349" y="3162300"/>
          <a:ext cx="95249" cy="1600200"/>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133346</xdr:colOff>
      <xdr:row>8</xdr:row>
      <xdr:rowOff>123826</xdr:rowOff>
    </xdr:from>
    <xdr:to>
      <xdr:col>1</xdr:col>
      <xdr:colOff>238124</xdr:colOff>
      <xdr:row>18</xdr:row>
      <xdr:rowOff>114300</xdr:rowOff>
    </xdr:to>
    <xdr:sp macro="" textlink="">
      <xdr:nvSpPr>
        <xdr:cNvPr id="17" name="二等辺三角形 16"/>
        <xdr:cNvSpPr/>
      </xdr:nvSpPr>
      <xdr:spPr>
        <a:xfrm flipH="1">
          <a:off x="409571" y="1638301"/>
          <a:ext cx="104778" cy="1895474"/>
        </a:xfrm>
        <a:prstGeom prst="triangle">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38100</xdr:colOff>
      <xdr:row>18</xdr:row>
      <xdr:rowOff>38099</xdr:rowOff>
    </xdr:from>
    <xdr:to>
      <xdr:col>5</xdr:col>
      <xdr:colOff>542925</xdr:colOff>
      <xdr:row>22</xdr:row>
      <xdr:rowOff>133350</xdr:rowOff>
    </xdr:to>
    <xdr:sp macro="" textlink="">
      <xdr:nvSpPr>
        <xdr:cNvPr id="18" name="角丸四角形 17"/>
        <xdr:cNvSpPr/>
      </xdr:nvSpPr>
      <xdr:spPr>
        <a:xfrm>
          <a:off x="38100" y="3457574"/>
          <a:ext cx="2533650" cy="857251"/>
        </a:xfrm>
        <a:prstGeom prst="roundRect">
          <a:avLst>
            <a:gd name="adj" fmla="val 11905"/>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①　火災室該否欄は、要保護者の居室が、火災室である場合、火災室を選んでください。（火災室ではない場合は、空欄）</a:t>
          </a:r>
        </a:p>
      </xdr:txBody>
    </xdr:sp>
    <xdr:clientData/>
  </xdr:twoCellAnchor>
  <xdr:twoCellAnchor>
    <xdr:from>
      <xdr:col>0</xdr:col>
      <xdr:colOff>38101</xdr:colOff>
      <xdr:row>24</xdr:row>
      <xdr:rowOff>114300</xdr:rowOff>
    </xdr:from>
    <xdr:to>
      <xdr:col>3</xdr:col>
      <xdr:colOff>180975</xdr:colOff>
      <xdr:row>29</xdr:row>
      <xdr:rowOff>180975</xdr:rowOff>
    </xdr:to>
    <xdr:sp macro="" textlink="">
      <xdr:nvSpPr>
        <xdr:cNvPr id="19" name="角丸四角形 18"/>
        <xdr:cNvSpPr/>
      </xdr:nvSpPr>
      <xdr:spPr>
        <a:xfrm>
          <a:off x="38101" y="4676775"/>
          <a:ext cx="1257299" cy="1019175"/>
        </a:xfrm>
        <a:prstGeom prst="roundRect">
          <a:avLst>
            <a:gd name="adj" fmla="val 8042"/>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②　階欄は、要保護者の居室がある階を、半角数字で入力してください</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200025</xdr:colOff>
      <xdr:row>18</xdr:row>
      <xdr:rowOff>38099</xdr:rowOff>
    </xdr:from>
    <xdr:to>
      <xdr:col>10</xdr:col>
      <xdr:colOff>523875</xdr:colOff>
      <xdr:row>31</xdr:row>
      <xdr:rowOff>76200</xdr:rowOff>
    </xdr:to>
    <xdr:sp macro="" textlink="">
      <xdr:nvSpPr>
        <xdr:cNvPr id="20" name="角丸四角形 19"/>
        <xdr:cNvSpPr/>
      </xdr:nvSpPr>
      <xdr:spPr>
        <a:xfrm>
          <a:off x="3771900" y="3457574"/>
          <a:ext cx="1666875" cy="2514601"/>
        </a:xfrm>
        <a:prstGeom prst="roundRect">
          <a:avLst>
            <a:gd name="adj" fmla="val 5339"/>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⑦　水平距離欄は、要保護者の介護付き移動距離のうち、平らな部分の距離を、要保護者の居室と同階とその他の階に分けて、半角数字で入力してください。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★同階欄：当該要保護者の入居する室内から階段等までの距離</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★他階欄：同階以外の階段出口から避難口までの距離</a:t>
          </a:r>
        </a:p>
      </xdr:txBody>
    </xdr:sp>
    <xdr:clientData/>
  </xdr:twoCellAnchor>
  <xdr:twoCellAnchor>
    <xdr:from>
      <xdr:col>0</xdr:col>
      <xdr:colOff>295275</xdr:colOff>
      <xdr:row>2</xdr:row>
      <xdr:rowOff>171450</xdr:rowOff>
    </xdr:from>
    <xdr:to>
      <xdr:col>1</xdr:col>
      <xdr:colOff>257175</xdr:colOff>
      <xdr:row>4</xdr:row>
      <xdr:rowOff>76200</xdr:rowOff>
    </xdr:to>
    <xdr:sp macro="" textlink="">
      <xdr:nvSpPr>
        <xdr:cNvPr id="21" name="テキスト ボックス 20"/>
        <xdr:cNvSpPr txBox="1"/>
      </xdr:nvSpPr>
      <xdr:spPr>
        <a:xfrm>
          <a:off x="276225" y="542925"/>
          <a:ext cx="2571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①</a:t>
          </a:r>
        </a:p>
      </xdr:txBody>
    </xdr:sp>
    <xdr:clientData/>
  </xdr:twoCellAnchor>
  <xdr:twoCellAnchor>
    <xdr:from>
      <xdr:col>1</xdr:col>
      <xdr:colOff>457200</xdr:colOff>
      <xdr:row>2</xdr:row>
      <xdr:rowOff>171450</xdr:rowOff>
    </xdr:from>
    <xdr:to>
      <xdr:col>2</xdr:col>
      <xdr:colOff>266700</xdr:colOff>
      <xdr:row>4</xdr:row>
      <xdr:rowOff>76200</xdr:rowOff>
    </xdr:to>
    <xdr:sp macro="" textlink="">
      <xdr:nvSpPr>
        <xdr:cNvPr id="22" name="テキスト ボックス 21"/>
        <xdr:cNvSpPr txBox="1"/>
      </xdr:nvSpPr>
      <xdr:spPr>
        <a:xfrm>
          <a:off x="733425" y="542925"/>
          <a:ext cx="3143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②</a:t>
          </a:r>
        </a:p>
      </xdr:txBody>
    </xdr:sp>
    <xdr:clientData/>
  </xdr:twoCellAnchor>
  <xdr:twoCellAnchor>
    <xdr:from>
      <xdr:col>3</xdr:col>
      <xdr:colOff>238125</xdr:colOff>
      <xdr:row>4</xdr:row>
      <xdr:rowOff>123825</xdr:rowOff>
    </xdr:from>
    <xdr:to>
      <xdr:col>4</xdr:col>
      <xdr:colOff>228600</xdr:colOff>
      <xdr:row>6</xdr:row>
      <xdr:rowOff>28575</xdr:rowOff>
    </xdr:to>
    <xdr:sp macro="" textlink="">
      <xdr:nvSpPr>
        <xdr:cNvPr id="23" name="テキスト ボックス 22"/>
        <xdr:cNvSpPr txBox="1"/>
      </xdr:nvSpPr>
      <xdr:spPr>
        <a:xfrm>
          <a:off x="1352550" y="876300"/>
          <a:ext cx="3238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④</a:t>
          </a:r>
        </a:p>
      </xdr:txBody>
    </xdr:sp>
    <xdr:clientData/>
  </xdr:twoCellAnchor>
  <xdr:twoCellAnchor>
    <xdr:from>
      <xdr:col>4</xdr:col>
      <xdr:colOff>514350</xdr:colOff>
      <xdr:row>4</xdr:row>
      <xdr:rowOff>161925</xdr:rowOff>
    </xdr:from>
    <xdr:to>
      <xdr:col>5</xdr:col>
      <xdr:colOff>247650</xdr:colOff>
      <xdr:row>6</xdr:row>
      <xdr:rowOff>66675</xdr:rowOff>
    </xdr:to>
    <xdr:sp macro="" textlink="">
      <xdr:nvSpPr>
        <xdr:cNvPr id="24" name="テキスト ボックス 23"/>
        <xdr:cNvSpPr txBox="1"/>
      </xdr:nvSpPr>
      <xdr:spPr>
        <a:xfrm>
          <a:off x="1962150" y="914400"/>
          <a:ext cx="3143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⑤</a:t>
          </a:r>
        </a:p>
      </xdr:txBody>
    </xdr:sp>
    <xdr:clientData/>
  </xdr:twoCellAnchor>
  <xdr:twoCellAnchor>
    <xdr:from>
      <xdr:col>6</xdr:col>
      <xdr:colOff>133350</xdr:colOff>
      <xdr:row>4</xdr:row>
      <xdr:rowOff>152400</xdr:rowOff>
    </xdr:from>
    <xdr:to>
      <xdr:col>7</xdr:col>
      <xdr:colOff>19050</xdr:colOff>
      <xdr:row>6</xdr:row>
      <xdr:rowOff>57150</xdr:rowOff>
    </xdr:to>
    <xdr:sp macro="" textlink="">
      <xdr:nvSpPr>
        <xdr:cNvPr id="25" name="テキスト ボックス 24"/>
        <xdr:cNvSpPr txBox="1"/>
      </xdr:nvSpPr>
      <xdr:spPr>
        <a:xfrm>
          <a:off x="2743200" y="904875"/>
          <a:ext cx="266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⑥</a:t>
          </a:r>
        </a:p>
      </xdr:txBody>
    </xdr:sp>
    <xdr:clientData/>
  </xdr:twoCellAnchor>
  <xdr:twoCellAnchor>
    <xdr:from>
      <xdr:col>6</xdr:col>
      <xdr:colOff>361950</xdr:colOff>
      <xdr:row>4</xdr:row>
      <xdr:rowOff>161925</xdr:rowOff>
    </xdr:from>
    <xdr:to>
      <xdr:col>7</xdr:col>
      <xdr:colOff>247650</xdr:colOff>
      <xdr:row>6</xdr:row>
      <xdr:rowOff>66675</xdr:rowOff>
    </xdr:to>
    <xdr:sp macro="" textlink="">
      <xdr:nvSpPr>
        <xdr:cNvPr id="26" name="テキスト ボックス 25"/>
        <xdr:cNvSpPr txBox="1"/>
      </xdr:nvSpPr>
      <xdr:spPr>
        <a:xfrm>
          <a:off x="2971800" y="914400"/>
          <a:ext cx="266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⑦</a:t>
          </a:r>
        </a:p>
      </xdr:txBody>
    </xdr:sp>
    <xdr:clientData/>
  </xdr:twoCellAnchor>
  <xdr:twoCellAnchor>
    <xdr:from>
      <xdr:col>7</xdr:col>
      <xdr:colOff>514350</xdr:colOff>
      <xdr:row>4</xdr:row>
      <xdr:rowOff>161925</xdr:rowOff>
    </xdr:from>
    <xdr:to>
      <xdr:col>8</xdr:col>
      <xdr:colOff>247650</xdr:colOff>
      <xdr:row>6</xdr:row>
      <xdr:rowOff>66675</xdr:rowOff>
    </xdr:to>
    <xdr:sp macro="" textlink="">
      <xdr:nvSpPr>
        <xdr:cNvPr id="27" name="テキスト ボックス 26"/>
        <xdr:cNvSpPr txBox="1"/>
      </xdr:nvSpPr>
      <xdr:spPr>
        <a:xfrm>
          <a:off x="3505200" y="914400"/>
          <a:ext cx="3143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⑧</a:t>
          </a:r>
        </a:p>
      </xdr:txBody>
    </xdr:sp>
    <xdr:clientData/>
  </xdr:twoCellAnchor>
  <xdr:twoCellAnchor>
    <xdr:from>
      <xdr:col>9</xdr:col>
      <xdr:colOff>314325</xdr:colOff>
      <xdr:row>4</xdr:row>
      <xdr:rowOff>161925</xdr:rowOff>
    </xdr:from>
    <xdr:to>
      <xdr:col>10</xdr:col>
      <xdr:colOff>47625</xdr:colOff>
      <xdr:row>6</xdr:row>
      <xdr:rowOff>66675</xdr:rowOff>
    </xdr:to>
    <xdr:sp macro="" textlink="">
      <xdr:nvSpPr>
        <xdr:cNvPr id="28" name="テキスト ボックス 27"/>
        <xdr:cNvSpPr txBox="1"/>
      </xdr:nvSpPr>
      <xdr:spPr>
        <a:xfrm>
          <a:off x="4648200" y="914400"/>
          <a:ext cx="3143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⑦</a:t>
          </a:r>
        </a:p>
      </xdr:txBody>
    </xdr:sp>
    <xdr:clientData/>
  </xdr:twoCellAnchor>
  <xdr:twoCellAnchor>
    <xdr:from>
      <xdr:col>9</xdr:col>
      <xdr:colOff>523875</xdr:colOff>
      <xdr:row>4</xdr:row>
      <xdr:rowOff>161925</xdr:rowOff>
    </xdr:from>
    <xdr:to>
      <xdr:col>10</xdr:col>
      <xdr:colOff>257175</xdr:colOff>
      <xdr:row>6</xdr:row>
      <xdr:rowOff>66675</xdr:rowOff>
    </xdr:to>
    <xdr:sp macro="" textlink="">
      <xdr:nvSpPr>
        <xdr:cNvPr id="29" name="テキスト ボックス 28"/>
        <xdr:cNvSpPr txBox="1"/>
      </xdr:nvSpPr>
      <xdr:spPr>
        <a:xfrm>
          <a:off x="4857750" y="914400"/>
          <a:ext cx="3143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⑧</a:t>
          </a:r>
        </a:p>
      </xdr:txBody>
    </xdr:sp>
    <xdr:clientData/>
  </xdr:twoCellAnchor>
  <xdr:twoCellAnchor>
    <xdr:from>
      <xdr:col>10</xdr:col>
      <xdr:colOff>685800</xdr:colOff>
      <xdr:row>4</xdr:row>
      <xdr:rowOff>161925</xdr:rowOff>
    </xdr:from>
    <xdr:to>
      <xdr:col>11</xdr:col>
      <xdr:colOff>200025</xdr:colOff>
      <xdr:row>6</xdr:row>
      <xdr:rowOff>66675</xdr:rowOff>
    </xdr:to>
    <xdr:sp macro="" textlink="">
      <xdr:nvSpPr>
        <xdr:cNvPr id="30" name="テキスト ボックス 29"/>
        <xdr:cNvSpPr txBox="1"/>
      </xdr:nvSpPr>
      <xdr:spPr>
        <a:xfrm>
          <a:off x="5600700" y="914400"/>
          <a:ext cx="2762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⑤</a:t>
          </a:r>
        </a:p>
      </xdr:txBody>
    </xdr:sp>
    <xdr:clientData/>
  </xdr:twoCellAnchor>
  <xdr:twoCellAnchor>
    <xdr:from>
      <xdr:col>12</xdr:col>
      <xdr:colOff>114300</xdr:colOff>
      <xdr:row>4</xdr:row>
      <xdr:rowOff>152400</xdr:rowOff>
    </xdr:from>
    <xdr:to>
      <xdr:col>13</xdr:col>
      <xdr:colOff>0</xdr:colOff>
      <xdr:row>6</xdr:row>
      <xdr:rowOff>57150</xdr:rowOff>
    </xdr:to>
    <xdr:sp macro="" textlink="">
      <xdr:nvSpPr>
        <xdr:cNvPr id="31" name="テキスト ボックス 30"/>
        <xdr:cNvSpPr txBox="1"/>
      </xdr:nvSpPr>
      <xdr:spPr>
        <a:xfrm>
          <a:off x="6372225" y="904875"/>
          <a:ext cx="266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⑥</a:t>
          </a:r>
        </a:p>
      </xdr:txBody>
    </xdr:sp>
    <xdr:clientData/>
  </xdr:twoCellAnchor>
  <xdr:twoCellAnchor>
    <xdr:from>
      <xdr:col>12</xdr:col>
      <xdr:colOff>276225</xdr:colOff>
      <xdr:row>3</xdr:row>
      <xdr:rowOff>114300</xdr:rowOff>
    </xdr:from>
    <xdr:to>
      <xdr:col>13</xdr:col>
      <xdr:colOff>161925</xdr:colOff>
      <xdr:row>5</xdr:row>
      <xdr:rowOff>19050</xdr:rowOff>
    </xdr:to>
    <xdr:sp macro="" textlink="">
      <xdr:nvSpPr>
        <xdr:cNvPr id="32" name="テキスト ボックス 31"/>
        <xdr:cNvSpPr txBox="1"/>
      </xdr:nvSpPr>
      <xdr:spPr>
        <a:xfrm>
          <a:off x="6534150" y="676275"/>
          <a:ext cx="2667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⑨</a:t>
          </a:r>
        </a:p>
      </xdr:txBody>
    </xdr:sp>
    <xdr:clientData/>
  </xdr:twoCellAnchor>
  <xdr:twoCellAnchor>
    <xdr:from>
      <xdr:col>4</xdr:col>
      <xdr:colOff>390525</xdr:colOff>
      <xdr:row>39</xdr:row>
      <xdr:rowOff>38102</xdr:rowOff>
    </xdr:from>
    <xdr:to>
      <xdr:col>11</xdr:col>
      <xdr:colOff>257176</xdr:colOff>
      <xdr:row>56</xdr:row>
      <xdr:rowOff>76200</xdr:rowOff>
    </xdr:to>
    <xdr:sp macro="" textlink="">
      <xdr:nvSpPr>
        <xdr:cNvPr id="33" name="角丸四角形 32"/>
        <xdr:cNvSpPr/>
      </xdr:nvSpPr>
      <xdr:spPr>
        <a:xfrm>
          <a:off x="1838325" y="7458077"/>
          <a:ext cx="4095751" cy="3276598"/>
        </a:xfrm>
        <a:prstGeom prst="roundRect">
          <a:avLst>
            <a:gd name="adj" fmla="val 3421"/>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⑤　階段距離欄は、避難介助者の</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施設内駆けつけ距離、又は、要保</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護者の介助付き移動距離のうち、</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階段部分の距離を、右図を参考に、</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半角数字で入力してください。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（階段等がない場合は、空欄）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（スロープの場合も、階段距離欄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に距離を入力してください。）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例</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Ⅰ</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ℓ</a:t>
          </a:r>
          <a:r>
            <a:rPr kumimoji="1" lang="en-US" altLang="ja-JP" sz="1000" b="0" baseline="-25000">
              <a:solidFill>
                <a:sysClr val="windowText" lastClr="000000"/>
              </a:solidFill>
              <a:latin typeface="HG丸ｺﾞｼｯｸM-PRO" panose="020F0600000000000000" pitchFamily="50" charset="-128"/>
              <a:ea typeface="HG丸ｺﾞｼｯｸM-PRO" panose="020F0600000000000000" pitchFamily="50" charset="-128"/>
            </a:rPr>
            <a:t>2</a:t>
          </a:r>
        </a:p>
        <a:p>
          <a:pPr algn="l"/>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Ⅱ</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ℓ</a:t>
          </a:r>
          <a:r>
            <a:rPr kumimoji="1" lang="en-US" altLang="ja-JP" sz="1000" b="0" baseline="-250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ℓ</a:t>
          </a:r>
          <a:r>
            <a:rPr kumimoji="1" lang="en-US" altLang="ja-JP" sz="1000" b="0" baseline="-25000">
              <a:solidFill>
                <a:sysClr val="windowText" lastClr="000000"/>
              </a:solidFill>
              <a:latin typeface="HG丸ｺﾞｼｯｸM-PRO" panose="020F0600000000000000" pitchFamily="50" charset="-128"/>
              <a:ea typeface="HG丸ｺﾞｼｯｸM-PRO" panose="020F0600000000000000" pitchFamily="50" charset="-128"/>
            </a:rPr>
            <a:t>2a</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ℓ</a:t>
          </a:r>
          <a:r>
            <a:rPr kumimoji="1" lang="en-US" altLang="ja-JP" sz="1000" b="0" baseline="-25000">
              <a:solidFill>
                <a:sysClr val="windowText" lastClr="000000"/>
              </a:solidFill>
              <a:latin typeface="HG丸ｺﾞｼｯｸM-PRO" panose="020F0600000000000000" pitchFamily="50" charset="-128"/>
              <a:ea typeface="HG丸ｺﾞｼｯｸM-PRO" panose="020F0600000000000000" pitchFamily="50" charset="-128"/>
            </a:rPr>
            <a:t>2b</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ℓ</a:t>
          </a:r>
          <a:r>
            <a:rPr kumimoji="1" lang="en-US" altLang="ja-JP" sz="1000" b="0" baseline="-25000">
              <a:solidFill>
                <a:sysClr val="windowText" lastClr="000000"/>
              </a:solidFill>
              <a:latin typeface="HG丸ｺﾞｼｯｸM-PRO" panose="020F0600000000000000" pitchFamily="50" charset="-128"/>
              <a:ea typeface="HG丸ｺﾞｼｯｸM-PRO" panose="020F0600000000000000" pitchFamily="50" charset="-128"/>
            </a:rPr>
            <a:t>2c</a:t>
          </a:r>
        </a:p>
        <a:p>
          <a:pPr algn="l"/>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Ⅲ</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　</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ℓ</a:t>
          </a:r>
          <a:r>
            <a:rPr kumimoji="1" lang="en-US" altLang="ja-JP" sz="1000" b="0" baseline="-25000">
              <a:solidFill>
                <a:sysClr val="windowText" lastClr="000000"/>
              </a:solidFill>
              <a:latin typeface="HG丸ｺﾞｼｯｸM-PRO" panose="020F0600000000000000" pitchFamily="50" charset="-128"/>
              <a:ea typeface="HG丸ｺﾞｼｯｸM-PRO" panose="020F0600000000000000" pitchFamily="50" charset="-128"/>
            </a:rPr>
            <a:t>2</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ℓ</a:t>
          </a:r>
          <a:r>
            <a:rPr kumimoji="1" lang="en-US" altLang="ja-JP" sz="1000" b="0" baseline="-25000">
              <a:solidFill>
                <a:sysClr val="windowText" lastClr="000000"/>
              </a:solidFill>
              <a:latin typeface="HG丸ｺﾞｼｯｸM-PRO" panose="020F0600000000000000" pitchFamily="50" charset="-128"/>
              <a:ea typeface="HG丸ｺﾞｼｯｸM-PRO" panose="020F0600000000000000" pitchFamily="50" charset="-128"/>
            </a:rPr>
            <a:t>2a</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cs typeface="+mn-cs"/>
            </a:rPr>
            <a:t>ℓ</a:t>
          </a:r>
          <a:r>
            <a:rPr kumimoji="1" lang="en-US" sz="1000" b="0" baseline="-25000">
              <a:solidFill>
                <a:sysClr val="windowText" lastClr="000000"/>
              </a:solidFill>
              <a:latin typeface="HG丸ｺﾞｼｯｸM-PRO" panose="020F0600000000000000" pitchFamily="50" charset="-128"/>
              <a:ea typeface="HG丸ｺﾞｼｯｸM-PRO" panose="020F0600000000000000" pitchFamily="50" charset="-128"/>
              <a:cs typeface="+mn-cs"/>
            </a:rPr>
            <a:t>2b</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cs typeface="+mn-cs"/>
            </a:rPr>
            <a:t>＋</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cs typeface="+mn-cs"/>
            </a:rPr>
            <a:t>ℓ</a:t>
          </a:r>
          <a:r>
            <a:rPr kumimoji="1" lang="en-US" sz="1000" b="0" baseline="-25000">
              <a:solidFill>
                <a:sysClr val="windowText" lastClr="000000"/>
              </a:solidFill>
              <a:latin typeface="HG丸ｺﾞｼｯｸM-PRO" panose="020F0600000000000000" pitchFamily="50" charset="-128"/>
              <a:ea typeface="HG丸ｺﾞｼｯｸM-PRO" panose="020F0600000000000000" pitchFamily="50" charset="-128"/>
              <a:cs typeface="+mn-cs"/>
            </a:rPr>
            <a:t>2c</a:t>
          </a:r>
          <a:endParaRPr kumimoji="1" lang="en-US" altLang="ja-JP" sz="1000" b="0" baseline="-25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486312</xdr:colOff>
      <xdr:row>40</xdr:row>
      <xdr:rowOff>95249</xdr:rowOff>
    </xdr:from>
    <xdr:to>
      <xdr:col>11</xdr:col>
      <xdr:colOff>179214</xdr:colOff>
      <xdr:row>55</xdr:row>
      <xdr:rowOff>85724</xdr:rowOff>
    </xdr:to>
    <xdr:grpSp>
      <xdr:nvGrpSpPr>
        <xdr:cNvPr id="34" name="グループ化 33"/>
        <xdr:cNvGrpSpPr/>
      </xdr:nvGrpSpPr>
      <xdr:grpSpPr>
        <a:xfrm>
          <a:off x="4058187" y="7705724"/>
          <a:ext cx="1797927" cy="2847975"/>
          <a:chOff x="4401087" y="7534274"/>
          <a:chExt cx="1864602" cy="2847975"/>
        </a:xfrm>
      </xdr:grpSpPr>
      <xdr:pic>
        <xdr:nvPicPr>
          <xdr:cNvPr id="35" name="Picture 9"/>
          <xdr:cNvPicPr>
            <a:picLocks noChangeAspect="1" noChangeArrowheads="1"/>
          </xdr:cNvPicPr>
        </xdr:nvPicPr>
        <xdr:blipFill>
          <a:blip xmlns:r="http://schemas.openxmlformats.org/officeDocument/2006/relationships" r:embed="rId1"/>
          <a:srcRect/>
          <a:stretch>
            <a:fillRect/>
          </a:stretch>
        </xdr:blipFill>
        <xdr:spPr bwMode="auto">
          <a:xfrm>
            <a:off x="4477633" y="7534274"/>
            <a:ext cx="1788056" cy="2847975"/>
          </a:xfrm>
          <a:prstGeom prst="rect">
            <a:avLst/>
          </a:prstGeom>
          <a:noFill/>
          <a:ln>
            <a:solidFill>
              <a:schemeClr val="accent4"/>
            </a:solidFill>
          </a:ln>
        </xdr:spPr>
      </xdr:pic>
      <xdr:sp macro="" textlink="">
        <xdr:nvSpPr>
          <xdr:cNvPr id="36" name="テキスト ボックス 35"/>
          <xdr:cNvSpPr txBox="1"/>
        </xdr:nvSpPr>
        <xdr:spPr>
          <a:xfrm>
            <a:off x="4401087" y="7572375"/>
            <a:ext cx="3157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1000" b="0">
                <a:latin typeface="ＭＳ Ｐ明朝" pitchFamily="18" charset="-128"/>
                <a:ea typeface="ＭＳ Ｐ明朝" pitchFamily="18" charset="-128"/>
              </a:rPr>
              <a:t>Ⅰ</a:t>
            </a:r>
            <a:endParaRPr kumimoji="1" lang="ja-JP" altLang="en-US" sz="1000" b="0">
              <a:latin typeface="ＭＳ Ｐ明朝" pitchFamily="18" charset="-128"/>
              <a:ea typeface="ＭＳ Ｐ明朝" pitchFamily="18" charset="-128"/>
            </a:endParaRPr>
          </a:p>
        </xdr:txBody>
      </xdr:sp>
      <xdr:sp macro="" textlink="">
        <xdr:nvSpPr>
          <xdr:cNvPr id="37" name="テキスト ボックス 36"/>
          <xdr:cNvSpPr txBox="1"/>
        </xdr:nvSpPr>
        <xdr:spPr>
          <a:xfrm>
            <a:off x="4410656" y="8401050"/>
            <a:ext cx="3157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1000" b="0">
                <a:latin typeface="ＭＳ Ｐ明朝" pitchFamily="18" charset="-128"/>
                <a:ea typeface="ＭＳ Ｐ明朝" pitchFamily="18" charset="-128"/>
              </a:rPr>
              <a:t>Ⅱ</a:t>
            </a:r>
            <a:endParaRPr kumimoji="1" lang="ja-JP" altLang="en-US" sz="1000" b="0">
              <a:latin typeface="ＭＳ Ｐ明朝" pitchFamily="18" charset="-128"/>
              <a:ea typeface="ＭＳ Ｐ明朝" pitchFamily="18" charset="-128"/>
            </a:endParaRPr>
          </a:p>
        </xdr:txBody>
      </xdr:sp>
      <xdr:sp macro="" textlink="">
        <xdr:nvSpPr>
          <xdr:cNvPr id="38" name="テキスト ボックス 37"/>
          <xdr:cNvSpPr txBox="1"/>
        </xdr:nvSpPr>
        <xdr:spPr>
          <a:xfrm>
            <a:off x="4410657" y="9401175"/>
            <a:ext cx="3157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en-US" altLang="ja-JP" sz="1000" b="0">
                <a:latin typeface="ＭＳ Ｐ明朝" pitchFamily="18" charset="-128"/>
                <a:ea typeface="ＭＳ Ｐ明朝" pitchFamily="18" charset="-128"/>
              </a:rPr>
              <a:t>Ⅲ</a:t>
            </a:r>
            <a:endParaRPr kumimoji="1" lang="ja-JP" altLang="en-US" sz="1000" b="0">
              <a:latin typeface="ＭＳ Ｐ明朝" pitchFamily="18" charset="-128"/>
              <a:ea typeface="ＭＳ Ｐ明朝" pitchFamily="18" charset="-128"/>
            </a:endParaRPr>
          </a:p>
        </xdr:txBody>
      </xdr:sp>
    </xdr:grpSp>
    <xdr:clientData/>
  </xdr:twoCellAnchor>
  <xdr:twoCellAnchor>
    <xdr:from>
      <xdr:col>0</xdr:col>
      <xdr:colOff>180975</xdr:colOff>
      <xdr:row>2</xdr:row>
      <xdr:rowOff>28572</xdr:rowOff>
    </xdr:from>
    <xdr:to>
      <xdr:col>7</xdr:col>
      <xdr:colOff>352425</xdr:colOff>
      <xdr:row>2</xdr:row>
      <xdr:rowOff>171449</xdr:rowOff>
    </xdr:to>
    <xdr:sp macro="" textlink="">
      <xdr:nvSpPr>
        <xdr:cNvPr id="39" name="L 字 38"/>
        <xdr:cNvSpPr/>
      </xdr:nvSpPr>
      <xdr:spPr>
        <a:xfrm flipV="1">
          <a:off x="180975" y="400047"/>
          <a:ext cx="3162300" cy="142877"/>
        </a:xfrm>
        <a:prstGeom prst="corner">
          <a:avLst>
            <a:gd name="adj1" fmla="val 65129"/>
            <a:gd name="adj2" fmla="val 64296"/>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352425</xdr:colOff>
      <xdr:row>0</xdr:row>
      <xdr:rowOff>85724</xdr:rowOff>
    </xdr:from>
    <xdr:to>
      <xdr:col>11</xdr:col>
      <xdr:colOff>285749</xdr:colOff>
      <xdr:row>2</xdr:row>
      <xdr:rowOff>161925</xdr:rowOff>
    </xdr:to>
    <xdr:sp macro="" textlink="">
      <xdr:nvSpPr>
        <xdr:cNvPr id="40" name="角丸四角形 39"/>
        <xdr:cNvSpPr/>
      </xdr:nvSpPr>
      <xdr:spPr>
        <a:xfrm>
          <a:off x="3343275" y="85724"/>
          <a:ext cx="2619374" cy="447676"/>
        </a:xfrm>
        <a:prstGeom prst="roundRect">
          <a:avLst>
            <a:gd name="adj" fmla="val 10417"/>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baseline="0">
              <a:solidFill>
                <a:sysClr val="windowText" lastClr="000000"/>
              </a:solidFill>
              <a:latin typeface="HG丸ｺﾞｼｯｸM-PRO" panose="020F0600000000000000" pitchFamily="50" charset="-128"/>
              <a:ea typeface="HG丸ｺﾞｼｯｸM-PRO" panose="020F0600000000000000" pitchFamily="50" charset="-128"/>
            </a:rPr>
            <a:t>№１のセルには、最初に避難介助を行う要保護者の情報を入力してください。</a:t>
          </a:r>
        </a:p>
      </xdr:txBody>
    </xdr:sp>
    <xdr:clientData/>
  </xdr:twoCellAnchor>
  <xdr:twoCellAnchor>
    <xdr:from>
      <xdr:col>0</xdr:col>
      <xdr:colOff>161925</xdr:colOff>
      <xdr:row>2</xdr:row>
      <xdr:rowOff>28573</xdr:rowOff>
    </xdr:from>
    <xdr:to>
      <xdr:col>0</xdr:col>
      <xdr:colOff>276224</xdr:colOff>
      <xdr:row>7</xdr:row>
      <xdr:rowOff>180972</xdr:rowOff>
    </xdr:to>
    <xdr:sp macro="" textlink="">
      <xdr:nvSpPr>
        <xdr:cNvPr id="41" name="二等辺三角形 40"/>
        <xdr:cNvSpPr/>
      </xdr:nvSpPr>
      <xdr:spPr>
        <a:xfrm rot="10800000">
          <a:off x="161925" y="400048"/>
          <a:ext cx="114299" cy="1104899"/>
        </a:xfrm>
        <a:prstGeom prst="triangle">
          <a:avLst>
            <a:gd name="adj" fmla="val 50739"/>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xdr:col>
      <xdr:colOff>295275</xdr:colOff>
      <xdr:row>2</xdr:row>
      <xdr:rowOff>171450</xdr:rowOff>
    </xdr:from>
    <xdr:to>
      <xdr:col>3</xdr:col>
      <xdr:colOff>257175</xdr:colOff>
      <xdr:row>4</xdr:row>
      <xdr:rowOff>76200</xdr:rowOff>
    </xdr:to>
    <xdr:sp macro="" textlink="">
      <xdr:nvSpPr>
        <xdr:cNvPr id="42" name="テキスト ボックス 41"/>
        <xdr:cNvSpPr txBox="1"/>
      </xdr:nvSpPr>
      <xdr:spPr>
        <a:xfrm>
          <a:off x="1076325" y="542925"/>
          <a:ext cx="2952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③</a:t>
          </a:r>
        </a:p>
      </xdr:txBody>
    </xdr:sp>
    <xdr:clientData/>
  </xdr:twoCellAnchor>
  <xdr:twoCellAnchor>
    <xdr:from>
      <xdr:col>0</xdr:col>
      <xdr:colOff>85724</xdr:colOff>
      <xdr:row>31</xdr:row>
      <xdr:rowOff>47625</xdr:rowOff>
    </xdr:from>
    <xdr:to>
      <xdr:col>4</xdr:col>
      <xdr:colOff>76200</xdr:colOff>
      <xdr:row>36</xdr:row>
      <xdr:rowOff>142875</xdr:rowOff>
    </xdr:to>
    <xdr:sp macro="" textlink="">
      <xdr:nvSpPr>
        <xdr:cNvPr id="43" name="角丸四角形 42"/>
        <xdr:cNvSpPr/>
      </xdr:nvSpPr>
      <xdr:spPr>
        <a:xfrm>
          <a:off x="85724" y="5943600"/>
          <a:ext cx="1438276" cy="1047750"/>
        </a:xfrm>
        <a:prstGeom prst="roundRect">
          <a:avLst>
            <a:gd name="adj" fmla="val 8042"/>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③　室番号等欄は、要保護者の居室が判別できるように、室番号、室名等を入力ください</a:t>
          </a:r>
          <a:r>
            <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rPr>
            <a:t>。</a:t>
          </a:r>
        </a:p>
      </xdr:txBody>
    </xdr:sp>
    <xdr:clientData/>
  </xdr:twoCellAnchor>
  <xdr:twoCellAnchor>
    <xdr:from>
      <xdr:col>1</xdr:col>
      <xdr:colOff>57151</xdr:colOff>
      <xdr:row>38</xdr:row>
      <xdr:rowOff>85725</xdr:rowOff>
    </xdr:from>
    <xdr:to>
      <xdr:col>4</xdr:col>
      <xdr:colOff>295275</xdr:colOff>
      <xdr:row>48</xdr:row>
      <xdr:rowOff>161924</xdr:rowOff>
    </xdr:to>
    <xdr:sp macro="" textlink="">
      <xdr:nvSpPr>
        <xdr:cNvPr id="44" name="角丸四角形 43"/>
        <xdr:cNvSpPr/>
      </xdr:nvSpPr>
      <xdr:spPr>
        <a:xfrm>
          <a:off x="333376" y="7315200"/>
          <a:ext cx="1409699" cy="1981199"/>
        </a:xfrm>
        <a:prstGeom prst="roundRect">
          <a:avLst>
            <a:gd name="adj" fmla="val 8042"/>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④　水平距離欄は、避難介助者の駆けつけ距離のうち、平らな部分の距離を、半角数字で入力してください。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（異なる階がある場合は、各階の距離を合計します。）</a:t>
          </a:r>
        </a:p>
      </xdr:txBody>
    </xdr:sp>
    <xdr:clientData/>
  </xdr:twoCellAnchor>
  <xdr:twoCellAnchor>
    <xdr:from>
      <xdr:col>11</xdr:col>
      <xdr:colOff>276225</xdr:colOff>
      <xdr:row>18</xdr:row>
      <xdr:rowOff>38100</xdr:rowOff>
    </xdr:from>
    <xdr:to>
      <xdr:col>13</xdr:col>
      <xdr:colOff>571500</xdr:colOff>
      <xdr:row>27</xdr:row>
      <xdr:rowOff>66675</xdr:rowOff>
    </xdr:to>
    <xdr:sp macro="" textlink="">
      <xdr:nvSpPr>
        <xdr:cNvPr id="45" name="角丸四角形 44"/>
        <xdr:cNvSpPr/>
      </xdr:nvSpPr>
      <xdr:spPr>
        <a:xfrm>
          <a:off x="5953125" y="3457575"/>
          <a:ext cx="1257300" cy="1743075"/>
        </a:xfrm>
        <a:prstGeom prst="roundRect">
          <a:avLst>
            <a:gd name="adj" fmla="val 6179"/>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⑥　上り</a:t>
          </a:r>
          <a:r>
            <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下り欄は、</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cs typeface="+mn-cs"/>
            </a:rPr>
            <a:t>避難介助者の駆けつけ経路にある</a:t>
          </a:r>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階段等の種別に該当するものを選んでください。（階段等がない場合は、空欄）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4</xdr:row>
      <xdr:rowOff>323849</xdr:rowOff>
    </xdr:from>
    <xdr:to>
      <xdr:col>1</xdr:col>
      <xdr:colOff>238125</xdr:colOff>
      <xdr:row>5</xdr:row>
      <xdr:rowOff>266699</xdr:rowOff>
    </xdr:to>
    <xdr:sp macro="" textlink="">
      <xdr:nvSpPr>
        <xdr:cNvPr id="2" name="テキスト ボックス 1"/>
        <xdr:cNvSpPr txBox="1"/>
      </xdr:nvSpPr>
      <xdr:spPr>
        <a:xfrm>
          <a:off x="209550" y="981074"/>
          <a:ext cx="31432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①</a:t>
          </a:r>
        </a:p>
      </xdr:txBody>
    </xdr:sp>
    <xdr:clientData/>
  </xdr:twoCellAnchor>
  <xdr:twoCellAnchor>
    <xdr:from>
      <xdr:col>1</xdr:col>
      <xdr:colOff>1019175</xdr:colOff>
      <xdr:row>4</xdr:row>
      <xdr:rowOff>323850</xdr:rowOff>
    </xdr:from>
    <xdr:to>
      <xdr:col>2</xdr:col>
      <xdr:colOff>381000</xdr:colOff>
      <xdr:row>5</xdr:row>
      <xdr:rowOff>200025</xdr:rowOff>
    </xdr:to>
    <xdr:sp macro="" textlink="">
      <xdr:nvSpPr>
        <xdr:cNvPr id="3" name="テキスト ボックス 2"/>
        <xdr:cNvSpPr txBox="1"/>
      </xdr:nvSpPr>
      <xdr:spPr>
        <a:xfrm>
          <a:off x="1304925" y="981075"/>
          <a:ext cx="4572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②</a:t>
          </a:r>
        </a:p>
      </xdr:txBody>
    </xdr:sp>
    <xdr:clientData/>
  </xdr:twoCellAnchor>
  <xdr:twoCellAnchor>
    <xdr:from>
      <xdr:col>4</xdr:col>
      <xdr:colOff>1028700</xdr:colOff>
      <xdr:row>4</xdr:row>
      <xdr:rowOff>323850</xdr:rowOff>
    </xdr:from>
    <xdr:to>
      <xdr:col>5</xdr:col>
      <xdr:colOff>390525</xdr:colOff>
      <xdr:row>5</xdr:row>
      <xdr:rowOff>219075</xdr:rowOff>
    </xdr:to>
    <xdr:sp macro="" textlink="">
      <xdr:nvSpPr>
        <xdr:cNvPr id="4" name="テキスト ボックス 3"/>
        <xdr:cNvSpPr txBox="1"/>
      </xdr:nvSpPr>
      <xdr:spPr>
        <a:xfrm>
          <a:off x="3886200" y="981075"/>
          <a:ext cx="4572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②</a:t>
          </a:r>
        </a:p>
      </xdr:txBody>
    </xdr:sp>
    <xdr:clientData/>
  </xdr:twoCellAnchor>
  <xdr:twoCellAnchor>
    <xdr:from>
      <xdr:col>3</xdr:col>
      <xdr:colOff>209550</xdr:colOff>
      <xdr:row>4</xdr:row>
      <xdr:rowOff>323849</xdr:rowOff>
    </xdr:from>
    <xdr:to>
      <xdr:col>4</xdr:col>
      <xdr:colOff>219075</xdr:colOff>
      <xdr:row>5</xdr:row>
      <xdr:rowOff>266699</xdr:rowOff>
    </xdr:to>
    <xdr:sp macro="" textlink="">
      <xdr:nvSpPr>
        <xdr:cNvPr id="5" name="テキスト ボックス 4"/>
        <xdr:cNvSpPr txBox="1"/>
      </xdr:nvSpPr>
      <xdr:spPr>
        <a:xfrm>
          <a:off x="2781300" y="981074"/>
          <a:ext cx="2952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b="1"/>
            <a:t>③</a:t>
          </a:r>
        </a:p>
      </xdr:txBody>
    </xdr:sp>
    <xdr:clientData/>
  </xdr:twoCellAnchor>
  <xdr:twoCellAnchor>
    <xdr:from>
      <xdr:col>2</xdr:col>
      <xdr:colOff>180975</xdr:colOff>
      <xdr:row>6</xdr:row>
      <xdr:rowOff>152400</xdr:rowOff>
    </xdr:from>
    <xdr:to>
      <xdr:col>2</xdr:col>
      <xdr:colOff>304800</xdr:colOff>
      <xdr:row>10</xdr:row>
      <xdr:rowOff>9525</xdr:rowOff>
    </xdr:to>
    <xdr:sp macro="" textlink="">
      <xdr:nvSpPr>
        <xdr:cNvPr id="6" name="二等辺三角形 5"/>
        <xdr:cNvSpPr/>
      </xdr:nvSpPr>
      <xdr:spPr>
        <a:xfrm flipH="1">
          <a:off x="1562100" y="1476375"/>
          <a:ext cx="123825" cy="619125"/>
        </a:xfrm>
        <a:prstGeom prst="triangle">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304800</xdr:colOff>
      <xdr:row>6</xdr:row>
      <xdr:rowOff>171450</xdr:rowOff>
    </xdr:from>
    <xdr:to>
      <xdr:col>4</xdr:col>
      <xdr:colOff>400049</xdr:colOff>
      <xdr:row>14</xdr:row>
      <xdr:rowOff>76200</xdr:rowOff>
    </xdr:to>
    <xdr:sp macro="" textlink="">
      <xdr:nvSpPr>
        <xdr:cNvPr id="7" name="二等辺三角形 6"/>
        <xdr:cNvSpPr/>
      </xdr:nvSpPr>
      <xdr:spPr>
        <a:xfrm>
          <a:off x="3162300" y="1495425"/>
          <a:ext cx="95249" cy="1428750"/>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333375</xdr:colOff>
      <xdr:row>6</xdr:row>
      <xdr:rowOff>171450</xdr:rowOff>
    </xdr:from>
    <xdr:to>
      <xdr:col>1</xdr:col>
      <xdr:colOff>428624</xdr:colOff>
      <xdr:row>14</xdr:row>
      <xdr:rowOff>76200</xdr:rowOff>
    </xdr:to>
    <xdr:sp macro="" textlink="">
      <xdr:nvSpPr>
        <xdr:cNvPr id="8" name="二等辺三角形 7"/>
        <xdr:cNvSpPr/>
      </xdr:nvSpPr>
      <xdr:spPr>
        <a:xfrm>
          <a:off x="619125" y="1495425"/>
          <a:ext cx="95249" cy="1428750"/>
        </a:xfrm>
        <a:prstGeom prst="triangle">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4</xdr:col>
      <xdr:colOff>38100</xdr:colOff>
      <xdr:row>11</xdr:row>
      <xdr:rowOff>9525</xdr:rowOff>
    </xdr:from>
    <xdr:to>
      <xdr:col>5</xdr:col>
      <xdr:colOff>1133475</xdr:colOff>
      <xdr:row>18</xdr:row>
      <xdr:rowOff>142876</xdr:rowOff>
    </xdr:to>
    <xdr:sp macro="" textlink="">
      <xdr:nvSpPr>
        <xdr:cNvPr id="9" name="角丸四角形 8"/>
        <xdr:cNvSpPr/>
      </xdr:nvSpPr>
      <xdr:spPr>
        <a:xfrm>
          <a:off x="2895600" y="2286000"/>
          <a:ext cx="2190750" cy="1428751"/>
        </a:xfrm>
        <a:prstGeom prst="roundRect">
          <a:avLst>
            <a:gd name="adj" fmla="val 8042"/>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③　歩行距離欄は、代替介助者の居所の出口から、施設の入口までの距離を、半角数字で入力してください。代替介助者が複数いる場合は、駆けつけ時間が最も長くなる者について入力してください。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95251</xdr:colOff>
      <xdr:row>13</xdr:row>
      <xdr:rowOff>66675</xdr:rowOff>
    </xdr:from>
    <xdr:to>
      <xdr:col>2</xdr:col>
      <xdr:colOff>1038226</xdr:colOff>
      <xdr:row>18</xdr:row>
      <xdr:rowOff>133350</xdr:rowOff>
    </xdr:to>
    <xdr:sp macro="" textlink="">
      <xdr:nvSpPr>
        <xdr:cNvPr id="10" name="角丸四角形 9"/>
        <xdr:cNvSpPr/>
      </xdr:nvSpPr>
      <xdr:spPr>
        <a:xfrm>
          <a:off x="381001" y="2724150"/>
          <a:ext cx="2038350" cy="981075"/>
        </a:xfrm>
        <a:prstGeom prst="roundRect">
          <a:avLst>
            <a:gd name="adj" fmla="val 8042"/>
          </a:avLst>
        </a:prstGeom>
        <a:solidFill>
          <a:schemeClr val="bg1"/>
        </a:solidFill>
        <a:ln>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①　歩行距離欄は、近隣協力者の居所の出口から、施設の入口までの距離を、半角数字で入力してください。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19050</xdr:colOff>
      <xdr:row>6</xdr:row>
      <xdr:rowOff>152400</xdr:rowOff>
    </xdr:from>
    <xdr:to>
      <xdr:col>5</xdr:col>
      <xdr:colOff>142875</xdr:colOff>
      <xdr:row>10</xdr:row>
      <xdr:rowOff>9525</xdr:rowOff>
    </xdr:to>
    <xdr:sp macro="" textlink="">
      <xdr:nvSpPr>
        <xdr:cNvPr id="11" name="二等辺三角形 10"/>
        <xdr:cNvSpPr/>
      </xdr:nvSpPr>
      <xdr:spPr>
        <a:xfrm flipH="1">
          <a:off x="3971925" y="1476375"/>
          <a:ext cx="123825" cy="619125"/>
        </a:xfrm>
        <a:prstGeom prst="triangle">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2</xdr:col>
      <xdr:colOff>152399</xdr:colOff>
      <xdr:row>7</xdr:row>
      <xdr:rowOff>157370</xdr:rowOff>
    </xdr:from>
    <xdr:to>
      <xdr:col>5</xdr:col>
      <xdr:colOff>247649</xdr:colOff>
      <xdr:row>10</xdr:row>
      <xdr:rowOff>76200</xdr:rowOff>
    </xdr:to>
    <xdr:sp macro="" textlink="">
      <xdr:nvSpPr>
        <xdr:cNvPr id="12" name="角丸四角形 11"/>
        <xdr:cNvSpPr/>
      </xdr:nvSpPr>
      <xdr:spPr>
        <a:xfrm>
          <a:off x="1535595" y="1681370"/>
          <a:ext cx="2671141" cy="490330"/>
        </a:xfrm>
        <a:prstGeom prst="roundRect">
          <a:avLst>
            <a:gd name="adj" fmla="val 9120"/>
          </a:avLst>
        </a:prstGeom>
        <a:solidFill>
          <a:schemeClr val="bg1"/>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l"/>
          <a:r>
            <a:rPr kumimoji="1" lang="ja-JP" altLang="en-US" sz="1000" b="0">
              <a:solidFill>
                <a:sysClr val="windowText" lastClr="000000"/>
              </a:solidFill>
              <a:latin typeface="HG丸ｺﾞｼｯｸM-PRO" panose="020F0600000000000000" pitchFamily="50" charset="-128"/>
              <a:ea typeface="HG丸ｺﾞｼｯｸM-PRO" panose="020F0600000000000000" pitchFamily="50" charset="-128"/>
            </a:rPr>
            <a:t>②　駆けつけ方法欄は、駆けつけ方法のうち該当するものを選んでください。</a:t>
          </a:r>
          <a:endParaRPr kumimoji="1" lang="en-US" altLang="ja-JP" sz="10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93"/>
  <sheetViews>
    <sheetView tabSelected="1" view="pageBreakPreview" zoomScaleNormal="100" zoomScaleSheetLayoutView="100" workbookViewId="0">
      <selection activeCell="E4" sqref="E4:V4"/>
    </sheetView>
  </sheetViews>
  <sheetFormatPr defaultRowHeight="14.25" x14ac:dyDescent="0.15"/>
  <cols>
    <col min="1" max="3" width="3.125" style="2" customWidth="1"/>
    <col min="4" max="4" width="6.25" style="2" customWidth="1"/>
    <col min="5" max="5" width="3.125" style="2" customWidth="1"/>
    <col min="6" max="6" width="3.5" style="2" customWidth="1"/>
    <col min="7" max="9" width="3.125" style="2" customWidth="1"/>
    <col min="10" max="10" width="6.25" style="2" customWidth="1"/>
    <col min="11" max="12" width="3.125" style="2" customWidth="1"/>
    <col min="13" max="13" width="3.5" style="2" customWidth="1"/>
    <col min="14" max="14" width="3.125" style="2" customWidth="1"/>
    <col min="15" max="15" width="3.5" style="2" customWidth="1"/>
    <col min="16" max="19" width="3.125" style="2" customWidth="1"/>
    <col min="20" max="20" width="5" style="2" customWidth="1"/>
    <col min="21" max="21" width="12.5" style="2" customWidth="1"/>
    <col min="22" max="22" width="3.125" style="3" customWidth="1"/>
    <col min="23" max="23" width="23.125" style="2" bestFit="1" customWidth="1"/>
    <col min="24" max="26" width="9" style="2" customWidth="1"/>
    <col min="27" max="16384" width="9" style="2"/>
  </cols>
  <sheetData>
    <row r="1" spans="1:25" s="1" customFormat="1" ht="22.5" customHeight="1" x14ac:dyDescent="0.15">
      <c r="A1" s="201" t="s">
        <v>185</v>
      </c>
      <c r="B1" s="201"/>
      <c r="C1" s="201"/>
      <c r="D1" s="201"/>
      <c r="E1" s="201"/>
      <c r="F1" s="201"/>
      <c r="G1" s="201"/>
      <c r="H1" s="201"/>
      <c r="I1" s="201"/>
      <c r="J1" s="201"/>
      <c r="K1" s="201"/>
      <c r="L1" s="201"/>
      <c r="M1" s="201"/>
      <c r="N1" s="201"/>
      <c r="O1" s="201"/>
      <c r="P1" s="201"/>
      <c r="Q1" s="201"/>
      <c r="R1" s="201"/>
      <c r="S1" s="201"/>
      <c r="T1" s="201"/>
      <c r="U1" s="201"/>
      <c r="V1" s="201"/>
    </row>
    <row r="2" spans="1:25" s="7" customFormat="1" ht="7.5" customHeight="1" x14ac:dyDescent="0.15">
      <c r="A2" s="128"/>
      <c r="B2" s="129"/>
      <c r="C2" s="129"/>
      <c r="D2" s="129"/>
      <c r="E2" s="115"/>
      <c r="F2" s="115"/>
      <c r="G2" s="115"/>
      <c r="H2" s="115"/>
      <c r="I2" s="115"/>
      <c r="J2" s="115"/>
      <c r="K2" s="115"/>
      <c r="L2" s="115"/>
      <c r="M2" s="115"/>
      <c r="N2" s="115"/>
      <c r="O2" s="6"/>
      <c r="P2" s="6"/>
      <c r="Q2" s="115"/>
      <c r="R2" s="115"/>
      <c r="S2" s="115"/>
      <c r="T2" s="115"/>
      <c r="U2" s="6"/>
      <c r="V2" s="115"/>
    </row>
    <row r="3" spans="1:25" s="4" customFormat="1" ht="22.5" customHeight="1" x14ac:dyDescent="0.15">
      <c r="A3" s="205" t="s">
        <v>0</v>
      </c>
      <c r="B3" s="206"/>
      <c r="C3" s="206"/>
      <c r="D3" s="206"/>
      <c r="E3" s="207"/>
      <c r="F3" s="208"/>
      <c r="G3" s="208"/>
      <c r="H3" s="208"/>
      <c r="I3" s="208"/>
      <c r="J3" s="208"/>
      <c r="K3" s="208"/>
      <c r="L3" s="208"/>
      <c r="M3" s="208"/>
      <c r="N3" s="208"/>
      <c r="O3" s="208"/>
      <c r="P3" s="208"/>
      <c r="Q3" s="208"/>
      <c r="R3" s="208"/>
      <c r="S3" s="208"/>
      <c r="T3" s="208"/>
      <c r="U3" s="208"/>
      <c r="V3" s="209"/>
    </row>
    <row r="4" spans="1:25" s="4" customFormat="1" ht="22.5" customHeight="1" x14ac:dyDescent="0.15">
      <c r="A4" s="205" t="s">
        <v>1</v>
      </c>
      <c r="B4" s="206"/>
      <c r="C4" s="206"/>
      <c r="D4" s="206"/>
      <c r="E4" s="207"/>
      <c r="F4" s="208"/>
      <c r="G4" s="208"/>
      <c r="H4" s="208"/>
      <c r="I4" s="208"/>
      <c r="J4" s="208"/>
      <c r="K4" s="208"/>
      <c r="L4" s="208"/>
      <c r="M4" s="208"/>
      <c r="N4" s="208"/>
      <c r="O4" s="208"/>
      <c r="P4" s="208"/>
      <c r="Q4" s="208"/>
      <c r="R4" s="208"/>
      <c r="S4" s="208"/>
      <c r="T4" s="208"/>
      <c r="U4" s="208"/>
      <c r="V4" s="209"/>
    </row>
    <row r="5" spans="1:25" s="4" customFormat="1" ht="7.5" customHeight="1" thickBot="1" x14ac:dyDescent="0.2">
      <c r="A5" s="8"/>
      <c r="B5" s="8"/>
      <c r="C5" s="8"/>
      <c r="D5" s="8"/>
      <c r="V5" s="9"/>
    </row>
    <row r="6" spans="1:25" s="4" customFormat="1" ht="22.5" customHeight="1" thickBot="1" x14ac:dyDescent="0.2">
      <c r="A6" s="205" t="s">
        <v>2</v>
      </c>
      <c r="B6" s="206"/>
      <c r="C6" s="206"/>
      <c r="D6" s="206"/>
      <c r="E6" s="210" t="s">
        <v>3</v>
      </c>
      <c r="F6" s="211"/>
      <c r="G6" s="212"/>
      <c r="H6" s="212"/>
      <c r="I6" s="5" t="s">
        <v>4</v>
      </c>
      <c r="J6" s="141"/>
      <c r="K6" s="5" t="s">
        <v>6</v>
      </c>
      <c r="L6" s="212"/>
      <c r="M6" s="212"/>
      <c r="N6" s="5" t="s">
        <v>8</v>
      </c>
      <c r="O6" s="5"/>
      <c r="P6" s="10"/>
      <c r="Q6" s="7"/>
      <c r="R6" s="7"/>
      <c r="S6" s="7"/>
      <c r="T6" s="11" t="s">
        <v>9</v>
      </c>
      <c r="U6" s="139" t="s">
        <v>10</v>
      </c>
      <c r="V6" s="9"/>
    </row>
    <row r="7" spans="1:25" s="4" customFormat="1" ht="22.5" customHeight="1" thickBot="1" x14ac:dyDescent="0.2">
      <c r="A7" s="205" t="s">
        <v>11</v>
      </c>
      <c r="B7" s="206"/>
      <c r="C7" s="206"/>
      <c r="D7" s="206"/>
      <c r="E7" s="210" t="s">
        <v>12</v>
      </c>
      <c r="F7" s="211"/>
      <c r="G7" s="215"/>
      <c r="H7" s="212"/>
      <c r="I7" s="5" t="s">
        <v>12</v>
      </c>
      <c r="J7" s="210" t="s">
        <v>13</v>
      </c>
      <c r="K7" s="211"/>
      <c r="L7" s="215"/>
      <c r="M7" s="212"/>
      <c r="N7" s="212"/>
      <c r="O7" s="212"/>
      <c r="P7" s="216"/>
      <c r="Q7" s="7"/>
      <c r="R7" s="7"/>
      <c r="S7" s="7"/>
      <c r="T7" s="11" t="s">
        <v>14</v>
      </c>
      <c r="U7" s="140" t="s">
        <v>184</v>
      </c>
      <c r="V7" s="9"/>
    </row>
    <row r="8" spans="1:25" ht="15" customHeight="1" x14ac:dyDescent="0.15"/>
    <row r="9" spans="1:25" s="12" customFormat="1" ht="22.5" customHeight="1" x14ac:dyDescent="0.15">
      <c r="A9" s="217" t="s">
        <v>15</v>
      </c>
      <c r="B9" s="217"/>
      <c r="C9" s="217"/>
      <c r="D9" s="217"/>
      <c r="E9" s="217"/>
      <c r="F9" s="217"/>
      <c r="G9" s="217"/>
      <c r="H9" s="217"/>
      <c r="I9" s="217"/>
      <c r="J9" s="217"/>
      <c r="K9" s="217"/>
      <c r="L9" s="217"/>
      <c r="M9" s="217"/>
      <c r="N9" s="217"/>
      <c r="O9" s="217"/>
      <c r="P9" s="217"/>
      <c r="Q9" s="217"/>
      <c r="R9" s="217"/>
      <c r="S9" s="217"/>
      <c r="T9" s="217"/>
      <c r="U9" s="217"/>
      <c r="V9" s="217"/>
    </row>
    <row r="10" spans="1:25" ht="15" customHeight="1" thickBot="1" x14ac:dyDescent="0.2"/>
    <row r="11" spans="1:25" ht="22.5" customHeight="1" thickBot="1" x14ac:dyDescent="0.2">
      <c r="B11" s="13" t="s">
        <v>156</v>
      </c>
      <c r="Q11" s="218" t="str">
        <f>(IF(Q29="","",Q29))</f>
        <v/>
      </c>
      <c r="R11" s="219"/>
      <c r="S11" s="219"/>
      <c r="T11" s="219"/>
      <c r="U11" s="219"/>
      <c r="V11" s="14" t="s">
        <v>16</v>
      </c>
    </row>
    <row r="12" spans="1:25" ht="7.5" customHeight="1" x14ac:dyDescent="0.15"/>
    <row r="13" spans="1:25" s="15" customFormat="1" ht="22.5" customHeight="1" x14ac:dyDescent="0.15">
      <c r="C13" s="16" t="s">
        <v>107</v>
      </c>
      <c r="D13" s="15" t="s">
        <v>18</v>
      </c>
      <c r="V13" s="9"/>
    </row>
    <row r="14" spans="1:25" s="15" customFormat="1" ht="22.5" customHeight="1" x14ac:dyDescent="0.15">
      <c r="D14" s="120" t="s">
        <v>154</v>
      </c>
      <c r="E14" s="5"/>
      <c r="F14" s="5"/>
      <c r="G14" s="5"/>
      <c r="H14" s="5"/>
      <c r="I14" s="5"/>
      <c r="J14" s="5"/>
      <c r="K14" s="5"/>
      <c r="L14" s="5"/>
      <c r="M14" s="5"/>
      <c r="N14" s="5"/>
      <c r="O14" s="5"/>
      <c r="P14" s="5"/>
      <c r="Q14" s="220"/>
      <c r="R14" s="221"/>
      <c r="S14" s="221"/>
      <c r="T14" s="221"/>
      <c r="U14" s="221"/>
      <c r="V14" s="137" t="s">
        <v>19</v>
      </c>
      <c r="X14" s="15">
        <f>ROUND(SQRT($Q$14)/30,2)</f>
        <v>0</v>
      </c>
      <c r="Y14" s="62" t="str">
        <f>IF($Q$14="","",IF($X$14&lt;0.5,0.5,$X$14))</f>
        <v/>
      </c>
    </row>
    <row r="15" spans="1:25" s="15" customFormat="1" ht="7.5" customHeight="1" x14ac:dyDescent="0.15">
      <c r="V15" s="9"/>
    </row>
    <row r="16" spans="1:25" s="15" customFormat="1" ht="22.5" customHeight="1" x14ac:dyDescent="0.15">
      <c r="C16" s="16" t="s">
        <v>20</v>
      </c>
      <c r="D16" s="15" t="s">
        <v>21</v>
      </c>
      <c r="V16" s="9"/>
      <c r="W16" s="15" t="s">
        <v>28</v>
      </c>
      <c r="Y16" s="15">
        <v>1</v>
      </c>
    </row>
    <row r="17" spans="2:25" s="15" customFormat="1" ht="22.5" customHeight="1" x14ac:dyDescent="0.15">
      <c r="D17" s="120" t="s">
        <v>22</v>
      </c>
      <c r="E17" s="5"/>
      <c r="F17" s="5"/>
      <c r="G17" s="5"/>
      <c r="H17" s="5"/>
      <c r="I17" s="5"/>
      <c r="J17" s="5"/>
      <c r="K17" s="5"/>
      <c r="L17" s="5"/>
      <c r="M17" s="5"/>
      <c r="N17" s="5"/>
      <c r="O17" s="5"/>
      <c r="P17" s="5"/>
      <c r="Q17" s="213"/>
      <c r="R17" s="214"/>
      <c r="S17" s="214"/>
      <c r="T17" s="214"/>
      <c r="U17" s="214"/>
      <c r="V17" s="137" t="s">
        <v>23</v>
      </c>
      <c r="W17" s="15" t="s">
        <v>95</v>
      </c>
      <c r="Y17" s="15">
        <v>2</v>
      </c>
    </row>
    <row r="18" spans="2:25" s="15" customFormat="1" ht="15" customHeight="1" x14ac:dyDescent="0.15">
      <c r="D18" s="4" t="s">
        <v>24</v>
      </c>
      <c r="V18" s="9"/>
      <c r="Y18" s="15" t="s">
        <v>32</v>
      </c>
    </row>
    <row r="19" spans="2:25" s="15" customFormat="1" ht="7.5" customHeight="1" x14ac:dyDescent="0.15">
      <c r="V19" s="9"/>
    </row>
    <row r="20" spans="2:25" s="15" customFormat="1" ht="22.5" customHeight="1" x14ac:dyDescent="0.15">
      <c r="C20" s="16" t="s">
        <v>25</v>
      </c>
      <c r="D20" s="15" t="s">
        <v>26</v>
      </c>
      <c r="V20" s="9"/>
      <c r="X20" s="63" t="str">
        <f>IF($Q$22=$W$16,1,IF($Q$22=$W$17,2,""))</f>
        <v/>
      </c>
      <c r="Y20" s="63" t="str">
        <f>IF($Y$14="","",IF($X$20="","",$Y$14*$X$20))</f>
        <v/>
      </c>
    </row>
    <row r="21" spans="2:25" s="15" customFormat="1" ht="22.5" customHeight="1" x14ac:dyDescent="0.15">
      <c r="D21" s="120" t="s">
        <v>27</v>
      </c>
      <c r="E21" s="5"/>
      <c r="F21" s="5"/>
      <c r="G21" s="5"/>
      <c r="H21" s="5"/>
      <c r="I21" s="5"/>
      <c r="J21" s="5"/>
      <c r="K21" s="5"/>
      <c r="L21" s="5"/>
      <c r="M21" s="5"/>
      <c r="N21" s="5"/>
      <c r="O21" s="5"/>
      <c r="P21" s="5"/>
      <c r="Q21" s="213"/>
      <c r="R21" s="214"/>
      <c r="S21" s="214"/>
      <c r="T21" s="214"/>
      <c r="U21" s="214"/>
      <c r="V21" s="137" t="s">
        <v>23</v>
      </c>
      <c r="W21" s="15" t="s">
        <v>96</v>
      </c>
      <c r="X21" s="64" t="str">
        <f>IF(別紙1!AC59=0,"",ROUND(SUM(別紙1!Q59,別紙1!T60,別紙1!AC59)/$Q$21,2))</f>
        <v/>
      </c>
    </row>
    <row r="22" spans="2:25" s="15" customFormat="1" ht="22.5" customHeight="1" x14ac:dyDescent="0.15">
      <c r="D22" s="17" t="s">
        <v>155</v>
      </c>
      <c r="E22" s="6"/>
      <c r="F22" s="6"/>
      <c r="G22" s="6"/>
      <c r="H22" s="6"/>
      <c r="I22" s="6"/>
      <c r="J22" s="6"/>
      <c r="K22" s="6"/>
      <c r="L22" s="6"/>
      <c r="M22" s="6"/>
      <c r="N22" s="6"/>
      <c r="O22" s="6"/>
      <c r="P22" s="6"/>
      <c r="Q22" s="222"/>
      <c r="R22" s="223"/>
      <c r="S22" s="223"/>
      <c r="T22" s="223"/>
      <c r="U22" s="223"/>
      <c r="V22" s="224"/>
      <c r="W22" s="15" t="s">
        <v>97</v>
      </c>
      <c r="X22" s="63" t="str">
        <f>IF($Q$25="","",IF($Q$25=0,"",ROUND(($Q$21*$Q$25*(1-(別紙２!L17/避難安全性能検証プログラム!X21)))/(避難安全性能検証プログラム!Q21+((別紙２!L17/避難安全性能検証プログラム!X21)*$Q$25)),2)))</f>
        <v/>
      </c>
      <c r="Y22" s="62" t="str">
        <f>IF($X$22="","",IF($X$22&gt;0,$X$22,0))</f>
        <v/>
      </c>
    </row>
    <row r="23" spans="2:25" s="15" customFormat="1" ht="7.5" customHeight="1" x14ac:dyDescent="0.15">
      <c r="V23" s="9"/>
    </row>
    <row r="24" spans="2:25" s="15" customFormat="1" ht="22.5" customHeight="1" x14ac:dyDescent="0.15">
      <c r="C24" s="16" t="s">
        <v>29</v>
      </c>
      <c r="D24" s="15" t="s">
        <v>30</v>
      </c>
      <c r="V24" s="9"/>
      <c r="W24" s="15" t="s">
        <v>98</v>
      </c>
      <c r="Y24" s="63" t="str">
        <f>IF($Q$21="","",SUM($Q$21,$Y$22))</f>
        <v/>
      </c>
    </row>
    <row r="25" spans="2:25" s="15" customFormat="1" ht="22.5" customHeight="1" x14ac:dyDescent="0.15">
      <c r="D25" s="120" t="s">
        <v>22</v>
      </c>
      <c r="E25" s="5"/>
      <c r="F25" s="5"/>
      <c r="G25" s="5"/>
      <c r="H25" s="5"/>
      <c r="I25" s="5"/>
      <c r="J25" s="5"/>
      <c r="K25" s="5"/>
      <c r="L25" s="5"/>
      <c r="M25" s="5"/>
      <c r="N25" s="5"/>
      <c r="O25" s="5"/>
      <c r="P25" s="5"/>
      <c r="Q25" s="213"/>
      <c r="R25" s="214"/>
      <c r="S25" s="214"/>
      <c r="T25" s="214"/>
      <c r="U25" s="214"/>
      <c r="V25" s="137" t="s">
        <v>62</v>
      </c>
      <c r="W25" s="15" t="s">
        <v>157</v>
      </c>
      <c r="X25" s="65" t="str">
        <f>IF(別紙1!AC59=0,"",IF(Y22=0,X21,ROUND(SUM(別紙1!Q59,別紙1!T60,別紙1!AC59)/$Y$24,2)))</f>
        <v/>
      </c>
      <c r="Y25" s="66"/>
    </row>
    <row r="26" spans="2:25" s="15" customFormat="1" ht="15" customHeight="1" x14ac:dyDescent="0.15">
      <c r="D26" s="4" t="s">
        <v>31</v>
      </c>
      <c r="V26" s="9"/>
    </row>
    <row r="27" spans="2:25" s="15" customFormat="1" ht="7.5" customHeight="1" x14ac:dyDescent="0.15">
      <c r="V27" s="9"/>
    </row>
    <row r="28" spans="2:25" s="15" customFormat="1" ht="22.5" customHeight="1" x14ac:dyDescent="0.15">
      <c r="C28" s="15" t="s">
        <v>32</v>
      </c>
      <c r="J28" s="15" t="s">
        <v>157</v>
      </c>
      <c r="Q28" s="15" t="s">
        <v>158</v>
      </c>
      <c r="V28" s="9"/>
    </row>
    <row r="29" spans="2:25" s="15" customFormat="1" ht="22.5" customHeight="1" x14ac:dyDescent="0.15">
      <c r="C29" s="202" t="str">
        <f>Y20</f>
        <v/>
      </c>
      <c r="D29" s="203"/>
      <c r="E29" s="203"/>
      <c r="F29" s="123" t="s">
        <v>16</v>
      </c>
      <c r="H29" s="15" t="s">
        <v>34</v>
      </c>
      <c r="J29" s="204" t="str">
        <f>IF(X25="","",X25)</f>
        <v/>
      </c>
      <c r="K29" s="203"/>
      <c r="L29" s="203"/>
      <c r="M29" s="123" t="s">
        <v>16</v>
      </c>
      <c r="O29" s="4" t="s">
        <v>35</v>
      </c>
      <c r="Q29" s="204" t="str">
        <f>IF(J29="","",SUM(C29,J29))</f>
        <v/>
      </c>
      <c r="R29" s="203"/>
      <c r="S29" s="203"/>
      <c r="T29" s="203"/>
      <c r="U29" s="203"/>
      <c r="V29" s="123" t="s">
        <v>16</v>
      </c>
    </row>
    <row r="30" spans="2:25" ht="24" customHeight="1" thickBot="1" x14ac:dyDescent="0.2"/>
    <row r="31" spans="2:25" s="12" customFormat="1" ht="22.5" customHeight="1" thickBot="1" x14ac:dyDescent="0.2">
      <c r="B31" s="18" t="s">
        <v>36</v>
      </c>
      <c r="Q31" s="131"/>
      <c r="R31" s="130"/>
      <c r="S31" s="130"/>
      <c r="T31" s="130"/>
      <c r="U31" s="132" t="str">
        <f>IF(U37="","",SUM(U33:U38))</f>
        <v/>
      </c>
      <c r="V31" s="19" t="s">
        <v>16</v>
      </c>
      <c r="W31" s="15" t="s">
        <v>150</v>
      </c>
    </row>
    <row r="32" spans="2:25" ht="7.5" customHeight="1" x14ac:dyDescent="0.15"/>
    <row r="33" spans="1:27" s="15" customFormat="1" ht="22.5" customHeight="1" x14ac:dyDescent="0.15">
      <c r="B33" s="271" t="s">
        <v>168</v>
      </c>
      <c r="C33" s="112" t="s">
        <v>165</v>
      </c>
      <c r="D33" s="111"/>
      <c r="E33" s="121"/>
      <c r="F33" s="5"/>
      <c r="G33" s="5"/>
      <c r="H33" s="5"/>
      <c r="I33" s="5"/>
      <c r="J33" s="5"/>
      <c r="K33" s="5"/>
      <c r="L33" s="5"/>
      <c r="M33" s="5"/>
      <c r="N33" s="5"/>
      <c r="O33" s="5"/>
      <c r="P33" s="5"/>
      <c r="Q33" s="5"/>
      <c r="R33" s="5"/>
      <c r="S33" s="20"/>
      <c r="T33" s="5"/>
      <c r="U33" s="5">
        <v>3</v>
      </c>
      <c r="V33" s="123" t="s">
        <v>16</v>
      </c>
      <c r="W33" s="15" t="s">
        <v>151</v>
      </c>
    </row>
    <row r="34" spans="1:27" s="15" customFormat="1" ht="22.5" customHeight="1" x14ac:dyDescent="0.15">
      <c r="B34" s="271"/>
      <c r="C34" s="267" t="s">
        <v>163</v>
      </c>
      <c r="D34" s="268"/>
      <c r="E34" s="21" t="s">
        <v>159</v>
      </c>
      <c r="F34" s="22"/>
      <c r="G34" s="23"/>
      <c r="H34" s="23"/>
      <c r="I34" s="23"/>
      <c r="J34" s="23"/>
      <c r="K34" s="23"/>
      <c r="L34" s="225"/>
      <c r="M34" s="226"/>
      <c r="N34" s="226"/>
      <c r="O34" s="226"/>
      <c r="P34" s="226"/>
      <c r="Q34" s="226"/>
      <c r="R34" s="227"/>
      <c r="S34" s="228" t="s">
        <v>38</v>
      </c>
      <c r="T34" s="229"/>
      <c r="U34" s="133" t="str">
        <f>IF(L34="","",IF(L34=W34,X34,IF(L34=W35,X35,IF(L34=W36,X36,0))))</f>
        <v/>
      </c>
      <c r="V34" s="24" t="s">
        <v>16</v>
      </c>
      <c r="W34" s="15" t="s">
        <v>99</v>
      </c>
      <c r="X34" s="15">
        <v>3</v>
      </c>
      <c r="Y34" s="15" t="s">
        <v>100</v>
      </c>
      <c r="Z34" s="15">
        <v>1</v>
      </c>
    </row>
    <row r="35" spans="1:27" s="15" customFormat="1" ht="22.5" customHeight="1" x14ac:dyDescent="0.15">
      <c r="B35" s="271"/>
      <c r="C35" s="269"/>
      <c r="D35" s="270"/>
      <c r="E35" s="107" t="s">
        <v>160</v>
      </c>
      <c r="F35" s="108"/>
      <c r="G35" s="109"/>
      <c r="H35" s="109"/>
      <c r="I35" s="109"/>
      <c r="J35" s="109"/>
      <c r="K35" s="109"/>
      <c r="L35" s="230"/>
      <c r="M35" s="231"/>
      <c r="N35" s="231"/>
      <c r="O35" s="231"/>
      <c r="P35" s="231"/>
      <c r="Q35" s="231"/>
      <c r="R35" s="232"/>
      <c r="S35" s="233" t="s">
        <v>38</v>
      </c>
      <c r="T35" s="234"/>
      <c r="U35" s="134" t="str">
        <f>IF(L35="","",IF(L35=Y34,Z34,0))</f>
        <v/>
      </c>
      <c r="V35" s="28" t="s">
        <v>16</v>
      </c>
      <c r="W35" s="15" t="s">
        <v>101</v>
      </c>
      <c r="X35" s="15">
        <v>2</v>
      </c>
      <c r="Y35" s="15" t="s">
        <v>59</v>
      </c>
      <c r="Z35" s="15">
        <v>1</v>
      </c>
    </row>
    <row r="36" spans="1:27" s="15" customFormat="1" ht="22.5" customHeight="1" x14ac:dyDescent="0.15">
      <c r="B36" s="271" t="s">
        <v>169</v>
      </c>
      <c r="C36" s="261" t="s">
        <v>164</v>
      </c>
      <c r="D36" s="262"/>
      <c r="E36" s="35" t="s">
        <v>166</v>
      </c>
      <c r="F36" s="110"/>
      <c r="G36" s="36"/>
      <c r="H36" s="36"/>
      <c r="I36" s="36"/>
      <c r="J36" s="36"/>
      <c r="K36" s="36"/>
      <c r="L36" s="225"/>
      <c r="M36" s="226"/>
      <c r="N36" s="226"/>
      <c r="O36" s="226"/>
      <c r="P36" s="226"/>
      <c r="Q36" s="226"/>
      <c r="R36" s="227"/>
      <c r="S36" s="228" t="s">
        <v>40</v>
      </c>
      <c r="T36" s="229"/>
      <c r="U36" s="135" t="str">
        <f>IF(L36="","",IF(L36=W37,X37,IF(L36=W38,X38,IF(L36=W39,X39,0))))</f>
        <v/>
      </c>
      <c r="V36" s="24" t="s">
        <v>16</v>
      </c>
      <c r="W36" s="15" t="s">
        <v>102</v>
      </c>
      <c r="X36" s="15">
        <v>1</v>
      </c>
    </row>
    <row r="37" spans="1:27" s="15" customFormat="1" ht="22.5" customHeight="1" x14ac:dyDescent="0.15">
      <c r="B37" s="271"/>
      <c r="C37" s="263"/>
      <c r="D37" s="264"/>
      <c r="E37" s="25" t="s">
        <v>162</v>
      </c>
      <c r="F37" s="26"/>
      <c r="G37" s="27"/>
      <c r="H37" s="27"/>
      <c r="I37" s="27"/>
      <c r="J37" s="27"/>
      <c r="K37" s="27"/>
      <c r="L37" s="235"/>
      <c r="M37" s="236"/>
      <c r="N37" s="236"/>
      <c r="O37" s="236"/>
      <c r="P37" s="236"/>
      <c r="Q37" s="236"/>
      <c r="R37" s="33" t="s">
        <v>19</v>
      </c>
      <c r="S37" s="233" t="s">
        <v>40</v>
      </c>
      <c r="T37" s="234"/>
      <c r="U37" s="239" t="str">
        <f>IF(Y38="","",Y38)</f>
        <v/>
      </c>
      <c r="V37" s="244" t="s">
        <v>16</v>
      </c>
      <c r="W37" s="15" t="s">
        <v>103</v>
      </c>
      <c r="X37" s="15">
        <v>3</v>
      </c>
      <c r="Y37" s="15" t="str">
        <f>IF($L$38="","",ROUND($L$37*($L$38-1.8),2))</f>
        <v/>
      </c>
    </row>
    <row r="38" spans="1:27" s="15" customFormat="1" ht="22.5" customHeight="1" x14ac:dyDescent="0.15">
      <c r="B38" s="271"/>
      <c r="C38" s="265"/>
      <c r="D38" s="266"/>
      <c r="E38" s="29" t="s">
        <v>167</v>
      </c>
      <c r="F38" s="30"/>
      <c r="G38" s="31"/>
      <c r="H38" s="31"/>
      <c r="I38" s="31"/>
      <c r="J38" s="31"/>
      <c r="K38" s="31"/>
      <c r="L38" s="246"/>
      <c r="M38" s="247"/>
      <c r="N38" s="247"/>
      <c r="O38" s="247"/>
      <c r="P38" s="247"/>
      <c r="Q38" s="247"/>
      <c r="R38" s="136" t="s">
        <v>108</v>
      </c>
      <c r="S38" s="237"/>
      <c r="T38" s="238"/>
      <c r="U38" s="240"/>
      <c r="V38" s="245"/>
      <c r="W38" s="15" t="s">
        <v>104</v>
      </c>
      <c r="X38" s="15">
        <v>2</v>
      </c>
      <c r="Y38" s="62" t="str">
        <f>IF($Y$37="","",IF($Y$37&gt;=200,1,0))</f>
        <v/>
      </c>
    </row>
    <row r="39" spans="1:27" s="15" customFormat="1" ht="15" customHeight="1" x14ac:dyDescent="0.15">
      <c r="A39" s="2"/>
      <c r="B39" s="2"/>
      <c r="C39" s="2"/>
      <c r="D39" s="2"/>
      <c r="E39" s="2"/>
      <c r="F39" s="2"/>
      <c r="G39" s="2"/>
      <c r="H39" s="2"/>
      <c r="I39" s="2"/>
      <c r="J39" s="2"/>
      <c r="K39" s="2"/>
      <c r="L39" s="2"/>
      <c r="M39" s="2"/>
      <c r="N39" s="2"/>
      <c r="O39" s="2"/>
      <c r="P39" s="2"/>
      <c r="Q39" s="2"/>
      <c r="R39" s="2"/>
      <c r="S39" s="2"/>
      <c r="T39" s="2"/>
      <c r="U39" s="2"/>
      <c r="V39" s="3"/>
      <c r="W39" s="4" t="s">
        <v>161</v>
      </c>
      <c r="X39" s="4">
        <v>1</v>
      </c>
    </row>
    <row r="40" spans="1:27" ht="22.5" customHeight="1" x14ac:dyDescent="0.15">
      <c r="A40" s="217" t="s">
        <v>42</v>
      </c>
      <c r="B40" s="217"/>
      <c r="C40" s="217"/>
      <c r="D40" s="217"/>
      <c r="E40" s="217"/>
      <c r="F40" s="217"/>
      <c r="G40" s="217"/>
      <c r="H40" s="217"/>
      <c r="I40" s="217"/>
      <c r="J40" s="217"/>
      <c r="K40" s="217"/>
      <c r="L40" s="217"/>
      <c r="M40" s="217"/>
      <c r="N40" s="217"/>
      <c r="O40" s="217"/>
      <c r="P40" s="217"/>
      <c r="Q40" s="217"/>
      <c r="R40" s="217"/>
      <c r="S40" s="217"/>
      <c r="T40" s="217"/>
      <c r="U40" s="217"/>
      <c r="V40" s="217"/>
      <c r="Y40" s="15"/>
      <c r="Z40" s="15"/>
    </row>
    <row r="41" spans="1:27" s="12" customFormat="1" ht="15" customHeight="1" thickBot="1" x14ac:dyDescent="0.2">
      <c r="A41" s="2"/>
      <c r="B41" s="2"/>
      <c r="C41" s="2"/>
      <c r="D41" s="2"/>
      <c r="E41" s="2"/>
      <c r="F41" s="2"/>
      <c r="G41" s="2"/>
      <c r="H41" s="2"/>
      <c r="I41" s="2"/>
      <c r="J41" s="2"/>
      <c r="K41" s="2"/>
      <c r="L41" s="2"/>
      <c r="M41" s="2"/>
      <c r="N41" s="2"/>
      <c r="O41" s="2"/>
      <c r="P41" s="2"/>
      <c r="Q41" s="2"/>
      <c r="R41" s="2"/>
      <c r="S41" s="2"/>
      <c r="T41" s="2"/>
      <c r="U41" s="2"/>
      <c r="V41" s="3"/>
      <c r="W41" s="15"/>
      <c r="X41" s="15"/>
      <c r="Y41" s="15"/>
      <c r="Z41" s="15"/>
      <c r="AA41" s="2"/>
    </row>
    <row r="42" spans="1:27" ht="22.5" customHeight="1" thickBot="1" x14ac:dyDescent="0.2">
      <c r="B42" s="13" t="s">
        <v>170</v>
      </c>
      <c r="Q42" s="248" t="str">
        <f>IF(Q45="","",Q45)</f>
        <v/>
      </c>
      <c r="R42" s="219"/>
      <c r="S42" s="219"/>
      <c r="T42" s="219"/>
      <c r="U42" s="219"/>
      <c r="V42" s="19" t="s">
        <v>16</v>
      </c>
      <c r="W42" s="15" t="s">
        <v>105</v>
      </c>
      <c r="X42" s="65" t="str">
        <f>IF(別紙1!AE59=0,"",ROUND(SUM(別紙1!R59,別紙1!U59,別紙1!AE59)/$Q$21,2))</f>
        <v/>
      </c>
      <c r="Y42" s="15"/>
      <c r="Z42" s="15"/>
    </row>
    <row r="43" spans="1:27" ht="7.5" customHeight="1" x14ac:dyDescent="0.15">
      <c r="A43" s="15"/>
      <c r="B43" s="15"/>
      <c r="C43" s="15"/>
      <c r="D43" s="15"/>
      <c r="E43" s="15"/>
      <c r="F43" s="15"/>
      <c r="G43" s="15"/>
      <c r="H43" s="15"/>
      <c r="I43" s="15"/>
      <c r="J43" s="15"/>
      <c r="K43" s="15"/>
      <c r="L43" s="15"/>
      <c r="M43" s="15"/>
      <c r="N43" s="15"/>
      <c r="O43" s="15"/>
      <c r="P43" s="15"/>
      <c r="Q43" s="15"/>
      <c r="R43" s="15"/>
      <c r="S43" s="15"/>
      <c r="T43" s="15"/>
      <c r="U43" s="15"/>
      <c r="V43" s="9"/>
      <c r="W43" s="15"/>
      <c r="X43" s="15"/>
      <c r="Y43" s="15"/>
      <c r="Z43" s="15"/>
      <c r="AA43" s="15"/>
    </row>
    <row r="44" spans="1:27" s="15" customFormat="1" ht="22.5" customHeight="1" x14ac:dyDescent="0.15">
      <c r="C44" s="15" t="s">
        <v>32</v>
      </c>
      <c r="J44" s="15" t="s">
        <v>171</v>
      </c>
      <c r="Q44" s="15" t="s">
        <v>172</v>
      </c>
      <c r="V44" s="9"/>
      <c r="W44" s="15" t="s">
        <v>97</v>
      </c>
      <c r="X44" s="63" t="str">
        <f>IF($Q$25="","",IF($Q$25=0,"",ROUND(($Q$21*$Q$25*(1-(別紙２!L17/避難安全性能検証プログラム!X42)))/(避難安全性能検証プログラム!Q21+((別紙２!L17/避難安全性能検証プログラム!X42)*$Q$25)),2)))</f>
        <v/>
      </c>
      <c r="Y44" s="62" t="str">
        <f>IF($X$44="","",IF($X$44&gt;0,$X$44,0))</f>
        <v/>
      </c>
    </row>
    <row r="45" spans="1:27" s="15" customFormat="1" ht="22.5" customHeight="1" x14ac:dyDescent="0.15">
      <c r="C45" s="202" t="str">
        <f>IF(別紙1!AE59=0,"",IF(C29="","",C29))</f>
        <v/>
      </c>
      <c r="D45" s="203"/>
      <c r="E45" s="203"/>
      <c r="F45" s="123" t="s">
        <v>16</v>
      </c>
      <c r="H45" s="34" t="s">
        <v>34</v>
      </c>
      <c r="J45" s="202" t="str">
        <f>IF(X46="","",X46)</f>
        <v/>
      </c>
      <c r="K45" s="203"/>
      <c r="L45" s="203"/>
      <c r="M45" s="123" t="s">
        <v>16</v>
      </c>
      <c r="O45" s="9" t="s">
        <v>35</v>
      </c>
      <c r="Q45" s="202" t="str">
        <f>IF(J45="","",SUM(C45,J45))</f>
        <v/>
      </c>
      <c r="R45" s="203"/>
      <c r="S45" s="203"/>
      <c r="T45" s="203"/>
      <c r="U45" s="203"/>
      <c r="V45" s="123" t="s">
        <v>16</v>
      </c>
      <c r="W45" s="15" t="s">
        <v>98</v>
      </c>
      <c r="Y45" s="67" t="str">
        <f>IF($Q$21="","",SUM($Q$21,$Y$44))</f>
        <v/>
      </c>
    </row>
    <row r="46" spans="1:27" s="15" customFormat="1" ht="22.5" customHeight="1" thickBot="1" x14ac:dyDescent="0.2">
      <c r="A46" s="2"/>
      <c r="B46" s="2"/>
      <c r="C46" s="2"/>
      <c r="D46" s="2"/>
      <c r="E46" s="2"/>
      <c r="F46" s="2"/>
      <c r="G46" s="2"/>
      <c r="H46" s="2"/>
      <c r="I46" s="2"/>
      <c r="J46" s="2"/>
      <c r="K46" s="2"/>
      <c r="L46" s="2"/>
      <c r="M46" s="2"/>
      <c r="N46" s="2"/>
      <c r="O46" s="2"/>
      <c r="P46" s="2"/>
      <c r="Q46" s="2"/>
      <c r="R46" s="2"/>
      <c r="S46" s="2"/>
      <c r="T46" s="2"/>
      <c r="U46" s="2"/>
      <c r="V46" s="3"/>
      <c r="W46" s="15" t="s">
        <v>171</v>
      </c>
      <c r="X46" s="65" t="str">
        <f>IF(別紙1!AE59=0,"",IF($Y$44=0,$X$42,ROUND(SUM(別紙1!R8,別紙1!U59,別紙1!AE59)/$Y$45,2)))</f>
        <v/>
      </c>
      <c r="Y46" s="66"/>
      <c r="Z46" s="2"/>
      <c r="AA46" s="2"/>
    </row>
    <row r="47" spans="1:27" ht="22.5" customHeight="1" thickBot="1" x14ac:dyDescent="0.2">
      <c r="B47" s="13" t="s">
        <v>43</v>
      </c>
      <c r="Q47" s="131"/>
      <c r="R47" s="130"/>
      <c r="S47" s="130"/>
      <c r="T47" s="130"/>
      <c r="U47" s="132" t="str">
        <f>IF(別紙1!AE59=0,"",IF(U51="","",SUM(U49:U51)))</f>
        <v/>
      </c>
      <c r="V47" s="19" t="s">
        <v>16</v>
      </c>
    </row>
    <row r="48" spans="1:27" ht="7.5" customHeight="1" x14ac:dyDescent="0.15"/>
    <row r="49" spans="1:27" ht="22.5" customHeight="1" x14ac:dyDescent="0.15">
      <c r="A49" s="15"/>
      <c r="B49" s="271" t="s">
        <v>168</v>
      </c>
      <c r="C49" s="112" t="s">
        <v>165</v>
      </c>
      <c r="D49" s="111"/>
      <c r="E49" s="121"/>
      <c r="F49" s="5"/>
      <c r="G49" s="5"/>
      <c r="H49" s="5"/>
      <c r="I49" s="5"/>
      <c r="J49" s="5"/>
      <c r="K49" s="5"/>
      <c r="L49" s="5"/>
      <c r="M49" s="5"/>
      <c r="N49" s="5"/>
      <c r="O49" s="5"/>
      <c r="P49" s="5"/>
      <c r="Q49" s="5"/>
      <c r="R49" s="5"/>
      <c r="S49" s="20"/>
      <c r="T49" s="5"/>
      <c r="U49" s="5">
        <v>3</v>
      </c>
      <c r="V49" s="123" t="s">
        <v>16</v>
      </c>
      <c r="W49" s="15"/>
      <c r="X49" s="15"/>
      <c r="Y49" s="15"/>
      <c r="Z49" s="15"/>
      <c r="AA49" s="15"/>
    </row>
    <row r="50" spans="1:27" s="15" customFormat="1" ht="22.5" customHeight="1" x14ac:dyDescent="0.15">
      <c r="B50" s="271"/>
      <c r="C50" s="267" t="s">
        <v>163</v>
      </c>
      <c r="D50" s="268"/>
      <c r="E50" s="21" t="s">
        <v>159</v>
      </c>
      <c r="F50" s="36"/>
      <c r="G50" s="36"/>
      <c r="H50" s="36"/>
      <c r="I50" s="36"/>
      <c r="J50" s="36"/>
      <c r="K50" s="36"/>
      <c r="L50" s="272" t="str">
        <f>IF(L34="","",L34)</f>
        <v/>
      </c>
      <c r="M50" s="273"/>
      <c r="N50" s="273"/>
      <c r="O50" s="273"/>
      <c r="P50" s="273"/>
      <c r="Q50" s="273"/>
      <c r="R50" s="274"/>
      <c r="S50" s="228" t="s">
        <v>38</v>
      </c>
      <c r="T50" s="229"/>
      <c r="U50" s="135" t="str">
        <f>IF(U34="","",U34)</f>
        <v/>
      </c>
      <c r="V50" s="24" t="s">
        <v>16</v>
      </c>
    </row>
    <row r="51" spans="1:27" s="15" customFormat="1" ht="22.5" customHeight="1" x14ac:dyDescent="0.15">
      <c r="B51" s="271"/>
      <c r="C51" s="269"/>
      <c r="D51" s="270"/>
      <c r="E51" s="29" t="s">
        <v>39</v>
      </c>
      <c r="F51" s="31"/>
      <c r="G51" s="31"/>
      <c r="H51" s="31"/>
      <c r="I51" s="31"/>
      <c r="J51" s="31"/>
      <c r="K51" s="31"/>
      <c r="L51" s="275" t="str">
        <f>IF(L35="","",L35)</f>
        <v/>
      </c>
      <c r="M51" s="276"/>
      <c r="N51" s="276"/>
      <c r="O51" s="276"/>
      <c r="P51" s="276"/>
      <c r="Q51" s="276"/>
      <c r="R51" s="277"/>
      <c r="S51" s="278" t="s">
        <v>38</v>
      </c>
      <c r="T51" s="279"/>
      <c r="U51" s="136" t="str">
        <f>IF(U35="","",U35)</f>
        <v/>
      </c>
      <c r="V51" s="32" t="s">
        <v>16</v>
      </c>
    </row>
    <row r="52" spans="1:27" s="15" customFormat="1" ht="15" customHeight="1" x14ac:dyDescent="0.15">
      <c r="A52" s="2"/>
      <c r="B52" s="2"/>
      <c r="C52" s="2"/>
      <c r="D52" s="2"/>
      <c r="E52" s="2"/>
      <c r="F52" s="2"/>
      <c r="G52" s="2"/>
      <c r="H52" s="2"/>
      <c r="I52" s="2"/>
      <c r="J52" s="2"/>
      <c r="K52" s="2"/>
      <c r="L52" s="2"/>
      <c r="M52" s="2"/>
      <c r="N52" s="2"/>
      <c r="O52" s="2"/>
      <c r="P52" s="2"/>
      <c r="Q52" s="2"/>
      <c r="R52" s="2"/>
      <c r="S52" s="2"/>
      <c r="T52" s="2"/>
      <c r="U52" s="2"/>
      <c r="V52" s="3"/>
    </row>
    <row r="53" spans="1:27" s="15" customFormat="1" ht="22.5" customHeight="1" x14ac:dyDescent="0.15">
      <c r="A53" s="217" t="s">
        <v>44</v>
      </c>
      <c r="B53" s="217"/>
      <c r="C53" s="217"/>
      <c r="D53" s="217"/>
      <c r="E53" s="217"/>
      <c r="F53" s="217"/>
      <c r="G53" s="217"/>
      <c r="H53" s="217"/>
      <c r="I53" s="217"/>
      <c r="J53" s="217"/>
      <c r="K53" s="217"/>
      <c r="L53" s="217"/>
      <c r="M53" s="217"/>
      <c r="N53" s="217"/>
      <c r="O53" s="217"/>
      <c r="P53" s="217"/>
      <c r="Q53" s="217"/>
      <c r="R53" s="217"/>
      <c r="S53" s="217"/>
      <c r="T53" s="217"/>
      <c r="U53" s="217"/>
      <c r="V53" s="217"/>
      <c r="W53" s="2"/>
      <c r="X53" s="2"/>
      <c r="Y53" s="2"/>
      <c r="Z53" s="2"/>
      <c r="AA53" s="2"/>
    </row>
    <row r="54" spans="1:27" ht="15" customHeight="1" x14ac:dyDescent="0.15">
      <c r="W54" s="12"/>
      <c r="X54" s="12"/>
      <c r="Y54" s="12"/>
      <c r="Z54" s="12"/>
      <c r="AA54" s="12"/>
    </row>
    <row r="55" spans="1:27" s="12" customFormat="1" ht="22.5" customHeight="1" x14ac:dyDescent="0.15">
      <c r="A55" s="15"/>
      <c r="B55" s="15"/>
      <c r="C55" s="113" t="s">
        <v>173</v>
      </c>
      <c r="D55" s="5"/>
      <c r="E55" s="5"/>
      <c r="F55" s="5"/>
      <c r="G55" s="5"/>
      <c r="H55" s="5"/>
      <c r="I55" s="5"/>
      <c r="J55" s="5"/>
      <c r="K55" s="5"/>
      <c r="L55" s="5"/>
      <c r="M55" s="5"/>
      <c r="N55" s="5"/>
      <c r="O55" s="5"/>
      <c r="P55" s="5"/>
      <c r="Q55" s="249"/>
      <c r="R55" s="250"/>
      <c r="S55" s="250"/>
      <c r="T55" s="250"/>
      <c r="U55" s="250"/>
      <c r="V55" s="251"/>
      <c r="W55" s="2" t="s">
        <v>152</v>
      </c>
      <c r="X55" s="2"/>
      <c r="Y55" s="2"/>
      <c r="Z55" s="2"/>
      <c r="AA55" s="2"/>
    </row>
    <row r="56" spans="1:27" s="12" customFormat="1" ht="22.5" customHeight="1" x14ac:dyDescent="0.15">
      <c r="A56" s="15"/>
      <c r="B56" s="15"/>
      <c r="C56" s="113" t="s">
        <v>45</v>
      </c>
      <c r="D56" s="5"/>
      <c r="E56" s="5"/>
      <c r="F56" s="5"/>
      <c r="G56" s="5"/>
      <c r="H56" s="5"/>
      <c r="I56" s="5"/>
      <c r="J56" s="5"/>
      <c r="K56" s="5"/>
      <c r="L56" s="5"/>
      <c r="M56" s="5"/>
      <c r="N56" s="5"/>
      <c r="O56" s="5"/>
      <c r="P56" s="5"/>
      <c r="Q56" s="249"/>
      <c r="R56" s="250"/>
      <c r="S56" s="250"/>
      <c r="T56" s="250"/>
      <c r="U56" s="250"/>
      <c r="V56" s="251"/>
      <c r="W56" s="2" t="s">
        <v>59</v>
      </c>
      <c r="X56" s="2" t="str">
        <f>IF($Q$55="","",IF($Q$55=$W$57,1,0))</f>
        <v/>
      </c>
      <c r="Y56" s="2"/>
      <c r="Z56" s="2"/>
      <c r="AA56" s="2"/>
    </row>
    <row r="57" spans="1:27" ht="22.5" customHeight="1" x14ac:dyDescent="0.15">
      <c r="A57" s="15"/>
      <c r="B57" s="15"/>
      <c r="C57" s="17" t="s">
        <v>47</v>
      </c>
      <c r="D57" s="6"/>
      <c r="E57" s="6"/>
      <c r="F57" s="6"/>
      <c r="G57" s="6"/>
      <c r="H57" s="6"/>
      <c r="I57" s="6"/>
      <c r="J57" s="6"/>
      <c r="K57" s="6"/>
      <c r="L57" s="6"/>
      <c r="M57" s="6"/>
      <c r="N57" s="6"/>
      <c r="O57" s="6"/>
      <c r="P57" s="6"/>
      <c r="Q57" s="249"/>
      <c r="R57" s="250"/>
      <c r="S57" s="250"/>
      <c r="T57" s="250"/>
      <c r="U57" s="250"/>
      <c r="V57" s="251"/>
      <c r="W57" s="15" t="s">
        <v>59</v>
      </c>
      <c r="X57" s="68" t="str">
        <f>IF($Q$56="","",IF($Q$56=$W$57,1,0))</f>
        <v/>
      </c>
      <c r="Y57" s="15"/>
      <c r="Z57" s="15"/>
      <c r="AA57" s="15"/>
    </row>
    <row r="58" spans="1:27" s="15" customFormat="1" ht="15" customHeight="1" x14ac:dyDescent="0.15">
      <c r="A58" s="2"/>
      <c r="B58" s="2"/>
      <c r="C58" s="2"/>
      <c r="D58" s="2"/>
      <c r="E58" s="2"/>
      <c r="F58" s="2"/>
      <c r="G58" s="2"/>
      <c r="H58" s="2"/>
      <c r="I58" s="2"/>
      <c r="J58" s="2"/>
      <c r="K58" s="2"/>
      <c r="L58" s="2"/>
      <c r="M58" s="2"/>
      <c r="N58" s="2"/>
      <c r="O58" s="2"/>
      <c r="P58" s="2"/>
      <c r="Q58" s="2"/>
      <c r="R58" s="2"/>
      <c r="S58" s="2"/>
      <c r="T58" s="2"/>
      <c r="U58" s="2"/>
      <c r="V58" s="3"/>
      <c r="W58" s="15" t="s">
        <v>59</v>
      </c>
      <c r="X58" s="68" t="str">
        <f>IF($Q$57="","",IF($Q$57=$W$57,1,0))</f>
        <v/>
      </c>
    </row>
    <row r="59" spans="1:27" s="15" customFormat="1" ht="22.5" customHeight="1" x14ac:dyDescent="0.15">
      <c r="A59" s="217" t="s">
        <v>48</v>
      </c>
      <c r="B59" s="217"/>
      <c r="C59" s="217"/>
      <c r="D59" s="217"/>
      <c r="E59" s="217"/>
      <c r="F59" s="217"/>
      <c r="G59" s="217"/>
      <c r="H59" s="217"/>
      <c r="I59" s="217"/>
      <c r="J59" s="217"/>
      <c r="K59" s="217"/>
      <c r="L59" s="217"/>
      <c r="M59" s="217"/>
      <c r="N59" s="217"/>
      <c r="O59" s="217"/>
      <c r="P59" s="217"/>
      <c r="Q59" s="217"/>
      <c r="R59" s="217"/>
      <c r="S59" s="217"/>
      <c r="T59" s="217"/>
      <c r="U59" s="217"/>
      <c r="V59" s="217"/>
      <c r="W59" s="2"/>
      <c r="X59" s="2"/>
      <c r="Y59" s="2"/>
      <c r="Z59" s="2"/>
      <c r="AA59" s="2"/>
    </row>
    <row r="60" spans="1:27" ht="15" customHeight="1" x14ac:dyDescent="0.15">
      <c r="W60" s="12"/>
      <c r="X60" s="12"/>
      <c r="Y60" s="12"/>
      <c r="Z60" s="12"/>
      <c r="AA60" s="12"/>
    </row>
    <row r="61" spans="1:27" s="12" customFormat="1" ht="22.5" customHeight="1" x14ac:dyDescent="0.15">
      <c r="A61" s="15"/>
      <c r="B61" s="15"/>
      <c r="C61" s="113" t="s">
        <v>49</v>
      </c>
      <c r="D61" s="5"/>
      <c r="E61" s="5"/>
      <c r="F61" s="5"/>
      <c r="G61" s="5"/>
      <c r="H61" s="5"/>
      <c r="I61" s="5"/>
      <c r="J61" s="5"/>
      <c r="K61" s="5"/>
      <c r="L61" s="5"/>
      <c r="M61" s="5"/>
      <c r="N61" s="5"/>
      <c r="O61" s="5"/>
      <c r="P61" s="5"/>
      <c r="Q61" s="241" t="str">
        <f>IF(X62="","",IF(X62=0,"なし","あり"))</f>
        <v/>
      </c>
      <c r="R61" s="242"/>
      <c r="S61" s="242"/>
      <c r="T61" s="242"/>
      <c r="U61" s="242"/>
      <c r="V61" s="243"/>
      <c r="W61" s="2"/>
      <c r="X61" s="2"/>
      <c r="Y61" s="2"/>
      <c r="Z61" s="2"/>
      <c r="AA61" s="2"/>
    </row>
    <row r="62" spans="1:27" ht="22.5" customHeight="1" x14ac:dyDescent="0.15">
      <c r="A62" s="15"/>
      <c r="B62" s="15"/>
      <c r="C62" s="17" t="s">
        <v>51</v>
      </c>
      <c r="D62" s="6"/>
      <c r="E62" s="6"/>
      <c r="F62" s="6"/>
      <c r="G62" s="6"/>
      <c r="H62" s="6"/>
      <c r="I62" s="6"/>
      <c r="J62" s="6"/>
      <c r="K62" s="6"/>
      <c r="L62" s="6"/>
      <c r="M62" s="6"/>
      <c r="N62" s="6"/>
      <c r="O62" s="6"/>
      <c r="P62" s="6"/>
      <c r="Q62" s="202" t="str">
        <f>IF(Q21="","",Q21)</f>
        <v/>
      </c>
      <c r="R62" s="203"/>
      <c r="S62" s="203"/>
      <c r="T62" s="203"/>
      <c r="U62" s="203"/>
      <c r="V62" s="119" t="s">
        <v>23</v>
      </c>
      <c r="W62" s="15" t="s">
        <v>106</v>
      </c>
      <c r="X62" s="68" t="str">
        <f>IF($Q$21="","",別紙1!AD59)</f>
        <v/>
      </c>
      <c r="Y62" s="15"/>
      <c r="Z62" s="15"/>
      <c r="AA62" s="15"/>
    </row>
    <row r="63" spans="1:27" s="15" customFormat="1" ht="15" customHeight="1" x14ac:dyDescent="0.15">
      <c r="A63" s="2"/>
      <c r="B63" s="2"/>
      <c r="C63" s="2"/>
      <c r="D63" s="2"/>
      <c r="E63" s="2"/>
      <c r="F63" s="2"/>
      <c r="G63" s="2"/>
      <c r="H63" s="2"/>
      <c r="I63" s="2"/>
      <c r="J63" s="2"/>
      <c r="K63" s="2"/>
      <c r="L63" s="2"/>
      <c r="M63" s="2"/>
      <c r="N63" s="2"/>
      <c r="O63" s="2"/>
      <c r="P63" s="2"/>
      <c r="Q63" s="2"/>
      <c r="R63" s="2"/>
      <c r="S63" s="2"/>
      <c r="T63" s="2"/>
      <c r="U63" s="2"/>
      <c r="V63" s="3"/>
    </row>
    <row r="64" spans="1:27" s="15" customFormat="1" ht="22.5" customHeight="1" x14ac:dyDescent="0.15">
      <c r="A64" s="260" t="s">
        <v>52</v>
      </c>
      <c r="B64" s="260"/>
      <c r="C64" s="260"/>
      <c r="D64" s="260"/>
      <c r="E64" s="260"/>
      <c r="F64" s="260"/>
      <c r="G64" s="260"/>
      <c r="H64" s="260"/>
      <c r="I64" s="260"/>
      <c r="J64" s="260"/>
      <c r="K64" s="260"/>
      <c r="L64" s="260"/>
      <c r="M64" s="260"/>
      <c r="N64" s="260"/>
      <c r="O64" s="260"/>
      <c r="P64" s="260"/>
      <c r="Q64" s="260"/>
      <c r="R64" s="260"/>
      <c r="S64" s="260"/>
      <c r="T64" s="260"/>
      <c r="U64" s="260"/>
      <c r="V64" s="260"/>
      <c r="W64" s="37"/>
      <c r="X64" s="37"/>
      <c r="Y64" s="37"/>
      <c r="Z64" s="37"/>
      <c r="AA64" s="2"/>
    </row>
    <row r="65" spans="1:27" ht="15" customHeight="1" x14ac:dyDescent="0.15">
      <c r="AA65" s="37"/>
    </row>
    <row r="66" spans="1:27" s="37" customFormat="1" ht="22.5" customHeight="1" x14ac:dyDescent="0.15">
      <c r="A66" s="38"/>
      <c r="B66" s="39" t="s">
        <v>53</v>
      </c>
      <c r="C66" s="38"/>
      <c r="D66" s="38"/>
      <c r="E66" s="38"/>
      <c r="F66" s="38"/>
      <c r="G66" s="38"/>
      <c r="H66" s="38"/>
      <c r="I66" s="38"/>
      <c r="J66" s="38"/>
      <c r="K66" s="38"/>
      <c r="L66" s="38"/>
      <c r="M66" s="38"/>
      <c r="N66" s="38"/>
      <c r="O66" s="38"/>
      <c r="P66" s="38"/>
      <c r="Q66" s="38"/>
      <c r="R66" s="38"/>
      <c r="S66" s="38"/>
      <c r="T66" s="38"/>
      <c r="U66" s="38"/>
      <c r="V66" s="40"/>
      <c r="W66" s="38"/>
      <c r="X66" s="38"/>
      <c r="Y66" s="38"/>
      <c r="Z66" s="38"/>
      <c r="AA66" s="2"/>
    </row>
    <row r="67" spans="1:27" ht="15" customHeight="1" thickBot="1" x14ac:dyDescent="0.2">
      <c r="A67" s="38"/>
      <c r="B67" s="38"/>
      <c r="C67" s="38" t="s">
        <v>33</v>
      </c>
      <c r="D67" s="38"/>
      <c r="E67" s="38"/>
      <c r="F67" s="38"/>
      <c r="G67" s="38"/>
      <c r="H67" s="38"/>
      <c r="I67" s="38"/>
      <c r="J67" s="38" t="s">
        <v>54</v>
      </c>
      <c r="K67" s="38"/>
      <c r="L67" s="38"/>
      <c r="M67" s="38"/>
      <c r="N67" s="38"/>
      <c r="O67" s="38"/>
      <c r="P67" s="38"/>
      <c r="Q67" s="38"/>
      <c r="R67" s="38"/>
      <c r="S67" s="38"/>
      <c r="T67" s="38"/>
      <c r="U67" s="38"/>
      <c r="V67" s="40"/>
      <c r="W67" s="38"/>
      <c r="X67" s="38"/>
      <c r="Y67" s="38"/>
      <c r="Z67" s="38"/>
      <c r="AA67" s="38"/>
    </row>
    <row r="68" spans="1:27" s="38" customFormat="1" ht="22.5" customHeight="1" thickBot="1" x14ac:dyDescent="0.2">
      <c r="C68" s="252" t="str">
        <f>IF($Q$11="","",$Q$11)</f>
        <v/>
      </c>
      <c r="D68" s="253"/>
      <c r="E68" s="253"/>
      <c r="F68" s="41" t="s">
        <v>16</v>
      </c>
      <c r="H68" s="138" t="str">
        <f>IF($C$68="","",IF($C$68&lt;=$J$68,"≦","＞"))</f>
        <v/>
      </c>
      <c r="J68" s="252" t="str">
        <f>IF($U$31="","",$U$31)</f>
        <v/>
      </c>
      <c r="K68" s="253"/>
      <c r="L68" s="253"/>
      <c r="M68" s="41" t="s">
        <v>16</v>
      </c>
      <c r="U68" s="171" t="str">
        <f>IF($H$68="","",IF($H$68="≦","OK","NG"))</f>
        <v/>
      </c>
      <c r="V68" s="40"/>
      <c r="W68" s="44" t="str">
        <f>IF($U$68="","",IF($U$68="OK",0,1))</f>
        <v/>
      </c>
    </row>
    <row r="69" spans="1:27" s="38" customFormat="1" ht="15" customHeight="1" x14ac:dyDescent="0.15">
      <c r="V69" s="40"/>
    </row>
    <row r="70" spans="1:27" s="38" customFormat="1" ht="22.5" customHeight="1" x14ac:dyDescent="0.15">
      <c r="B70" s="39" t="s">
        <v>55</v>
      </c>
      <c r="V70" s="40"/>
    </row>
    <row r="71" spans="1:27" s="38" customFormat="1" ht="15" customHeight="1" thickBot="1" x14ac:dyDescent="0.2">
      <c r="C71" s="42" t="s">
        <v>56</v>
      </c>
      <c r="J71" s="38" t="s">
        <v>57</v>
      </c>
      <c r="V71" s="40"/>
    </row>
    <row r="72" spans="1:27" s="38" customFormat="1" ht="22.5" customHeight="1" thickBot="1" x14ac:dyDescent="0.2">
      <c r="C72" s="252" t="str">
        <f>IF($Q$42="","",$Q$42)</f>
        <v/>
      </c>
      <c r="D72" s="253"/>
      <c r="E72" s="253"/>
      <c r="F72" s="41" t="s">
        <v>16</v>
      </c>
      <c r="H72" s="138" t="str">
        <f>IF($C$72="","",IF($C$72&lt;=$J$72,"≦","＞"))</f>
        <v/>
      </c>
      <c r="J72" s="252" t="str">
        <f>IF($U$47="","",$U$47)</f>
        <v/>
      </c>
      <c r="K72" s="253"/>
      <c r="L72" s="253"/>
      <c r="M72" s="41" t="s">
        <v>16</v>
      </c>
      <c r="U72" s="171" t="str">
        <f>IF($H$72="","",IF($H$72="≦","OK","NG"))</f>
        <v/>
      </c>
      <c r="V72" s="40"/>
      <c r="W72" s="44" t="str">
        <f>IF($U$72="","",IF($U$72="OK",0,1))</f>
        <v/>
      </c>
    </row>
    <row r="73" spans="1:27" s="38" customFormat="1" ht="15" customHeight="1" x14ac:dyDescent="0.15">
      <c r="V73" s="40"/>
    </row>
    <row r="74" spans="1:27" s="38" customFormat="1" ht="22.5" customHeight="1" x14ac:dyDescent="0.15">
      <c r="B74" s="39" t="s">
        <v>58</v>
      </c>
      <c r="V74" s="40"/>
    </row>
    <row r="75" spans="1:27" s="38" customFormat="1" ht="22.5" customHeight="1" thickBot="1" x14ac:dyDescent="0.2">
      <c r="B75" s="39"/>
      <c r="C75" s="38" t="s">
        <v>174</v>
      </c>
      <c r="V75" s="40"/>
    </row>
    <row r="76" spans="1:27" s="38" customFormat="1" ht="22.5" customHeight="1" thickBot="1" x14ac:dyDescent="0.2">
      <c r="P76" s="257" t="str">
        <f>IF($X$76="","",IF($X$76=3,"設置あり","設置なし"))</f>
        <v/>
      </c>
      <c r="Q76" s="258"/>
      <c r="R76" s="258"/>
      <c r="S76" s="259"/>
      <c r="U76" s="171" t="str">
        <f>IF($X$76="","",IF($X$76=3,"OK","NG"))</f>
        <v/>
      </c>
      <c r="V76" s="40"/>
      <c r="W76" s="44" t="str">
        <f>IF($U$76="","",IF($U$76="OK",0,1))</f>
        <v/>
      </c>
      <c r="X76" s="69" t="str">
        <f>IF($X$58="","",SUM($X$56:$X$58))</f>
        <v/>
      </c>
    </row>
    <row r="77" spans="1:27" s="38" customFormat="1" ht="15" customHeight="1" x14ac:dyDescent="0.15">
      <c r="V77" s="40"/>
    </row>
    <row r="78" spans="1:27" s="38" customFormat="1" ht="22.5" customHeight="1" thickBot="1" x14ac:dyDescent="0.2">
      <c r="B78" s="39" t="s">
        <v>60</v>
      </c>
      <c r="V78" s="40"/>
    </row>
    <row r="79" spans="1:27" s="38" customFormat="1" ht="22.5" customHeight="1" thickBot="1" x14ac:dyDescent="0.2">
      <c r="C79" s="38" t="s">
        <v>61</v>
      </c>
      <c r="N79" s="252" t="str">
        <f>IF($X$62="","",IF($X$62=0,"",$Q$62))</f>
        <v/>
      </c>
      <c r="O79" s="253"/>
      <c r="P79" s="43" t="s">
        <v>62</v>
      </c>
      <c r="R79" s="45" t="str">
        <f>IF($N$79="","",IF($N$79&gt;=2,"≧","＜"))</f>
        <v/>
      </c>
      <c r="S79" s="45"/>
      <c r="T79" s="42" t="s">
        <v>63</v>
      </c>
      <c r="U79" s="171" t="str">
        <f>IF($X$62="","",IF($X$62=0,"非該当",IF($R$79="≧","OK","NG")))</f>
        <v/>
      </c>
      <c r="V79" s="40"/>
      <c r="W79" s="44" t="str">
        <f>IF($U$79="","",IF($U$79="非該当",0,IF($U$79="OK",0,1)))</f>
        <v/>
      </c>
    </row>
    <row r="80" spans="1:27" s="38" customFormat="1" ht="15" customHeight="1" x14ac:dyDescent="0.15">
      <c r="V80" s="40"/>
    </row>
    <row r="81" spans="1:27" s="38" customFormat="1" ht="22.5" customHeight="1" thickBot="1" x14ac:dyDescent="0.2">
      <c r="A81" s="2"/>
      <c r="B81" s="18" t="s">
        <v>64</v>
      </c>
      <c r="C81" s="18"/>
      <c r="D81" s="2"/>
      <c r="E81" s="2"/>
      <c r="F81" s="2"/>
      <c r="G81" s="2"/>
      <c r="H81" s="2"/>
      <c r="I81" s="2"/>
      <c r="J81" s="2"/>
      <c r="K81" s="2"/>
      <c r="L81" s="2"/>
      <c r="M81" s="2"/>
      <c r="N81" s="2"/>
      <c r="O81" s="2"/>
      <c r="P81" s="2"/>
      <c r="Q81" s="2"/>
      <c r="R81" s="2"/>
      <c r="S81" s="2"/>
      <c r="T81" s="2"/>
      <c r="U81" s="2"/>
      <c r="V81" s="3"/>
      <c r="W81" s="2"/>
      <c r="X81" s="2"/>
      <c r="Y81" s="2"/>
      <c r="Z81" s="2"/>
    </row>
    <row r="82" spans="1:27" s="38" customFormat="1" ht="22.5" customHeight="1" thickTop="1" thickBot="1" x14ac:dyDescent="0.2">
      <c r="A82" s="2"/>
      <c r="B82" s="2"/>
      <c r="C82" s="254" t="str">
        <f>IF($W$82="","",IF($W$82=0,"適","否"))</f>
        <v/>
      </c>
      <c r="D82" s="255"/>
      <c r="E82" s="255"/>
      <c r="F82" s="255"/>
      <c r="G82" s="255"/>
      <c r="H82" s="255"/>
      <c r="I82" s="255"/>
      <c r="J82" s="255"/>
      <c r="K82" s="255"/>
      <c r="L82" s="255"/>
      <c r="M82" s="255"/>
      <c r="N82" s="255"/>
      <c r="O82" s="255"/>
      <c r="P82" s="255"/>
      <c r="Q82" s="255"/>
      <c r="R82" s="255"/>
      <c r="S82" s="255"/>
      <c r="T82" s="255"/>
      <c r="U82" s="256"/>
      <c r="V82" s="3"/>
      <c r="W82" s="70" t="str">
        <f>IF($W$79="","",SUM($W$68,$W$72,$W$76,$W$79))</f>
        <v/>
      </c>
      <c r="X82" s="2"/>
      <c r="Y82" s="2"/>
      <c r="Z82" s="2"/>
      <c r="AA82" s="2"/>
    </row>
    <row r="83" spans="1:27" ht="22.5" customHeight="1" thickTop="1" x14ac:dyDescent="0.15"/>
    <row r="84" spans="1:27" ht="37.5" customHeight="1" x14ac:dyDescent="0.15"/>
    <row r="85" spans="1:27" ht="15" customHeight="1" x14ac:dyDescent="0.15"/>
    <row r="86" spans="1:27" ht="15" customHeight="1" x14ac:dyDescent="0.15"/>
    <row r="87" spans="1:27" ht="15" customHeight="1" x14ac:dyDescent="0.15"/>
    <row r="88" spans="1:27" ht="15" customHeight="1" x14ac:dyDescent="0.15"/>
    <row r="89" spans="1:27" ht="15" customHeight="1" x14ac:dyDescent="0.15"/>
    <row r="90" spans="1:27" ht="15" customHeight="1" x14ac:dyDescent="0.15"/>
    <row r="91" spans="1:27" ht="15" customHeight="1" x14ac:dyDescent="0.15"/>
    <row r="92" spans="1:27" ht="15" customHeight="1" x14ac:dyDescent="0.15"/>
    <row r="93" spans="1:27" ht="15" customHeight="1" x14ac:dyDescent="0.15"/>
  </sheetData>
  <sheetProtection password="EA11" sheet="1" objects="1" scenarios="1" selectLockedCells="1"/>
  <mergeCells count="65">
    <mergeCell ref="A64:V64"/>
    <mergeCell ref="C36:D38"/>
    <mergeCell ref="C34:D35"/>
    <mergeCell ref="B33:B35"/>
    <mergeCell ref="B36:B38"/>
    <mergeCell ref="B49:B51"/>
    <mergeCell ref="C50:D51"/>
    <mergeCell ref="Q62:U62"/>
    <mergeCell ref="L50:R50"/>
    <mergeCell ref="S50:T50"/>
    <mergeCell ref="L51:R51"/>
    <mergeCell ref="S51:T51"/>
    <mergeCell ref="A53:V53"/>
    <mergeCell ref="Q56:V56"/>
    <mergeCell ref="Q57:V57"/>
    <mergeCell ref="A59:V59"/>
    <mergeCell ref="N79:O79"/>
    <mergeCell ref="C82:U82"/>
    <mergeCell ref="C68:E68"/>
    <mergeCell ref="J68:L68"/>
    <mergeCell ref="C72:E72"/>
    <mergeCell ref="J72:L72"/>
    <mergeCell ref="P76:S76"/>
    <mergeCell ref="U37:U38"/>
    <mergeCell ref="Q61:V61"/>
    <mergeCell ref="V37:V38"/>
    <mergeCell ref="L38:Q38"/>
    <mergeCell ref="A40:V40"/>
    <mergeCell ref="Q42:U42"/>
    <mergeCell ref="C45:E45"/>
    <mergeCell ref="J45:L45"/>
    <mergeCell ref="Q45:U45"/>
    <mergeCell ref="Q55:V55"/>
    <mergeCell ref="L36:R36"/>
    <mergeCell ref="S36:T36"/>
    <mergeCell ref="L35:R35"/>
    <mergeCell ref="S35:T35"/>
    <mergeCell ref="L37:Q37"/>
    <mergeCell ref="S37:T38"/>
    <mergeCell ref="Q21:U21"/>
    <mergeCell ref="Q22:V22"/>
    <mergeCell ref="Q29:U29"/>
    <mergeCell ref="L34:R34"/>
    <mergeCell ref="S34:T34"/>
    <mergeCell ref="L7:P7"/>
    <mergeCell ref="A9:V9"/>
    <mergeCell ref="Q11:U11"/>
    <mergeCell ref="Q14:U14"/>
    <mergeCell ref="Q17:U17"/>
    <mergeCell ref="A1:V1"/>
    <mergeCell ref="C29:E29"/>
    <mergeCell ref="J29:L29"/>
    <mergeCell ref="A3:D3"/>
    <mergeCell ref="E3:V3"/>
    <mergeCell ref="A4:D4"/>
    <mergeCell ref="E4:V4"/>
    <mergeCell ref="A6:D6"/>
    <mergeCell ref="E6:F6"/>
    <mergeCell ref="G6:H6"/>
    <mergeCell ref="L6:M6"/>
    <mergeCell ref="Q25:U25"/>
    <mergeCell ref="A7:D7"/>
    <mergeCell ref="E7:F7"/>
    <mergeCell ref="G7:H7"/>
    <mergeCell ref="J7:K7"/>
  </mergeCells>
  <phoneticPr fontId="1"/>
  <dataValidations count="7">
    <dataValidation type="custom" allowBlank="1" showInputMessage="1" showErrorMessage="1" error="最少時でも１名以上の従業者等が必要です。" sqref="Q21:U21">
      <formula1>Q21&gt;=1</formula1>
    </dataValidation>
    <dataValidation type="custom" allowBlank="1" showInputMessage="1" showErrorMessage="1" error="1,000㎡以上の施設には、適用できません。" sqref="Q14:U14">
      <formula1>Q14&lt;1000</formula1>
    </dataValidation>
    <dataValidation type="list" allowBlank="1" showInputMessage="1" showErrorMessage="1" sqref="Q22:V22">
      <formula1>"受信機等設置場所,その他"</formula1>
    </dataValidation>
    <dataValidation type="list" allowBlank="1" showInputMessage="1" showErrorMessage="1" sqref="L36:R36">
      <formula1>"防火区画,不燃化区画,上記以外の区画,区画なし"</formula1>
    </dataValidation>
    <dataValidation type="list" allowBlank="1" showInputMessage="1" showErrorMessage="1" sqref="L35:R35">
      <formula1>"防炎,非防炎"</formula1>
    </dataValidation>
    <dataValidation type="list" allowBlank="1" showInputMessage="1" showErrorMessage="1" sqref="L34:R34">
      <formula1>"不燃材料,準不燃材料,難燃材料,その他"</formula1>
    </dataValidation>
    <dataValidation type="list" allowBlank="1" showInputMessage="1" showErrorMessage="1" sqref="Q55:V57">
      <formula1>"設置あり,設置なし"</formula1>
    </dataValidation>
  </dataValidations>
  <pageMargins left="1.46" right="0.7" top="0.75" bottom="0.75" header="0.3" footer="0.3"/>
  <pageSetup paperSize="9" scale="83" orientation="portrait" r:id="rId1"/>
  <rowBreaks count="1" manualBreakCount="1">
    <brk id="51" max="21"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60"/>
  <sheetViews>
    <sheetView view="pageBreakPreview" topLeftCell="A34" zoomScale="85" zoomScaleNormal="100" zoomScaleSheetLayoutView="85" workbookViewId="0">
      <selection activeCell="N8" sqref="N8:N9"/>
    </sheetView>
  </sheetViews>
  <sheetFormatPr defaultRowHeight="13.5" x14ac:dyDescent="0.15"/>
  <cols>
    <col min="1" max="1" width="3.625" style="51" customWidth="1"/>
    <col min="2" max="2" width="6.625" style="47" customWidth="1"/>
    <col min="3" max="4" width="4.375" style="47" customWidth="1"/>
    <col min="5" max="6" width="7.625" style="47" customWidth="1"/>
    <col min="7" max="7" width="5" style="47" customWidth="1"/>
    <col min="8" max="8" width="7.625" style="47" customWidth="1"/>
    <col min="9" max="9" width="10" style="48" customWidth="1"/>
    <col min="10" max="10" width="7.625" style="47" customWidth="1"/>
    <col min="11" max="11" width="10" style="48" customWidth="1"/>
    <col min="12" max="12" width="7.625" style="47" customWidth="1"/>
    <col min="13" max="13" width="5.625" style="47" customWidth="1"/>
    <col min="14" max="14" width="7.875" style="47" customWidth="1"/>
    <col min="15" max="31" width="8.25" style="58" customWidth="1"/>
    <col min="32" max="37" width="9" style="49"/>
    <col min="38" max="16384" width="9" style="47"/>
  </cols>
  <sheetData>
    <row r="1" spans="1:37" ht="14.25" x14ac:dyDescent="0.15">
      <c r="A1" s="46" t="s">
        <v>65</v>
      </c>
      <c r="Q1" s="58" t="s">
        <v>109</v>
      </c>
      <c r="R1" s="58" t="s">
        <v>110</v>
      </c>
      <c r="S1" s="58" t="s">
        <v>111</v>
      </c>
      <c r="V1" s="58" t="s">
        <v>149</v>
      </c>
    </row>
    <row r="2" spans="1:37" ht="15" customHeight="1" x14ac:dyDescent="0.15">
      <c r="A2" s="306" t="s">
        <v>66</v>
      </c>
      <c r="B2" s="306"/>
      <c r="C2" s="306"/>
      <c r="D2" s="306"/>
      <c r="E2" s="306"/>
      <c r="F2" s="306"/>
      <c r="G2" s="306"/>
      <c r="H2" s="306"/>
      <c r="I2" s="306"/>
      <c r="J2" s="306"/>
      <c r="K2" s="306"/>
      <c r="L2" s="306"/>
      <c r="M2" s="306"/>
      <c r="N2" s="306"/>
      <c r="O2" s="71" t="s">
        <v>112</v>
      </c>
      <c r="Q2" s="58">
        <v>1</v>
      </c>
      <c r="R2" s="58">
        <v>0.5</v>
      </c>
      <c r="S2" s="58">
        <v>0</v>
      </c>
      <c r="V2" s="58" t="s">
        <v>113</v>
      </c>
      <c r="W2" s="58">
        <v>27</v>
      </c>
    </row>
    <row r="3" spans="1:37" ht="15" customHeight="1" x14ac:dyDescent="0.15">
      <c r="O3" s="71" t="s">
        <v>114</v>
      </c>
      <c r="Q3" s="58">
        <v>1</v>
      </c>
      <c r="R3" s="58">
        <v>0.5</v>
      </c>
      <c r="S3" s="58">
        <v>0</v>
      </c>
      <c r="V3" s="58" t="s">
        <v>82</v>
      </c>
      <c r="W3" s="58">
        <v>36</v>
      </c>
    </row>
    <row r="4" spans="1:37" s="54" customFormat="1" ht="15" customHeight="1" x14ac:dyDescent="0.15">
      <c r="A4" s="307" t="s">
        <v>67</v>
      </c>
      <c r="B4" s="309" t="s">
        <v>68</v>
      </c>
      <c r="C4" s="313" t="s">
        <v>69</v>
      </c>
      <c r="D4" s="309" t="s">
        <v>13</v>
      </c>
      <c r="E4" s="261" t="s">
        <v>70</v>
      </c>
      <c r="F4" s="317"/>
      <c r="G4" s="318"/>
      <c r="H4" s="322" t="s">
        <v>71</v>
      </c>
      <c r="I4" s="317"/>
      <c r="J4" s="317"/>
      <c r="K4" s="317"/>
      <c r="L4" s="317"/>
      <c r="M4" s="317"/>
      <c r="N4" s="52"/>
      <c r="O4" s="71" t="s">
        <v>115</v>
      </c>
      <c r="P4" s="59"/>
      <c r="Q4" s="59">
        <v>2</v>
      </c>
      <c r="R4" s="59">
        <v>0.5</v>
      </c>
      <c r="S4" s="59">
        <v>1</v>
      </c>
      <c r="T4" s="59"/>
      <c r="U4" s="59"/>
      <c r="V4" s="59" t="s">
        <v>50</v>
      </c>
      <c r="W4" s="59">
        <v>60</v>
      </c>
      <c r="X4" s="59"/>
      <c r="Y4" s="59"/>
      <c r="Z4" s="59"/>
      <c r="AA4" s="59"/>
      <c r="AB4" s="59"/>
      <c r="AC4" s="59"/>
      <c r="AD4" s="59"/>
      <c r="AE4" s="59"/>
      <c r="AF4" s="53"/>
      <c r="AG4" s="53"/>
      <c r="AH4" s="53"/>
      <c r="AI4" s="53"/>
      <c r="AJ4" s="53"/>
      <c r="AK4" s="53"/>
    </row>
    <row r="5" spans="1:37" s="54" customFormat="1" ht="15" customHeight="1" x14ac:dyDescent="0.15">
      <c r="A5" s="308"/>
      <c r="B5" s="310"/>
      <c r="C5" s="299"/>
      <c r="D5" s="310"/>
      <c r="E5" s="319"/>
      <c r="F5" s="320"/>
      <c r="G5" s="321"/>
      <c r="H5" s="319"/>
      <c r="I5" s="320"/>
      <c r="J5" s="320"/>
      <c r="K5" s="320"/>
      <c r="L5" s="320"/>
      <c r="M5" s="320"/>
      <c r="N5" s="323" t="s">
        <v>72</v>
      </c>
      <c r="O5" s="71" t="s">
        <v>116</v>
      </c>
      <c r="P5" s="59"/>
      <c r="Q5" s="59">
        <v>1</v>
      </c>
      <c r="R5" s="59">
        <v>1.5</v>
      </c>
      <c r="S5" s="59">
        <v>0.5</v>
      </c>
      <c r="T5" s="59"/>
      <c r="U5" s="59"/>
      <c r="V5" s="59"/>
      <c r="W5" s="59"/>
      <c r="X5" s="59"/>
      <c r="Y5" s="59"/>
      <c r="Z5" s="59"/>
      <c r="AA5" s="59"/>
      <c r="AB5" s="59"/>
      <c r="AC5" s="59"/>
      <c r="AD5" s="59"/>
      <c r="AE5" s="59"/>
      <c r="AF5" s="53"/>
      <c r="AG5" s="53"/>
      <c r="AH5" s="53"/>
      <c r="AI5" s="53"/>
      <c r="AJ5" s="53"/>
      <c r="AK5" s="53"/>
    </row>
    <row r="6" spans="1:37" s="54" customFormat="1" ht="15" customHeight="1" x14ac:dyDescent="0.15">
      <c r="A6" s="282"/>
      <c r="B6" s="311"/>
      <c r="C6" s="314"/>
      <c r="D6" s="310"/>
      <c r="E6" s="326" t="s">
        <v>73</v>
      </c>
      <c r="F6" s="328" t="s">
        <v>74</v>
      </c>
      <c r="G6" s="244"/>
      <c r="H6" s="282" t="s">
        <v>73</v>
      </c>
      <c r="I6" s="283"/>
      <c r="J6" s="283"/>
      <c r="K6" s="284"/>
      <c r="L6" s="285" t="s">
        <v>74</v>
      </c>
      <c r="M6" s="286"/>
      <c r="N6" s="324"/>
      <c r="O6" s="71" t="s">
        <v>117</v>
      </c>
      <c r="P6" s="59"/>
      <c r="Q6" s="59">
        <v>2</v>
      </c>
      <c r="R6" s="59">
        <v>1.5</v>
      </c>
      <c r="S6" s="59">
        <v>1</v>
      </c>
      <c r="T6" s="59"/>
      <c r="U6" s="59"/>
      <c r="V6" s="59"/>
      <c r="W6" s="59"/>
      <c r="X6" s="59"/>
      <c r="Y6" s="59"/>
      <c r="Z6" s="59"/>
      <c r="AA6" s="59"/>
      <c r="AB6" s="59"/>
      <c r="AC6" s="59"/>
      <c r="AD6" s="59"/>
      <c r="AE6" s="59"/>
      <c r="AF6" s="53"/>
      <c r="AG6" s="53"/>
      <c r="AH6" s="53"/>
      <c r="AI6" s="53"/>
      <c r="AJ6" s="53"/>
      <c r="AK6" s="53"/>
    </row>
    <row r="7" spans="1:37" s="54" customFormat="1" ht="15" customHeight="1" x14ac:dyDescent="0.15">
      <c r="A7" s="278"/>
      <c r="B7" s="312"/>
      <c r="C7" s="315"/>
      <c r="D7" s="316"/>
      <c r="E7" s="327"/>
      <c r="F7" s="287" t="s">
        <v>75</v>
      </c>
      <c r="G7" s="288"/>
      <c r="H7" s="55" t="s">
        <v>76</v>
      </c>
      <c r="I7" s="56" t="s">
        <v>77</v>
      </c>
      <c r="J7" s="57" t="s">
        <v>78</v>
      </c>
      <c r="K7" s="56" t="s">
        <v>77</v>
      </c>
      <c r="L7" s="287" t="s">
        <v>75</v>
      </c>
      <c r="M7" s="289"/>
      <c r="N7" s="325"/>
      <c r="O7" s="72" t="s">
        <v>118</v>
      </c>
      <c r="P7" s="73" t="s">
        <v>119</v>
      </c>
      <c r="Q7" s="74" t="s">
        <v>120</v>
      </c>
      <c r="R7" s="73" t="s">
        <v>121</v>
      </c>
      <c r="S7" s="75" t="s">
        <v>122</v>
      </c>
      <c r="T7" s="76" t="s">
        <v>123</v>
      </c>
      <c r="U7" s="77" t="s">
        <v>121</v>
      </c>
      <c r="V7" s="73" t="s">
        <v>124</v>
      </c>
      <c r="W7" s="73" t="s">
        <v>125</v>
      </c>
      <c r="X7" s="78" t="s">
        <v>126</v>
      </c>
      <c r="Y7" s="73" t="s">
        <v>127</v>
      </c>
      <c r="Z7" s="73" t="s">
        <v>128</v>
      </c>
      <c r="AA7" s="78" t="s">
        <v>129</v>
      </c>
      <c r="AB7" s="73" t="s">
        <v>130</v>
      </c>
      <c r="AC7" s="77" t="s">
        <v>131</v>
      </c>
      <c r="AD7" s="73" t="s">
        <v>132</v>
      </c>
      <c r="AE7" s="75" t="s">
        <v>133</v>
      </c>
      <c r="AF7" s="53"/>
      <c r="AG7" s="53"/>
      <c r="AH7" s="53"/>
      <c r="AI7" s="53"/>
      <c r="AJ7" s="53"/>
      <c r="AK7" s="53"/>
    </row>
    <row r="8" spans="1:37" s="54" customFormat="1" ht="15" customHeight="1" x14ac:dyDescent="0.15">
      <c r="A8" s="298">
        <v>1</v>
      </c>
      <c r="B8" s="300"/>
      <c r="C8" s="302"/>
      <c r="D8" s="304"/>
      <c r="E8" s="290"/>
      <c r="F8" s="156"/>
      <c r="G8" s="143"/>
      <c r="H8" s="290"/>
      <c r="I8" s="292"/>
      <c r="J8" s="294"/>
      <c r="K8" s="292"/>
      <c r="L8" s="294"/>
      <c r="M8" s="296"/>
      <c r="N8" s="280"/>
      <c r="O8" s="79" t="str">
        <f>IF(I8="","",ROUND(E8/$W$4/2,2))</f>
        <v/>
      </c>
      <c r="P8" s="79" t="str">
        <f>IF(F8="","",IF(I8="","",IF(G8=$V$2,ROUND(F8/$W$2/2,2),IF(G8=$V$3,ROUND(F8/$W$3/2,2),0))))</f>
        <v/>
      </c>
      <c r="Q8" s="79">
        <f>SUM(O8:P8,P9)</f>
        <v>0</v>
      </c>
      <c r="R8" s="79">
        <f t="shared" ref="R8:R58" si="0">IF(B8=$R$7,Q8,0)</f>
        <v>0</v>
      </c>
      <c r="S8" s="80">
        <f>IF(I8=$O$4,$S$4,IF(I8=$O$5,$S$5,IF(I8=$O$6,$S$6,0)))</f>
        <v>0</v>
      </c>
      <c r="T8" s="81">
        <f>IF(K8=$O$4,$S$4,IF(K8=$O$5,$S$5,IF(K8=$O$6,$S$6,0)))</f>
        <v>0</v>
      </c>
      <c r="U8" s="82">
        <f t="shared" ref="U8:U58" si="1">IF(B8=$U$7,S8,0)</f>
        <v>0</v>
      </c>
      <c r="V8" s="79" t="str">
        <f>IF(I8="","",IF(I8=$O$5,$R$5,IF(I8=$O$6,$R$6,0.5)))</f>
        <v/>
      </c>
      <c r="W8" s="83" t="str">
        <f t="shared" ref="W8:W58" si="2">IF(I8="","",IF(I8=$O$4,$Q$4,IF(I8=$O$6,$Q$6,1)))</f>
        <v/>
      </c>
      <c r="X8" s="84" t="str">
        <f t="shared" ref="X8:X58" si="3">IF(I8="","",ROUND((H8*W8)/V8/$W$4,2))</f>
        <v/>
      </c>
      <c r="Y8" s="79" t="str">
        <f>IF(K8="","",IF(K8=$O$5,$R$5,IF(K8=$O$6,$R$6,0.5)))</f>
        <v/>
      </c>
      <c r="Z8" s="83" t="str">
        <f>IF(K8="","",IF(K8=$O$4,$Q$4,IF(K8=$O$6,$Q$6,1)))</f>
        <v/>
      </c>
      <c r="AA8" s="84" t="str">
        <f t="shared" ref="AA8:AA13" si="4">IF(K8="","",ROUND((J8*Z8)/Y8/$W$4,2))</f>
        <v/>
      </c>
      <c r="AB8" s="79" t="str">
        <f t="shared" ref="AB8:AB58" si="5">IF(I8="","",IF(M8=$V$2,ROUND(L8/$W$2/0.5,2),IF(M8=$V$3,ROUND(L8/$W$3/0.5,2),0)))</f>
        <v/>
      </c>
      <c r="AC8" s="82">
        <f t="shared" ref="AC8:AC13" si="6">SUM(X8,AA8:AB8)</f>
        <v>0</v>
      </c>
      <c r="AD8" s="83" t="str">
        <f>IF(I8="","",IF(I8=$O$4,1,IF(I8=$O$6,1,IF(K8=$O$4,1,IF(K8=$O$6,1,0)))))</f>
        <v/>
      </c>
      <c r="AE8" s="80" t="str">
        <f>IF(I8="","",IF(B8=$R$7,ROUND((N8*W8)/$W$4/V8,2),0))</f>
        <v/>
      </c>
      <c r="AF8" s="53"/>
      <c r="AG8" s="53"/>
      <c r="AH8" s="53"/>
      <c r="AI8" s="53"/>
      <c r="AJ8" s="53"/>
      <c r="AK8" s="53"/>
    </row>
    <row r="9" spans="1:37" s="54" customFormat="1" ht="15" customHeight="1" x14ac:dyDescent="0.15">
      <c r="A9" s="299"/>
      <c r="B9" s="301"/>
      <c r="C9" s="303"/>
      <c r="D9" s="305"/>
      <c r="E9" s="291"/>
      <c r="F9" s="157"/>
      <c r="G9" s="143"/>
      <c r="H9" s="291"/>
      <c r="I9" s="293"/>
      <c r="J9" s="295"/>
      <c r="K9" s="293"/>
      <c r="L9" s="295"/>
      <c r="M9" s="297"/>
      <c r="N9" s="281"/>
      <c r="O9" s="85"/>
      <c r="P9" s="79" t="str">
        <f>IF(F9="","",IF(I8="","",IF(G9=$V$2,ROUND(F9/$W$2/2,2),IF(G9=$V$3,ROUND(F9/$W$3/2,2),0))))</f>
        <v/>
      </c>
      <c r="Q9" s="86"/>
      <c r="R9" s="86"/>
      <c r="S9" s="85"/>
      <c r="T9" s="86"/>
      <c r="U9" s="87"/>
      <c r="V9" s="86"/>
      <c r="W9" s="88"/>
      <c r="X9" s="89"/>
      <c r="Y9" s="86"/>
      <c r="Z9" s="88"/>
      <c r="AA9" s="89"/>
      <c r="AB9" s="86"/>
      <c r="AC9" s="87"/>
      <c r="AD9" s="127"/>
      <c r="AE9" s="85"/>
      <c r="AF9" s="53"/>
      <c r="AG9" s="53"/>
      <c r="AH9" s="53"/>
      <c r="AI9" s="53"/>
      <c r="AJ9" s="53"/>
      <c r="AK9" s="53"/>
    </row>
    <row r="10" spans="1:37" s="54" customFormat="1" ht="15" customHeight="1" x14ac:dyDescent="0.15">
      <c r="A10" s="125">
        <v>2</v>
      </c>
      <c r="B10" s="145"/>
      <c r="C10" s="158"/>
      <c r="D10" s="159"/>
      <c r="E10" s="160"/>
      <c r="F10" s="161"/>
      <c r="G10" s="143"/>
      <c r="H10" s="165"/>
      <c r="I10" s="148"/>
      <c r="J10" s="167"/>
      <c r="K10" s="148"/>
      <c r="L10" s="161"/>
      <c r="M10" s="150"/>
      <c r="N10" s="169"/>
      <c r="O10" s="79" t="str">
        <f t="shared" ref="O10:O58" si="7">IF(I10="","",ROUND(E10/$W$4/2,2))</f>
        <v/>
      </c>
      <c r="P10" s="79" t="str">
        <f>IF(I10="","",IF(G10=$V$2,ROUND(F10/$W$2/2,2),IF(G10=$V$3,ROUND(F10/$W$3/2,2),0)))</f>
        <v/>
      </c>
      <c r="Q10" s="79">
        <f t="shared" ref="Q10:Q58" si="8">SUM(O10:P10)</f>
        <v>0</v>
      </c>
      <c r="R10" s="79">
        <f t="shared" si="0"/>
        <v>0</v>
      </c>
      <c r="S10" s="80">
        <f t="shared" ref="S10:S58" si="9">IF(I10=$O$4,$S$4,IF(I10=$O$5,$S$5,IF(I10=$O$6,$S$6,0)))</f>
        <v>0</v>
      </c>
      <c r="T10" s="81">
        <f t="shared" ref="T10:T58" si="10">IF(K10=$O$4,$S$4,IF(K10=$O$5,$S$5,IF(K10=$O$6,$S$6,0)))</f>
        <v>0</v>
      </c>
      <c r="U10" s="82">
        <f t="shared" si="1"/>
        <v>0</v>
      </c>
      <c r="V10" s="79" t="str">
        <f t="shared" ref="V10:V58" si="11">IF(I10="","",IF(I10=$O$5,$R$5,IF(I10=$O$6,$R$6,0.5)))</f>
        <v/>
      </c>
      <c r="W10" s="83" t="str">
        <f t="shared" si="2"/>
        <v/>
      </c>
      <c r="X10" s="84" t="str">
        <f t="shared" si="3"/>
        <v/>
      </c>
      <c r="Y10" s="79" t="str">
        <f t="shared" ref="Y10:Y58" si="12">IF(K10="","",IF(K10=$O$5,$R$5,IF(K10=$O$6,$R$6,0.5)))</f>
        <v/>
      </c>
      <c r="Z10" s="83" t="str">
        <f t="shared" ref="Z10:Z58" si="13">IF(K10="","",IF(K10=$O$4,$Q$4,IF(K10=$O$6,$Q$6,1)))</f>
        <v/>
      </c>
      <c r="AA10" s="84" t="str">
        <f t="shared" si="4"/>
        <v/>
      </c>
      <c r="AB10" s="79" t="str">
        <f t="shared" si="5"/>
        <v/>
      </c>
      <c r="AC10" s="82">
        <f t="shared" si="6"/>
        <v>0</v>
      </c>
      <c r="AD10" s="83" t="str">
        <f t="shared" ref="AD10:AD58" si="14">IF(I10="","",IF(I10=$O$4,1,IF(I10=$O$6,1,IF(K10=$O$4,1,IF(K10=$O$6,1,0)))))</f>
        <v/>
      </c>
      <c r="AE10" s="80" t="str">
        <f t="shared" ref="AE10:AE58" si="15">IF(I10="","",IF(B10=$R$7,ROUND((N10*W10)/$W$4/V10,2),0))</f>
        <v/>
      </c>
      <c r="AF10" s="53"/>
      <c r="AG10" s="53"/>
      <c r="AH10" s="53"/>
      <c r="AI10" s="53"/>
      <c r="AJ10" s="53"/>
      <c r="AK10" s="53"/>
    </row>
    <row r="11" spans="1:37" s="54" customFormat="1" ht="15" customHeight="1" x14ac:dyDescent="0.15">
      <c r="A11" s="125">
        <v>3</v>
      </c>
      <c r="B11" s="145"/>
      <c r="C11" s="158"/>
      <c r="D11" s="159"/>
      <c r="E11" s="160"/>
      <c r="F11" s="161"/>
      <c r="G11" s="143"/>
      <c r="H11" s="165"/>
      <c r="I11" s="148"/>
      <c r="J11" s="167"/>
      <c r="K11" s="148"/>
      <c r="L11" s="161"/>
      <c r="M11" s="150"/>
      <c r="N11" s="169"/>
      <c r="O11" s="79" t="str">
        <f t="shared" si="7"/>
        <v/>
      </c>
      <c r="P11" s="79" t="str">
        <f t="shared" ref="P11:P58" si="16">IF(I11="","",IF(G11=$V$2,ROUND(F11/$W$2/2,2),IF(G11=$V$3,ROUND(F11/$W$3/2,2),0)))</f>
        <v/>
      </c>
      <c r="Q11" s="79">
        <f t="shared" si="8"/>
        <v>0</v>
      </c>
      <c r="R11" s="79">
        <f t="shared" si="0"/>
        <v>0</v>
      </c>
      <c r="S11" s="80">
        <f t="shared" si="9"/>
        <v>0</v>
      </c>
      <c r="T11" s="81">
        <f t="shared" si="10"/>
        <v>0</v>
      </c>
      <c r="U11" s="82">
        <f t="shared" si="1"/>
        <v>0</v>
      </c>
      <c r="V11" s="79" t="str">
        <f t="shared" si="11"/>
        <v/>
      </c>
      <c r="W11" s="83" t="str">
        <f t="shared" si="2"/>
        <v/>
      </c>
      <c r="X11" s="84" t="str">
        <f t="shared" si="3"/>
        <v/>
      </c>
      <c r="Y11" s="79" t="str">
        <f t="shared" si="12"/>
        <v/>
      </c>
      <c r="Z11" s="83" t="str">
        <f t="shared" si="13"/>
        <v/>
      </c>
      <c r="AA11" s="84" t="str">
        <f t="shared" si="4"/>
        <v/>
      </c>
      <c r="AB11" s="79" t="str">
        <f t="shared" si="5"/>
        <v/>
      </c>
      <c r="AC11" s="82">
        <f t="shared" si="6"/>
        <v>0</v>
      </c>
      <c r="AD11" s="83" t="str">
        <f t="shared" si="14"/>
        <v/>
      </c>
      <c r="AE11" s="80" t="str">
        <f t="shared" si="15"/>
        <v/>
      </c>
      <c r="AF11" s="53"/>
      <c r="AG11" s="53"/>
      <c r="AH11" s="53"/>
      <c r="AI11" s="53"/>
      <c r="AJ11" s="53"/>
      <c r="AK11" s="53"/>
    </row>
    <row r="12" spans="1:37" s="54" customFormat="1" ht="15" customHeight="1" x14ac:dyDescent="0.15">
      <c r="A12" s="125">
        <v>4</v>
      </c>
      <c r="B12" s="145"/>
      <c r="C12" s="158"/>
      <c r="D12" s="159"/>
      <c r="E12" s="160"/>
      <c r="F12" s="161"/>
      <c r="G12" s="143"/>
      <c r="H12" s="165"/>
      <c r="I12" s="148"/>
      <c r="J12" s="167"/>
      <c r="K12" s="148"/>
      <c r="L12" s="161"/>
      <c r="M12" s="150"/>
      <c r="N12" s="169"/>
      <c r="O12" s="79" t="str">
        <f t="shared" si="7"/>
        <v/>
      </c>
      <c r="P12" s="79" t="str">
        <f t="shared" si="16"/>
        <v/>
      </c>
      <c r="Q12" s="79">
        <f t="shared" si="8"/>
        <v>0</v>
      </c>
      <c r="R12" s="79">
        <f t="shared" si="0"/>
        <v>0</v>
      </c>
      <c r="S12" s="80">
        <f t="shared" si="9"/>
        <v>0</v>
      </c>
      <c r="T12" s="81">
        <f t="shared" si="10"/>
        <v>0</v>
      </c>
      <c r="U12" s="82">
        <f t="shared" si="1"/>
        <v>0</v>
      </c>
      <c r="V12" s="79" t="str">
        <f t="shared" si="11"/>
        <v/>
      </c>
      <c r="W12" s="83" t="str">
        <f t="shared" si="2"/>
        <v/>
      </c>
      <c r="X12" s="84" t="str">
        <f t="shared" si="3"/>
        <v/>
      </c>
      <c r="Y12" s="79" t="str">
        <f t="shared" si="12"/>
        <v/>
      </c>
      <c r="Z12" s="83" t="str">
        <f t="shared" si="13"/>
        <v/>
      </c>
      <c r="AA12" s="84" t="str">
        <f t="shared" si="4"/>
        <v/>
      </c>
      <c r="AB12" s="79" t="str">
        <f t="shared" si="5"/>
        <v/>
      </c>
      <c r="AC12" s="82">
        <f t="shared" si="6"/>
        <v>0</v>
      </c>
      <c r="AD12" s="83" t="str">
        <f t="shared" si="14"/>
        <v/>
      </c>
      <c r="AE12" s="80" t="str">
        <f t="shared" si="15"/>
        <v/>
      </c>
      <c r="AF12" s="53"/>
      <c r="AG12" s="53"/>
      <c r="AH12" s="53"/>
      <c r="AI12" s="53"/>
      <c r="AJ12" s="53"/>
      <c r="AK12" s="53"/>
    </row>
    <row r="13" spans="1:37" s="54" customFormat="1" ht="15" customHeight="1" x14ac:dyDescent="0.15">
      <c r="A13" s="125">
        <v>5</v>
      </c>
      <c r="B13" s="145"/>
      <c r="C13" s="158"/>
      <c r="D13" s="159"/>
      <c r="E13" s="160"/>
      <c r="F13" s="161"/>
      <c r="G13" s="143"/>
      <c r="H13" s="165"/>
      <c r="I13" s="148"/>
      <c r="J13" s="167"/>
      <c r="K13" s="148"/>
      <c r="L13" s="161"/>
      <c r="M13" s="150"/>
      <c r="N13" s="169"/>
      <c r="O13" s="79" t="str">
        <f t="shared" si="7"/>
        <v/>
      </c>
      <c r="P13" s="79" t="str">
        <f t="shared" si="16"/>
        <v/>
      </c>
      <c r="Q13" s="79">
        <f t="shared" si="8"/>
        <v>0</v>
      </c>
      <c r="R13" s="79">
        <f t="shared" si="0"/>
        <v>0</v>
      </c>
      <c r="S13" s="80">
        <f t="shared" si="9"/>
        <v>0</v>
      </c>
      <c r="T13" s="81">
        <f t="shared" si="10"/>
        <v>0</v>
      </c>
      <c r="U13" s="82">
        <f t="shared" si="1"/>
        <v>0</v>
      </c>
      <c r="V13" s="79" t="str">
        <f t="shared" si="11"/>
        <v/>
      </c>
      <c r="W13" s="83" t="str">
        <f t="shared" si="2"/>
        <v/>
      </c>
      <c r="X13" s="84" t="str">
        <f t="shared" si="3"/>
        <v/>
      </c>
      <c r="Y13" s="79" t="str">
        <f t="shared" si="12"/>
        <v/>
      </c>
      <c r="Z13" s="83" t="str">
        <f t="shared" si="13"/>
        <v/>
      </c>
      <c r="AA13" s="84" t="str">
        <f t="shared" si="4"/>
        <v/>
      </c>
      <c r="AB13" s="79" t="str">
        <f t="shared" si="5"/>
        <v/>
      </c>
      <c r="AC13" s="82">
        <f t="shared" si="6"/>
        <v>0</v>
      </c>
      <c r="AD13" s="83" t="str">
        <f t="shared" si="14"/>
        <v/>
      </c>
      <c r="AE13" s="80" t="str">
        <f t="shared" si="15"/>
        <v/>
      </c>
      <c r="AF13" s="53"/>
      <c r="AG13" s="53"/>
      <c r="AH13" s="53"/>
      <c r="AI13" s="53"/>
      <c r="AJ13" s="53"/>
      <c r="AK13" s="53"/>
    </row>
    <row r="14" spans="1:37" s="54" customFormat="1" ht="15" customHeight="1" x14ac:dyDescent="0.15">
      <c r="A14" s="125">
        <v>6</v>
      </c>
      <c r="B14" s="145"/>
      <c r="C14" s="158"/>
      <c r="D14" s="159"/>
      <c r="E14" s="160"/>
      <c r="F14" s="161"/>
      <c r="G14" s="143"/>
      <c r="H14" s="165"/>
      <c r="I14" s="148"/>
      <c r="J14" s="167"/>
      <c r="K14" s="148"/>
      <c r="L14" s="161"/>
      <c r="M14" s="150"/>
      <c r="N14" s="169"/>
      <c r="O14" s="79" t="str">
        <f t="shared" si="7"/>
        <v/>
      </c>
      <c r="P14" s="79" t="str">
        <f t="shared" si="16"/>
        <v/>
      </c>
      <c r="Q14" s="79">
        <f t="shared" si="8"/>
        <v>0</v>
      </c>
      <c r="R14" s="79">
        <f t="shared" si="0"/>
        <v>0</v>
      </c>
      <c r="S14" s="80">
        <f t="shared" si="9"/>
        <v>0</v>
      </c>
      <c r="T14" s="81">
        <f t="shared" si="10"/>
        <v>0</v>
      </c>
      <c r="U14" s="82">
        <f t="shared" si="1"/>
        <v>0</v>
      </c>
      <c r="V14" s="79" t="str">
        <f t="shared" si="11"/>
        <v/>
      </c>
      <c r="W14" s="83" t="str">
        <f t="shared" si="2"/>
        <v/>
      </c>
      <c r="X14" s="84" t="str">
        <f t="shared" si="3"/>
        <v/>
      </c>
      <c r="Y14" s="79" t="str">
        <f t="shared" si="12"/>
        <v/>
      </c>
      <c r="Z14" s="83" t="str">
        <f t="shared" si="13"/>
        <v/>
      </c>
      <c r="AA14" s="84" t="str">
        <f>IF(K14="","",ROUND((J14*Z14)/Y14/$W$4,2))</f>
        <v/>
      </c>
      <c r="AB14" s="79" t="str">
        <f t="shared" si="5"/>
        <v/>
      </c>
      <c r="AC14" s="82">
        <f>SUM(X14,AA14:AB14)</f>
        <v>0</v>
      </c>
      <c r="AD14" s="83" t="str">
        <f t="shared" si="14"/>
        <v/>
      </c>
      <c r="AE14" s="80" t="str">
        <f t="shared" si="15"/>
        <v/>
      </c>
      <c r="AF14" s="53"/>
      <c r="AG14" s="53"/>
      <c r="AH14" s="53"/>
      <c r="AI14" s="53"/>
      <c r="AJ14" s="53"/>
      <c r="AK14" s="53"/>
    </row>
    <row r="15" spans="1:37" s="54" customFormat="1" ht="15" customHeight="1" x14ac:dyDescent="0.15">
      <c r="A15" s="125">
        <v>7</v>
      </c>
      <c r="B15" s="145"/>
      <c r="C15" s="158"/>
      <c r="D15" s="159"/>
      <c r="E15" s="160"/>
      <c r="F15" s="161"/>
      <c r="G15" s="143"/>
      <c r="H15" s="165"/>
      <c r="I15" s="148"/>
      <c r="J15" s="167"/>
      <c r="K15" s="148"/>
      <c r="L15" s="161"/>
      <c r="M15" s="150"/>
      <c r="N15" s="169"/>
      <c r="O15" s="79" t="str">
        <f t="shared" si="7"/>
        <v/>
      </c>
      <c r="P15" s="79" t="str">
        <f t="shared" si="16"/>
        <v/>
      </c>
      <c r="Q15" s="79">
        <f t="shared" si="8"/>
        <v>0</v>
      </c>
      <c r="R15" s="79">
        <f t="shared" si="0"/>
        <v>0</v>
      </c>
      <c r="S15" s="80">
        <f t="shared" si="9"/>
        <v>0</v>
      </c>
      <c r="T15" s="81">
        <f t="shared" si="10"/>
        <v>0</v>
      </c>
      <c r="U15" s="82">
        <f t="shared" si="1"/>
        <v>0</v>
      </c>
      <c r="V15" s="79" t="str">
        <f t="shared" si="11"/>
        <v/>
      </c>
      <c r="W15" s="83" t="str">
        <f t="shared" si="2"/>
        <v/>
      </c>
      <c r="X15" s="84" t="str">
        <f t="shared" si="3"/>
        <v/>
      </c>
      <c r="Y15" s="79" t="str">
        <f t="shared" si="12"/>
        <v/>
      </c>
      <c r="Z15" s="83" t="str">
        <f t="shared" si="13"/>
        <v/>
      </c>
      <c r="AA15" s="84" t="str">
        <f t="shared" ref="AA15:AA58" si="17">IF(K15="","",ROUND((J15*Z15)/Y15/$W$4,2))</f>
        <v/>
      </c>
      <c r="AB15" s="79" t="str">
        <f t="shared" si="5"/>
        <v/>
      </c>
      <c r="AC15" s="82">
        <f t="shared" ref="AC15:AC58" si="18">SUM(X15,AA15:AB15)</f>
        <v>0</v>
      </c>
      <c r="AD15" s="83" t="str">
        <f t="shared" si="14"/>
        <v/>
      </c>
      <c r="AE15" s="80" t="str">
        <f t="shared" si="15"/>
        <v/>
      </c>
      <c r="AF15" s="53"/>
      <c r="AG15" s="53"/>
      <c r="AH15" s="53"/>
      <c r="AI15" s="53"/>
      <c r="AJ15" s="53"/>
      <c r="AK15" s="53"/>
    </row>
    <row r="16" spans="1:37" s="54" customFormat="1" ht="15" customHeight="1" x14ac:dyDescent="0.15">
      <c r="A16" s="125">
        <v>8</v>
      </c>
      <c r="B16" s="145"/>
      <c r="C16" s="158"/>
      <c r="D16" s="159"/>
      <c r="E16" s="160"/>
      <c r="F16" s="161"/>
      <c r="G16" s="143"/>
      <c r="H16" s="165"/>
      <c r="I16" s="148"/>
      <c r="J16" s="167"/>
      <c r="K16" s="148"/>
      <c r="L16" s="161"/>
      <c r="M16" s="150"/>
      <c r="N16" s="169"/>
      <c r="O16" s="79" t="str">
        <f t="shared" si="7"/>
        <v/>
      </c>
      <c r="P16" s="79" t="str">
        <f t="shared" si="16"/>
        <v/>
      </c>
      <c r="Q16" s="79">
        <f t="shared" si="8"/>
        <v>0</v>
      </c>
      <c r="R16" s="79">
        <f t="shared" si="0"/>
        <v>0</v>
      </c>
      <c r="S16" s="80">
        <f t="shared" si="9"/>
        <v>0</v>
      </c>
      <c r="T16" s="81">
        <f t="shared" si="10"/>
        <v>0</v>
      </c>
      <c r="U16" s="82">
        <f t="shared" si="1"/>
        <v>0</v>
      </c>
      <c r="V16" s="79" t="str">
        <f t="shared" si="11"/>
        <v/>
      </c>
      <c r="W16" s="83" t="str">
        <f t="shared" si="2"/>
        <v/>
      </c>
      <c r="X16" s="84" t="str">
        <f t="shared" si="3"/>
        <v/>
      </c>
      <c r="Y16" s="79" t="str">
        <f t="shared" si="12"/>
        <v/>
      </c>
      <c r="Z16" s="83" t="str">
        <f t="shared" si="13"/>
        <v/>
      </c>
      <c r="AA16" s="84" t="str">
        <f t="shared" si="17"/>
        <v/>
      </c>
      <c r="AB16" s="79" t="str">
        <f t="shared" si="5"/>
        <v/>
      </c>
      <c r="AC16" s="82">
        <f t="shared" si="18"/>
        <v>0</v>
      </c>
      <c r="AD16" s="83" t="str">
        <f t="shared" si="14"/>
        <v/>
      </c>
      <c r="AE16" s="80" t="str">
        <f t="shared" si="15"/>
        <v/>
      </c>
      <c r="AF16" s="53"/>
      <c r="AG16" s="53"/>
      <c r="AH16" s="53"/>
      <c r="AI16" s="53"/>
      <c r="AJ16" s="53"/>
      <c r="AK16" s="53"/>
    </row>
    <row r="17" spans="1:37" s="54" customFormat="1" ht="15" customHeight="1" x14ac:dyDescent="0.15">
      <c r="A17" s="125">
        <v>9</v>
      </c>
      <c r="B17" s="145"/>
      <c r="C17" s="158"/>
      <c r="D17" s="159"/>
      <c r="E17" s="160"/>
      <c r="F17" s="161"/>
      <c r="G17" s="143"/>
      <c r="H17" s="165"/>
      <c r="I17" s="148"/>
      <c r="J17" s="167"/>
      <c r="K17" s="148"/>
      <c r="L17" s="161"/>
      <c r="M17" s="150"/>
      <c r="N17" s="169"/>
      <c r="O17" s="79" t="str">
        <f t="shared" si="7"/>
        <v/>
      </c>
      <c r="P17" s="79" t="str">
        <f t="shared" si="16"/>
        <v/>
      </c>
      <c r="Q17" s="79">
        <f t="shared" si="8"/>
        <v>0</v>
      </c>
      <c r="R17" s="79">
        <f t="shared" si="0"/>
        <v>0</v>
      </c>
      <c r="S17" s="80">
        <f t="shared" si="9"/>
        <v>0</v>
      </c>
      <c r="T17" s="81">
        <f t="shared" si="10"/>
        <v>0</v>
      </c>
      <c r="U17" s="82">
        <f t="shared" si="1"/>
        <v>0</v>
      </c>
      <c r="V17" s="79" t="str">
        <f t="shared" si="11"/>
        <v/>
      </c>
      <c r="W17" s="83" t="str">
        <f t="shared" si="2"/>
        <v/>
      </c>
      <c r="X17" s="84" t="str">
        <f t="shared" si="3"/>
        <v/>
      </c>
      <c r="Y17" s="79" t="str">
        <f t="shared" si="12"/>
        <v/>
      </c>
      <c r="Z17" s="83" t="str">
        <f t="shared" si="13"/>
        <v/>
      </c>
      <c r="AA17" s="84" t="str">
        <f t="shared" si="17"/>
        <v/>
      </c>
      <c r="AB17" s="79" t="str">
        <f t="shared" si="5"/>
        <v/>
      </c>
      <c r="AC17" s="82">
        <f t="shared" si="18"/>
        <v>0</v>
      </c>
      <c r="AD17" s="83" t="str">
        <f t="shared" si="14"/>
        <v/>
      </c>
      <c r="AE17" s="80" t="str">
        <f t="shared" si="15"/>
        <v/>
      </c>
      <c r="AF17" s="53"/>
      <c r="AG17" s="53"/>
      <c r="AH17" s="53"/>
      <c r="AI17" s="53"/>
      <c r="AJ17" s="53"/>
      <c r="AK17" s="53"/>
    </row>
    <row r="18" spans="1:37" s="54" customFormat="1" ht="15" customHeight="1" x14ac:dyDescent="0.15">
      <c r="A18" s="125">
        <v>10</v>
      </c>
      <c r="B18" s="145"/>
      <c r="C18" s="158"/>
      <c r="D18" s="159"/>
      <c r="E18" s="160"/>
      <c r="F18" s="161"/>
      <c r="G18" s="143"/>
      <c r="H18" s="165"/>
      <c r="I18" s="148"/>
      <c r="J18" s="167"/>
      <c r="K18" s="148"/>
      <c r="L18" s="161"/>
      <c r="M18" s="150"/>
      <c r="N18" s="169"/>
      <c r="O18" s="79" t="str">
        <f t="shared" si="7"/>
        <v/>
      </c>
      <c r="P18" s="79" t="str">
        <f t="shared" si="16"/>
        <v/>
      </c>
      <c r="Q18" s="79">
        <f t="shared" si="8"/>
        <v>0</v>
      </c>
      <c r="R18" s="79">
        <f t="shared" si="0"/>
        <v>0</v>
      </c>
      <c r="S18" s="80">
        <f t="shared" si="9"/>
        <v>0</v>
      </c>
      <c r="T18" s="81">
        <f t="shared" si="10"/>
        <v>0</v>
      </c>
      <c r="U18" s="82">
        <f t="shared" si="1"/>
        <v>0</v>
      </c>
      <c r="V18" s="79" t="str">
        <f t="shared" si="11"/>
        <v/>
      </c>
      <c r="W18" s="83" t="str">
        <f t="shared" si="2"/>
        <v/>
      </c>
      <c r="X18" s="84" t="str">
        <f t="shared" si="3"/>
        <v/>
      </c>
      <c r="Y18" s="79" t="str">
        <f t="shared" si="12"/>
        <v/>
      </c>
      <c r="Z18" s="83" t="str">
        <f t="shared" si="13"/>
        <v/>
      </c>
      <c r="AA18" s="84" t="str">
        <f t="shared" si="17"/>
        <v/>
      </c>
      <c r="AB18" s="79" t="str">
        <f t="shared" si="5"/>
        <v/>
      </c>
      <c r="AC18" s="82">
        <f t="shared" si="18"/>
        <v>0</v>
      </c>
      <c r="AD18" s="83" t="str">
        <f t="shared" si="14"/>
        <v/>
      </c>
      <c r="AE18" s="80" t="str">
        <f t="shared" si="15"/>
        <v/>
      </c>
      <c r="AF18" s="53"/>
      <c r="AG18" s="53"/>
      <c r="AH18" s="53"/>
      <c r="AI18" s="53"/>
      <c r="AJ18" s="53"/>
      <c r="AK18" s="53"/>
    </row>
    <row r="19" spans="1:37" s="54" customFormat="1" ht="15" customHeight="1" x14ac:dyDescent="0.15">
      <c r="A19" s="125">
        <v>11</v>
      </c>
      <c r="B19" s="145"/>
      <c r="C19" s="158"/>
      <c r="D19" s="159"/>
      <c r="E19" s="160"/>
      <c r="F19" s="161"/>
      <c r="G19" s="143"/>
      <c r="H19" s="165"/>
      <c r="I19" s="148"/>
      <c r="J19" s="167"/>
      <c r="K19" s="148"/>
      <c r="L19" s="161"/>
      <c r="M19" s="150"/>
      <c r="N19" s="169"/>
      <c r="O19" s="79" t="str">
        <f t="shared" si="7"/>
        <v/>
      </c>
      <c r="P19" s="79" t="str">
        <f t="shared" si="16"/>
        <v/>
      </c>
      <c r="Q19" s="79">
        <f t="shared" si="8"/>
        <v>0</v>
      </c>
      <c r="R19" s="79">
        <f t="shared" si="0"/>
        <v>0</v>
      </c>
      <c r="S19" s="80">
        <f t="shared" si="9"/>
        <v>0</v>
      </c>
      <c r="T19" s="81">
        <f t="shared" si="10"/>
        <v>0</v>
      </c>
      <c r="U19" s="82">
        <f t="shared" si="1"/>
        <v>0</v>
      </c>
      <c r="V19" s="79" t="str">
        <f t="shared" si="11"/>
        <v/>
      </c>
      <c r="W19" s="83" t="str">
        <f t="shared" si="2"/>
        <v/>
      </c>
      <c r="X19" s="84" t="str">
        <f t="shared" si="3"/>
        <v/>
      </c>
      <c r="Y19" s="79" t="str">
        <f t="shared" si="12"/>
        <v/>
      </c>
      <c r="Z19" s="83" t="str">
        <f t="shared" si="13"/>
        <v/>
      </c>
      <c r="AA19" s="84" t="str">
        <f t="shared" si="17"/>
        <v/>
      </c>
      <c r="AB19" s="79" t="str">
        <f t="shared" si="5"/>
        <v/>
      </c>
      <c r="AC19" s="82">
        <f t="shared" si="18"/>
        <v>0</v>
      </c>
      <c r="AD19" s="83" t="str">
        <f t="shared" si="14"/>
        <v/>
      </c>
      <c r="AE19" s="80" t="str">
        <f t="shared" si="15"/>
        <v/>
      </c>
      <c r="AF19" s="53"/>
      <c r="AG19" s="53"/>
      <c r="AH19" s="53"/>
      <c r="AI19" s="53"/>
      <c r="AJ19" s="53"/>
      <c r="AK19" s="53"/>
    </row>
    <row r="20" spans="1:37" s="54" customFormat="1" ht="15" customHeight="1" x14ac:dyDescent="0.15">
      <c r="A20" s="125">
        <v>12</v>
      </c>
      <c r="B20" s="145"/>
      <c r="C20" s="158"/>
      <c r="D20" s="159"/>
      <c r="E20" s="160"/>
      <c r="F20" s="161"/>
      <c r="G20" s="143"/>
      <c r="H20" s="165"/>
      <c r="I20" s="148"/>
      <c r="J20" s="167"/>
      <c r="K20" s="148"/>
      <c r="L20" s="161"/>
      <c r="M20" s="150"/>
      <c r="N20" s="169"/>
      <c r="O20" s="79" t="str">
        <f t="shared" si="7"/>
        <v/>
      </c>
      <c r="P20" s="79" t="str">
        <f t="shared" si="16"/>
        <v/>
      </c>
      <c r="Q20" s="79">
        <f t="shared" si="8"/>
        <v>0</v>
      </c>
      <c r="R20" s="79">
        <f t="shared" si="0"/>
        <v>0</v>
      </c>
      <c r="S20" s="80">
        <f t="shared" si="9"/>
        <v>0</v>
      </c>
      <c r="T20" s="81">
        <f t="shared" si="10"/>
        <v>0</v>
      </c>
      <c r="U20" s="82">
        <f t="shared" si="1"/>
        <v>0</v>
      </c>
      <c r="V20" s="79" t="str">
        <f t="shared" si="11"/>
        <v/>
      </c>
      <c r="W20" s="83" t="str">
        <f t="shared" si="2"/>
        <v/>
      </c>
      <c r="X20" s="84" t="str">
        <f t="shared" si="3"/>
        <v/>
      </c>
      <c r="Y20" s="79" t="str">
        <f t="shared" si="12"/>
        <v/>
      </c>
      <c r="Z20" s="83" t="str">
        <f t="shared" si="13"/>
        <v/>
      </c>
      <c r="AA20" s="84" t="str">
        <f t="shared" si="17"/>
        <v/>
      </c>
      <c r="AB20" s="79" t="str">
        <f t="shared" si="5"/>
        <v/>
      </c>
      <c r="AC20" s="82">
        <f t="shared" si="18"/>
        <v>0</v>
      </c>
      <c r="AD20" s="83" t="str">
        <f t="shared" si="14"/>
        <v/>
      </c>
      <c r="AE20" s="80" t="str">
        <f t="shared" si="15"/>
        <v/>
      </c>
      <c r="AF20" s="53"/>
      <c r="AG20" s="53"/>
      <c r="AH20" s="53"/>
      <c r="AI20" s="53"/>
      <c r="AJ20" s="53"/>
      <c r="AK20" s="53"/>
    </row>
    <row r="21" spans="1:37" s="54" customFormat="1" ht="15" customHeight="1" x14ac:dyDescent="0.15">
      <c r="A21" s="125">
        <v>13</v>
      </c>
      <c r="B21" s="145"/>
      <c r="C21" s="158"/>
      <c r="D21" s="159"/>
      <c r="E21" s="160"/>
      <c r="F21" s="161"/>
      <c r="G21" s="143"/>
      <c r="H21" s="165"/>
      <c r="I21" s="148"/>
      <c r="J21" s="167"/>
      <c r="K21" s="148"/>
      <c r="L21" s="161"/>
      <c r="M21" s="150"/>
      <c r="N21" s="169"/>
      <c r="O21" s="79" t="str">
        <f t="shared" si="7"/>
        <v/>
      </c>
      <c r="P21" s="79" t="str">
        <f t="shared" si="16"/>
        <v/>
      </c>
      <c r="Q21" s="79">
        <f t="shared" si="8"/>
        <v>0</v>
      </c>
      <c r="R21" s="79">
        <f t="shared" si="0"/>
        <v>0</v>
      </c>
      <c r="S21" s="80">
        <f t="shared" si="9"/>
        <v>0</v>
      </c>
      <c r="T21" s="81">
        <f t="shared" si="10"/>
        <v>0</v>
      </c>
      <c r="U21" s="82">
        <f t="shared" si="1"/>
        <v>0</v>
      </c>
      <c r="V21" s="79" t="str">
        <f t="shared" si="11"/>
        <v/>
      </c>
      <c r="W21" s="83" t="str">
        <f t="shared" si="2"/>
        <v/>
      </c>
      <c r="X21" s="84" t="str">
        <f t="shared" si="3"/>
        <v/>
      </c>
      <c r="Y21" s="79" t="str">
        <f t="shared" si="12"/>
        <v/>
      </c>
      <c r="Z21" s="83" t="str">
        <f t="shared" si="13"/>
        <v/>
      </c>
      <c r="AA21" s="84" t="str">
        <f t="shared" si="17"/>
        <v/>
      </c>
      <c r="AB21" s="79" t="str">
        <f t="shared" si="5"/>
        <v/>
      </c>
      <c r="AC21" s="82">
        <f t="shared" si="18"/>
        <v>0</v>
      </c>
      <c r="AD21" s="83" t="str">
        <f t="shared" si="14"/>
        <v/>
      </c>
      <c r="AE21" s="80" t="str">
        <f t="shared" si="15"/>
        <v/>
      </c>
      <c r="AF21" s="53"/>
      <c r="AG21" s="53"/>
      <c r="AH21" s="53"/>
      <c r="AI21" s="53"/>
      <c r="AJ21" s="53"/>
      <c r="AK21" s="53"/>
    </row>
    <row r="22" spans="1:37" s="54" customFormat="1" ht="15" customHeight="1" x14ac:dyDescent="0.15">
      <c r="A22" s="125">
        <v>14</v>
      </c>
      <c r="B22" s="145"/>
      <c r="C22" s="158"/>
      <c r="D22" s="159"/>
      <c r="E22" s="160"/>
      <c r="F22" s="161"/>
      <c r="G22" s="143"/>
      <c r="H22" s="165"/>
      <c r="I22" s="148"/>
      <c r="J22" s="167"/>
      <c r="K22" s="148"/>
      <c r="L22" s="161"/>
      <c r="M22" s="150"/>
      <c r="N22" s="169"/>
      <c r="O22" s="79" t="str">
        <f t="shared" si="7"/>
        <v/>
      </c>
      <c r="P22" s="79" t="str">
        <f t="shared" si="16"/>
        <v/>
      </c>
      <c r="Q22" s="79">
        <f t="shared" si="8"/>
        <v>0</v>
      </c>
      <c r="R22" s="79">
        <f t="shared" si="0"/>
        <v>0</v>
      </c>
      <c r="S22" s="80">
        <f t="shared" si="9"/>
        <v>0</v>
      </c>
      <c r="T22" s="81">
        <f t="shared" si="10"/>
        <v>0</v>
      </c>
      <c r="U22" s="82">
        <f t="shared" si="1"/>
        <v>0</v>
      </c>
      <c r="V22" s="79" t="str">
        <f t="shared" si="11"/>
        <v/>
      </c>
      <c r="W22" s="83" t="str">
        <f t="shared" si="2"/>
        <v/>
      </c>
      <c r="X22" s="84" t="str">
        <f t="shared" si="3"/>
        <v/>
      </c>
      <c r="Y22" s="79" t="str">
        <f t="shared" si="12"/>
        <v/>
      </c>
      <c r="Z22" s="83" t="str">
        <f t="shared" si="13"/>
        <v/>
      </c>
      <c r="AA22" s="84" t="str">
        <f t="shared" si="17"/>
        <v/>
      </c>
      <c r="AB22" s="79" t="str">
        <f t="shared" si="5"/>
        <v/>
      </c>
      <c r="AC22" s="82">
        <f t="shared" si="18"/>
        <v>0</v>
      </c>
      <c r="AD22" s="83" t="str">
        <f t="shared" si="14"/>
        <v/>
      </c>
      <c r="AE22" s="80" t="str">
        <f t="shared" si="15"/>
        <v/>
      </c>
      <c r="AF22" s="53"/>
      <c r="AG22" s="53"/>
      <c r="AH22" s="53"/>
      <c r="AI22" s="53"/>
      <c r="AJ22" s="53"/>
      <c r="AK22" s="53"/>
    </row>
    <row r="23" spans="1:37" s="54" customFormat="1" ht="15" customHeight="1" x14ac:dyDescent="0.15">
      <c r="A23" s="125">
        <v>15</v>
      </c>
      <c r="B23" s="145"/>
      <c r="C23" s="158"/>
      <c r="D23" s="159"/>
      <c r="E23" s="160"/>
      <c r="F23" s="161"/>
      <c r="G23" s="143"/>
      <c r="H23" s="165"/>
      <c r="I23" s="148"/>
      <c r="J23" s="167"/>
      <c r="K23" s="148"/>
      <c r="L23" s="161"/>
      <c r="M23" s="150"/>
      <c r="N23" s="169"/>
      <c r="O23" s="79" t="str">
        <f t="shared" si="7"/>
        <v/>
      </c>
      <c r="P23" s="79" t="str">
        <f t="shared" si="16"/>
        <v/>
      </c>
      <c r="Q23" s="79">
        <f t="shared" si="8"/>
        <v>0</v>
      </c>
      <c r="R23" s="79">
        <f t="shared" si="0"/>
        <v>0</v>
      </c>
      <c r="S23" s="80">
        <f t="shared" si="9"/>
        <v>0</v>
      </c>
      <c r="T23" s="81">
        <f t="shared" si="10"/>
        <v>0</v>
      </c>
      <c r="U23" s="82">
        <f t="shared" si="1"/>
        <v>0</v>
      </c>
      <c r="V23" s="79" t="str">
        <f t="shared" si="11"/>
        <v/>
      </c>
      <c r="W23" s="83" t="str">
        <f t="shared" si="2"/>
        <v/>
      </c>
      <c r="X23" s="84" t="str">
        <f t="shared" si="3"/>
        <v/>
      </c>
      <c r="Y23" s="79" t="str">
        <f t="shared" si="12"/>
        <v/>
      </c>
      <c r="Z23" s="83" t="str">
        <f t="shared" si="13"/>
        <v/>
      </c>
      <c r="AA23" s="84" t="str">
        <f t="shared" si="17"/>
        <v/>
      </c>
      <c r="AB23" s="79" t="str">
        <f t="shared" si="5"/>
        <v/>
      </c>
      <c r="AC23" s="82">
        <f t="shared" si="18"/>
        <v>0</v>
      </c>
      <c r="AD23" s="83" t="str">
        <f t="shared" si="14"/>
        <v/>
      </c>
      <c r="AE23" s="80" t="str">
        <f t="shared" si="15"/>
        <v/>
      </c>
      <c r="AF23" s="53"/>
      <c r="AG23" s="53"/>
      <c r="AH23" s="53"/>
      <c r="AI23" s="53"/>
      <c r="AJ23" s="53"/>
      <c r="AK23" s="53"/>
    </row>
    <row r="24" spans="1:37" s="54" customFormat="1" ht="15" customHeight="1" x14ac:dyDescent="0.15">
      <c r="A24" s="125">
        <v>16</v>
      </c>
      <c r="B24" s="145"/>
      <c r="C24" s="158"/>
      <c r="D24" s="159"/>
      <c r="E24" s="160"/>
      <c r="F24" s="161"/>
      <c r="G24" s="143"/>
      <c r="H24" s="165"/>
      <c r="I24" s="148"/>
      <c r="J24" s="167"/>
      <c r="K24" s="148"/>
      <c r="L24" s="161"/>
      <c r="M24" s="150"/>
      <c r="N24" s="169"/>
      <c r="O24" s="79" t="str">
        <f t="shared" si="7"/>
        <v/>
      </c>
      <c r="P24" s="79" t="str">
        <f t="shared" si="16"/>
        <v/>
      </c>
      <c r="Q24" s="79">
        <f t="shared" si="8"/>
        <v>0</v>
      </c>
      <c r="R24" s="79">
        <f t="shared" si="0"/>
        <v>0</v>
      </c>
      <c r="S24" s="80">
        <f t="shared" si="9"/>
        <v>0</v>
      </c>
      <c r="T24" s="81">
        <f t="shared" si="10"/>
        <v>0</v>
      </c>
      <c r="U24" s="82">
        <f t="shared" si="1"/>
        <v>0</v>
      </c>
      <c r="V24" s="79" t="str">
        <f t="shared" si="11"/>
        <v/>
      </c>
      <c r="W24" s="83" t="str">
        <f t="shared" si="2"/>
        <v/>
      </c>
      <c r="X24" s="84" t="str">
        <f t="shared" si="3"/>
        <v/>
      </c>
      <c r="Y24" s="79" t="str">
        <f t="shared" si="12"/>
        <v/>
      </c>
      <c r="Z24" s="83" t="str">
        <f t="shared" si="13"/>
        <v/>
      </c>
      <c r="AA24" s="84" t="str">
        <f t="shared" si="17"/>
        <v/>
      </c>
      <c r="AB24" s="79" t="str">
        <f t="shared" si="5"/>
        <v/>
      </c>
      <c r="AC24" s="82">
        <f t="shared" si="18"/>
        <v>0</v>
      </c>
      <c r="AD24" s="83" t="str">
        <f t="shared" si="14"/>
        <v/>
      </c>
      <c r="AE24" s="80" t="str">
        <f t="shared" si="15"/>
        <v/>
      </c>
      <c r="AF24" s="53"/>
      <c r="AG24" s="53"/>
      <c r="AH24" s="53"/>
      <c r="AI24" s="53"/>
      <c r="AJ24" s="53"/>
      <c r="AK24" s="53"/>
    </row>
    <row r="25" spans="1:37" s="54" customFormat="1" ht="15" customHeight="1" x14ac:dyDescent="0.15">
      <c r="A25" s="125">
        <v>17</v>
      </c>
      <c r="B25" s="145"/>
      <c r="C25" s="158"/>
      <c r="D25" s="159"/>
      <c r="E25" s="160"/>
      <c r="F25" s="161"/>
      <c r="G25" s="143"/>
      <c r="H25" s="165"/>
      <c r="I25" s="148"/>
      <c r="J25" s="167"/>
      <c r="K25" s="148"/>
      <c r="L25" s="161"/>
      <c r="M25" s="150"/>
      <c r="N25" s="169"/>
      <c r="O25" s="79" t="str">
        <f t="shared" si="7"/>
        <v/>
      </c>
      <c r="P25" s="79" t="str">
        <f t="shared" si="16"/>
        <v/>
      </c>
      <c r="Q25" s="79">
        <f t="shared" si="8"/>
        <v>0</v>
      </c>
      <c r="R25" s="79">
        <f t="shared" si="0"/>
        <v>0</v>
      </c>
      <c r="S25" s="80">
        <f t="shared" si="9"/>
        <v>0</v>
      </c>
      <c r="T25" s="81">
        <f t="shared" si="10"/>
        <v>0</v>
      </c>
      <c r="U25" s="82">
        <f t="shared" si="1"/>
        <v>0</v>
      </c>
      <c r="V25" s="79" t="str">
        <f t="shared" si="11"/>
        <v/>
      </c>
      <c r="W25" s="83" t="str">
        <f t="shared" si="2"/>
        <v/>
      </c>
      <c r="X25" s="84" t="str">
        <f t="shared" si="3"/>
        <v/>
      </c>
      <c r="Y25" s="79" t="str">
        <f t="shared" si="12"/>
        <v/>
      </c>
      <c r="Z25" s="83" t="str">
        <f t="shared" si="13"/>
        <v/>
      </c>
      <c r="AA25" s="84" t="str">
        <f t="shared" si="17"/>
        <v/>
      </c>
      <c r="AB25" s="79" t="str">
        <f t="shared" si="5"/>
        <v/>
      </c>
      <c r="AC25" s="82">
        <f t="shared" si="18"/>
        <v>0</v>
      </c>
      <c r="AD25" s="83" t="str">
        <f t="shared" si="14"/>
        <v/>
      </c>
      <c r="AE25" s="80" t="str">
        <f t="shared" si="15"/>
        <v/>
      </c>
      <c r="AF25" s="53"/>
      <c r="AG25" s="53"/>
      <c r="AH25" s="53"/>
      <c r="AI25" s="53"/>
      <c r="AJ25" s="53"/>
      <c r="AK25" s="53"/>
    </row>
    <row r="26" spans="1:37" s="54" customFormat="1" ht="15" customHeight="1" x14ac:dyDescent="0.15">
      <c r="A26" s="125">
        <v>18</v>
      </c>
      <c r="B26" s="145"/>
      <c r="C26" s="158"/>
      <c r="D26" s="159"/>
      <c r="E26" s="160"/>
      <c r="F26" s="161"/>
      <c r="G26" s="143"/>
      <c r="H26" s="165"/>
      <c r="I26" s="148"/>
      <c r="J26" s="167"/>
      <c r="K26" s="148"/>
      <c r="L26" s="161"/>
      <c r="M26" s="150"/>
      <c r="N26" s="169"/>
      <c r="O26" s="79" t="str">
        <f t="shared" si="7"/>
        <v/>
      </c>
      <c r="P26" s="79" t="str">
        <f t="shared" si="16"/>
        <v/>
      </c>
      <c r="Q26" s="79">
        <f t="shared" si="8"/>
        <v>0</v>
      </c>
      <c r="R26" s="79">
        <f t="shared" si="0"/>
        <v>0</v>
      </c>
      <c r="S26" s="80">
        <f t="shared" si="9"/>
        <v>0</v>
      </c>
      <c r="T26" s="81">
        <f t="shared" si="10"/>
        <v>0</v>
      </c>
      <c r="U26" s="82">
        <f t="shared" si="1"/>
        <v>0</v>
      </c>
      <c r="V26" s="79" t="str">
        <f t="shared" si="11"/>
        <v/>
      </c>
      <c r="W26" s="83" t="str">
        <f t="shared" si="2"/>
        <v/>
      </c>
      <c r="X26" s="84" t="str">
        <f t="shared" si="3"/>
        <v/>
      </c>
      <c r="Y26" s="79" t="str">
        <f t="shared" si="12"/>
        <v/>
      </c>
      <c r="Z26" s="83" t="str">
        <f t="shared" si="13"/>
        <v/>
      </c>
      <c r="AA26" s="84" t="str">
        <f t="shared" si="17"/>
        <v/>
      </c>
      <c r="AB26" s="79" t="str">
        <f t="shared" si="5"/>
        <v/>
      </c>
      <c r="AC26" s="82">
        <f t="shared" si="18"/>
        <v>0</v>
      </c>
      <c r="AD26" s="83" t="str">
        <f t="shared" si="14"/>
        <v/>
      </c>
      <c r="AE26" s="80" t="str">
        <f t="shared" si="15"/>
        <v/>
      </c>
      <c r="AF26" s="53"/>
      <c r="AG26" s="53"/>
      <c r="AH26" s="53"/>
      <c r="AI26" s="53"/>
      <c r="AJ26" s="53"/>
      <c r="AK26" s="53"/>
    </row>
    <row r="27" spans="1:37" s="54" customFormat="1" ht="15" customHeight="1" x14ac:dyDescent="0.15">
      <c r="A27" s="125">
        <v>19</v>
      </c>
      <c r="B27" s="145"/>
      <c r="C27" s="158"/>
      <c r="D27" s="159"/>
      <c r="E27" s="160"/>
      <c r="F27" s="161"/>
      <c r="G27" s="143"/>
      <c r="H27" s="165"/>
      <c r="I27" s="148"/>
      <c r="J27" s="167"/>
      <c r="K27" s="148"/>
      <c r="L27" s="161"/>
      <c r="M27" s="150"/>
      <c r="N27" s="169"/>
      <c r="O27" s="79" t="str">
        <f t="shared" si="7"/>
        <v/>
      </c>
      <c r="P27" s="79" t="str">
        <f t="shared" si="16"/>
        <v/>
      </c>
      <c r="Q27" s="79">
        <f t="shared" si="8"/>
        <v>0</v>
      </c>
      <c r="R27" s="79">
        <f t="shared" si="0"/>
        <v>0</v>
      </c>
      <c r="S27" s="80">
        <f t="shared" si="9"/>
        <v>0</v>
      </c>
      <c r="T27" s="81">
        <f t="shared" si="10"/>
        <v>0</v>
      </c>
      <c r="U27" s="82">
        <f t="shared" si="1"/>
        <v>0</v>
      </c>
      <c r="V27" s="79" t="str">
        <f t="shared" si="11"/>
        <v/>
      </c>
      <c r="W27" s="83" t="str">
        <f t="shared" si="2"/>
        <v/>
      </c>
      <c r="X27" s="84" t="str">
        <f t="shared" si="3"/>
        <v/>
      </c>
      <c r="Y27" s="79" t="str">
        <f t="shared" si="12"/>
        <v/>
      </c>
      <c r="Z27" s="83" t="str">
        <f t="shared" si="13"/>
        <v/>
      </c>
      <c r="AA27" s="84" t="str">
        <f t="shared" si="17"/>
        <v/>
      </c>
      <c r="AB27" s="79" t="str">
        <f t="shared" si="5"/>
        <v/>
      </c>
      <c r="AC27" s="82">
        <f t="shared" si="18"/>
        <v>0</v>
      </c>
      <c r="AD27" s="83" t="str">
        <f t="shared" si="14"/>
        <v/>
      </c>
      <c r="AE27" s="80" t="str">
        <f t="shared" si="15"/>
        <v/>
      </c>
      <c r="AF27" s="53"/>
      <c r="AG27" s="53"/>
      <c r="AH27" s="53"/>
      <c r="AI27" s="53"/>
      <c r="AJ27" s="53"/>
      <c r="AK27" s="53"/>
    </row>
    <row r="28" spans="1:37" s="54" customFormat="1" ht="15" customHeight="1" x14ac:dyDescent="0.15">
      <c r="A28" s="125">
        <v>20</v>
      </c>
      <c r="B28" s="145"/>
      <c r="C28" s="158"/>
      <c r="D28" s="159"/>
      <c r="E28" s="160"/>
      <c r="F28" s="161"/>
      <c r="G28" s="143"/>
      <c r="H28" s="165"/>
      <c r="I28" s="148"/>
      <c r="J28" s="167"/>
      <c r="K28" s="148"/>
      <c r="L28" s="161"/>
      <c r="M28" s="150"/>
      <c r="N28" s="169"/>
      <c r="O28" s="79" t="str">
        <f t="shared" si="7"/>
        <v/>
      </c>
      <c r="P28" s="79" t="str">
        <f t="shared" si="16"/>
        <v/>
      </c>
      <c r="Q28" s="79">
        <f t="shared" si="8"/>
        <v>0</v>
      </c>
      <c r="R28" s="79">
        <f t="shared" si="0"/>
        <v>0</v>
      </c>
      <c r="S28" s="80">
        <f t="shared" si="9"/>
        <v>0</v>
      </c>
      <c r="T28" s="81">
        <f t="shared" si="10"/>
        <v>0</v>
      </c>
      <c r="U28" s="82">
        <f t="shared" si="1"/>
        <v>0</v>
      </c>
      <c r="V28" s="79" t="str">
        <f t="shared" si="11"/>
        <v/>
      </c>
      <c r="W28" s="83" t="str">
        <f t="shared" si="2"/>
        <v/>
      </c>
      <c r="X28" s="84" t="str">
        <f t="shared" si="3"/>
        <v/>
      </c>
      <c r="Y28" s="79" t="str">
        <f t="shared" si="12"/>
        <v/>
      </c>
      <c r="Z28" s="83" t="str">
        <f t="shared" si="13"/>
        <v/>
      </c>
      <c r="AA28" s="84" t="str">
        <f t="shared" si="17"/>
        <v/>
      </c>
      <c r="AB28" s="79" t="str">
        <f t="shared" si="5"/>
        <v/>
      </c>
      <c r="AC28" s="82">
        <f t="shared" si="18"/>
        <v>0</v>
      </c>
      <c r="AD28" s="83" t="str">
        <f t="shared" si="14"/>
        <v/>
      </c>
      <c r="AE28" s="80" t="str">
        <f t="shared" si="15"/>
        <v/>
      </c>
      <c r="AF28" s="53"/>
      <c r="AG28" s="53"/>
      <c r="AH28" s="53"/>
      <c r="AI28" s="53"/>
      <c r="AJ28" s="53"/>
      <c r="AK28" s="53"/>
    </row>
    <row r="29" spans="1:37" s="54" customFormat="1" ht="15" customHeight="1" x14ac:dyDescent="0.15">
      <c r="A29" s="125">
        <v>21</v>
      </c>
      <c r="B29" s="145"/>
      <c r="C29" s="158"/>
      <c r="D29" s="159"/>
      <c r="E29" s="160"/>
      <c r="F29" s="161"/>
      <c r="G29" s="143"/>
      <c r="H29" s="165"/>
      <c r="I29" s="148"/>
      <c r="J29" s="167"/>
      <c r="K29" s="148"/>
      <c r="L29" s="161"/>
      <c r="M29" s="150"/>
      <c r="N29" s="169"/>
      <c r="O29" s="79" t="str">
        <f t="shared" si="7"/>
        <v/>
      </c>
      <c r="P29" s="79" t="str">
        <f t="shared" si="16"/>
        <v/>
      </c>
      <c r="Q29" s="79">
        <f t="shared" si="8"/>
        <v>0</v>
      </c>
      <c r="R29" s="79">
        <f t="shared" si="0"/>
        <v>0</v>
      </c>
      <c r="S29" s="80">
        <f t="shared" si="9"/>
        <v>0</v>
      </c>
      <c r="T29" s="81">
        <f t="shared" si="10"/>
        <v>0</v>
      </c>
      <c r="U29" s="82">
        <f t="shared" si="1"/>
        <v>0</v>
      </c>
      <c r="V29" s="79" t="str">
        <f t="shared" si="11"/>
        <v/>
      </c>
      <c r="W29" s="83" t="str">
        <f t="shared" si="2"/>
        <v/>
      </c>
      <c r="X29" s="84" t="str">
        <f t="shared" si="3"/>
        <v/>
      </c>
      <c r="Y29" s="79" t="str">
        <f t="shared" si="12"/>
        <v/>
      </c>
      <c r="Z29" s="83" t="str">
        <f t="shared" si="13"/>
        <v/>
      </c>
      <c r="AA29" s="84" t="str">
        <f t="shared" si="17"/>
        <v/>
      </c>
      <c r="AB29" s="79" t="str">
        <f t="shared" si="5"/>
        <v/>
      </c>
      <c r="AC29" s="82">
        <f t="shared" si="18"/>
        <v>0</v>
      </c>
      <c r="AD29" s="83" t="str">
        <f t="shared" si="14"/>
        <v/>
      </c>
      <c r="AE29" s="80" t="str">
        <f t="shared" si="15"/>
        <v/>
      </c>
      <c r="AF29" s="53"/>
      <c r="AG29" s="53"/>
      <c r="AH29" s="53"/>
      <c r="AI29" s="53"/>
      <c r="AJ29" s="53"/>
      <c r="AK29" s="53"/>
    </row>
    <row r="30" spans="1:37" s="54" customFormat="1" ht="15" customHeight="1" x14ac:dyDescent="0.15">
      <c r="A30" s="125">
        <v>22</v>
      </c>
      <c r="B30" s="145"/>
      <c r="C30" s="158"/>
      <c r="D30" s="159"/>
      <c r="E30" s="160"/>
      <c r="F30" s="161"/>
      <c r="G30" s="143"/>
      <c r="H30" s="165"/>
      <c r="I30" s="148"/>
      <c r="J30" s="167"/>
      <c r="K30" s="148"/>
      <c r="L30" s="161"/>
      <c r="M30" s="150"/>
      <c r="N30" s="169"/>
      <c r="O30" s="79" t="str">
        <f t="shared" si="7"/>
        <v/>
      </c>
      <c r="P30" s="79" t="str">
        <f t="shared" si="16"/>
        <v/>
      </c>
      <c r="Q30" s="79">
        <f t="shared" si="8"/>
        <v>0</v>
      </c>
      <c r="R30" s="79">
        <f t="shared" si="0"/>
        <v>0</v>
      </c>
      <c r="S30" s="80">
        <f t="shared" si="9"/>
        <v>0</v>
      </c>
      <c r="T30" s="81">
        <f t="shared" si="10"/>
        <v>0</v>
      </c>
      <c r="U30" s="82">
        <f t="shared" si="1"/>
        <v>0</v>
      </c>
      <c r="V30" s="79" t="str">
        <f t="shared" si="11"/>
        <v/>
      </c>
      <c r="W30" s="83" t="str">
        <f t="shared" si="2"/>
        <v/>
      </c>
      <c r="X30" s="84" t="str">
        <f t="shared" si="3"/>
        <v/>
      </c>
      <c r="Y30" s="79" t="str">
        <f t="shared" si="12"/>
        <v/>
      </c>
      <c r="Z30" s="83" t="str">
        <f t="shared" si="13"/>
        <v/>
      </c>
      <c r="AA30" s="84" t="str">
        <f t="shared" si="17"/>
        <v/>
      </c>
      <c r="AB30" s="79" t="str">
        <f t="shared" si="5"/>
        <v/>
      </c>
      <c r="AC30" s="82">
        <f t="shared" si="18"/>
        <v>0</v>
      </c>
      <c r="AD30" s="83" t="str">
        <f t="shared" si="14"/>
        <v/>
      </c>
      <c r="AE30" s="80" t="str">
        <f t="shared" si="15"/>
        <v/>
      </c>
      <c r="AF30" s="53"/>
      <c r="AG30" s="53"/>
      <c r="AH30" s="53"/>
      <c r="AI30" s="53"/>
      <c r="AJ30" s="53"/>
      <c r="AK30" s="53"/>
    </row>
    <row r="31" spans="1:37" s="54" customFormat="1" ht="15" customHeight="1" x14ac:dyDescent="0.15">
      <c r="A31" s="125">
        <v>23</v>
      </c>
      <c r="B31" s="145"/>
      <c r="C31" s="158"/>
      <c r="D31" s="159"/>
      <c r="E31" s="160"/>
      <c r="F31" s="161"/>
      <c r="G31" s="143"/>
      <c r="H31" s="165"/>
      <c r="I31" s="148"/>
      <c r="J31" s="167"/>
      <c r="K31" s="148"/>
      <c r="L31" s="161"/>
      <c r="M31" s="150"/>
      <c r="N31" s="169"/>
      <c r="O31" s="79" t="str">
        <f t="shared" si="7"/>
        <v/>
      </c>
      <c r="P31" s="79" t="str">
        <f t="shared" si="16"/>
        <v/>
      </c>
      <c r="Q31" s="79">
        <f t="shared" si="8"/>
        <v>0</v>
      </c>
      <c r="R31" s="79">
        <f t="shared" si="0"/>
        <v>0</v>
      </c>
      <c r="S31" s="80">
        <f t="shared" si="9"/>
        <v>0</v>
      </c>
      <c r="T31" s="81">
        <f t="shared" si="10"/>
        <v>0</v>
      </c>
      <c r="U31" s="82">
        <f t="shared" si="1"/>
        <v>0</v>
      </c>
      <c r="V31" s="79" t="str">
        <f t="shared" si="11"/>
        <v/>
      </c>
      <c r="W31" s="83" t="str">
        <f t="shared" si="2"/>
        <v/>
      </c>
      <c r="X31" s="84" t="str">
        <f t="shared" si="3"/>
        <v/>
      </c>
      <c r="Y31" s="79" t="str">
        <f t="shared" si="12"/>
        <v/>
      </c>
      <c r="Z31" s="83" t="str">
        <f t="shared" si="13"/>
        <v/>
      </c>
      <c r="AA31" s="84" t="str">
        <f t="shared" si="17"/>
        <v/>
      </c>
      <c r="AB31" s="79" t="str">
        <f t="shared" si="5"/>
        <v/>
      </c>
      <c r="AC31" s="82">
        <f t="shared" si="18"/>
        <v>0</v>
      </c>
      <c r="AD31" s="83" t="str">
        <f t="shared" si="14"/>
        <v/>
      </c>
      <c r="AE31" s="80" t="str">
        <f t="shared" si="15"/>
        <v/>
      </c>
      <c r="AF31" s="53"/>
      <c r="AG31" s="53"/>
      <c r="AH31" s="53"/>
      <c r="AI31" s="53"/>
      <c r="AJ31" s="53"/>
      <c r="AK31" s="53"/>
    </row>
    <row r="32" spans="1:37" s="54" customFormat="1" ht="15" customHeight="1" x14ac:dyDescent="0.15">
      <c r="A32" s="125">
        <v>24</v>
      </c>
      <c r="B32" s="145"/>
      <c r="C32" s="158"/>
      <c r="D32" s="159"/>
      <c r="E32" s="160"/>
      <c r="F32" s="161"/>
      <c r="G32" s="143"/>
      <c r="H32" s="165"/>
      <c r="I32" s="148"/>
      <c r="J32" s="167"/>
      <c r="K32" s="148"/>
      <c r="L32" s="161"/>
      <c r="M32" s="150"/>
      <c r="N32" s="169"/>
      <c r="O32" s="79" t="str">
        <f t="shared" si="7"/>
        <v/>
      </c>
      <c r="P32" s="79" t="str">
        <f t="shared" si="16"/>
        <v/>
      </c>
      <c r="Q32" s="79">
        <f t="shared" si="8"/>
        <v>0</v>
      </c>
      <c r="R32" s="79">
        <f t="shared" si="0"/>
        <v>0</v>
      </c>
      <c r="S32" s="80">
        <f t="shared" si="9"/>
        <v>0</v>
      </c>
      <c r="T32" s="81">
        <f t="shared" si="10"/>
        <v>0</v>
      </c>
      <c r="U32" s="82">
        <f t="shared" si="1"/>
        <v>0</v>
      </c>
      <c r="V32" s="79" t="str">
        <f t="shared" si="11"/>
        <v/>
      </c>
      <c r="W32" s="83" t="str">
        <f t="shared" si="2"/>
        <v/>
      </c>
      <c r="X32" s="84" t="str">
        <f t="shared" si="3"/>
        <v/>
      </c>
      <c r="Y32" s="79" t="str">
        <f t="shared" si="12"/>
        <v/>
      </c>
      <c r="Z32" s="83" t="str">
        <f t="shared" si="13"/>
        <v/>
      </c>
      <c r="AA32" s="84" t="str">
        <f t="shared" si="17"/>
        <v/>
      </c>
      <c r="AB32" s="79" t="str">
        <f t="shared" si="5"/>
        <v/>
      </c>
      <c r="AC32" s="82">
        <f t="shared" si="18"/>
        <v>0</v>
      </c>
      <c r="AD32" s="83" t="str">
        <f t="shared" si="14"/>
        <v/>
      </c>
      <c r="AE32" s="80" t="str">
        <f t="shared" si="15"/>
        <v/>
      </c>
      <c r="AF32" s="53"/>
      <c r="AG32" s="53"/>
      <c r="AH32" s="53"/>
      <c r="AI32" s="53"/>
      <c r="AJ32" s="53"/>
      <c r="AK32" s="53"/>
    </row>
    <row r="33" spans="1:37" s="54" customFormat="1" ht="15" customHeight="1" x14ac:dyDescent="0.15">
      <c r="A33" s="125">
        <v>25</v>
      </c>
      <c r="B33" s="145"/>
      <c r="C33" s="158"/>
      <c r="D33" s="159"/>
      <c r="E33" s="160"/>
      <c r="F33" s="161"/>
      <c r="G33" s="143"/>
      <c r="H33" s="165"/>
      <c r="I33" s="148"/>
      <c r="J33" s="167"/>
      <c r="K33" s="148"/>
      <c r="L33" s="161"/>
      <c r="M33" s="150"/>
      <c r="N33" s="169"/>
      <c r="O33" s="79" t="str">
        <f t="shared" si="7"/>
        <v/>
      </c>
      <c r="P33" s="79" t="str">
        <f t="shared" si="16"/>
        <v/>
      </c>
      <c r="Q33" s="79">
        <f t="shared" si="8"/>
        <v>0</v>
      </c>
      <c r="R33" s="79">
        <f t="shared" si="0"/>
        <v>0</v>
      </c>
      <c r="S33" s="80">
        <f t="shared" si="9"/>
        <v>0</v>
      </c>
      <c r="T33" s="81">
        <f t="shared" si="10"/>
        <v>0</v>
      </c>
      <c r="U33" s="82">
        <f t="shared" si="1"/>
        <v>0</v>
      </c>
      <c r="V33" s="79" t="str">
        <f t="shared" si="11"/>
        <v/>
      </c>
      <c r="W33" s="83" t="str">
        <f t="shared" si="2"/>
        <v/>
      </c>
      <c r="X33" s="84" t="str">
        <f t="shared" si="3"/>
        <v/>
      </c>
      <c r="Y33" s="79" t="str">
        <f t="shared" si="12"/>
        <v/>
      </c>
      <c r="Z33" s="83" t="str">
        <f t="shared" si="13"/>
        <v/>
      </c>
      <c r="AA33" s="84" t="str">
        <f t="shared" si="17"/>
        <v/>
      </c>
      <c r="AB33" s="79" t="str">
        <f t="shared" si="5"/>
        <v/>
      </c>
      <c r="AC33" s="82">
        <f t="shared" si="18"/>
        <v>0</v>
      </c>
      <c r="AD33" s="83" t="str">
        <f t="shared" si="14"/>
        <v/>
      </c>
      <c r="AE33" s="80" t="str">
        <f t="shared" si="15"/>
        <v/>
      </c>
      <c r="AF33" s="53"/>
      <c r="AG33" s="53"/>
      <c r="AH33" s="53"/>
      <c r="AI33" s="53"/>
      <c r="AJ33" s="53"/>
      <c r="AK33" s="53"/>
    </row>
    <row r="34" spans="1:37" s="54" customFormat="1" ht="15" customHeight="1" x14ac:dyDescent="0.15">
      <c r="A34" s="125">
        <v>26</v>
      </c>
      <c r="B34" s="145"/>
      <c r="C34" s="158"/>
      <c r="D34" s="159"/>
      <c r="E34" s="160"/>
      <c r="F34" s="161"/>
      <c r="G34" s="143"/>
      <c r="H34" s="165"/>
      <c r="I34" s="148"/>
      <c r="J34" s="167"/>
      <c r="K34" s="148"/>
      <c r="L34" s="161"/>
      <c r="M34" s="150"/>
      <c r="N34" s="169"/>
      <c r="O34" s="79" t="str">
        <f t="shared" si="7"/>
        <v/>
      </c>
      <c r="P34" s="79" t="str">
        <f t="shared" si="16"/>
        <v/>
      </c>
      <c r="Q34" s="79">
        <f t="shared" si="8"/>
        <v>0</v>
      </c>
      <c r="R34" s="79">
        <f t="shared" si="0"/>
        <v>0</v>
      </c>
      <c r="S34" s="80">
        <f t="shared" si="9"/>
        <v>0</v>
      </c>
      <c r="T34" s="81">
        <f t="shared" si="10"/>
        <v>0</v>
      </c>
      <c r="U34" s="82">
        <f t="shared" si="1"/>
        <v>0</v>
      </c>
      <c r="V34" s="79" t="str">
        <f t="shared" si="11"/>
        <v/>
      </c>
      <c r="W34" s="83" t="str">
        <f t="shared" si="2"/>
        <v/>
      </c>
      <c r="X34" s="84" t="str">
        <f t="shared" si="3"/>
        <v/>
      </c>
      <c r="Y34" s="79" t="str">
        <f t="shared" si="12"/>
        <v/>
      </c>
      <c r="Z34" s="83" t="str">
        <f t="shared" si="13"/>
        <v/>
      </c>
      <c r="AA34" s="84" t="str">
        <f t="shared" si="17"/>
        <v/>
      </c>
      <c r="AB34" s="79" t="str">
        <f t="shared" si="5"/>
        <v/>
      </c>
      <c r="AC34" s="82">
        <f t="shared" si="18"/>
        <v>0</v>
      </c>
      <c r="AD34" s="83" t="str">
        <f t="shared" si="14"/>
        <v/>
      </c>
      <c r="AE34" s="80" t="str">
        <f t="shared" si="15"/>
        <v/>
      </c>
      <c r="AF34" s="53"/>
      <c r="AG34" s="53"/>
      <c r="AH34" s="53"/>
      <c r="AI34" s="53"/>
      <c r="AJ34" s="53"/>
      <c r="AK34" s="53"/>
    </row>
    <row r="35" spans="1:37" s="54" customFormat="1" ht="15" customHeight="1" x14ac:dyDescent="0.15">
      <c r="A35" s="125">
        <v>27</v>
      </c>
      <c r="B35" s="145"/>
      <c r="C35" s="158"/>
      <c r="D35" s="159"/>
      <c r="E35" s="160"/>
      <c r="F35" s="161"/>
      <c r="G35" s="143"/>
      <c r="H35" s="165"/>
      <c r="I35" s="148"/>
      <c r="J35" s="167"/>
      <c r="K35" s="148"/>
      <c r="L35" s="161"/>
      <c r="M35" s="150"/>
      <c r="N35" s="169"/>
      <c r="O35" s="79" t="str">
        <f t="shared" si="7"/>
        <v/>
      </c>
      <c r="P35" s="79" t="str">
        <f t="shared" si="16"/>
        <v/>
      </c>
      <c r="Q35" s="79">
        <f t="shared" si="8"/>
        <v>0</v>
      </c>
      <c r="R35" s="79">
        <f t="shared" si="0"/>
        <v>0</v>
      </c>
      <c r="S35" s="80">
        <f t="shared" si="9"/>
        <v>0</v>
      </c>
      <c r="T35" s="81">
        <f t="shared" si="10"/>
        <v>0</v>
      </c>
      <c r="U35" s="82">
        <f t="shared" si="1"/>
        <v>0</v>
      </c>
      <c r="V35" s="79" t="str">
        <f t="shared" si="11"/>
        <v/>
      </c>
      <c r="W35" s="83" t="str">
        <f t="shared" si="2"/>
        <v/>
      </c>
      <c r="X35" s="84" t="str">
        <f t="shared" si="3"/>
        <v/>
      </c>
      <c r="Y35" s="79" t="str">
        <f t="shared" si="12"/>
        <v/>
      </c>
      <c r="Z35" s="83" t="str">
        <f t="shared" si="13"/>
        <v/>
      </c>
      <c r="AA35" s="84" t="str">
        <f t="shared" si="17"/>
        <v/>
      </c>
      <c r="AB35" s="79" t="str">
        <f t="shared" si="5"/>
        <v/>
      </c>
      <c r="AC35" s="82">
        <f t="shared" si="18"/>
        <v>0</v>
      </c>
      <c r="AD35" s="83" t="str">
        <f t="shared" si="14"/>
        <v/>
      </c>
      <c r="AE35" s="80" t="str">
        <f t="shared" si="15"/>
        <v/>
      </c>
      <c r="AF35" s="53"/>
      <c r="AG35" s="53"/>
      <c r="AH35" s="53"/>
      <c r="AI35" s="53"/>
      <c r="AJ35" s="53"/>
      <c r="AK35" s="53"/>
    </row>
    <row r="36" spans="1:37" s="54" customFormat="1" ht="15" customHeight="1" x14ac:dyDescent="0.15">
      <c r="A36" s="125">
        <v>28</v>
      </c>
      <c r="B36" s="145"/>
      <c r="C36" s="158"/>
      <c r="D36" s="159"/>
      <c r="E36" s="160"/>
      <c r="F36" s="161"/>
      <c r="G36" s="143"/>
      <c r="H36" s="165"/>
      <c r="I36" s="148"/>
      <c r="J36" s="167"/>
      <c r="K36" s="148"/>
      <c r="L36" s="161"/>
      <c r="M36" s="150"/>
      <c r="N36" s="169"/>
      <c r="O36" s="79" t="str">
        <f t="shared" si="7"/>
        <v/>
      </c>
      <c r="P36" s="79" t="str">
        <f t="shared" si="16"/>
        <v/>
      </c>
      <c r="Q36" s="79">
        <f t="shared" si="8"/>
        <v>0</v>
      </c>
      <c r="R36" s="79">
        <f t="shared" si="0"/>
        <v>0</v>
      </c>
      <c r="S36" s="80">
        <f t="shared" si="9"/>
        <v>0</v>
      </c>
      <c r="T36" s="81">
        <f t="shared" si="10"/>
        <v>0</v>
      </c>
      <c r="U36" s="82">
        <f t="shared" si="1"/>
        <v>0</v>
      </c>
      <c r="V36" s="79" t="str">
        <f t="shared" si="11"/>
        <v/>
      </c>
      <c r="W36" s="83" t="str">
        <f t="shared" si="2"/>
        <v/>
      </c>
      <c r="X36" s="84" t="str">
        <f t="shared" si="3"/>
        <v/>
      </c>
      <c r="Y36" s="79" t="str">
        <f t="shared" si="12"/>
        <v/>
      </c>
      <c r="Z36" s="83" t="str">
        <f t="shared" si="13"/>
        <v/>
      </c>
      <c r="AA36" s="84" t="str">
        <f t="shared" si="17"/>
        <v/>
      </c>
      <c r="AB36" s="79" t="str">
        <f t="shared" si="5"/>
        <v/>
      </c>
      <c r="AC36" s="82">
        <f t="shared" si="18"/>
        <v>0</v>
      </c>
      <c r="AD36" s="83" t="str">
        <f t="shared" si="14"/>
        <v/>
      </c>
      <c r="AE36" s="80" t="str">
        <f t="shared" si="15"/>
        <v/>
      </c>
      <c r="AF36" s="53"/>
      <c r="AG36" s="53"/>
      <c r="AH36" s="53"/>
      <c r="AI36" s="53"/>
      <c r="AJ36" s="53"/>
      <c r="AK36" s="53"/>
    </row>
    <row r="37" spans="1:37" s="54" customFormat="1" ht="15" customHeight="1" x14ac:dyDescent="0.15">
      <c r="A37" s="125">
        <v>29</v>
      </c>
      <c r="B37" s="145"/>
      <c r="C37" s="158"/>
      <c r="D37" s="159"/>
      <c r="E37" s="160"/>
      <c r="F37" s="161"/>
      <c r="G37" s="143"/>
      <c r="H37" s="165"/>
      <c r="I37" s="148"/>
      <c r="J37" s="167"/>
      <c r="K37" s="148"/>
      <c r="L37" s="161"/>
      <c r="M37" s="150"/>
      <c r="N37" s="169"/>
      <c r="O37" s="79" t="str">
        <f t="shared" si="7"/>
        <v/>
      </c>
      <c r="P37" s="79" t="str">
        <f t="shared" si="16"/>
        <v/>
      </c>
      <c r="Q37" s="79">
        <f t="shared" si="8"/>
        <v>0</v>
      </c>
      <c r="R37" s="79">
        <f t="shared" si="0"/>
        <v>0</v>
      </c>
      <c r="S37" s="80">
        <f t="shared" si="9"/>
        <v>0</v>
      </c>
      <c r="T37" s="81">
        <f t="shared" si="10"/>
        <v>0</v>
      </c>
      <c r="U37" s="82">
        <f t="shared" si="1"/>
        <v>0</v>
      </c>
      <c r="V37" s="79" t="str">
        <f t="shared" si="11"/>
        <v/>
      </c>
      <c r="W37" s="83" t="str">
        <f t="shared" si="2"/>
        <v/>
      </c>
      <c r="X37" s="84" t="str">
        <f t="shared" si="3"/>
        <v/>
      </c>
      <c r="Y37" s="79" t="str">
        <f t="shared" si="12"/>
        <v/>
      </c>
      <c r="Z37" s="83" t="str">
        <f t="shared" si="13"/>
        <v/>
      </c>
      <c r="AA37" s="84" t="str">
        <f t="shared" si="17"/>
        <v/>
      </c>
      <c r="AB37" s="79" t="str">
        <f t="shared" si="5"/>
        <v/>
      </c>
      <c r="AC37" s="82">
        <f t="shared" si="18"/>
        <v>0</v>
      </c>
      <c r="AD37" s="83" t="str">
        <f t="shared" si="14"/>
        <v/>
      </c>
      <c r="AE37" s="80" t="str">
        <f t="shared" si="15"/>
        <v/>
      </c>
      <c r="AF37" s="53"/>
      <c r="AG37" s="53"/>
      <c r="AH37" s="53"/>
      <c r="AI37" s="53"/>
      <c r="AJ37" s="53"/>
      <c r="AK37" s="53"/>
    </row>
    <row r="38" spans="1:37" s="54" customFormat="1" ht="15" customHeight="1" x14ac:dyDescent="0.15">
      <c r="A38" s="125">
        <v>30</v>
      </c>
      <c r="B38" s="145"/>
      <c r="C38" s="158"/>
      <c r="D38" s="159"/>
      <c r="E38" s="160"/>
      <c r="F38" s="161"/>
      <c r="G38" s="143"/>
      <c r="H38" s="165"/>
      <c r="I38" s="148"/>
      <c r="J38" s="167"/>
      <c r="K38" s="148"/>
      <c r="L38" s="161"/>
      <c r="M38" s="150"/>
      <c r="N38" s="169"/>
      <c r="O38" s="79" t="str">
        <f t="shared" si="7"/>
        <v/>
      </c>
      <c r="P38" s="79" t="str">
        <f t="shared" si="16"/>
        <v/>
      </c>
      <c r="Q38" s="79">
        <f t="shared" si="8"/>
        <v>0</v>
      </c>
      <c r="R38" s="79">
        <f t="shared" si="0"/>
        <v>0</v>
      </c>
      <c r="S38" s="80">
        <f t="shared" si="9"/>
        <v>0</v>
      </c>
      <c r="T38" s="81">
        <f t="shared" si="10"/>
        <v>0</v>
      </c>
      <c r="U38" s="82">
        <f t="shared" si="1"/>
        <v>0</v>
      </c>
      <c r="V38" s="79" t="str">
        <f t="shared" si="11"/>
        <v/>
      </c>
      <c r="W38" s="83" t="str">
        <f t="shared" si="2"/>
        <v/>
      </c>
      <c r="X38" s="84" t="str">
        <f t="shared" si="3"/>
        <v/>
      </c>
      <c r="Y38" s="79" t="str">
        <f t="shared" si="12"/>
        <v/>
      </c>
      <c r="Z38" s="83" t="str">
        <f t="shared" si="13"/>
        <v/>
      </c>
      <c r="AA38" s="84" t="str">
        <f t="shared" si="17"/>
        <v/>
      </c>
      <c r="AB38" s="79" t="str">
        <f t="shared" si="5"/>
        <v/>
      </c>
      <c r="AC38" s="82">
        <f t="shared" si="18"/>
        <v>0</v>
      </c>
      <c r="AD38" s="83" t="str">
        <f t="shared" si="14"/>
        <v/>
      </c>
      <c r="AE38" s="80" t="str">
        <f t="shared" si="15"/>
        <v/>
      </c>
      <c r="AF38" s="53"/>
      <c r="AG38" s="53"/>
      <c r="AH38" s="53"/>
      <c r="AI38" s="53"/>
      <c r="AJ38" s="53"/>
      <c r="AK38" s="53"/>
    </row>
    <row r="39" spans="1:37" s="54" customFormat="1" ht="15" customHeight="1" x14ac:dyDescent="0.15">
      <c r="A39" s="125">
        <v>31</v>
      </c>
      <c r="B39" s="145"/>
      <c r="C39" s="158"/>
      <c r="D39" s="159"/>
      <c r="E39" s="160"/>
      <c r="F39" s="161"/>
      <c r="G39" s="143"/>
      <c r="H39" s="165"/>
      <c r="I39" s="148"/>
      <c r="J39" s="167"/>
      <c r="K39" s="148"/>
      <c r="L39" s="161"/>
      <c r="M39" s="150"/>
      <c r="N39" s="169"/>
      <c r="O39" s="79" t="str">
        <f t="shared" si="7"/>
        <v/>
      </c>
      <c r="P39" s="79" t="str">
        <f t="shared" si="16"/>
        <v/>
      </c>
      <c r="Q39" s="79">
        <f t="shared" si="8"/>
        <v>0</v>
      </c>
      <c r="R39" s="79">
        <f t="shared" si="0"/>
        <v>0</v>
      </c>
      <c r="S39" s="80">
        <f t="shared" si="9"/>
        <v>0</v>
      </c>
      <c r="T39" s="81">
        <f t="shared" si="10"/>
        <v>0</v>
      </c>
      <c r="U39" s="82">
        <f t="shared" si="1"/>
        <v>0</v>
      </c>
      <c r="V39" s="79" t="str">
        <f t="shared" si="11"/>
        <v/>
      </c>
      <c r="W39" s="83" t="str">
        <f t="shared" si="2"/>
        <v/>
      </c>
      <c r="X39" s="84" t="str">
        <f t="shared" si="3"/>
        <v/>
      </c>
      <c r="Y39" s="79" t="str">
        <f t="shared" si="12"/>
        <v/>
      </c>
      <c r="Z39" s="83" t="str">
        <f t="shared" si="13"/>
        <v/>
      </c>
      <c r="AA39" s="84" t="str">
        <f t="shared" si="17"/>
        <v/>
      </c>
      <c r="AB39" s="79" t="str">
        <f t="shared" si="5"/>
        <v/>
      </c>
      <c r="AC39" s="82">
        <f t="shared" si="18"/>
        <v>0</v>
      </c>
      <c r="AD39" s="83" t="str">
        <f t="shared" si="14"/>
        <v/>
      </c>
      <c r="AE39" s="80" t="str">
        <f t="shared" si="15"/>
        <v/>
      </c>
      <c r="AF39" s="53"/>
      <c r="AG39" s="53"/>
      <c r="AH39" s="53"/>
      <c r="AI39" s="53"/>
      <c r="AJ39" s="53"/>
      <c r="AK39" s="53"/>
    </row>
    <row r="40" spans="1:37" s="54" customFormat="1" ht="15" customHeight="1" x14ac:dyDescent="0.15">
      <c r="A40" s="125">
        <v>32</v>
      </c>
      <c r="B40" s="145"/>
      <c r="C40" s="158"/>
      <c r="D40" s="159"/>
      <c r="E40" s="160"/>
      <c r="F40" s="161"/>
      <c r="G40" s="143"/>
      <c r="H40" s="165"/>
      <c r="I40" s="148"/>
      <c r="J40" s="167"/>
      <c r="K40" s="148"/>
      <c r="L40" s="161"/>
      <c r="M40" s="150"/>
      <c r="N40" s="169"/>
      <c r="O40" s="79" t="str">
        <f t="shared" si="7"/>
        <v/>
      </c>
      <c r="P40" s="79" t="str">
        <f t="shared" si="16"/>
        <v/>
      </c>
      <c r="Q40" s="79">
        <f t="shared" si="8"/>
        <v>0</v>
      </c>
      <c r="R40" s="79">
        <f t="shared" si="0"/>
        <v>0</v>
      </c>
      <c r="S40" s="80">
        <f t="shared" si="9"/>
        <v>0</v>
      </c>
      <c r="T40" s="81">
        <f t="shared" si="10"/>
        <v>0</v>
      </c>
      <c r="U40" s="82">
        <f t="shared" si="1"/>
        <v>0</v>
      </c>
      <c r="V40" s="79" t="str">
        <f t="shared" si="11"/>
        <v/>
      </c>
      <c r="W40" s="83" t="str">
        <f t="shared" si="2"/>
        <v/>
      </c>
      <c r="X40" s="84" t="str">
        <f t="shared" si="3"/>
        <v/>
      </c>
      <c r="Y40" s="79" t="str">
        <f t="shared" si="12"/>
        <v/>
      </c>
      <c r="Z40" s="83" t="str">
        <f t="shared" si="13"/>
        <v/>
      </c>
      <c r="AA40" s="84" t="str">
        <f t="shared" si="17"/>
        <v/>
      </c>
      <c r="AB40" s="79" t="str">
        <f t="shared" si="5"/>
        <v/>
      </c>
      <c r="AC40" s="82">
        <f t="shared" si="18"/>
        <v>0</v>
      </c>
      <c r="AD40" s="83" t="str">
        <f t="shared" si="14"/>
        <v/>
      </c>
      <c r="AE40" s="80" t="str">
        <f t="shared" si="15"/>
        <v/>
      </c>
      <c r="AF40" s="53"/>
      <c r="AG40" s="53"/>
      <c r="AH40" s="53"/>
      <c r="AI40" s="53"/>
      <c r="AJ40" s="53"/>
      <c r="AK40" s="53"/>
    </row>
    <row r="41" spans="1:37" s="54" customFormat="1" ht="15" customHeight="1" x14ac:dyDescent="0.15">
      <c r="A41" s="125">
        <v>33</v>
      </c>
      <c r="B41" s="145"/>
      <c r="C41" s="158"/>
      <c r="D41" s="159"/>
      <c r="E41" s="160"/>
      <c r="F41" s="161"/>
      <c r="G41" s="143"/>
      <c r="H41" s="165"/>
      <c r="I41" s="148"/>
      <c r="J41" s="167"/>
      <c r="K41" s="148"/>
      <c r="L41" s="161"/>
      <c r="M41" s="150"/>
      <c r="N41" s="169"/>
      <c r="O41" s="79" t="str">
        <f t="shared" si="7"/>
        <v/>
      </c>
      <c r="P41" s="79" t="str">
        <f t="shared" si="16"/>
        <v/>
      </c>
      <c r="Q41" s="79">
        <f t="shared" si="8"/>
        <v>0</v>
      </c>
      <c r="R41" s="79">
        <f t="shared" si="0"/>
        <v>0</v>
      </c>
      <c r="S41" s="80">
        <f t="shared" si="9"/>
        <v>0</v>
      </c>
      <c r="T41" s="81">
        <f t="shared" si="10"/>
        <v>0</v>
      </c>
      <c r="U41" s="82">
        <f t="shared" si="1"/>
        <v>0</v>
      </c>
      <c r="V41" s="79" t="str">
        <f t="shared" si="11"/>
        <v/>
      </c>
      <c r="W41" s="83" t="str">
        <f t="shared" si="2"/>
        <v/>
      </c>
      <c r="X41" s="84" t="str">
        <f t="shared" si="3"/>
        <v/>
      </c>
      <c r="Y41" s="79" t="str">
        <f t="shared" si="12"/>
        <v/>
      </c>
      <c r="Z41" s="83" t="str">
        <f t="shared" si="13"/>
        <v/>
      </c>
      <c r="AA41" s="84" t="str">
        <f t="shared" si="17"/>
        <v/>
      </c>
      <c r="AB41" s="79" t="str">
        <f t="shared" si="5"/>
        <v/>
      </c>
      <c r="AC41" s="82">
        <f t="shared" si="18"/>
        <v>0</v>
      </c>
      <c r="AD41" s="83" t="str">
        <f t="shared" si="14"/>
        <v/>
      </c>
      <c r="AE41" s="80" t="str">
        <f t="shared" si="15"/>
        <v/>
      </c>
      <c r="AF41" s="53"/>
      <c r="AG41" s="53"/>
      <c r="AH41" s="53"/>
      <c r="AI41" s="53"/>
      <c r="AJ41" s="53"/>
      <c r="AK41" s="53"/>
    </row>
    <row r="42" spans="1:37" s="54" customFormat="1" ht="15" customHeight="1" x14ac:dyDescent="0.15">
      <c r="A42" s="125">
        <v>34</v>
      </c>
      <c r="B42" s="145"/>
      <c r="C42" s="158"/>
      <c r="D42" s="159"/>
      <c r="E42" s="160"/>
      <c r="F42" s="161"/>
      <c r="G42" s="143"/>
      <c r="H42" s="165"/>
      <c r="I42" s="148"/>
      <c r="J42" s="167"/>
      <c r="K42" s="148"/>
      <c r="L42" s="161"/>
      <c r="M42" s="150"/>
      <c r="N42" s="169"/>
      <c r="O42" s="79" t="str">
        <f t="shared" si="7"/>
        <v/>
      </c>
      <c r="P42" s="79" t="str">
        <f t="shared" si="16"/>
        <v/>
      </c>
      <c r="Q42" s="79">
        <f t="shared" si="8"/>
        <v>0</v>
      </c>
      <c r="R42" s="79">
        <f t="shared" si="0"/>
        <v>0</v>
      </c>
      <c r="S42" s="80">
        <f t="shared" si="9"/>
        <v>0</v>
      </c>
      <c r="T42" s="81">
        <f t="shared" si="10"/>
        <v>0</v>
      </c>
      <c r="U42" s="82">
        <f t="shared" si="1"/>
        <v>0</v>
      </c>
      <c r="V42" s="79" t="str">
        <f t="shared" si="11"/>
        <v/>
      </c>
      <c r="W42" s="83" t="str">
        <f t="shared" si="2"/>
        <v/>
      </c>
      <c r="X42" s="84" t="str">
        <f t="shared" si="3"/>
        <v/>
      </c>
      <c r="Y42" s="79" t="str">
        <f t="shared" si="12"/>
        <v/>
      </c>
      <c r="Z42" s="83" t="str">
        <f t="shared" si="13"/>
        <v/>
      </c>
      <c r="AA42" s="84" t="str">
        <f t="shared" si="17"/>
        <v/>
      </c>
      <c r="AB42" s="79" t="str">
        <f t="shared" si="5"/>
        <v/>
      </c>
      <c r="AC42" s="82">
        <f t="shared" si="18"/>
        <v>0</v>
      </c>
      <c r="AD42" s="83" t="str">
        <f t="shared" si="14"/>
        <v/>
      </c>
      <c r="AE42" s="80" t="str">
        <f t="shared" si="15"/>
        <v/>
      </c>
      <c r="AF42" s="53"/>
      <c r="AG42" s="53"/>
      <c r="AH42" s="53"/>
      <c r="AI42" s="53"/>
      <c r="AJ42" s="53"/>
      <c r="AK42" s="53"/>
    </row>
    <row r="43" spans="1:37" s="54" customFormat="1" ht="15" customHeight="1" x14ac:dyDescent="0.15">
      <c r="A43" s="125">
        <v>35</v>
      </c>
      <c r="B43" s="145"/>
      <c r="C43" s="158"/>
      <c r="D43" s="159"/>
      <c r="E43" s="160"/>
      <c r="F43" s="161"/>
      <c r="G43" s="143"/>
      <c r="H43" s="165"/>
      <c r="I43" s="148"/>
      <c r="J43" s="167"/>
      <c r="K43" s="148"/>
      <c r="L43" s="161"/>
      <c r="M43" s="150"/>
      <c r="N43" s="169"/>
      <c r="O43" s="79" t="str">
        <f t="shared" si="7"/>
        <v/>
      </c>
      <c r="P43" s="79" t="str">
        <f t="shared" si="16"/>
        <v/>
      </c>
      <c r="Q43" s="79">
        <f t="shared" si="8"/>
        <v>0</v>
      </c>
      <c r="R43" s="79">
        <f t="shared" si="0"/>
        <v>0</v>
      </c>
      <c r="S43" s="80">
        <f t="shared" si="9"/>
        <v>0</v>
      </c>
      <c r="T43" s="81">
        <f t="shared" si="10"/>
        <v>0</v>
      </c>
      <c r="U43" s="82">
        <f t="shared" si="1"/>
        <v>0</v>
      </c>
      <c r="V43" s="79" t="str">
        <f t="shared" si="11"/>
        <v/>
      </c>
      <c r="W43" s="83" t="str">
        <f t="shared" si="2"/>
        <v/>
      </c>
      <c r="X43" s="84" t="str">
        <f t="shared" si="3"/>
        <v/>
      </c>
      <c r="Y43" s="79" t="str">
        <f t="shared" si="12"/>
        <v/>
      </c>
      <c r="Z43" s="83" t="str">
        <f t="shared" si="13"/>
        <v/>
      </c>
      <c r="AA43" s="84" t="str">
        <f t="shared" si="17"/>
        <v/>
      </c>
      <c r="AB43" s="79" t="str">
        <f t="shared" si="5"/>
        <v/>
      </c>
      <c r="AC43" s="82">
        <f t="shared" si="18"/>
        <v>0</v>
      </c>
      <c r="AD43" s="83" t="str">
        <f t="shared" si="14"/>
        <v/>
      </c>
      <c r="AE43" s="80" t="str">
        <f t="shared" si="15"/>
        <v/>
      </c>
      <c r="AF43" s="53"/>
      <c r="AG43" s="53"/>
      <c r="AH43" s="53"/>
      <c r="AI43" s="53"/>
      <c r="AJ43" s="53"/>
      <c r="AK43" s="53"/>
    </row>
    <row r="44" spans="1:37" s="54" customFormat="1" ht="15" customHeight="1" x14ac:dyDescent="0.15">
      <c r="A44" s="125">
        <v>36</v>
      </c>
      <c r="B44" s="145"/>
      <c r="C44" s="158"/>
      <c r="D44" s="159"/>
      <c r="E44" s="160"/>
      <c r="F44" s="161"/>
      <c r="G44" s="143"/>
      <c r="H44" s="165"/>
      <c r="I44" s="148"/>
      <c r="J44" s="167"/>
      <c r="K44" s="148"/>
      <c r="L44" s="161"/>
      <c r="M44" s="150"/>
      <c r="N44" s="169"/>
      <c r="O44" s="79" t="str">
        <f t="shared" si="7"/>
        <v/>
      </c>
      <c r="P44" s="79" t="str">
        <f t="shared" si="16"/>
        <v/>
      </c>
      <c r="Q44" s="79">
        <f t="shared" si="8"/>
        <v>0</v>
      </c>
      <c r="R44" s="79">
        <f t="shared" si="0"/>
        <v>0</v>
      </c>
      <c r="S44" s="80">
        <f t="shared" si="9"/>
        <v>0</v>
      </c>
      <c r="T44" s="81">
        <f t="shared" si="10"/>
        <v>0</v>
      </c>
      <c r="U44" s="82">
        <f t="shared" si="1"/>
        <v>0</v>
      </c>
      <c r="V44" s="79" t="str">
        <f t="shared" si="11"/>
        <v/>
      </c>
      <c r="W44" s="83" t="str">
        <f t="shared" si="2"/>
        <v/>
      </c>
      <c r="X44" s="84" t="str">
        <f t="shared" si="3"/>
        <v/>
      </c>
      <c r="Y44" s="79" t="str">
        <f t="shared" si="12"/>
        <v/>
      </c>
      <c r="Z44" s="83" t="str">
        <f t="shared" si="13"/>
        <v/>
      </c>
      <c r="AA44" s="84" t="str">
        <f t="shared" si="17"/>
        <v/>
      </c>
      <c r="AB44" s="79" t="str">
        <f t="shared" si="5"/>
        <v/>
      </c>
      <c r="AC44" s="82">
        <f t="shared" si="18"/>
        <v>0</v>
      </c>
      <c r="AD44" s="83" t="str">
        <f t="shared" si="14"/>
        <v/>
      </c>
      <c r="AE44" s="80" t="str">
        <f t="shared" si="15"/>
        <v/>
      </c>
      <c r="AF44" s="53"/>
      <c r="AG44" s="53"/>
      <c r="AH44" s="53"/>
      <c r="AI44" s="53"/>
      <c r="AJ44" s="53"/>
      <c r="AK44" s="53"/>
    </row>
    <row r="45" spans="1:37" s="54" customFormat="1" ht="15" customHeight="1" x14ac:dyDescent="0.15">
      <c r="A45" s="125">
        <v>37</v>
      </c>
      <c r="B45" s="145"/>
      <c r="C45" s="158"/>
      <c r="D45" s="159"/>
      <c r="E45" s="160"/>
      <c r="F45" s="161"/>
      <c r="G45" s="143"/>
      <c r="H45" s="165"/>
      <c r="I45" s="148"/>
      <c r="J45" s="167"/>
      <c r="K45" s="148"/>
      <c r="L45" s="161"/>
      <c r="M45" s="150"/>
      <c r="N45" s="169"/>
      <c r="O45" s="79" t="str">
        <f t="shared" si="7"/>
        <v/>
      </c>
      <c r="P45" s="79" t="str">
        <f t="shared" si="16"/>
        <v/>
      </c>
      <c r="Q45" s="79">
        <f t="shared" si="8"/>
        <v>0</v>
      </c>
      <c r="R45" s="79">
        <f t="shared" si="0"/>
        <v>0</v>
      </c>
      <c r="S45" s="80">
        <f t="shared" si="9"/>
        <v>0</v>
      </c>
      <c r="T45" s="81">
        <f t="shared" si="10"/>
        <v>0</v>
      </c>
      <c r="U45" s="82">
        <f t="shared" si="1"/>
        <v>0</v>
      </c>
      <c r="V45" s="79" t="str">
        <f t="shared" si="11"/>
        <v/>
      </c>
      <c r="W45" s="83" t="str">
        <f t="shared" si="2"/>
        <v/>
      </c>
      <c r="X45" s="84" t="str">
        <f t="shared" si="3"/>
        <v/>
      </c>
      <c r="Y45" s="79" t="str">
        <f t="shared" si="12"/>
        <v/>
      </c>
      <c r="Z45" s="83" t="str">
        <f t="shared" si="13"/>
        <v/>
      </c>
      <c r="AA45" s="84" t="str">
        <f t="shared" si="17"/>
        <v/>
      </c>
      <c r="AB45" s="79" t="str">
        <f t="shared" si="5"/>
        <v/>
      </c>
      <c r="AC45" s="82">
        <f t="shared" si="18"/>
        <v>0</v>
      </c>
      <c r="AD45" s="83" t="str">
        <f t="shared" si="14"/>
        <v/>
      </c>
      <c r="AE45" s="80" t="str">
        <f t="shared" si="15"/>
        <v/>
      </c>
      <c r="AF45" s="53"/>
      <c r="AG45" s="53"/>
      <c r="AH45" s="53"/>
      <c r="AI45" s="53"/>
      <c r="AJ45" s="53"/>
      <c r="AK45" s="53"/>
    </row>
    <row r="46" spans="1:37" s="54" customFormat="1" ht="15" customHeight="1" x14ac:dyDescent="0.15">
      <c r="A46" s="125">
        <v>38</v>
      </c>
      <c r="B46" s="145"/>
      <c r="C46" s="158"/>
      <c r="D46" s="159"/>
      <c r="E46" s="160"/>
      <c r="F46" s="161"/>
      <c r="G46" s="143"/>
      <c r="H46" s="165"/>
      <c r="I46" s="148"/>
      <c r="J46" s="167"/>
      <c r="K46" s="148"/>
      <c r="L46" s="161"/>
      <c r="M46" s="150"/>
      <c r="N46" s="169"/>
      <c r="O46" s="79" t="str">
        <f t="shared" si="7"/>
        <v/>
      </c>
      <c r="P46" s="79" t="str">
        <f t="shared" si="16"/>
        <v/>
      </c>
      <c r="Q46" s="79">
        <f t="shared" si="8"/>
        <v>0</v>
      </c>
      <c r="R46" s="79">
        <f t="shared" si="0"/>
        <v>0</v>
      </c>
      <c r="S46" s="80">
        <f t="shared" si="9"/>
        <v>0</v>
      </c>
      <c r="T46" s="81">
        <f t="shared" si="10"/>
        <v>0</v>
      </c>
      <c r="U46" s="82">
        <f t="shared" si="1"/>
        <v>0</v>
      </c>
      <c r="V46" s="79" t="str">
        <f t="shared" si="11"/>
        <v/>
      </c>
      <c r="W46" s="83" t="str">
        <f t="shared" si="2"/>
        <v/>
      </c>
      <c r="X46" s="84" t="str">
        <f t="shared" si="3"/>
        <v/>
      </c>
      <c r="Y46" s="79" t="str">
        <f t="shared" si="12"/>
        <v/>
      </c>
      <c r="Z46" s="83" t="str">
        <f t="shared" si="13"/>
        <v/>
      </c>
      <c r="AA46" s="84" t="str">
        <f t="shared" si="17"/>
        <v/>
      </c>
      <c r="AB46" s="79" t="str">
        <f t="shared" si="5"/>
        <v/>
      </c>
      <c r="AC46" s="82">
        <f t="shared" si="18"/>
        <v>0</v>
      </c>
      <c r="AD46" s="83" t="str">
        <f t="shared" si="14"/>
        <v/>
      </c>
      <c r="AE46" s="80" t="str">
        <f t="shared" si="15"/>
        <v/>
      </c>
      <c r="AF46" s="53"/>
      <c r="AG46" s="53"/>
      <c r="AH46" s="53"/>
      <c r="AI46" s="53"/>
      <c r="AJ46" s="53"/>
      <c r="AK46" s="53"/>
    </row>
    <row r="47" spans="1:37" s="54" customFormat="1" ht="15" customHeight="1" x14ac:dyDescent="0.15">
      <c r="A47" s="125">
        <v>39</v>
      </c>
      <c r="B47" s="145"/>
      <c r="C47" s="158"/>
      <c r="D47" s="159"/>
      <c r="E47" s="160"/>
      <c r="F47" s="161"/>
      <c r="G47" s="143"/>
      <c r="H47" s="165"/>
      <c r="I47" s="148"/>
      <c r="J47" s="167"/>
      <c r="K47" s="148"/>
      <c r="L47" s="161"/>
      <c r="M47" s="150"/>
      <c r="N47" s="169"/>
      <c r="O47" s="79" t="str">
        <f t="shared" si="7"/>
        <v/>
      </c>
      <c r="P47" s="79" t="str">
        <f t="shared" si="16"/>
        <v/>
      </c>
      <c r="Q47" s="79">
        <f t="shared" si="8"/>
        <v>0</v>
      </c>
      <c r="R47" s="79">
        <f t="shared" si="0"/>
        <v>0</v>
      </c>
      <c r="S47" s="80">
        <f t="shared" si="9"/>
        <v>0</v>
      </c>
      <c r="T47" s="81">
        <f t="shared" si="10"/>
        <v>0</v>
      </c>
      <c r="U47" s="82">
        <f t="shared" si="1"/>
        <v>0</v>
      </c>
      <c r="V47" s="79" t="str">
        <f t="shared" si="11"/>
        <v/>
      </c>
      <c r="W47" s="83" t="str">
        <f t="shared" si="2"/>
        <v/>
      </c>
      <c r="X47" s="84" t="str">
        <f t="shared" si="3"/>
        <v/>
      </c>
      <c r="Y47" s="79" t="str">
        <f t="shared" si="12"/>
        <v/>
      </c>
      <c r="Z47" s="83" t="str">
        <f t="shared" si="13"/>
        <v/>
      </c>
      <c r="AA47" s="84" t="str">
        <f t="shared" si="17"/>
        <v/>
      </c>
      <c r="AB47" s="79" t="str">
        <f t="shared" si="5"/>
        <v/>
      </c>
      <c r="AC47" s="82">
        <f t="shared" si="18"/>
        <v>0</v>
      </c>
      <c r="AD47" s="83" t="str">
        <f t="shared" si="14"/>
        <v/>
      </c>
      <c r="AE47" s="80" t="str">
        <f t="shared" si="15"/>
        <v/>
      </c>
      <c r="AF47" s="53"/>
      <c r="AG47" s="53"/>
      <c r="AH47" s="53"/>
      <c r="AI47" s="53"/>
      <c r="AJ47" s="53"/>
      <c r="AK47" s="53"/>
    </row>
    <row r="48" spans="1:37" s="54" customFormat="1" ht="15" customHeight="1" x14ac:dyDescent="0.15">
      <c r="A48" s="125">
        <v>40</v>
      </c>
      <c r="B48" s="145"/>
      <c r="C48" s="158"/>
      <c r="D48" s="159"/>
      <c r="E48" s="160"/>
      <c r="F48" s="161"/>
      <c r="G48" s="143"/>
      <c r="H48" s="165"/>
      <c r="I48" s="148"/>
      <c r="J48" s="167"/>
      <c r="K48" s="148"/>
      <c r="L48" s="161"/>
      <c r="M48" s="150"/>
      <c r="N48" s="169"/>
      <c r="O48" s="79" t="str">
        <f t="shared" si="7"/>
        <v/>
      </c>
      <c r="P48" s="79" t="str">
        <f t="shared" si="16"/>
        <v/>
      </c>
      <c r="Q48" s="79">
        <f t="shared" si="8"/>
        <v>0</v>
      </c>
      <c r="R48" s="79">
        <f t="shared" si="0"/>
        <v>0</v>
      </c>
      <c r="S48" s="80">
        <f t="shared" si="9"/>
        <v>0</v>
      </c>
      <c r="T48" s="81">
        <f t="shared" si="10"/>
        <v>0</v>
      </c>
      <c r="U48" s="82">
        <f t="shared" si="1"/>
        <v>0</v>
      </c>
      <c r="V48" s="79" t="str">
        <f t="shared" si="11"/>
        <v/>
      </c>
      <c r="W48" s="83" t="str">
        <f t="shared" si="2"/>
        <v/>
      </c>
      <c r="X48" s="84" t="str">
        <f t="shared" si="3"/>
        <v/>
      </c>
      <c r="Y48" s="79" t="str">
        <f t="shared" si="12"/>
        <v/>
      </c>
      <c r="Z48" s="83" t="str">
        <f t="shared" si="13"/>
        <v/>
      </c>
      <c r="AA48" s="84" t="str">
        <f t="shared" si="17"/>
        <v/>
      </c>
      <c r="AB48" s="79" t="str">
        <f t="shared" si="5"/>
        <v/>
      </c>
      <c r="AC48" s="82">
        <f t="shared" si="18"/>
        <v>0</v>
      </c>
      <c r="AD48" s="83" t="str">
        <f t="shared" si="14"/>
        <v/>
      </c>
      <c r="AE48" s="80" t="str">
        <f t="shared" si="15"/>
        <v/>
      </c>
      <c r="AF48" s="53"/>
      <c r="AG48" s="53"/>
      <c r="AH48" s="53"/>
      <c r="AI48" s="53"/>
      <c r="AJ48" s="53"/>
      <c r="AK48" s="53"/>
    </row>
    <row r="49" spans="1:37" s="54" customFormat="1" ht="15" customHeight="1" x14ac:dyDescent="0.15">
      <c r="A49" s="125">
        <v>41</v>
      </c>
      <c r="B49" s="145"/>
      <c r="C49" s="158"/>
      <c r="D49" s="159"/>
      <c r="E49" s="160"/>
      <c r="F49" s="161"/>
      <c r="G49" s="143"/>
      <c r="H49" s="165"/>
      <c r="I49" s="148"/>
      <c r="J49" s="167"/>
      <c r="K49" s="148"/>
      <c r="L49" s="161"/>
      <c r="M49" s="150"/>
      <c r="N49" s="169"/>
      <c r="O49" s="79" t="str">
        <f t="shared" si="7"/>
        <v/>
      </c>
      <c r="P49" s="79" t="str">
        <f t="shared" si="16"/>
        <v/>
      </c>
      <c r="Q49" s="79">
        <f t="shared" si="8"/>
        <v>0</v>
      </c>
      <c r="R49" s="79">
        <f t="shared" si="0"/>
        <v>0</v>
      </c>
      <c r="S49" s="80">
        <f t="shared" si="9"/>
        <v>0</v>
      </c>
      <c r="T49" s="81">
        <f t="shared" si="10"/>
        <v>0</v>
      </c>
      <c r="U49" s="82">
        <f t="shared" si="1"/>
        <v>0</v>
      </c>
      <c r="V49" s="79" t="str">
        <f t="shared" si="11"/>
        <v/>
      </c>
      <c r="W49" s="83" t="str">
        <f t="shared" si="2"/>
        <v/>
      </c>
      <c r="X49" s="84" t="str">
        <f t="shared" si="3"/>
        <v/>
      </c>
      <c r="Y49" s="79" t="str">
        <f t="shared" si="12"/>
        <v/>
      </c>
      <c r="Z49" s="83" t="str">
        <f t="shared" si="13"/>
        <v/>
      </c>
      <c r="AA49" s="84" t="str">
        <f t="shared" si="17"/>
        <v/>
      </c>
      <c r="AB49" s="79" t="str">
        <f t="shared" si="5"/>
        <v/>
      </c>
      <c r="AC49" s="82">
        <f t="shared" si="18"/>
        <v>0</v>
      </c>
      <c r="AD49" s="83" t="str">
        <f t="shared" si="14"/>
        <v/>
      </c>
      <c r="AE49" s="80" t="str">
        <f t="shared" si="15"/>
        <v/>
      </c>
      <c r="AF49" s="53"/>
      <c r="AG49" s="53"/>
      <c r="AH49" s="53"/>
      <c r="AI49" s="53"/>
      <c r="AJ49" s="53"/>
      <c r="AK49" s="53"/>
    </row>
    <row r="50" spans="1:37" s="54" customFormat="1" ht="15" customHeight="1" x14ac:dyDescent="0.15">
      <c r="A50" s="125">
        <v>42</v>
      </c>
      <c r="B50" s="145"/>
      <c r="C50" s="158"/>
      <c r="D50" s="159"/>
      <c r="E50" s="160"/>
      <c r="F50" s="161"/>
      <c r="G50" s="143"/>
      <c r="H50" s="165"/>
      <c r="I50" s="148"/>
      <c r="J50" s="167"/>
      <c r="K50" s="148"/>
      <c r="L50" s="161"/>
      <c r="M50" s="150"/>
      <c r="N50" s="169"/>
      <c r="O50" s="79" t="str">
        <f t="shared" si="7"/>
        <v/>
      </c>
      <c r="P50" s="79" t="str">
        <f t="shared" si="16"/>
        <v/>
      </c>
      <c r="Q50" s="79">
        <f t="shared" si="8"/>
        <v>0</v>
      </c>
      <c r="R50" s="79">
        <f t="shared" si="0"/>
        <v>0</v>
      </c>
      <c r="S50" s="80">
        <f t="shared" si="9"/>
        <v>0</v>
      </c>
      <c r="T50" s="81">
        <f t="shared" si="10"/>
        <v>0</v>
      </c>
      <c r="U50" s="82">
        <f t="shared" si="1"/>
        <v>0</v>
      </c>
      <c r="V50" s="79" t="str">
        <f t="shared" si="11"/>
        <v/>
      </c>
      <c r="W50" s="83" t="str">
        <f t="shared" si="2"/>
        <v/>
      </c>
      <c r="X50" s="84" t="str">
        <f t="shared" si="3"/>
        <v/>
      </c>
      <c r="Y50" s="79" t="str">
        <f t="shared" si="12"/>
        <v/>
      </c>
      <c r="Z50" s="83" t="str">
        <f t="shared" si="13"/>
        <v/>
      </c>
      <c r="AA50" s="84" t="str">
        <f t="shared" si="17"/>
        <v/>
      </c>
      <c r="AB50" s="79" t="str">
        <f t="shared" si="5"/>
        <v/>
      </c>
      <c r="AC50" s="82">
        <f t="shared" si="18"/>
        <v>0</v>
      </c>
      <c r="AD50" s="83" t="str">
        <f t="shared" si="14"/>
        <v/>
      </c>
      <c r="AE50" s="80" t="str">
        <f t="shared" si="15"/>
        <v/>
      </c>
      <c r="AF50" s="53"/>
      <c r="AG50" s="53"/>
      <c r="AH50" s="53"/>
      <c r="AI50" s="53"/>
      <c r="AJ50" s="53"/>
      <c r="AK50" s="53"/>
    </row>
    <row r="51" spans="1:37" s="54" customFormat="1" ht="15" customHeight="1" x14ac:dyDescent="0.15">
      <c r="A51" s="125">
        <v>43</v>
      </c>
      <c r="B51" s="145"/>
      <c r="C51" s="158"/>
      <c r="D51" s="159"/>
      <c r="E51" s="160"/>
      <c r="F51" s="161"/>
      <c r="G51" s="143"/>
      <c r="H51" s="165"/>
      <c r="I51" s="148"/>
      <c r="J51" s="167"/>
      <c r="K51" s="148"/>
      <c r="L51" s="161"/>
      <c r="M51" s="150"/>
      <c r="N51" s="169"/>
      <c r="O51" s="79" t="str">
        <f t="shared" si="7"/>
        <v/>
      </c>
      <c r="P51" s="79" t="str">
        <f t="shared" si="16"/>
        <v/>
      </c>
      <c r="Q51" s="79">
        <f t="shared" si="8"/>
        <v>0</v>
      </c>
      <c r="R51" s="79">
        <f t="shared" si="0"/>
        <v>0</v>
      </c>
      <c r="S51" s="80">
        <f t="shared" si="9"/>
        <v>0</v>
      </c>
      <c r="T51" s="81">
        <f t="shared" si="10"/>
        <v>0</v>
      </c>
      <c r="U51" s="82">
        <f t="shared" si="1"/>
        <v>0</v>
      </c>
      <c r="V51" s="79" t="str">
        <f t="shared" si="11"/>
        <v/>
      </c>
      <c r="W51" s="83" t="str">
        <f t="shared" si="2"/>
        <v/>
      </c>
      <c r="X51" s="84" t="str">
        <f t="shared" si="3"/>
        <v/>
      </c>
      <c r="Y51" s="79" t="str">
        <f t="shared" si="12"/>
        <v/>
      </c>
      <c r="Z51" s="83" t="str">
        <f t="shared" si="13"/>
        <v/>
      </c>
      <c r="AA51" s="84" t="str">
        <f t="shared" si="17"/>
        <v/>
      </c>
      <c r="AB51" s="79" t="str">
        <f t="shared" si="5"/>
        <v/>
      </c>
      <c r="AC51" s="82">
        <f t="shared" si="18"/>
        <v>0</v>
      </c>
      <c r="AD51" s="83" t="str">
        <f t="shared" si="14"/>
        <v/>
      </c>
      <c r="AE51" s="80" t="str">
        <f t="shared" si="15"/>
        <v/>
      </c>
      <c r="AF51" s="53"/>
      <c r="AG51" s="53"/>
      <c r="AH51" s="53"/>
      <c r="AI51" s="53"/>
      <c r="AJ51" s="53"/>
      <c r="AK51" s="53"/>
    </row>
    <row r="52" spans="1:37" s="54" customFormat="1" ht="15" customHeight="1" x14ac:dyDescent="0.15">
      <c r="A52" s="125">
        <v>44</v>
      </c>
      <c r="B52" s="145"/>
      <c r="C52" s="158"/>
      <c r="D52" s="159"/>
      <c r="E52" s="160"/>
      <c r="F52" s="161"/>
      <c r="G52" s="143"/>
      <c r="H52" s="165"/>
      <c r="I52" s="148"/>
      <c r="J52" s="167"/>
      <c r="K52" s="148"/>
      <c r="L52" s="161"/>
      <c r="M52" s="150"/>
      <c r="N52" s="169"/>
      <c r="O52" s="79" t="str">
        <f t="shared" si="7"/>
        <v/>
      </c>
      <c r="P52" s="79" t="str">
        <f t="shared" si="16"/>
        <v/>
      </c>
      <c r="Q52" s="79">
        <f t="shared" si="8"/>
        <v>0</v>
      </c>
      <c r="R52" s="79">
        <f t="shared" si="0"/>
        <v>0</v>
      </c>
      <c r="S52" s="80">
        <f t="shared" si="9"/>
        <v>0</v>
      </c>
      <c r="T52" s="81">
        <f t="shared" si="10"/>
        <v>0</v>
      </c>
      <c r="U52" s="82">
        <f t="shared" si="1"/>
        <v>0</v>
      </c>
      <c r="V52" s="79" t="str">
        <f t="shared" si="11"/>
        <v/>
      </c>
      <c r="W52" s="83" t="str">
        <f t="shared" si="2"/>
        <v/>
      </c>
      <c r="X52" s="84" t="str">
        <f t="shared" si="3"/>
        <v/>
      </c>
      <c r="Y52" s="79" t="str">
        <f t="shared" si="12"/>
        <v/>
      </c>
      <c r="Z52" s="83" t="str">
        <f t="shared" si="13"/>
        <v/>
      </c>
      <c r="AA52" s="84" t="str">
        <f t="shared" si="17"/>
        <v/>
      </c>
      <c r="AB52" s="79" t="str">
        <f t="shared" si="5"/>
        <v/>
      </c>
      <c r="AC52" s="82">
        <f t="shared" si="18"/>
        <v>0</v>
      </c>
      <c r="AD52" s="83" t="str">
        <f t="shared" si="14"/>
        <v/>
      </c>
      <c r="AE52" s="80" t="str">
        <f t="shared" si="15"/>
        <v/>
      </c>
      <c r="AF52" s="53"/>
      <c r="AG52" s="53"/>
      <c r="AH52" s="53"/>
      <c r="AI52" s="53"/>
      <c r="AJ52" s="53"/>
      <c r="AK52" s="53"/>
    </row>
    <row r="53" spans="1:37" s="54" customFormat="1" ht="15" customHeight="1" x14ac:dyDescent="0.15">
      <c r="A53" s="125">
        <v>45</v>
      </c>
      <c r="B53" s="145"/>
      <c r="C53" s="158"/>
      <c r="D53" s="159"/>
      <c r="E53" s="160"/>
      <c r="F53" s="161"/>
      <c r="G53" s="143"/>
      <c r="H53" s="165"/>
      <c r="I53" s="148"/>
      <c r="J53" s="167"/>
      <c r="K53" s="148"/>
      <c r="L53" s="161"/>
      <c r="M53" s="150"/>
      <c r="N53" s="169"/>
      <c r="O53" s="79" t="str">
        <f t="shared" si="7"/>
        <v/>
      </c>
      <c r="P53" s="79" t="str">
        <f t="shared" si="16"/>
        <v/>
      </c>
      <c r="Q53" s="79">
        <f t="shared" si="8"/>
        <v>0</v>
      </c>
      <c r="R53" s="79">
        <f t="shared" si="0"/>
        <v>0</v>
      </c>
      <c r="S53" s="80">
        <f t="shared" si="9"/>
        <v>0</v>
      </c>
      <c r="T53" s="81">
        <f t="shared" si="10"/>
        <v>0</v>
      </c>
      <c r="U53" s="82">
        <f t="shared" si="1"/>
        <v>0</v>
      </c>
      <c r="V53" s="79" t="str">
        <f t="shared" si="11"/>
        <v/>
      </c>
      <c r="W53" s="83" t="str">
        <f t="shared" si="2"/>
        <v/>
      </c>
      <c r="X53" s="84" t="str">
        <f t="shared" si="3"/>
        <v/>
      </c>
      <c r="Y53" s="79" t="str">
        <f t="shared" si="12"/>
        <v/>
      </c>
      <c r="Z53" s="83" t="str">
        <f t="shared" si="13"/>
        <v/>
      </c>
      <c r="AA53" s="84" t="str">
        <f t="shared" si="17"/>
        <v/>
      </c>
      <c r="AB53" s="79" t="str">
        <f t="shared" si="5"/>
        <v/>
      </c>
      <c r="AC53" s="82">
        <f t="shared" si="18"/>
        <v>0</v>
      </c>
      <c r="AD53" s="83" t="str">
        <f t="shared" si="14"/>
        <v/>
      </c>
      <c r="AE53" s="80" t="str">
        <f t="shared" si="15"/>
        <v/>
      </c>
      <c r="AF53" s="53"/>
      <c r="AG53" s="53"/>
      <c r="AH53" s="53"/>
      <c r="AI53" s="53"/>
      <c r="AJ53" s="53"/>
      <c r="AK53" s="53"/>
    </row>
    <row r="54" spans="1:37" s="54" customFormat="1" ht="15" customHeight="1" x14ac:dyDescent="0.15">
      <c r="A54" s="125">
        <v>46</v>
      </c>
      <c r="B54" s="145"/>
      <c r="C54" s="158"/>
      <c r="D54" s="159"/>
      <c r="E54" s="160"/>
      <c r="F54" s="161"/>
      <c r="G54" s="143"/>
      <c r="H54" s="165"/>
      <c r="I54" s="148"/>
      <c r="J54" s="167"/>
      <c r="K54" s="148"/>
      <c r="L54" s="161"/>
      <c r="M54" s="150"/>
      <c r="N54" s="169"/>
      <c r="O54" s="79" t="str">
        <f t="shared" si="7"/>
        <v/>
      </c>
      <c r="P54" s="79" t="str">
        <f t="shared" si="16"/>
        <v/>
      </c>
      <c r="Q54" s="79">
        <f t="shared" si="8"/>
        <v>0</v>
      </c>
      <c r="R54" s="79">
        <f t="shared" si="0"/>
        <v>0</v>
      </c>
      <c r="S54" s="80">
        <f t="shared" si="9"/>
        <v>0</v>
      </c>
      <c r="T54" s="81">
        <f t="shared" si="10"/>
        <v>0</v>
      </c>
      <c r="U54" s="82">
        <f t="shared" si="1"/>
        <v>0</v>
      </c>
      <c r="V54" s="79" t="str">
        <f t="shared" si="11"/>
        <v/>
      </c>
      <c r="W54" s="83" t="str">
        <f t="shared" si="2"/>
        <v/>
      </c>
      <c r="X54" s="84" t="str">
        <f t="shared" si="3"/>
        <v/>
      </c>
      <c r="Y54" s="79" t="str">
        <f t="shared" si="12"/>
        <v/>
      </c>
      <c r="Z54" s="83" t="str">
        <f t="shared" si="13"/>
        <v/>
      </c>
      <c r="AA54" s="84" t="str">
        <f t="shared" si="17"/>
        <v/>
      </c>
      <c r="AB54" s="79" t="str">
        <f t="shared" si="5"/>
        <v/>
      </c>
      <c r="AC54" s="82">
        <f t="shared" si="18"/>
        <v>0</v>
      </c>
      <c r="AD54" s="83" t="str">
        <f t="shared" si="14"/>
        <v/>
      </c>
      <c r="AE54" s="80" t="str">
        <f t="shared" si="15"/>
        <v/>
      </c>
      <c r="AF54" s="53"/>
      <c r="AG54" s="53"/>
      <c r="AH54" s="53"/>
      <c r="AI54" s="53"/>
      <c r="AJ54" s="53"/>
      <c r="AK54" s="53"/>
    </row>
    <row r="55" spans="1:37" s="54" customFormat="1" ht="15" customHeight="1" x14ac:dyDescent="0.15">
      <c r="A55" s="125">
        <v>47</v>
      </c>
      <c r="B55" s="145"/>
      <c r="C55" s="158"/>
      <c r="D55" s="159"/>
      <c r="E55" s="160"/>
      <c r="F55" s="161"/>
      <c r="G55" s="143"/>
      <c r="H55" s="165"/>
      <c r="I55" s="148"/>
      <c r="J55" s="167"/>
      <c r="K55" s="148"/>
      <c r="L55" s="161"/>
      <c r="M55" s="150"/>
      <c r="N55" s="169"/>
      <c r="O55" s="79" t="str">
        <f t="shared" si="7"/>
        <v/>
      </c>
      <c r="P55" s="79" t="str">
        <f t="shared" si="16"/>
        <v/>
      </c>
      <c r="Q55" s="79">
        <f t="shared" si="8"/>
        <v>0</v>
      </c>
      <c r="R55" s="79">
        <f t="shared" si="0"/>
        <v>0</v>
      </c>
      <c r="S55" s="80">
        <f t="shared" si="9"/>
        <v>0</v>
      </c>
      <c r="T55" s="81">
        <f t="shared" si="10"/>
        <v>0</v>
      </c>
      <c r="U55" s="82">
        <f t="shared" si="1"/>
        <v>0</v>
      </c>
      <c r="V55" s="79" t="str">
        <f t="shared" si="11"/>
        <v/>
      </c>
      <c r="W55" s="83" t="str">
        <f t="shared" si="2"/>
        <v/>
      </c>
      <c r="X55" s="84" t="str">
        <f t="shared" si="3"/>
        <v/>
      </c>
      <c r="Y55" s="79" t="str">
        <f t="shared" si="12"/>
        <v/>
      </c>
      <c r="Z55" s="83" t="str">
        <f t="shared" si="13"/>
        <v/>
      </c>
      <c r="AA55" s="84" t="str">
        <f t="shared" si="17"/>
        <v/>
      </c>
      <c r="AB55" s="79" t="str">
        <f t="shared" si="5"/>
        <v/>
      </c>
      <c r="AC55" s="82">
        <f>SUM(X55,AA55:AB55)</f>
        <v>0</v>
      </c>
      <c r="AD55" s="83" t="str">
        <f t="shared" si="14"/>
        <v/>
      </c>
      <c r="AE55" s="80" t="str">
        <f t="shared" si="15"/>
        <v/>
      </c>
      <c r="AF55" s="53"/>
      <c r="AG55" s="53"/>
      <c r="AH55" s="53"/>
      <c r="AI55" s="53"/>
      <c r="AJ55" s="53"/>
      <c r="AK55" s="53"/>
    </row>
    <row r="56" spans="1:37" s="54" customFormat="1" ht="15" customHeight="1" x14ac:dyDescent="0.15">
      <c r="A56" s="125">
        <v>48</v>
      </c>
      <c r="B56" s="145"/>
      <c r="C56" s="158"/>
      <c r="D56" s="159"/>
      <c r="E56" s="160"/>
      <c r="F56" s="161"/>
      <c r="G56" s="143"/>
      <c r="H56" s="165"/>
      <c r="I56" s="148"/>
      <c r="J56" s="167"/>
      <c r="K56" s="148"/>
      <c r="L56" s="161"/>
      <c r="M56" s="150"/>
      <c r="N56" s="169"/>
      <c r="O56" s="79" t="str">
        <f t="shared" si="7"/>
        <v/>
      </c>
      <c r="P56" s="79" t="str">
        <f t="shared" si="16"/>
        <v/>
      </c>
      <c r="Q56" s="79">
        <f t="shared" si="8"/>
        <v>0</v>
      </c>
      <c r="R56" s="79">
        <f t="shared" si="0"/>
        <v>0</v>
      </c>
      <c r="S56" s="80">
        <f t="shared" si="9"/>
        <v>0</v>
      </c>
      <c r="T56" s="81">
        <f t="shared" si="10"/>
        <v>0</v>
      </c>
      <c r="U56" s="82">
        <f t="shared" si="1"/>
        <v>0</v>
      </c>
      <c r="V56" s="79" t="str">
        <f t="shared" si="11"/>
        <v/>
      </c>
      <c r="W56" s="83" t="str">
        <f t="shared" si="2"/>
        <v/>
      </c>
      <c r="X56" s="84" t="str">
        <f t="shared" si="3"/>
        <v/>
      </c>
      <c r="Y56" s="79" t="str">
        <f t="shared" si="12"/>
        <v/>
      </c>
      <c r="Z56" s="83" t="str">
        <f t="shared" si="13"/>
        <v/>
      </c>
      <c r="AA56" s="84" t="str">
        <f t="shared" si="17"/>
        <v/>
      </c>
      <c r="AB56" s="79" t="str">
        <f t="shared" si="5"/>
        <v/>
      </c>
      <c r="AC56" s="82">
        <f t="shared" si="18"/>
        <v>0</v>
      </c>
      <c r="AD56" s="83" t="str">
        <f t="shared" si="14"/>
        <v/>
      </c>
      <c r="AE56" s="80" t="str">
        <f t="shared" si="15"/>
        <v/>
      </c>
      <c r="AF56" s="53"/>
      <c r="AG56" s="53"/>
      <c r="AH56" s="53"/>
      <c r="AI56" s="53"/>
      <c r="AJ56" s="53"/>
      <c r="AK56" s="53"/>
    </row>
    <row r="57" spans="1:37" s="54" customFormat="1" ht="15" customHeight="1" x14ac:dyDescent="0.15">
      <c r="A57" s="125">
        <v>49</v>
      </c>
      <c r="B57" s="145"/>
      <c r="C57" s="158"/>
      <c r="D57" s="159"/>
      <c r="E57" s="160"/>
      <c r="F57" s="161"/>
      <c r="G57" s="143"/>
      <c r="H57" s="165"/>
      <c r="I57" s="148"/>
      <c r="J57" s="167"/>
      <c r="K57" s="148"/>
      <c r="L57" s="161"/>
      <c r="M57" s="150"/>
      <c r="N57" s="169"/>
      <c r="O57" s="79" t="str">
        <f t="shared" si="7"/>
        <v/>
      </c>
      <c r="P57" s="79" t="str">
        <f t="shared" si="16"/>
        <v/>
      </c>
      <c r="Q57" s="79">
        <f t="shared" si="8"/>
        <v>0</v>
      </c>
      <c r="R57" s="79">
        <f t="shared" si="0"/>
        <v>0</v>
      </c>
      <c r="S57" s="80">
        <f t="shared" si="9"/>
        <v>0</v>
      </c>
      <c r="T57" s="81">
        <f t="shared" si="10"/>
        <v>0</v>
      </c>
      <c r="U57" s="82">
        <f t="shared" si="1"/>
        <v>0</v>
      </c>
      <c r="V57" s="79" t="str">
        <f t="shared" si="11"/>
        <v/>
      </c>
      <c r="W57" s="83" t="str">
        <f t="shared" si="2"/>
        <v/>
      </c>
      <c r="X57" s="84" t="str">
        <f t="shared" si="3"/>
        <v/>
      </c>
      <c r="Y57" s="79" t="str">
        <f t="shared" si="12"/>
        <v/>
      </c>
      <c r="Z57" s="83" t="str">
        <f t="shared" si="13"/>
        <v/>
      </c>
      <c r="AA57" s="84" t="str">
        <f t="shared" si="17"/>
        <v/>
      </c>
      <c r="AB57" s="79" t="str">
        <f t="shared" si="5"/>
        <v/>
      </c>
      <c r="AC57" s="82">
        <f t="shared" si="18"/>
        <v>0</v>
      </c>
      <c r="AD57" s="83" t="str">
        <f t="shared" si="14"/>
        <v/>
      </c>
      <c r="AE57" s="80" t="str">
        <f t="shared" si="15"/>
        <v/>
      </c>
      <c r="AF57" s="53"/>
      <c r="AG57" s="53"/>
      <c r="AH57" s="53"/>
      <c r="AI57" s="53"/>
      <c r="AJ57" s="53"/>
      <c r="AK57" s="53"/>
    </row>
    <row r="58" spans="1:37" s="54" customFormat="1" ht="15" customHeight="1" x14ac:dyDescent="0.15">
      <c r="A58" s="126">
        <v>50</v>
      </c>
      <c r="B58" s="146"/>
      <c r="C58" s="162"/>
      <c r="D58" s="163"/>
      <c r="E58" s="155"/>
      <c r="F58" s="164"/>
      <c r="G58" s="147"/>
      <c r="H58" s="166"/>
      <c r="I58" s="149"/>
      <c r="J58" s="168"/>
      <c r="K58" s="149"/>
      <c r="L58" s="164"/>
      <c r="M58" s="151"/>
      <c r="N58" s="170"/>
      <c r="O58" s="79" t="str">
        <f t="shared" si="7"/>
        <v/>
      </c>
      <c r="P58" s="79" t="str">
        <f t="shared" si="16"/>
        <v/>
      </c>
      <c r="Q58" s="79">
        <f t="shared" si="8"/>
        <v>0</v>
      </c>
      <c r="R58" s="79">
        <f t="shared" si="0"/>
        <v>0</v>
      </c>
      <c r="S58" s="80">
        <f t="shared" si="9"/>
        <v>0</v>
      </c>
      <c r="T58" s="81">
        <f t="shared" si="10"/>
        <v>0</v>
      </c>
      <c r="U58" s="82">
        <f t="shared" si="1"/>
        <v>0</v>
      </c>
      <c r="V58" s="79" t="str">
        <f t="shared" si="11"/>
        <v/>
      </c>
      <c r="W58" s="83" t="str">
        <f t="shared" si="2"/>
        <v/>
      </c>
      <c r="X58" s="84" t="str">
        <f t="shared" si="3"/>
        <v/>
      </c>
      <c r="Y58" s="79" t="str">
        <f t="shared" si="12"/>
        <v/>
      </c>
      <c r="Z58" s="83" t="str">
        <f t="shared" si="13"/>
        <v/>
      </c>
      <c r="AA58" s="84" t="str">
        <f t="shared" si="17"/>
        <v/>
      </c>
      <c r="AB58" s="79" t="str">
        <f t="shared" si="5"/>
        <v/>
      </c>
      <c r="AC58" s="82">
        <f t="shared" si="18"/>
        <v>0</v>
      </c>
      <c r="AD58" s="83" t="str">
        <f t="shared" si="14"/>
        <v/>
      </c>
      <c r="AE58" s="80" t="str">
        <f t="shared" si="15"/>
        <v/>
      </c>
      <c r="AF58" s="53"/>
      <c r="AG58" s="53"/>
      <c r="AH58" s="53"/>
      <c r="AI58" s="53"/>
      <c r="AJ58" s="53"/>
      <c r="AK58" s="53"/>
    </row>
    <row r="59" spans="1:37" x14ac:dyDescent="0.15">
      <c r="L59" s="58"/>
      <c r="O59" s="90"/>
      <c r="P59" s="90"/>
      <c r="Q59" s="91">
        <f>SUM(Q8:Q58)</f>
        <v>0</v>
      </c>
      <c r="R59" s="91">
        <f>SUM(R8:R58)</f>
        <v>0</v>
      </c>
      <c r="S59" s="92">
        <f>SUM(S8:S58)</f>
        <v>0</v>
      </c>
      <c r="T59" s="93">
        <f>SUM(T8:T58)</f>
        <v>0</v>
      </c>
      <c r="U59" s="91">
        <f>SUM(U8:U58)</f>
        <v>0</v>
      </c>
      <c r="V59" s="90"/>
      <c r="W59" s="94"/>
      <c r="X59" s="95"/>
      <c r="Y59" s="90"/>
      <c r="Z59" s="90"/>
      <c r="AA59" s="95"/>
      <c r="AB59" s="90"/>
      <c r="AC59" s="96">
        <f>SUM(AC8:AC58)</f>
        <v>0</v>
      </c>
      <c r="AD59" s="97">
        <f>SUM(AD8:AD58)</f>
        <v>0</v>
      </c>
      <c r="AE59" s="98">
        <f>SUM(AE8:AE58)</f>
        <v>0</v>
      </c>
    </row>
    <row r="60" spans="1:37" x14ac:dyDescent="0.15">
      <c r="Q60" s="58" t="s">
        <v>134</v>
      </c>
      <c r="R60" s="58" t="s">
        <v>135</v>
      </c>
      <c r="S60" s="99" t="s">
        <v>136</v>
      </c>
      <c r="T60" s="100">
        <f>SUM(S59:T59)</f>
        <v>0</v>
      </c>
      <c r="U60" s="101" t="s">
        <v>137</v>
      </c>
      <c r="AC60" s="101" t="s">
        <v>138</v>
      </c>
      <c r="AD60" s="58" t="s">
        <v>106</v>
      </c>
      <c r="AE60" s="99" t="s">
        <v>139</v>
      </c>
    </row>
  </sheetData>
  <sheetProtection password="EA11" sheet="1" objects="1" scenarios="1" selectLockedCells="1"/>
  <mergeCells count="26">
    <mergeCell ref="A2:N2"/>
    <mergeCell ref="A4:A7"/>
    <mergeCell ref="B4:B7"/>
    <mergeCell ref="C4:C7"/>
    <mergeCell ref="D4:D7"/>
    <mergeCell ref="E4:G5"/>
    <mergeCell ref="H4:M5"/>
    <mergeCell ref="N5:N7"/>
    <mergeCell ref="E6:E7"/>
    <mergeCell ref="F6:G6"/>
    <mergeCell ref="A8:A9"/>
    <mergeCell ref="B8:B9"/>
    <mergeCell ref="C8:C9"/>
    <mergeCell ref="D8:D9"/>
    <mergeCell ref="E8:E9"/>
    <mergeCell ref="N8:N9"/>
    <mergeCell ref="H6:K6"/>
    <mergeCell ref="L6:M6"/>
    <mergeCell ref="F7:G7"/>
    <mergeCell ref="L7:M7"/>
    <mergeCell ref="H8:H9"/>
    <mergeCell ref="I8:I9"/>
    <mergeCell ref="J8:J9"/>
    <mergeCell ref="K8:K9"/>
    <mergeCell ref="L8:L9"/>
    <mergeCell ref="M8:M9"/>
  </mergeCells>
  <phoneticPr fontId="1"/>
  <dataValidations count="3">
    <dataValidation type="list" allowBlank="1" showInputMessage="1" showErrorMessage="1" sqref="M8:M58 G8:G58">
      <formula1>"上り,下り"</formula1>
    </dataValidation>
    <dataValidation type="list" allowBlank="1" showInputMessage="1" showErrorMessage="1" sqref="B8 B10:B58">
      <formula1>"火災室"</formula1>
    </dataValidation>
    <dataValidation type="list" allowBlank="1" showInputMessage="1" showErrorMessage="1" sqref="I10:I58 K10:K58 K8 I8">
      <formula1>"手つなぎ・腕組み,背負い,担架,車椅子,ストレッチャー"</formula1>
    </dataValidation>
  </dataValidations>
  <pageMargins left="0.70866141732283472" right="0.70866141732283472" top="0.74803149606299213" bottom="0.74803149606299213" header="0.31496062992125984" footer="0.31496062992125984"/>
  <pageSetup paperSize="9" scale="93" fitToWidth="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X171"/>
  <sheetViews>
    <sheetView view="pageBreakPreview" zoomScaleNormal="100" zoomScaleSheetLayoutView="100" workbookViewId="0">
      <selection activeCell="F15" sqref="F15"/>
    </sheetView>
  </sheetViews>
  <sheetFormatPr defaultRowHeight="13.5" x14ac:dyDescent="0.15"/>
  <cols>
    <col min="1" max="1" width="3.75" style="47" customWidth="1"/>
    <col min="2" max="2" width="14.375" style="47" customWidth="1"/>
    <col min="3" max="3" width="15.625" style="47" customWidth="1"/>
    <col min="4" max="4" width="3.75" style="47" customWidth="1"/>
    <col min="5" max="5" width="14.375" style="47" customWidth="1"/>
    <col min="6" max="6" width="15.625" style="47" customWidth="1"/>
    <col min="7" max="7" width="8.875" style="47" customWidth="1"/>
    <col min="8" max="13" width="9" style="47" customWidth="1"/>
    <col min="14" max="16384" width="9" style="47"/>
  </cols>
  <sheetData>
    <row r="1" spans="1:24" ht="14.25" x14ac:dyDescent="0.15">
      <c r="A1" s="46" t="s">
        <v>87</v>
      </c>
      <c r="H1" s="58"/>
      <c r="I1" s="58"/>
      <c r="J1" s="58"/>
      <c r="K1" s="58"/>
      <c r="L1" s="58"/>
      <c r="M1" s="58"/>
      <c r="N1" s="58"/>
      <c r="O1" s="58"/>
      <c r="P1" s="58"/>
      <c r="Q1" s="58"/>
      <c r="R1" s="58"/>
      <c r="S1" s="58"/>
      <c r="T1" s="58"/>
      <c r="U1" s="58"/>
      <c r="V1" s="58"/>
      <c r="W1" s="58"/>
      <c r="X1" s="58"/>
    </row>
    <row r="2" spans="1:24" ht="15" customHeight="1" x14ac:dyDescent="0.15">
      <c r="A2" s="306" t="s">
        <v>140</v>
      </c>
      <c r="B2" s="306"/>
      <c r="C2" s="306"/>
      <c r="D2" s="306"/>
      <c r="E2" s="306"/>
      <c r="F2" s="306"/>
      <c r="H2" s="58"/>
      <c r="I2" s="71"/>
      <c r="J2" s="71"/>
      <c r="K2" s="71"/>
      <c r="L2" s="58"/>
      <c r="M2" s="58"/>
      <c r="N2" s="58"/>
      <c r="O2" s="58"/>
      <c r="P2" s="58"/>
      <c r="Q2" s="58"/>
      <c r="R2" s="58"/>
      <c r="S2" s="58"/>
      <c r="T2" s="58"/>
      <c r="U2" s="58"/>
      <c r="V2" s="58"/>
      <c r="W2" s="58"/>
      <c r="X2" s="58"/>
    </row>
    <row r="3" spans="1:24" s="54" customFormat="1" ht="15" customHeight="1" x14ac:dyDescent="0.15">
      <c r="A3" s="4"/>
      <c r="B3" s="4"/>
      <c r="H3" s="59"/>
      <c r="I3" s="102"/>
      <c r="J3" s="102"/>
      <c r="K3" s="102"/>
      <c r="L3" s="59"/>
      <c r="M3" s="59"/>
      <c r="N3" s="59"/>
      <c r="O3" s="59"/>
      <c r="P3" s="59"/>
      <c r="Q3" s="59"/>
      <c r="R3" s="59"/>
      <c r="S3" s="59"/>
      <c r="T3" s="59"/>
      <c r="U3" s="59"/>
      <c r="V3" s="59"/>
      <c r="W3" s="59"/>
      <c r="X3" s="59"/>
    </row>
    <row r="4" spans="1:24" s="54" customFormat="1" ht="7.5" customHeight="1" x14ac:dyDescent="0.15">
      <c r="A4" s="9"/>
      <c r="H4" s="59"/>
      <c r="I4" s="102"/>
      <c r="J4" s="102"/>
      <c r="K4" s="102"/>
      <c r="L4" s="59"/>
      <c r="M4" s="59"/>
      <c r="N4" s="59"/>
      <c r="O4" s="59"/>
      <c r="P4" s="59"/>
      <c r="Q4" s="59"/>
      <c r="R4" s="59"/>
      <c r="S4" s="59"/>
      <c r="T4" s="59"/>
      <c r="U4" s="59"/>
      <c r="V4" s="59"/>
      <c r="W4" s="59"/>
      <c r="X4" s="59"/>
    </row>
    <row r="5" spans="1:24" ht="30" customHeight="1" x14ac:dyDescent="0.15">
      <c r="A5" s="210" t="s">
        <v>89</v>
      </c>
      <c r="B5" s="211"/>
      <c r="C5" s="329"/>
      <c r="D5" s="330" t="s">
        <v>90</v>
      </c>
      <c r="E5" s="211"/>
      <c r="F5" s="329"/>
      <c r="G5" s="47" t="s">
        <v>141</v>
      </c>
      <c r="H5" s="47">
        <v>80</v>
      </c>
      <c r="I5" s="47" t="s">
        <v>142</v>
      </c>
      <c r="J5" s="47">
        <v>250</v>
      </c>
    </row>
    <row r="6" spans="1:24" ht="22.5" customHeight="1" x14ac:dyDescent="0.15">
      <c r="A6" s="124" t="s">
        <v>143</v>
      </c>
      <c r="B6" s="114" t="s">
        <v>92</v>
      </c>
      <c r="C6" s="103" t="s">
        <v>93</v>
      </c>
      <c r="D6" s="124" t="s">
        <v>143</v>
      </c>
      <c r="E6" s="114" t="s">
        <v>92</v>
      </c>
      <c r="F6" s="103" t="s">
        <v>93</v>
      </c>
      <c r="G6" s="47" t="s">
        <v>144</v>
      </c>
      <c r="I6" s="47" t="s">
        <v>145</v>
      </c>
      <c r="L6" s="47" t="s">
        <v>146</v>
      </c>
    </row>
    <row r="7" spans="1:24" ht="15" customHeight="1" x14ac:dyDescent="0.15">
      <c r="A7" s="116">
        <v>1</v>
      </c>
      <c r="B7" s="152"/>
      <c r="C7" s="142"/>
      <c r="D7" s="116">
        <v>1</v>
      </c>
      <c r="E7" s="152"/>
      <c r="F7" s="142"/>
      <c r="G7" s="104" t="str">
        <f t="shared" ref="G7:G16" si="0">IF(C7="","",IF(C7=$G$5,$H$5,$J$5))</f>
        <v/>
      </c>
      <c r="H7" s="105" t="str">
        <f t="shared" ref="H7:H16" si="1">IF(G7="","",IF(B7&gt;0,ROUND(B7/G7,2),0))</f>
        <v/>
      </c>
      <c r="I7" s="104" t="str">
        <f t="shared" ref="I7:I16" si="2">IF(F7="","",IF(F7=$G$5,$H$5,$J$5))</f>
        <v/>
      </c>
      <c r="J7" s="105" t="str">
        <f t="shared" ref="J7:J16" si="3">IF(I7="","",IF(E7&gt;0,ROUND(E7/I7,2),0))</f>
        <v/>
      </c>
      <c r="K7" s="104" t="str">
        <f>(IF(J7="","",IF(J7&gt;0,1,0)))</f>
        <v/>
      </c>
      <c r="L7" s="105" t="str">
        <f>IF(H7&lt;J7,J7,H7)</f>
        <v/>
      </c>
    </row>
    <row r="8" spans="1:24" ht="15" customHeight="1" x14ac:dyDescent="0.15">
      <c r="A8" s="117">
        <v>2</v>
      </c>
      <c r="B8" s="153"/>
      <c r="C8" s="143"/>
      <c r="D8" s="117">
        <v>2</v>
      </c>
      <c r="E8" s="153"/>
      <c r="F8" s="143"/>
      <c r="G8" s="104" t="str">
        <f t="shared" si="0"/>
        <v/>
      </c>
      <c r="H8" s="105" t="str">
        <f t="shared" si="1"/>
        <v/>
      </c>
      <c r="I8" s="104" t="str">
        <f t="shared" si="2"/>
        <v/>
      </c>
      <c r="J8" s="105" t="str">
        <f t="shared" si="3"/>
        <v/>
      </c>
      <c r="K8" s="104" t="str">
        <f t="shared" ref="K8:K16" si="4">(IF(J8="","",IF(J8&gt;0,1,0)))</f>
        <v/>
      </c>
      <c r="L8" s="105" t="str">
        <f t="shared" ref="L8:L16" si="5">IF(H8&lt;J8,J8,H8)</f>
        <v/>
      </c>
    </row>
    <row r="9" spans="1:24" ht="15" customHeight="1" x14ac:dyDescent="0.15">
      <c r="A9" s="117">
        <v>3</v>
      </c>
      <c r="B9" s="153"/>
      <c r="C9" s="143"/>
      <c r="D9" s="117">
        <v>3</v>
      </c>
      <c r="E9" s="153"/>
      <c r="F9" s="143"/>
      <c r="G9" s="104" t="str">
        <f t="shared" si="0"/>
        <v/>
      </c>
      <c r="H9" s="105" t="str">
        <f t="shared" si="1"/>
        <v/>
      </c>
      <c r="I9" s="104" t="str">
        <f t="shared" si="2"/>
        <v/>
      </c>
      <c r="J9" s="105" t="str">
        <f t="shared" si="3"/>
        <v/>
      </c>
      <c r="K9" s="104" t="str">
        <f t="shared" si="4"/>
        <v/>
      </c>
      <c r="L9" s="105" t="str">
        <f>IF(H9&lt;J9,J9,H9)</f>
        <v/>
      </c>
    </row>
    <row r="10" spans="1:24" ht="15" customHeight="1" x14ac:dyDescent="0.15">
      <c r="A10" s="117">
        <v>4</v>
      </c>
      <c r="B10" s="153"/>
      <c r="C10" s="143"/>
      <c r="D10" s="117">
        <v>4</v>
      </c>
      <c r="E10" s="153"/>
      <c r="F10" s="143"/>
      <c r="G10" s="104" t="str">
        <f t="shared" si="0"/>
        <v/>
      </c>
      <c r="H10" s="105" t="str">
        <f t="shared" si="1"/>
        <v/>
      </c>
      <c r="I10" s="104" t="str">
        <f t="shared" si="2"/>
        <v/>
      </c>
      <c r="J10" s="105" t="str">
        <f t="shared" si="3"/>
        <v/>
      </c>
      <c r="K10" s="104" t="str">
        <f t="shared" si="4"/>
        <v/>
      </c>
      <c r="L10" s="105" t="str">
        <f>IF(H10&lt;J10,J10,H10)</f>
        <v/>
      </c>
    </row>
    <row r="11" spans="1:24" ht="15" customHeight="1" x14ac:dyDescent="0.15">
      <c r="A11" s="117">
        <v>5</v>
      </c>
      <c r="B11" s="153"/>
      <c r="C11" s="143"/>
      <c r="D11" s="117">
        <v>5</v>
      </c>
      <c r="E11" s="153"/>
      <c r="F11" s="143"/>
      <c r="G11" s="104" t="str">
        <f t="shared" si="0"/>
        <v/>
      </c>
      <c r="H11" s="105" t="str">
        <f t="shared" si="1"/>
        <v/>
      </c>
      <c r="I11" s="104" t="str">
        <f t="shared" si="2"/>
        <v/>
      </c>
      <c r="J11" s="105" t="str">
        <f t="shared" si="3"/>
        <v/>
      </c>
      <c r="K11" s="104" t="str">
        <f t="shared" si="4"/>
        <v/>
      </c>
      <c r="L11" s="105" t="str">
        <f>IF(H11&lt;J11,J11,H11)</f>
        <v/>
      </c>
    </row>
    <row r="12" spans="1:24" ht="15" customHeight="1" x14ac:dyDescent="0.15">
      <c r="A12" s="117">
        <v>6</v>
      </c>
      <c r="B12" s="153"/>
      <c r="C12" s="143"/>
      <c r="D12" s="117">
        <v>6</v>
      </c>
      <c r="E12" s="153"/>
      <c r="F12" s="143"/>
      <c r="G12" s="104" t="str">
        <f t="shared" si="0"/>
        <v/>
      </c>
      <c r="H12" s="105" t="str">
        <f t="shared" si="1"/>
        <v/>
      </c>
      <c r="I12" s="104" t="str">
        <f t="shared" si="2"/>
        <v/>
      </c>
      <c r="J12" s="105" t="str">
        <f t="shared" si="3"/>
        <v/>
      </c>
      <c r="K12" s="104" t="str">
        <f t="shared" si="4"/>
        <v/>
      </c>
      <c r="L12" s="105" t="str">
        <f>IF(H12&lt;J12,J12,H12)</f>
        <v/>
      </c>
    </row>
    <row r="13" spans="1:24" ht="15" customHeight="1" x14ac:dyDescent="0.15">
      <c r="A13" s="117">
        <v>7</v>
      </c>
      <c r="B13" s="153"/>
      <c r="C13" s="143"/>
      <c r="D13" s="117">
        <v>7</v>
      </c>
      <c r="E13" s="153"/>
      <c r="F13" s="143"/>
      <c r="G13" s="104" t="str">
        <f t="shared" si="0"/>
        <v/>
      </c>
      <c r="H13" s="105" t="str">
        <f t="shared" si="1"/>
        <v/>
      </c>
      <c r="I13" s="104" t="str">
        <f t="shared" si="2"/>
        <v/>
      </c>
      <c r="J13" s="105" t="str">
        <f t="shared" si="3"/>
        <v/>
      </c>
      <c r="K13" s="104" t="str">
        <f t="shared" si="4"/>
        <v/>
      </c>
      <c r="L13" s="105" t="str">
        <f>IF(H13&lt;J13,J13,H13)</f>
        <v/>
      </c>
    </row>
    <row r="14" spans="1:24" ht="15" customHeight="1" x14ac:dyDescent="0.15">
      <c r="A14" s="117">
        <v>8</v>
      </c>
      <c r="B14" s="153"/>
      <c r="C14" s="143"/>
      <c r="D14" s="117">
        <v>8</v>
      </c>
      <c r="E14" s="153"/>
      <c r="F14" s="143"/>
      <c r="G14" s="104" t="str">
        <f t="shared" si="0"/>
        <v/>
      </c>
      <c r="H14" s="105" t="str">
        <f t="shared" si="1"/>
        <v/>
      </c>
      <c r="I14" s="104" t="str">
        <f t="shared" si="2"/>
        <v/>
      </c>
      <c r="J14" s="105" t="str">
        <f t="shared" si="3"/>
        <v/>
      </c>
      <c r="K14" s="104" t="str">
        <f t="shared" si="4"/>
        <v/>
      </c>
      <c r="L14" s="105" t="str">
        <f t="shared" si="5"/>
        <v/>
      </c>
    </row>
    <row r="15" spans="1:24" ht="15" customHeight="1" x14ac:dyDescent="0.15">
      <c r="A15" s="117">
        <v>9</v>
      </c>
      <c r="B15" s="153"/>
      <c r="C15" s="143"/>
      <c r="D15" s="117">
        <v>9</v>
      </c>
      <c r="E15" s="153"/>
      <c r="F15" s="143"/>
      <c r="G15" s="104" t="str">
        <f t="shared" si="0"/>
        <v/>
      </c>
      <c r="H15" s="105" t="str">
        <f t="shared" si="1"/>
        <v/>
      </c>
      <c r="I15" s="104" t="str">
        <f t="shared" si="2"/>
        <v/>
      </c>
      <c r="J15" s="105" t="str">
        <f t="shared" si="3"/>
        <v/>
      </c>
      <c r="K15" s="104" t="str">
        <f t="shared" si="4"/>
        <v/>
      </c>
      <c r="L15" s="105" t="str">
        <f t="shared" si="5"/>
        <v/>
      </c>
    </row>
    <row r="16" spans="1:24" ht="15" customHeight="1" x14ac:dyDescent="0.15">
      <c r="A16" s="118">
        <v>10</v>
      </c>
      <c r="B16" s="199"/>
      <c r="C16" s="147"/>
      <c r="D16" s="118">
        <v>10</v>
      </c>
      <c r="E16" s="155"/>
      <c r="F16" s="147"/>
      <c r="G16" s="104" t="str">
        <f t="shared" si="0"/>
        <v/>
      </c>
      <c r="H16" s="105" t="str">
        <f t="shared" si="1"/>
        <v/>
      </c>
      <c r="I16" s="104" t="str">
        <f t="shared" si="2"/>
        <v/>
      </c>
      <c r="J16" s="105" t="str">
        <f t="shared" si="3"/>
        <v/>
      </c>
      <c r="K16" s="104" t="str">
        <f t="shared" si="4"/>
        <v/>
      </c>
      <c r="L16" s="105" t="str">
        <f t="shared" si="5"/>
        <v/>
      </c>
    </row>
    <row r="17" spans="6:12" x14ac:dyDescent="0.15">
      <c r="F17" s="54"/>
      <c r="K17" s="106">
        <f>SUM(K7:K16)</f>
        <v>0</v>
      </c>
      <c r="L17" s="106" t="str">
        <f>IF(避難安全性能検証プログラム!Q25="","",IF(避難安全性能検証プログラム!Q25=0,"",ROUND(SUM(L7:L16)/K17,2)))</f>
        <v/>
      </c>
    </row>
    <row r="18" spans="6:12" x14ac:dyDescent="0.15">
      <c r="F18" s="54"/>
      <c r="K18" s="47" t="s">
        <v>147</v>
      </c>
      <c r="L18" s="47" t="s">
        <v>148</v>
      </c>
    </row>
    <row r="19" spans="6:12" x14ac:dyDescent="0.15">
      <c r="F19" s="54"/>
    </row>
    <row r="20" spans="6:12" x14ac:dyDescent="0.15">
      <c r="F20" s="54"/>
    </row>
    <row r="21" spans="6:12" x14ac:dyDescent="0.15">
      <c r="F21" s="54"/>
    </row>
    <row r="22" spans="6:12" x14ac:dyDescent="0.15">
      <c r="F22" s="54"/>
    </row>
    <row r="23" spans="6:12" x14ac:dyDescent="0.15">
      <c r="F23" s="54"/>
    </row>
    <row r="24" spans="6:12" x14ac:dyDescent="0.15">
      <c r="F24" s="54"/>
    </row>
    <row r="25" spans="6:12" x14ac:dyDescent="0.15">
      <c r="F25" s="54"/>
    </row>
    <row r="26" spans="6:12" x14ac:dyDescent="0.15">
      <c r="F26" s="54"/>
    </row>
    <row r="27" spans="6:12" x14ac:dyDescent="0.15">
      <c r="F27" s="54"/>
    </row>
    <row r="28" spans="6:12" x14ac:dyDescent="0.15">
      <c r="F28" s="54"/>
    </row>
    <row r="29" spans="6:12" x14ac:dyDescent="0.15">
      <c r="F29" s="54"/>
    </row>
    <row r="30" spans="6:12" x14ac:dyDescent="0.15">
      <c r="F30" s="54"/>
    </row>
    <row r="31" spans="6:12" x14ac:dyDescent="0.15">
      <c r="F31" s="54"/>
    </row>
    <row r="32" spans="6:12" x14ac:dyDescent="0.15">
      <c r="F32" s="54"/>
    </row>
    <row r="33" spans="6:6" x14ac:dyDescent="0.15">
      <c r="F33" s="54"/>
    </row>
    <row r="34" spans="6:6" x14ac:dyDescent="0.15">
      <c r="F34" s="54"/>
    </row>
    <row r="35" spans="6:6" x14ac:dyDescent="0.15">
      <c r="F35" s="54"/>
    </row>
    <row r="36" spans="6:6" x14ac:dyDescent="0.15">
      <c r="F36" s="54"/>
    </row>
    <row r="37" spans="6:6" x14ac:dyDescent="0.15">
      <c r="F37" s="54"/>
    </row>
    <row r="38" spans="6:6" x14ac:dyDescent="0.15">
      <c r="F38" s="54"/>
    </row>
    <row r="39" spans="6:6" x14ac:dyDescent="0.15">
      <c r="F39" s="54"/>
    </row>
    <row r="40" spans="6:6" x14ac:dyDescent="0.15">
      <c r="F40" s="54"/>
    </row>
    <row r="41" spans="6:6" x14ac:dyDescent="0.15">
      <c r="F41" s="54"/>
    </row>
    <row r="42" spans="6:6" x14ac:dyDescent="0.15">
      <c r="F42" s="54"/>
    </row>
    <row r="43" spans="6:6" x14ac:dyDescent="0.15">
      <c r="F43" s="54"/>
    </row>
    <row r="44" spans="6:6" x14ac:dyDescent="0.15">
      <c r="F44" s="54"/>
    </row>
    <row r="45" spans="6:6" x14ac:dyDescent="0.15">
      <c r="F45" s="54"/>
    </row>
    <row r="46" spans="6:6" x14ac:dyDescent="0.15">
      <c r="F46" s="54"/>
    </row>
    <row r="47" spans="6:6" x14ac:dyDescent="0.15">
      <c r="F47" s="54"/>
    </row>
    <row r="48" spans="6:6" x14ac:dyDescent="0.15">
      <c r="F48" s="54"/>
    </row>
    <row r="49" spans="6:6" x14ac:dyDescent="0.15">
      <c r="F49" s="54"/>
    </row>
    <row r="50" spans="6:6" x14ac:dyDescent="0.15">
      <c r="F50" s="54"/>
    </row>
    <row r="51" spans="6:6" x14ac:dyDescent="0.15">
      <c r="F51" s="54"/>
    </row>
    <row r="52" spans="6:6" x14ac:dyDescent="0.15">
      <c r="F52" s="54"/>
    </row>
    <row r="53" spans="6:6" x14ac:dyDescent="0.15">
      <c r="F53" s="54"/>
    </row>
    <row r="54" spans="6:6" x14ac:dyDescent="0.15">
      <c r="F54" s="54"/>
    </row>
    <row r="55" spans="6:6" x14ac:dyDescent="0.15">
      <c r="F55" s="54"/>
    </row>
    <row r="56" spans="6:6" x14ac:dyDescent="0.15">
      <c r="F56" s="54"/>
    </row>
    <row r="57" spans="6:6" x14ac:dyDescent="0.15">
      <c r="F57" s="54"/>
    </row>
    <row r="58" spans="6:6" x14ac:dyDescent="0.15">
      <c r="F58" s="54"/>
    </row>
    <row r="59" spans="6:6" x14ac:dyDescent="0.15">
      <c r="F59" s="54"/>
    </row>
    <row r="60" spans="6:6" x14ac:dyDescent="0.15">
      <c r="F60" s="54"/>
    </row>
    <row r="61" spans="6:6" x14ac:dyDescent="0.15">
      <c r="F61" s="54"/>
    </row>
    <row r="62" spans="6:6" x14ac:dyDescent="0.15">
      <c r="F62" s="54"/>
    </row>
    <row r="63" spans="6:6" x14ac:dyDescent="0.15">
      <c r="F63" s="54"/>
    </row>
    <row r="64" spans="6:6" x14ac:dyDescent="0.15">
      <c r="F64" s="54"/>
    </row>
    <row r="65" spans="6:6" x14ac:dyDescent="0.15">
      <c r="F65" s="54"/>
    </row>
    <row r="66" spans="6:6" x14ac:dyDescent="0.15">
      <c r="F66" s="54"/>
    </row>
    <row r="67" spans="6:6" x14ac:dyDescent="0.15">
      <c r="F67" s="54"/>
    </row>
    <row r="68" spans="6:6" x14ac:dyDescent="0.15">
      <c r="F68" s="54"/>
    </row>
    <row r="69" spans="6:6" x14ac:dyDescent="0.15">
      <c r="F69" s="54"/>
    </row>
    <row r="70" spans="6:6" x14ac:dyDescent="0.15">
      <c r="F70" s="54"/>
    </row>
    <row r="71" spans="6:6" x14ac:dyDescent="0.15">
      <c r="F71" s="54"/>
    </row>
    <row r="72" spans="6:6" x14ac:dyDescent="0.15">
      <c r="F72" s="54"/>
    </row>
    <row r="73" spans="6:6" x14ac:dyDescent="0.15">
      <c r="F73" s="54"/>
    </row>
    <row r="74" spans="6:6" x14ac:dyDescent="0.15">
      <c r="F74" s="54"/>
    </row>
    <row r="75" spans="6:6" x14ac:dyDescent="0.15">
      <c r="F75" s="54"/>
    </row>
    <row r="76" spans="6:6" x14ac:dyDescent="0.15">
      <c r="F76" s="54"/>
    </row>
    <row r="77" spans="6:6" x14ac:dyDescent="0.15">
      <c r="F77" s="54"/>
    </row>
    <row r="78" spans="6:6" x14ac:dyDescent="0.15">
      <c r="F78" s="54"/>
    </row>
    <row r="79" spans="6:6" x14ac:dyDescent="0.15">
      <c r="F79" s="54"/>
    </row>
    <row r="80" spans="6:6" x14ac:dyDescent="0.15">
      <c r="F80" s="54"/>
    </row>
    <row r="81" spans="6:6" x14ac:dyDescent="0.15">
      <c r="F81" s="54"/>
    </row>
    <row r="82" spans="6:6" x14ac:dyDescent="0.15">
      <c r="F82" s="54"/>
    </row>
    <row r="83" spans="6:6" x14ac:dyDescent="0.15">
      <c r="F83" s="54"/>
    </row>
    <row r="84" spans="6:6" x14ac:dyDescent="0.15">
      <c r="F84" s="54"/>
    </row>
    <row r="85" spans="6:6" x14ac:dyDescent="0.15">
      <c r="F85" s="54"/>
    </row>
    <row r="86" spans="6:6" x14ac:dyDescent="0.15">
      <c r="F86" s="54"/>
    </row>
    <row r="87" spans="6:6" x14ac:dyDescent="0.15">
      <c r="F87" s="54"/>
    </row>
    <row r="88" spans="6:6" x14ac:dyDescent="0.15">
      <c r="F88" s="54"/>
    </row>
    <row r="89" spans="6:6" x14ac:dyDescent="0.15">
      <c r="F89" s="54"/>
    </row>
    <row r="90" spans="6:6" x14ac:dyDescent="0.15">
      <c r="F90" s="54"/>
    </row>
    <row r="91" spans="6:6" x14ac:dyDescent="0.15">
      <c r="F91" s="54"/>
    </row>
    <row r="92" spans="6:6" x14ac:dyDescent="0.15">
      <c r="F92" s="54"/>
    </row>
    <row r="93" spans="6:6" x14ac:dyDescent="0.15">
      <c r="F93" s="54"/>
    </row>
    <row r="94" spans="6:6" x14ac:dyDescent="0.15">
      <c r="F94" s="54"/>
    </row>
    <row r="95" spans="6:6" x14ac:dyDescent="0.15">
      <c r="F95" s="54"/>
    </row>
    <row r="96" spans="6:6" x14ac:dyDescent="0.15">
      <c r="F96" s="54"/>
    </row>
    <row r="97" spans="6:6" x14ac:dyDescent="0.15">
      <c r="F97" s="54"/>
    </row>
    <row r="98" spans="6:6" x14ac:dyDescent="0.15">
      <c r="F98" s="54"/>
    </row>
    <row r="99" spans="6:6" x14ac:dyDescent="0.15">
      <c r="F99" s="54"/>
    </row>
    <row r="100" spans="6:6" x14ac:dyDescent="0.15">
      <c r="F100" s="54"/>
    </row>
    <row r="101" spans="6:6" x14ac:dyDescent="0.15">
      <c r="F101" s="54"/>
    </row>
    <row r="102" spans="6:6" x14ac:dyDescent="0.15">
      <c r="F102" s="54"/>
    </row>
    <row r="103" spans="6:6" x14ac:dyDescent="0.15">
      <c r="F103" s="54"/>
    </row>
    <row r="104" spans="6:6" x14ac:dyDescent="0.15">
      <c r="F104" s="54"/>
    </row>
    <row r="105" spans="6:6" x14ac:dyDescent="0.15">
      <c r="F105" s="54"/>
    </row>
    <row r="106" spans="6:6" x14ac:dyDescent="0.15">
      <c r="F106" s="54"/>
    </row>
    <row r="107" spans="6:6" x14ac:dyDescent="0.15">
      <c r="F107" s="54"/>
    </row>
    <row r="108" spans="6:6" x14ac:dyDescent="0.15">
      <c r="F108" s="54"/>
    </row>
    <row r="109" spans="6:6" x14ac:dyDescent="0.15">
      <c r="F109" s="54"/>
    </row>
    <row r="110" spans="6:6" x14ac:dyDescent="0.15">
      <c r="F110" s="54"/>
    </row>
    <row r="111" spans="6:6" x14ac:dyDescent="0.15">
      <c r="F111" s="54"/>
    </row>
    <row r="112" spans="6:6" x14ac:dyDescent="0.15">
      <c r="F112" s="54"/>
    </row>
    <row r="113" spans="6:6" x14ac:dyDescent="0.15">
      <c r="F113" s="54"/>
    </row>
    <row r="114" spans="6:6" x14ac:dyDescent="0.15">
      <c r="F114" s="54"/>
    </row>
    <row r="115" spans="6:6" x14ac:dyDescent="0.15">
      <c r="F115" s="54"/>
    </row>
    <row r="116" spans="6:6" x14ac:dyDescent="0.15">
      <c r="F116" s="54"/>
    </row>
    <row r="117" spans="6:6" x14ac:dyDescent="0.15">
      <c r="F117" s="54"/>
    </row>
    <row r="118" spans="6:6" x14ac:dyDescent="0.15">
      <c r="F118" s="54"/>
    </row>
    <row r="119" spans="6:6" x14ac:dyDescent="0.15">
      <c r="F119" s="54"/>
    </row>
    <row r="120" spans="6:6" x14ac:dyDescent="0.15">
      <c r="F120" s="54"/>
    </row>
    <row r="121" spans="6:6" x14ac:dyDescent="0.15">
      <c r="F121" s="54"/>
    </row>
    <row r="122" spans="6:6" x14ac:dyDescent="0.15">
      <c r="F122" s="54"/>
    </row>
    <row r="123" spans="6:6" x14ac:dyDescent="0.15">
      <c r="F123" s="54"/>
    </row>
    <row r="124" spans="6:6" x14ac:dyDescent="0.15">
      <c r="F124" s="54"/>
    </row>
    <row r="125" spans="6:6" x14ac:dyDescent="0.15">
      <c r="F125" s="54"/>
    </row>
    <row r="126" spans="6:6" x14ac:dyDescent="0.15">
      <c r="F126" s="54"/>
    </row>
    <row r="127" spans="6:6" x14ac:dyDescent="0.15">
      <c r="F127" s="54"/>
    </row>
    <row r="128" spans="6:6" x14ac:dyDescent="0.15">
      <c r="F128" s="54"/>
    </row>
    <row r="129" spans="6:6" x14ac:dyDescent="0.15">
      <c r="F129" s="54"/>
    </row>
    <row r="130" spans="6:6" x14ac:dyDescent="0.15">
      <c r="F130" s="54"/>
    </row>
    <row r="131" spans="6:6" x14ac:dyDescent="0.15">
      <c r="F131" s="54"/>
    </row>
    <row r="132" spans="6:6" x14ac:dyDescent="0.15">
      <c r="F132" s="54"/>
    </row>
    <row r="133" spans="6:6" x14ac:dyDescent="0.15">
      <c r="F133" s="54"/>
    </row>
    <row r="134" spans="6:6" x14ac:dyDescent="0.15">
      <c r="F134" s="54"/>
    </row>
    <row r="135" spans="6:6" x14ac:dyDescent="0.15">
      <c r="F135" s="54"/>
    </row>
    <row r="136" spans="6:6" x14ac:dyDescent="0.15">
      <c r="F136" s="54"/>
    </row>
    <row r="137" spans="6:6" x14ac:dyDescent="0.15">
      <c r="F137" s="54"/>
    </row>
    <row r="138" spans="6:6" x14ac:dyDescent="0.15">
      <c r="F138" s="54"/>
    </row>
    <row r="139" spans="6:6" x14ac:dyDescent="0.15">
      <c r="F139" s="54"/>
    </row>
    <row r="140" spans="6:6" x14ac:dyDescent="0.15">
      <c r="F140" s="54"/>
    </row>
    <row r="141" spans="6:6" x14ac:dyDescent="0.15">
      <c r="F141" s="54"/>
    </row>
    <row r="142" spans="6:6" x14ac:dyDescent="0.15">
      <c r="F142" s="54"/>
    </row>
    <row r="143" spans="6:6" x14ac:dyDescent="0.15">
      <c r="F143" s="54"/>
    </row>
    <row r="144" spans="6:6" x14ac:dyDescent="0.15">
      <c r="F144" s="54"/>
    </row>
    <row r="145" spans="6:6" x14ac:dyDescent="0.15">
      <c r="F145" s="54"/>
    </row>
    <row r="146" spans="6:6" x14ac:dyDescent="0.15">
      <c r="F146" s="54"/>
    </row>
    <row r="147" spans="6:6" x14ac:dyDescent="0.15">
      <c r="F147" s="54"/>
    </row>
    <row r="148" spans="6:6" x14ac:dyDescent="0.15">
      <c r="F148" s="54"/>
    </row>
    <row r="149" spans="6:6" x14ac:dyDescent="0.15">
      <c r="F149" s="54"/>
    </row>
    <row r="150" spans="6:6" x14ac:dyDescent="0.15">
      <c r="F150" s="54"/>
    </row>
    <row r="151" spans="6:6" x14ac:dyDescent="0.15">
      <c r="F151" s="54"/>
    </row>
    <row r="152" spans="6:6" x14ac:dyDescent="0.15">
      <c r="F152" s="54"/>
    </row>
    <row r="153" spans="6:6" x14ac:dyDescent="0.15">
      <c r="F153" s="54"/>
    </row>
    <row r="154" spans="6:6" x14ac:dyDescent="0.15">
      <c r="F154" s="54"/>
    </row>
    <row r="155" spans="6:6" x14ac:dyDescent="0.15">
      <c r="F155" s="54"/>
    </row>
    <row r="156" spans="6:6" x14ac:dyDescent="0.15">
      <c r="F156" s="54"/>
    </row>
    <row r="157" spans="6:6" x14ac:dyDescent="0.15">
      <c r="F157" s="54"/>
    </row>
    <row r="158" spans="6:6" x14ac:dyDescent="0.15">
      <c r="F158" s="54"/>
    </row>
    <row r="159" spans="6:6" x14ac:dyDescent="0.15">
      <c r="F159" s="54"/>
    </row>
    <row r="160" spans="6:6" x14ac:dyDescent="0.15">
      <c r="F160" s="54"/>
    </row>
    <row r="161" spans="6:6" x14ac:dyDescent="0.15">
      <c r="F161" s="54"/>
    </row>
    <row r="162" spans="6:6" x14ac:dyDescent="0.15">
      <c r="F162" s="54"/>
    </row>
    <row r="163" spans="6:6" x14ac:dyDescent="0.15">
      <c r="F163" s="54"/>
    </row>
    <row r="164" spans="6:6" x14ac:dyDescent="0.15">
      <c r="F164" s="54"/>
    </row>
    <row r="165" spans="6:6" x14ac:dyDescent="0.15">
      <c r="F165" s="54"/>
    </row>
    <row r="166" spans="6:6" x14ac:dyDescent="0.15">
      <c r="F166" s="54"/>
    </row>
    <row r="167" spans="6:6" x14ac:dyDescent="0.15">
      <c r="F167" s="54"/>
    </row>
    <row r="168" spans="6:6" x14ac:dyDescent="0.15">
      <c r="F168" s="54"/>
    </row>
    <row r="169" spans="6:6" x14ac:dyDescent="0.15">
      <c r="F169" s="54"/>
    </row>
    <row r="170" spans="6:6" x14ac:dyDescent="0.15">
      <c r="F170" s="54"/>
    </row>
    <row r="171" spans="6:6" x14ac:dyDescent="0.15">
      <c r="F171" s="54"/>
    </row>
  </sheetData>
  <sheetProtection password="EA11" sheet="1" objects="1" scenarios="1" selectLockedCells="1"/>
  <mergeCells count="3">
    <mergeCell ref="A2:F2"/>
    <mergeCell ref="A5:C5"/>
    <mergeCell ref="D5:F5"/>
  </mergeCells>
  <phoneticPr fontId="1"/>
  <dataValidations count="2">
    <dataValidation type="list" allowBlank="1" showInputMessage="1" showErrorMessage="1" sqref="F172:F1048576">
      <formula1>"徒歩、自転車,その他"</formula1>
    </dataValidation>
    <dataValidation type="list" allowBlank="1" showInputMessage="1" showErrorMessage="1" sqref="C7:C16 F7:F16">
      <formula1>"徒歩,自転車"</formula1>
    </dataValidation>
  </dataValidations>
  <pageMargins left="1.38"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A93"/>
  <sheetViews>
    <sheetView view="pageBreakPreview" zoomScaleNormal="100" zoomScaleSheetLayoutView="100" workbookViewId="0">
      <selection activeCell="A2" sqref="A2"/>
    </sheetView>
  </sheetViews>
  <sheetFormatPr defaultRowHeight="14.25" x14ac:dyDescent="0.15"/>
  <cols>
    <col min="1" max="3" width="3.125" style="2" customWidth="1"/>
    <col min="4" max="4" width="6.25" style="2" customWidth="1"/>
    <col min="5" max="5" width="3.125" style="2" customWidth="1"/>
    <col min="6" max="6" width="3.5" style="2" customWidth="1"/>
    <col min="7" max="9" width="3.125" style="2" customWidth="1"/>
    <col min="10" max="10" width="6.25" style="2" customWidth="1"/>
    <col min="11" max="12" width="3.125" style="2" customWidth="1"/>
    <col min="13" max="13" width="3.5" style="2" customWidth="1"/>
    <col min="14" max="14" width="3.125" style="2" customWidth="1"/>
    <col min="15" max="15" width="3.5" style="2" customWidth="1"/>
    <col min="16" max="19" width="3.125" style="2" customWidth="1"/>
    <col min="20" max="20" width="5" style="2" customWidth="1"/>
    <col min="21" max="21" width="12.5" style="2" customWidth="1"/>
    <col min="22" max="22" width="3.125" style="3" customWidth="1"/>
    <col min="23" max="23" width="23.125" style="2" bestFit="1" customWidth="1"/>
    <col min="24" max="26" width="9" style="2" customWidth="1"/>
    <col min="27" max="16384" width="9" style="2"/>
  </cols>
  <sheetData>
    <row r="1" spans="1:25" s="1" customFormat="1" ht="22.5" customHeight="1" x14ac:dyDescent="0.15">
      <c r="A1" s="201" t="s">
        <v>185</v>
      </c>
      <c r="B1" s="201"/>
      <c r="C1" s="201"/>
      <c r="D1" s="201"/>
      <c r="E1" s="201"/>
      <c r="F1" s="201"/>
      <c r="G1" s="201"/>
      <c r="H1" s="201"/>
      <c r="I1" s="201"/>
      <c r="J1" s="201"/>
      <c r="K1" s="201"/>
      <c r="L1" s="201"/>
      <c r="M1" s="201"/>
      <c r="N1" s="201"/>
      <c r="O1" s="201"/>
      <c r="P1" s="201"/>
      <c r="Q1" s="201"/>
      <c r="R1" s="201"/>
      <c r="S1" s="201"/>
      <c r="T1" s="201"/>
      <c r="U1" s="201"/>
      <c r="V1" s="201"/>
    </row>
    <row r="2" spans="1:25" s="7" customFormat="1" ht="7.5" customHeight="1" x14ac:dyDescent="0.15">
      <c r="A2" s="128"/>
      <c r="B2" s="129"/>
      <c r="C2" s="129"/>
      <c r="D2" s="129"/>
      <c r="E2" s="115"/>
      <c r="F2" s="115"/>
      <c r="G2" s="115"/>
      <c r="H2" s="115"/>
      <c r="I2" s="115"/>
      <c r="J2" s="115"/>
      <c r="K2" s="115"/>
      <c r="L2" s="115"/>
      <c r="M2" s="115"/>
      <c r="N2" s="115"/>
      <c r="O2" s="6"/>
      <c r="P2" s="6"/>
      <c r="Q2" s="115"/>
      <c r="R2" s="115"/>
      <c r="S2" s="115"/>
      <c r="T2" s="115"/>
      <c r="U2" s="6"/>
      <c r="V2" s="115"/>
    </row>
    <row r="3" spans="1:25" s="4" customFormat="1" ht="22.5" customHeight="1" x14ac:dyDescent="0.15">
      <c r="A3" s="205" t="s">
        <v>0</v>
      </c>
      <c r="B3" s="206"/>
      <c r="C3" s="206"/>
      <c r="D3" s="206"/>
      <c r="E3" s="354" t="s">
        <v>175</v>
      </c>
      <c r="F3" s="355"/>
      <c r="G3" s="355"/>
      <c r="H3" s="355"/>
      <c r="I3" s="355"/>
      <c r="J3" s="355"/>
      <c r="K3" s="355"/>
      <c r="L3" s="355"/>
      <c r="M3" s="355"/>
      <c r="N3" s="355"/>
      <c r="O3" s="355"/>
      <c r="P3" s="355"/>
      <c r="Q3" s="355"/>
      <c r="R3" s="355"/>
      <c r="S3" s="355"/>
      <c r="T3" s="355"/>
      <c r="U3" s="355"/>
      <c r="V3" s="356"/>
    </row>
    <row r="4" spans="1:25" s="4" customFormat="1" ht="22.5" customHeight="1" x14ac:dyDescent="0.15">
      <c r="A4" s="205" t="s">
        <v>1</v>
      </c>
      <c r="B4" s="206"/>
      <c r="C4" s="206"/>
      <c r="D4" s="206"/>
      <c r="E4" s="354" t="s">
        <v>176</v>
      </c>
      <c r="F4" s="355"/>
      <c r="G4" s="355"/>
      <c r="H4" s="355"/>
      <c r="I4" s="355"/>
      <c r="J4" s="355"/>
      <c r="K4" s="355"/>
      <c r="L4" s="355"/>
      <c r="M4" s="355"/>
      <c r="N4" s="355"/>
      <c r="O4" s="355"/>
      <c r="P4" s="355"/>
      <c r="Q4" s="355"/>
      <c r="R4" s="355"/>
      <c r="S4" s="355"/>
      <c r="T4" s="355"/>
      <c r="U4" s="355"/>
      <c r="V4" s="356"/>
    </row>
    <row r="5" spans="1:25" s="4" customFormat="1" ht="7.5" customHeight="1" thickBot="1" x14ac:dyDescent="0.2">
      <c r="A5" s="8"/>
      <c r="B5" s="8"/>
      <c r="C5" s="8"/>
      <c r="D5" s="8"/>
      <c r="V5" s="9"/>
    </row>
    <row r="6" spans="1:25" s="4" customFormat="1" ht="22.5" customHeight="1" thickBot="1" x14ac:dyDescent="0.2">
      <c r="A6" s="205" t="s">
        <v>2</v>
      </c>
      <c r="B6" s="206"/>
      <c r="C6" s="206"/>
      <c r="D6" s="206"/>
      <c r="E6" s="210" t="s">
        <v>3</v>
      </c>
      <c r="F6" s="211"/>
      <c r="G6" s="347" t="s">
        <v>7</v>
      </c>
      <c r="H6" s="347"/>
      <c r="I6" s="5" t="s">
        <v>4</v>
      </c>
      <c r="J6" s="200" t="s">
        <v>5</v>
      </c>
      <c r="K6" s="5" t="s">
        <v>6</v>
      </c>
      <c r="L6" s="347" t="s">
        <v>5</v>
      </c>
      <c r="M6" s="347"/>
      <c r="N6" s="5" t="s">
        <v>8</v>
      </c>
      <c r="O6" s="5"/>
      <c r="P6" s="10"/>
      <c r="Q6" s="7"/>
      <c r="R6" s="7"/>
      <c r="S6" s="7"/>
      <c r="T6" s="11" t="s">
        <v>9</v>
      </c>
      <c r="U6" s="139" t="s">
        <v>10</v>
      </c>
      <c r="V6" s="9"/>
    </row>
    <row r="7" spans="1:25" s="4" customFormat="1" ht="22.5" customHeight="1" thickBot="1" x14ac:dyDescent="0.2">
      <c r="A7" s="205" t="s">
        <v>11</v>
      </c>
      <c r="B7" s="206"/>
      <c r="C7" s="206"/>
      <c r="D7" s="206"/>
      <c r="E7" s="210" t="s">
        <v>12</v>
      </c>
      <c r="F7" s="211"/>
      <c r="G7" s="346">
        <v>2</v>
      </c>
      <c r="H7" s="347"/>
      <c r="I7" s="5" t="s">
        <v>12</v>
      </c>
      <c r="J7" s="210" t="s">
        <v>13</v>
      </c>
      <c r="K7" s="211"/>
      <c r="L7" s="346">
        <v>201</v>
      </c>
      <c r="M7" s="347"/>
      <c r="N7" s="347"/>
      <c r="O7" s="347"/>
      <c r="P7" s="348"/>
      <c r="Q7" s="7"/>
      <c r="R7" s="7"/>
      <c r="S7" s="7"/>
      <c r="T7" s="11" t="s">
        <v>14</v>
      </c>
      <c r="U7" s="140" t="s">
        <v>184</v>
      </c>
      <c r="V7" s="9"/>
    </row>
    <row r="8" spans="1:25" ht="15" customHeight="1" x14ac:dyDescent="0.15"/>
    <row r="9" spans="1:25" s="12" customFormat="1" ht="22.5" customHeight="1" x14ac:dyDescent="0.15">
      <c r="A9" s="217" t="s">
        <v>15</v>
      </c>
      <c r="B9" s="217"/>
      <c r="C9" s="217"/>
      <c r="D9" s="217"/>
      <c r="E9" s="217"/>
      <c r="F9" s="217"/>
      <c r="G9" s="217"/>
      <c r="H9" s="217"/>
      <c r="I9" s="217"/>
      <c r="J9" s="217"/>
      <c r="K9" s="217"/>
      <c r="L9" s="217"/>
      <c r="M9" s="217"/>
      <c r="N9" s="217"/>
      <c r="O9" s="217"/>
      <c r="P9" s="217"/>
      <c r="Q9" s="217"/>
      <c r="R9" s="217"/>
      <c r="S9" s="217"/>
      <c r="T9" s="217"/>
      <c r="U9" s="217"/>
      <c r="V9" s="217"/>
    </row>
    <row r="10" spans="1:25" ht="15" customHeight="1" thickBot="1" x14ac:dyDescent="0.2"/>
    <row r="11" spans="1:25" ht="22.5" customHeight="1" thickBot="1" x14ac:dyDescent="0.2">
      <c r="B11" s="13" t="s">
        <v>156</v>
      </c>
      <c r="Q11" s="218">
        <v>3.1999999999999997</v>
      </c>
      <c r="R11" s="219"/>
      <c r="S11" s="219"/>
      <c r="T11" s="219"/>
      <c r="U11" s="219"/>
      <c r="V11" s="14" t="s">
        <v>16</v>
      </c>
    </row>
    <row r="12" spans="1:25" ht="7.5" customHeight="1" x14ac:dyDescent="0.15"/>
    <row r="13" spans="1:25" s="15" customFormat="1" ht="22.5" customHeight="1" x14ac:dyDescent="0.15">
      <c r="C13" s="16" t="s">
        <v>17</v>
      </c>
      <c r="D13" s="15" t="s">
        <v>18</v>
      </c>
      <c r="V13" s="9"/>
    </row>
    <row r="14" spans="1:25" s="15" customFormat="1" ht="22.5" customHeight="1" x14ac:dyDescent="0.15">
      <c r="D14" s="120" t="s">
        <v>154</v>
      </c>
      <c r="E14" s="5"/>
      <c r="F14" s="5"/>
      <c r="G14" s="5"/>
      <c r="H14" s="5"/>
      <c r="I14" s="5"/>
      <c r="J14" s="5"/>
      <c r="K14" s="5"/>
      <c r="L14" s="5"/>
      <c r="M14" s="5"/>
      <c r="N14" s="5"/>
      <c r="O14" s="5"/>
      <c r="P14" s="5"/>
      <c r="Q14" s="349">
        <v>700</v>
      </c>
      <c r="R14" s="350"/>
      <c r="S14" s="350"/>
      <c r="T14" s="350"/>
      <c r="U14" s="350"/>
      <c r="V14" s="137" t="s">
        <v>19</v>
      </c>
      <c r="X14" s="15">
        <v>0.88</v>
      </c>
      <c r="Y14" s="62">
        <v>0.88</v>
      </c>
    </row>
    <row r="15" spans="1:25" s="15" customFormat="1" ht="7.5" customHeight="1" x14ac:dyDescent="0.15">
      <c r="V15" s="9"/>
    </row>
    <row r="16" spans="1:25" s="15" customFormat="1" ht="22.5" customHeight="1" x14ac:dyDescent="0.15">
      <c r="C16" s="16" t="s">
        <v>20</v>
      </c>
      <c r="D16" s="15" t="s">
        <v>21</v>
      </c>
      <c r="V16" s="9"/>
      <c r="W16" s="15" t="s">
        <v>28</v>
      </c>
      <c r="Y16" s="15">
        <v>1</v>
      </c>
    </row>
    <row r="17" spans="2:25" s="15" customFormat="1" ht="22.5" customHeight="1" x14ac:dyDescent="0.15">
      <c r="D17" s="120" t="s">
        <v>22</v>
      </c>
      <c r="E17" s="5"/>
      <c r="F17" s="5"/>
      <c r="G17" s="5"/>
      <c r="H17" s="5"/>
      <c r="I17" s="5"/>
      <c r="J17" s="5"/>
      <c r="K17" s="5"/>
      <c r="L17" s="5"/>
      <c r="M17" s="5"/>
      <c r="N17" s="5"/>
      <c r="O17" s="5"/>
      <c r="P17" s="5"/>
      <c r="Q17" s="344">
        <v>20</v>
      </c>
      <c r="R17" s="345"/>
      <c r="S17" s="345"/>
      <c r="T17" s="345"/>
      <c r="U17" s="345"/>
      <c r="V17" s="137" t="s">
        <v>23</v>
      </c>
      <c r="W17" s="15" t="s">
        <v>95</v>
      </c>
      <c r="Y17" s="15">
        <v>2</v>
      </c>
    </row>
    <row r="18" spans="2:25" s="15" customFormat="1" ht="15" customHeight="1" x14ac:dyDescent="0.15">
      <c r="D18" s="4" t="s">
        <v>24</v>
      </c>
      <c r="V18" s="9"/>
      <c r="Y18" s="15" t="s">
        <v>32</v>
      </c>
    </row>
    <row r="19" spans="2:25" s="15" customFormat="1" ht="7.5" customHeight="1" x14ac:dyDescent="0.15">
      <c r="V19" s="9"/>
    </row>
    <row r="20" spans="2:25" s="15" customFormat="1" ht="22.5" customHeight="1" x14ac:dyDescent="0.15">
      <c r="C20" s="16" t="s">
        <v>25</v>
      </c>
      <c r="D20" s="15" t="s">
        <v>26</v>
      </c>
      <c r="V20" s="9"/>
      <c r="X20" s="63">
        <v>1</v>
      </c>
      <c r="Y20" s="63">
        <v>0.88</v>
      </c>
    </row>
    <row r="21" spans="2:25" s="15" customFormat="1" ht="22.5" customHeight="1" x14ac:dyDescent="0.15">
      <c r="D21" s="120" t="s">
        <v>27</v>
      </c>
      <c r="E21" s="5"/>
      <c r="F21" s="5"/>
      <c r="G21" s="5"/>
      <c r="H21" s="5"/>
      <c r="I21" s="5"/>
      <c r="J21" s="5"/>
      <c r="K21" s="5"/>
      <c r="L21" s="5"/>
      <c r="M21" s="5"/>
      <c r="N21" s="5"/>
      <c r="O21" s="5"/>
      <c r="P21" s="5"/>
      <c r="Q21" s="344">
        <v>2</v>
      </c>
      <c r="R21" s="345"/>
      <c r="S21" s="345"/>
      <c r="T21" s="345"/>
      <c r="U21" s="345"/>
      <c r="V21" s="137" t="s">
        <v>23</v>
      </c>
      <c r="W21" s="15" t="s">
        <v>96</v>
      </c>
      <c r="X21" s="64">
        <v>4.12</v>
      </c>
    </row>
    <row r="22" spans="2:25" s="15" customFormat="1" ht="22.5" customHeight="1" x14ac:dyDescent="0.15">
      <c r="D22" s="17" t="s">
        <v>155</v>
      </c>
      <c r="E22" s="6"/>
      <c r="F22" s="6"/>
      <c r="G22" s="6"/>
      <c r="H22" s="6"/>
      <c r="I22" s="6"/>
      <c r="J22" s="6"/>
      <c r="K22" s="6"/>
      <c r="L22" s="6"/>
      <c r="M22" s="6"/>
      <c r="N22" s="6"/>
      <c r="O22" s="6"/>
      <c r="P22" s="6"/>
      <c r="Q22" s="351" t="s">
        <v>153</v>
      </c>
      <c r="R22" s="352"/>
      <c r="S22" s="352"/>
      <c r="T22" s="352"/>
      <c r="U22" s="352"/>
      <c r="V22" s="353"/>
      <c r="W22" s="15" t="s">
        <v>97</v>
      </c>
      <c r="X22" s="63">
        <v>1.55</v>
      </c>
      <c r="Y22" s="62">
        <v>1.55</v>
      </c>
    </row>
    <row r="23" spans="2:25" s="15" customFormat="1" ht="7.5" customHeight="1" x14ac:dyDescent="0.15">
      <c r="V23" s="9"/>
    </row>
    <row r="24" spans="2:25" s="15" customFormat="1" ht="22.5" customHeight="1" x14ac:dyDescent="0.15">
      <c r="C24" s="16" t="s">
        <v>29</v>
      </c>
      <c r="D24" s="15" t="s">
        <v>30</v>
      </c>
      <c r="V24" s="9"/>
      <c r="W24" s="15" t="s">
        <v>98</v>
      </c>
      <c r="Y24" s="63">
        <v>3.55</v>
      </c>
    </row>
    <row r="25" spans="2:25" s="15" customFormat="1" ht="22.5" customHeight="1" x14ac:dyDescent="0.15">
      <c r="D25" s="120" t="s">
        <v>22</v>
      </c>
      <c r="E25" s="5"/>
      <c r="F25" s="5"/>
      <c r="G25" s="5"/>
      <c r="H25" s="5"/>
      <c r="I25" s="5"/>
      <c r="J25" s="5"/>
      <c r="K25" s="5"/>
      <c r="L25" s="5"/>
      <c r="M25" s="5"/>
      <c r="N25" s="5"/>
      <c r="O25" s="5"/>
      <c r="P25" s="5"/>
      <c r="Q25" s="344">
        <v>2</v>
      </c>
      <c r="R25" s="345"/>
      <c r="S25" s="345"/>
      <c r="T25" s="345"/>
      <c r="U25" s="345"/>
      <c r="V25" s="137" t="s">
        <v>62</v>
      </c>
      <c r="W25" s="15" t="s">
        <v>157</v>
      </c>
      <c r="X25" s="65">
        <v>2.3199999999999998</v>
      </c>
      <c r="Y25" s="66"/>
    </row>
    <row r="26" spans="2:25" s="15" customFormat="1" ht="15" customHeight="1" x14ac:dyDescent="0.15">
      <c r="D26" s="4" t="s">
        <v>31</v>
      </c>
      <c r="V26" s="9"/>
    </row>
    <row r="27" spans="2:25" s="15" customFormat="1" ht="7.5" customHeight="1" x14ac:dyDescent="0.15">
      <c r="V27" s="9"/>
    </row>
    <row r="28" spans="2:25" s="15" customFormat="1" ht="22.5" customHeight="1" x14ac:dyDescent="0.15">
      <c r="C28" s="15" t="s">
        <v>32</v>
      </c>
      <c r="J28" s="15" t="s">
        <v>157</v>
      </c>
      <c r="Q28" s="15" t="s">
        <v>158</v>
      </c>
      <c r="V28" s="9"/>
    </row>
    <row r="29" spans="2:25" s="15" customFormat="1" ht="22.5" customHeight="1" x14ac:dyDescent="0.15">
      <c r="C29" s="202">
        <v>0.88</v>
      </c>
      <c r="D29" s="203"/>
      <c r="E29" s="203"/>
      <c r="F29" s="123" t="s">
        <v>16</v>
      </c>
      <c r="H29" s="15" t="s">
        <v>34</v>
      </c>
      <c r="J29" s="204">
        <v>2.3199999999999998</v>
      </c>
      <c r="K29" s="203"/>
      <c r="L29" s="203"/>
      <c r="M29" s="123" t="s">
        <v>16</v>
      </c>
      <c r="O29" s="4" t="s">
        <v>35</v>
      </c>
      <c r="Q29" s="204">
        <v>3.1999999999999997</v>
      </c>
      <c r="R29" s="203"/>
      <c r="S29" s="203"/>
      <c r="T29" s="203"/>
      <c r="U29" s="203"/>
      <c r="V29" s="123" t="s">
        <v>16</v>
      </c>
    </row>
    <row r="30" spans="2:25" ht="24" customHeight="1" thickBot="1" x14ac:dyDescent="0.2"/>
    <row r="31" spans="2:25" s="12" customFormat="1" ht="22.5" customHeight="1" thickBot="1" x14ac:dyDescent="0.2">
      <c r="B31" s="18" t="s">
        <v>36</v>
      </c>
      <c r="Q31" s="131"/>
      <c r="R31" s="130"/>
      <c r="S31" s="130"/>
      <c r="T31" s="130"/>
      <c r="U31" s="132">
        <v>6</v>
      </c>
      <c r="V31" s="19" t="s">
        <v>16</v>
      </c>
      <c r="W31" s="15" t="s">
        <v>150</v>
      </c>
    </row>
    <row r="32" spans="2:25" ht="7.5" customHeight="1" x14ac:dyDescent="0.15"/>
    <row r="33" spans="1:27" s="15" customFormat="1" ht="22.5" customHeight="1" x14ac:dyDescent="0.15">
      <c r="B33" s="271" t="s">
        <v>57</v>
      </c>
      <c r="C33" s="112" t="s">
        <v>165</v>
      </c>
      <c r="D33" s="111"/>
      <c r="E33" s="121"/>
      <c r="F33" s="5"/>
      <c r="G33" s="5"/>
      <c r="H33" s="5"/>
      <c r="I33" s="5"/>
      <c r="J33" s="5"/>
      <c r="K33" s="5"/>
      <c r="L33" s="5"/>
      <c r="M33" s="5"/>
      <c r="N33" s="5"/>
      <c r="O33" s="5"/>
      <c r="P33" s="5"/>
      <c r="Q33" s="5"/>
      <c r="R33" s="5"/>
      <c r="S33" s="20"/>
      <c r="T33" s="5"/>
      <c r="U33" s="5">
        <v>3</v>
      </c>
      <c r="V33" s="123" t="s">
        <v>16</v>
      </c>
      <c r="W33" s="15" t="s">
        <v>151</v>
      </c>
    </row>
    <row r="34" spans="1:27" s="15" customFormat="1" ht="22.5" customHeight="1" x14ac:dyDescent="0.15">
      <c r="B34" s="271"/>
      <c r="C34" s="267" t="s">
        <v>163</v>
      </c>
      <c r="D34" s="268"/>
      <c r="E34" s="21" t="s">
        <v>159</v>
      </c>
      <c r="F34" s="22"/>
      <c r="G34" s="23"/>
      <c r="H34" s="23"/>
      <c r="I34" s="23"/>
      <c r="J34" s="23"/>
      <c r="K34" s="23"/>
      <c r="L34" s="336" t="s">
        <v>37</v>
      </c>
      <c r="M34" s="337"/>
      <c r="N34" s="337"/>
      <c r="O34" s="337"/>
      <c r="P34" s="337"/>
      <c r="Q34" s="337"/>
      <c r="R34" s="338"/>
      <c r="S34" s="228" t="s">
        <v>38</v>
      </c>
      <c r="T34" s="229"/>
      <c r="U34" s="133">
        <v>2</v>
      </c>
      <c r="V34" s="24" t="s">
        <v>16</v>
      </c>
      <c r="W34" s="15" t="s">
        <v>99</v>
      </c>
      <c r="X34" s="15">
        <v>3</v>
      </c>
      <c r="Y34" s="15" t="s">
        <v>100</v>
      </c>
      <c r="Z34" s="15">
        <v>1</v>
      </c>
    </row>
    <row r="35" spans="1:27" s="15" customFormat="1" ht="22.5" customHeight="1" x14ac:dyDescent="0.15">
      <c r="B35" s="271"/>
      <c r="C35" s="269"/>
      <c r="D35" s="270"/>
      <c r="E35" s="107" t="s">
        <v>160</v>
      </c>
      <c r="F35" s="108"/>
      <c r="G35" s="109"/>
      <c r="H35" s="109"/>
      <c r="I35" s="109"/>
      <c r="J35" s="109"/>
      <c r="K35" s="109"/>
      <c r="L35" s="341" t="s">
        <v>178</v>
      </c>
      <c r="M35" s="342"/>
      <c r="N35" s="342"/>
      <c r="O35" s="342"/>
      <c r="P35" s="342"/>
      <c r="Q35" s="342"/>
      <c r="R35" s="343"/>
      <c r="S35" s="233" t="s">
        <v>38</v>
      </c>
      <c r="T35" s="234"/>
      <c r="U35" s="134">
        <v>0</v>
      </c>
      <c r="V35" s="28" t="s">
        <v>16</v>
      </c>
      <c r="W35" s="15" t="s">
        <v>101</v>
      </c>
      <c r="X35" s="15">
        <v>2</v>
      </c>
      <c r="Y35" s="15" t="s">
        <v>59</v>
      </c>
      <c r="Z35" s="15">
        <v>1</v>
      </c>
    </row>
    <row r="36" spans="1:27" s="15" customFormat="1" ht="22.5" customHeight="1" x14ac:dyDescent="0.15">
      <c r="B36" s="271" t="s">
        <v>169</v>
      </c>
      <c r="C36" s="261" t="s">
        <v>164</v>
      </c>
      <c r="D36" s="262"/>
      <c r="E36" s="35" t="s">
        <v>166</v>
      </c>
      <c r="F36" s="110"/>
      <c r="G36" s="36"/>
      <c r="H36" s="36"/>
      <c r="I36" s="36"/>
      <c r="J36" s="36"/>
      <c r="K36" s="36"/>
      <c r="L36" s="336" t="s">
        <v>177</v>
      </c>
      <c r="M36" s="337"/>
      <c r="N36" s="337"/>
      <c r="O36" s="337"/>
      <c r="P36" s="337"/>
      <c r="Q36" s="337"/>
      <c r="R36" s="338"/>
      <c r="S36" s="228" t="s">
        <v>40</v>
      </c>
      <c r="T36" s="229"/>
      <c r="U36" s="135">
        <v>1</v>
      </c>
      <c r="V36" s="24" t="s">
        <v>16</v>
      </c>
      <c r="W36" s="15" t="s">
        <v>102</v>
      </c>
      <c r="X36" s="15">
        <v>1</v>
      </c>
    </row>
    <row r="37" spans="1:27" s="15" customFormat="1" ht="22.5" customHeight="1" x14ac:dyDescent="0.15">
      <c r="B37" s="271"/>
      <c r="C37" s="263"/>
      <c r="D37" s="264"/>
      <c r="E37" s="25" t="s">
        <v>162</v>
      </c>
      <c r="F37" s="26"/>
      <c r="G37" s="27"/>
      <c r="H37" s="27"/>
      <c r="I37" s="27"/>
      <c r="J37" s="27"/>
      <c r="K37" s="27"/>
      <c r="L37" s="339">
        <v>120</v>
      </c>
      <c r="M37" s="340"/>
      <c r="N37" s="340"/>
      <c r="O37" s="340"/>
      <c r="P37" s="340"/>
      <c r="Q37" s="340"/>
      <c r="R37" s="33" t="s">
        <v>19</v>
      </c>
      <c r="S37" s="233" t="s">
        <v>40</v>
      </c>
      <c r="T37" s="234"/>
      <c r="U37" s="239">
        <v>0</v>
      </c>
      <c r="V37" s="244" t="s">
        <v>16</v>
      </c>
      <c r="W37" s="15" t="s">
        <v>103</v>
      </c>
      <c r="X37" s="15">
        <v>3</v>
      </c>
      <c r="Y37" s="15">
        <v>108</v>
      </c>
    </row>
    <row r="38" spans="1:27" s="15" customFormat="1" ht="22.5" customHeight="1" x14ac:dyDescent="0.15">
      <c r="B38" s="271"/>
      <c r="C38" s="265"/>
      <c r="D38" s="266"/>
      <c r="E38" s="29" t="s">
        <v>167</v>
      </c>
      <c r="F38" s="30"/>
      <c r="G38" s="31"/>
      <c r="H38" s="31"/>
      <c r="I38" s="31"/>
      <c r="J38" s="31"/>
      <c r="K38" s="31"/>
      <c r="L38" s="331">
        <v>2.7</v>
      </c>
      <c r="M38" s="332"/>
      <c r="N38" s="332"/>
      <c r="O38" s="332"/>
      <c r="P38" s="332"/>
      <c r="Q38" s="332"/>
      <c r="R38" s="136" t="s">
        <v>41</v>
      </c>
      <c r="S38" s="237"/>
      <c r="T38" s="238"/>
      <c r="U38" s="240"/>
      <c r="V38" s="245"/>
      <c r="W38" s="15" t="s">
        <v>104</v>
      </c>
      <c r="X38" s="15">
        <v>2</v>
      </c>
      <c r="Y38" s="62">
        <v>0</v>
      </c>
    </row>
    <row r="39" spans="1:27" s="15" customFormat="1" ht="15" customHeight="1" x14ac:dyDescent="0.15">
      <c r="A39" s="2"/>
      <c r="B39" s="2"/>
      <c r="C39" s="2"/>
      <c r="D39" s="2"/>
      <c r="E39" s="2"/>
      <c r="F39" s="2"/>
      <c r="G39" s="2"/>
      <c r="H39" s="2"/>
      <c r="I39" s="2"/>
      <c r="J39" s="2"/>
      <c r="K39" s="2"/>
      <c r="L39" s="2"/>
      <c r="M39" s="2"/>
      <c r="N39" s="2"/>
      <c r="O39" s="2"/>
      <c r="P39" s="2"/>
      <c r="Q39" s="2"/>
      <c r="R39" s="2"/>
      <c r="S39" s="2"/>
      <c r="T39" s="2"/>
      <c r="U39" s="2"/>
      <c r="V39" s="3"/>
      <c r="W39" s="4" t="s">
        <v>161</v>
      </c>
      <c r="X39" s="4">
        <v>1</v>
      </c>
    </row>
    <row r="40" spans="1:27" ht="22.5" customHeight="1" x14ac:dyDescent="0.15">
      <c r="A40" s="217" t="s">
        <v>42</v>
      </c>
      <c r="B40" s="217"/>
      <c r="C40" s="217"/>
      <c r="D40" s="217"/>
      <c r="E40" s="217"/>
      <c r="F40" s="217"/>
      <c r="G40" s="217"/>
      <c r="H40" s="217"/>
      <c r="I40" s="217"/>
      <c r="J40" s="217"/>
      <c r="K40" s="217"/>
      <c r="L40" s="217"/>
      <c r="M40" s="217"/>
      <c r="N40" s="217"/>
      <c r="O40" s="217"/>
      <c r="P40" s="217"/>
      <c r="Q40" s="217"/>
      <c r="R40" s="217"/>
      <c r="S40" s="217"/>
      <c r="T40" s="217"/>
      <c r="U40" s="217"/>
      <c r="V40" s="217"/>
      <c r="Y40" s="15"/>
      <c r="Z40" s="15"/>
    </row>
    <row r="41" spans="1:27" s="12" customFormat="1" ht="15" customHeight="1" thickBot="1" x14ac:dyDescent="0.2">
      <c r="A41" s="2"/>
      <c r="B41" s="2"/>
      <c r="C41" s="2"/>
      <c r="D41" s="2"/>
      <c r="E41" s="2"/>
      <c r="F41" s="2"/>
      <c r="G41" s="2"/>
      <c r="H41" s="2"/>
      <c r="I41" s="2"/>
      <c r="J41" s="2"/>
      <c r="K41" s="2"/>
      <c r="L41" s="2"/>
      <c r="M41" s="2"/>
      <c r="N41" s="2"/>
      <c r="O41" s="2"/>
      <c r="P41" s="2"/>
      <c r="Q41" s="2"/>
      <c r="R41" s="2"/>
      <c r="S41" s="2"/>
      <c r="T41" s="2"/>
      <c r="U41" s="2"/>
      <c r="V41" s="3"/>
      <c r="W41" s="15"/>
      <c r="X41" s="15"/>
      <c r="Y41" s="15"/>
      <c r="Z41" s="15"/>
      <c r="AA41" s="2"/>
    </row>
    <row r="42" spans="1:27" ht="22.5" customHeight="1" thickBot="1" x14ac:dyDescent="0.2">
      <c r="B42" s="13" t="s">
        <v>170</v>
      </c>
      <c r="Q42" s="248">
        <v>1.1600000000000001</v>
      </c>
      <c r="R42" s="219"/>
      <c r="S42" s="219"/>
      <c r="T42" s="219"/>
      <c r="U42" s="219"/>
      <c r="V42" s="19" t="s">
        <v>16</v>
      </c>
      <c r="W42" s="15" t="s">
        <v>105</v>
      </c>
      <c r="X42" s="65">
        <v>0.28000000000000003</v>
      </c>
      <c r="Y42" s="15"/>
      <c r="Z42" s="15"/>
    </row>
    <row r="43" spans="1:27" ht="7.5" customHeight="1" x14ac:dyDescent="0.15">
      <c r="A43" s="15"/>
      <c r="B43" s="15"/>
      <c r="C43" s="15"/>
      <c r="D43" s="15"/>
      <c r="E43" s="15"/>
      <c r="F43" s="15"/>
      <c r="G43" s="15"/>
      <c r="H43" s="15"/>
      <c r="I43" s="15"/>
      <c r="J43" s="15"/>
      <c r="K43" s="15"/>
      <c r="L43" s="15"/>
      <c r="M43" s="15"/>
      <c r="N43" s="15"/>
      <c r="O43" s="15"/>
      <c r="P43" s="15"/>
      <c r="Q43" s="15"/>
      <c r="R43" s="15"/>
      <c r="S43" s="15"/>
      <c r="T43" s="15"/>
      <c r="U43" s="15"/>
      <c r="V43" s="9"/>
      <c r="W43" s="15"/>
      <c r="X43" s="15"/>
      <c r="Y43" s="15"/>
      <c r="Z43" s="15"/>
      <c r="AA43" s="15"/>
    </row>
    <row r="44" spans="1:27" s="15" customFormat="1" ht="22.5" customHeight="1" x14ac:dyDescent="0.15">
      <c r="C44" s="15" t="s">
        <v>32</v>
      </c>
      <c r="J44" s="15" t="s">
        <v>171</v>
      </c>
      <c r="Q44" s="15" t="s">
        <v>172</v>
      </c>
      <c r="V44" s="9"/>
      <c r="W44" s="15" t="s">
        <v>97</v>
      </c>
      <c r="X44" s="63">
        <v>-0.6</v>
      </c>
      <c r="Y44" s="62">
        <v>0</v>
      </c>
    </row>
    <row r="45" spans="1:27" s="15" customFormat="1" ht="22.5" customHeight="1" x14ac:dyDescent="0.15">
      <c r="C45" s="202">
        <v>0.88</v>
      </c>
      <c r="D45" s="203"/>
      <c r="E45" s="203"/>
      <c r="F45" s="123" t="s">
        <v>16</v>
      </c>
      <c r="H45" s="34" t="s">
        <v>34</v>
      </c>
      <c r="J45" s="202">
        <v>0.28000000000000003</v>
      </c>
      <c r="K45" s="203"/>
      <c r="L45" s="203"/>
      <c r="M45" s="123" t="s">
        <v>16</v>
      </c>
      <c r="O45" s="9" t="s">
        <v>35</v>
      </c>
      <c r="Q45" s="202">
        <v>1.1600000000000001</v>
      </c>
      <c r="R45" s="203"/>
      <c r="S45" s="203"/>
      <c r="T45" s="203"/>
      <c r="U45" s="203"/>
      <c r="V45" s="123" t="s">
        <v>16</v>
      </c>
      <c r="W45" s="15" t="s">
        <v>98</v>
      </c>
      <c r="Y45" s="67">
        <v>2</v>
      </c>
    </row>
    <row r="46" spans="1:27" s="15" customFormat="1" ht="22.5" customHeight="1" thickBot="1" x14ac:dyDescent="0.2">
      <c r="A46" s="2"/>
      <c r="B46" s="2"/>
      <c r="C46" s="2"/>
      <c r="D46" s="2"/>
      <c r="E46" s="2"/>
      <c r="F46" s="2"/>
      <c r="G46" s="2"/>
      <c r="H46" s="2"/>
      <c r="I46" s="2"/>
      <c r="J46" s="2"/>
      <c r="K46" s="2"/>
      <c r="L46" s="2"/>
      <c r="M46" s="2"/>
      <c r="N46" s="2"/>
      <c r="O46" s="2"/>
      <c r="P46" s="2"/>
      <c r="Q46" s="2"/>
      <c r="R46" s="2"/>
      <c r="S46" s="2"/>
      <c r="T46" s="2"/>
      <c r="U46" s="2"/>
      <c r="V46" s="3"/>
      <c r="W46" s="15" t="s">
        <v>171</v>
      </c>
      <c r="X46" s="65">
        <v>0.28000000000000003</v>
      </c>
      <c r="Y46" s="66"/>
      <c r="Z46" s="2"/>
      <c r="AA46" s="2"/>
    </row>
    <row r="47" spans="1:27" ht="22.5" customHeight="1" thickBot="1" x14ac:dyDescent="0.2">
      <c r="B47" s="13" t="s">
        <v>43</v>
      </c>
      <c r="Q47" s="131"/>
      <c r="R47" s="130"/>
      <c r="S47" s="130"/>
      <c r="T47" s="130"/>
      <c r="U47" s="132">
        <v>5</v>
      </c>
      <c r="V47" s="19" t="s">
        <v>16</v>
      </c>
    </row>
    <row r="48" spans="1:27" ht="7.5" customHeight="1" x14ac:dyDescent="0.15"/>
    <row r="49" spans="1:27" ht="22.5" customHeight="1" x14ac:dyDescent="0.15">
      <c r="A49" s="15"/>
      <c r="B49" s="271" t="s">
        <v>57</v>
      </c>
      <c r="C49" s="112" t="s">
        <v>165</v>
      </c>
      <c r="D49" s="111"/>
      <c r="E49" s="121"/>
      <c r="F49" s="5"/>
      <c r="G49" s="5"/>
      <c r="H49" s="5"/>
      <c r="I49" s="5"/>
      <c r="J49" s="5"/>
      <c r="K49" s="5"/>
      <c r="L49" s="5"/>
      <c r="M49" s="5"/>
      <c r="N49" s="5"/>
      <c r="O49" s="5"/>
      <c r="P49" s="5"/>
      <c r="Q49" s="5"/>
      <c r="R49" s="5"/>
      <c r="S49" s="20"/>
      <c r="T49" s="5"/>
      <c r="U49" s="5">
        <v>3</v>
      </c>
      <c r="V49" s="123" t="s">
        <v>16</v>
      </c>
      <c r="W49" s="15"/>
      <c r="X49" s="15"/>
      <c r="Y49" s="15"/>
      <c r="Z49" s="15"/>
      <c r="AA49" s="15"/>
    </row>
    <row r="50" spans="1:27" s="15" customFormat="1" ht="22.5" customHeight="1" x14ac:dyDescent="0.15">
      <c r="B50" s="271"/>
      <c r="C50" s="267" t="s">
        <v>163</v>
      </c>
      <c r="D50" s="268"/>
      <c r="E50" s="21" t="s">
        <v>159</v>
      </c>
      <c r="F50" s="36"/>
      <c r="G50" s="36"/>
      <c r="H50" s="36"/>
      <c r="I50" s="36"/>
      <c r="J50" s="36"/>
      <c r="K50" s="36"/>
      <c r="L50" s="272" t="s">
        <v>37</v>
      </c>
      <c r="M50" s="273"/>
      <c r="N50" s="273"/>
      <c r="O50" s="273"/>
      <c r="P50" s="273"/>
      <c r="Q50" s="273"/>
      <c r="R50" s="274"/>
      <c r="S50" s="228" t="s">
        <v>38</v>
      </c>
      <c r="T50" s="229"/>
      <c r="U50" s="135">
        <v>2</v>
      </c>
      <c r="V50" s="24" t="s">
        <v>16</v>
      </c>
    </row>
    <row r="51" spans="1:27" s="15" customFormat="1" ht="22.5" customHeight="1" x14ac:dyDescent="0.15">
      <c r="B51" s="271"/>
      <c r="C51" s="269"/>
      <c r="D51" s="270"/>
      <c r="E51" s="29" t="s">
        <v>39</v>
      </c>
      <c r="F51" s="31"/>
      <c r="G51" s="31"/>
      <c r="H51" s="31"/>
      <c r="I51" s="31"/>
      <c r="J51" s="31"/>
      <c r="K51" s="31"/>
      <c r="L51" s="275" t="s">
        <v>178</v>
      </c>
      <c r="M51" s="276"/>
      <c r="N51" s="276"/>
      <c r="O51" s="276"/>
      <c r="P51" s="276"/>
      <c r="Q51" s="276"/>
      <c r="R51" s="277"/>
      <c r="S51" s="278" t="s">
        <v>38</v>
      </c>
      <c r="T51" s="279"/>
      <c r="U51" s="136">
        <v>0</v>
      </c>
      <c r="V51" s="32" t="s">
        <v>16</v>
      </c>
    </row>
    <row r="52" spans="1:27" s="15" customFormat="1" ht="15" customHeight="1" x14ac:dyDescent="0.15">
      <c r="A52" s="2"/>
      <c r="B52" s="2"/>
      <c r="C52" s="2"/>
      <c r="D52" s="2"/>
      <c r="E52" s="2"/>
      <c r="F52" s="2"/>
      <c r="G52" s="2"/>
      <c r="H52" s="2"/>
      <c r="I52" s="2"/>
      <c r="J52" s="2"/>
      <c r="K52" s="2"/>
      <c r="L52" s="2"/>
      <c r="M52" s="2"/>
      <c r="N52" s="2"/>
      <c r="O52" s="2"/>
      <c r="P52" s="2"/>
      <c r="Q52" s="2"/>
      <c r="R52" s="2"/>
      <c r="S52" s="2"/>
      <c r="T52" s="2"/>
      <c r="U52" s="2"/>
      <c r="V52" s="3"/>
    </row>
    <row r="53" spans="1:27" s="15" customFormat="1" ht="22.5" customHeight="1" x14ac:dyDescent="0.15">
      <c r="A53" s="217" t="s">
        <v>44</v>
      </c>
      <c r="B53" s="217"/>
      <c r="C53" s="217"/>
      <c r="D53" s="217"/>
      <c r="E53" s="217"/>
      <c r="F53" s="217"/>
      <c r="G53" s="217"/>
      <c r="H53" s="217"/>
      <c r="I53" s="217"/>
      <c r="J53" s="217"/>
      <c r="K53" s="217"/>
      <c r="L53" s="217"/>
      <c r="M53" s="217"/>
      <c r="N53" s="217"/>
      <c r="O53" s="217"/>
      <c r="P53" s="217"/>
      <c r="Q53" s="217"/>
      <c r="R53" s="217"/>
      <c r="S53" s="217"/>
      <c r="T53" s="217"/>
      <c r="U53" s="217"/>
      <c r="V53" s="217"/>
      <c r="W53" s="2"/>
      <c r="X53" s="2"/>
      <c r="Y53" s="2"/>
      <c r="Z53" s="2"/>
      <c r="AA53" s="2"/>
    </row>
    <row r="54" spans="1:27" ht="15" customHeight="1" x14ac:dyDescent="0.15">
      <c r="W54" s="12"/>
      <c r="X54" s="12"/>
      <c r="Y54" s="12"/>
      <c r="Z54" s="12"/>
      <c r="AA54" s="12"/>
    </row>
    <row r="55" spans="1:27" s="12" customFormat="1" ht="22.5" customHeight="1" x14ac:dyDescent="0.15">
      <c r="A55" s="15"/>
      <c r="B55" s="15"/>
      <c r="C55" s="113" t="s">
        <v>173</v>
      </c>
      <c r="D55" s="5"/>
      <c r="E55" s="5"/>
      <c r="F55" s="5"/>
      <c r="G55" s="5"/>
      <c r="H55" s="5"/>
      <c r="I55" s="5"/>
      <c r="J55" s="5"/>
      <c r="K55" s="5"/>
      <c r="L55" s="5"/>
      <c r="M55" s="5"/>
      <c r="N55" s="5"/>
      <c r="O55" s="5"/>
      <c r="P55" s="5"/>
      <c r="Q55" s="333" t="s">
        <v>46</v>
      </c>
      <c r="R55" s="334"/>
      <c r="S55" s="334"/>
      <c r="T55" s="334"/>
      <c r="U55" s="334"/>
      <c r="V55" s="335"/>
      <c r="W55" s="2" t="s">
        <v>152</v>
      </c>
      <c r="X55" s="2"/>
      <c r="Y55" s="2"/>
      <c r="Z55" s="2"/>
      <c r="AA55" s="2"/>
    </row>
    <row r="56" spans="1:27" s="12" customFormat="1" ht="22.5" customHeight="1" x14ac:dyDescent="0.15">
      <c r="A56" s="15"/>
      <c r="B56" s="15"/>
      <c r="C56" s="113" t="s">
        <v>45</v>
      </c>
      <c r="D56" s="5"/>
      <c r="E56" s="5"/>
      <c r="F56" s="5"/>
      <c r="G56" s="5"/>
      <c r="H56" s="5"/>
      <c r="I56" s="5"/>
      <c r="J56" s="5"/>
      <c r="K56" s="5"/>
      <c r="L56" s="5"/>
      <c r="M56" s="5"/>
      <c r="N56" s="5"/>
      <c r="O56" s="5"/>
      <c r="P56" s="5"/>
      <c r="Q56" s="333" t="s">
        <v>46</v>
      </c>
      <c r="R56" s="334"/>
      <c r="S56" s="334"/>
      <c r="T56" s="334"/>
      <c r="U56" s="334"/>
      <c r="V56" s="335"/>
      <c r="W56" s="2" t="s">
        <v>59</v>
      </c>
      <c r="X56" s="2">
        <v>1</v>
      </c>
      <c r="Y56" s="2"/>
      <c r="Z56" s="2"/>
      <c r="AA56" s="2"/>
    </row>
    <row r="57" spans="1:27" ht="22.5" customHeight="1" x14ac:dyDescent="0.15">
      <c r="A57" s="15"/>
      <c r="B57" s="15"/>
      <c r="C57" s="17" t="s">
        <v>47</v>
      </c>
      <c r="D57" s="6"/>
      <c r="E57" s="6"/>
      <c r="F57" s="6"/>
      <c r="G57" s="6"/>
      <c r="H57" s="6"/>
      <c r="I57" s="6"/>
      <c r="J57" s="6"/>
      <c r="K57" s="6"/>
      <c r="L57" s="6"/>
      <c r="M57" s="6"/>
      <c r="N57" s="6"/>
      <c r="O57" s="6"/>
      <c r="P57" s="6"/>
      <c r="Q57" s="333" t="s">
        <v>46</v>
      </c>
      <c r="R57" s="334"/>
      <c r="S57" s="334"/>
      <c r="T57" s="334"/>
      <c r="U57" s="334"/>
      <c r="V57" s="335"/>
      <c r="W57" s="15" t="s">
        <v>59</v>
      </c>
      <c r="X57" s="68">
        <v>1</v>
      </c>
      <c r="Y57" s="15"/>
      <c r="Z57" s="15"/>
      <c r="AA57" s="15"/>
    </row>
    <row r="58" spans="1:27" s="15" customFormat="1" ht="15" customHeight="1" x14ac:dyDescent="0.15">
      <c r="A58" s="2"/>
      <c r="B58" s="2"/>
      <c r="C58" s="2"/>
      <c r="D58" s="2"/>
      <c r="E58" s="2"/>
      <c r="F58" s="2"/>
      <c r="G58" s="2"/>
      <c r="H58" s="2"/>
      <c r="I58" s="2"/>
      <c r="J58" s="2"/>
      <c r="K58" s="2"/>
      <c r="L58" s="2"/>
      <c r="M58" s="2"/>
      <c r="N58" s="2"/>
      <c r="O58" s="2"/>
      <c r="P58" s="2"/>
      <c r="Q58" s="2"/>
      <c r="R58" s="2"/>
      <c r="S58" s="2"/>
      <c r="T58" s="2"/>
      <c r="U58" s="2"/>
      <c r="V58" s="3"/>
      <c r="W58" s="15" t="s">
        <v>59</v>
      </c>
      <c r="X58" s="68">
        <v>1</v>
      </c>
    </row>
    <row r="59" spans="1:27" s="15" customFormat="1" ht="22.5" customHeight="1" x14ac:dyDescent="0.15">
      <c r="A59" s="217" t="s">
        <v>48</v>
      </c>
      <c r="B59" s="217"/>
      <c r="C59" s="217"/>
      <c r="D59" s="217"/>
      <c r="E59" s="217"/>
      <c r="F59" s="217"/>
      <c r="G59" s="217"/>
      <c r="H59" s="217"/>
      <c r="I59" s="217"/>
      <c r="J59" s="217"/>
      <c r="K59" s="217"/>
      <c r="L59" s="217"/>
      <c r="M59" s="217"/>
      <c r="N59" s="217"/>
      <c r="O59" s="217"/>
      <c r="P59" s="217"/>
      <c r="Q59" s="217"/>
      <c r="R59" s="217"/>
      <c r="S59" s="217"/>
      <c r="T59" s="217"/>
      <c r="U59" s="217"/>
      <c r="V59" s="217"/>
      <c r="W59" s="2"/>
      <c r="X59" s="2"/>
      <c r="Y59" s="2"/>
      <c r="Z59" s="2"/>
      <c r="AA59" s="2"/>
    </row>
    <row r="60" spans="1:27" ht="15" customHeight="1" x14ac:dyDescent="0.15">
      <c r="W60" s="12"/>
      <c r="X60" s="12"/>
      <c r="Y60" s="12"/>
      <c r="Z60" s="12"/>
      <c r="AA60" s="12"/>
    </row>
    <row r="61" spans="1:27" s="12" customFormat="1" ht="22.5" customHeight="1" x14ac:dyDescent="0.15">
      <c r="A61" s="15"/>
      <c r="B61" s="15"/>
      <c r="C61" s="113" t="s">
        <v>49</v>
      </c>
      <c r="D61" s="5"/>
      <c r="E61" s="5"/>
      <c r="F61" s="5"/>
      <c r="G61" s="5"/>
      <c r="H61" s="5"/>
      <c r="I61" s="5"/>
      <c r="J61" s="5"/>
      <c r="K61" s="5"/>
      <c r="L61" s="5"/>
      <c r="M61" s="5"/>
      <c r="N61" s="5"/>
      <c r="O61" s="5"/>
      <c r="P61" s="5"/>
      <c r="Q61" s="241" t="s">
        <v>179</v>
      </c>
      <c r="R61" s="242"/>
      <c r="S61" s="242"/>
      <c r="T61" s="242"/>
      <c r="U61" s="242"/>
      <c r="V61" s="243"/>
      <c r="W61" s="2"/>
      <c r="X61" s="2"/>
      <c r="Y61" s="2"/>
      <c r="Z61" s="2"/>
      <c r="AA61" s="2"/>
    </row>
    <row r="62" spans="1:27" ht="22.5" customHeight="1" x14ac:dyDescent="0.15">
      <c r="A62" s="15"/>
      <c r="B62" s="15"/>
      <c r="C62" s="17" t="s">
        <v>51</v>
      </c>
      <c r="D62" s="6"/>
      <c r="E62" s="6"/>
      <c r="F62" s="6"/>
      <c r="G62" s="6"/>
      <c r="H62" s="6"/>
      <c r="I62" s="6"/>
      <c r="J62" s="6"/>
      <c r="K62" s="6"/>
      <c r="L62" s="6"/>
      <c r="M62" s="6"/>
      <c r="N62" s="6"/>
      <c r="O62" s="6"/>
      <c r="P62" s="6"/>
      <c r="Q62" s="202">
        <v>2</v>
      </c>
      <c r="R62" s="203"/>
      <c r="S62" s="203"/>
      <c r="T62" s="203"/>
      <c r="U62" s="203"/>
      <c r="V62" s="119" t="s">
        <v>23</v>
      </c>
      <c r="W62" s="15" t="s">
        <v>106</v>
      </c>
      <c r="X62" s="68">
        <v>2</v>
      </c>
      <c r="Y62" s="15"/>
      <c r="Z62" s="15"/>
      <c r="AA62" s="15"/>
    </row>
    <row r="63" spans="1:27" s="15" customFormat="1" ht="15" customHeight="1" x14ac:dyDescent="0.15">
      <c r="A63" s="2"/>
      <c r="B63" s="2"/>
      <c r="C63" s="2"/>
      <c r="D63" s="2"/>
      <c r="E63" s="2"/>
      <c r="F63" s="2"/>
      <c r="G63" s="2"/>
      <c r="H63" s="2"/>
      <c r="I63" s="2"/>
      <c r="J63" s="2"/>
      <c r="K63" s="2"/>
      <c r="L63" s="2"/>
      <c r="M63" s="2"/>
      <c r="N63" s="2"/>
      <c r="O63" s="2"/>
      <c r="P63" s="2"/>
      <c r="Q63" s="2"/>
      <c r="R63" s="2"/>
      <c r="S63" s="2"/>
      <c r="T63" s="2"/>
      <c r="U63" s="2"/>
      <c r="V63" s="3"/>
    </row>
    <row r="64" spans="1:27" s="15" customFormat="1" ht="22.5" customHeight="1" x14ac:dyDescent="0.15">
      <c r="A64" s="260" t="s">
        <v>52</v>
      </c>
      <c r="B64" s="260"/>
      <c r="C64" s="260"/>
      <c r="D64" s="260"/>
      <c r="E64" s="260"/>
      <c r="F64" s="260"/>
      <c r="G64" s="260"/>
      <c r="H64" s="260"/>
      <c r="I64" s="260"/>
      <c r="J64" s="260"/>
      <c r="K64" s="260"/>
      <c r="L64" s="260"/>
      <c r="M64" s="260"/>
      <c r="N64" s="260"/>
      <c r="O64" s="260"/>
      <c r="P64" s="260"/>
      <c r="Q64" s="260"/>
      <c r="R64" s="260"/>
      <c r="S64" s="260"/>
      <c r="T64" s="260"/>
      <c r="U64" s="260"/>
      <c r="V64" s="260"/>
      <c r="W64" s="37"/>
      <c r="X64" s="37"/>
      <c r="Y64" s="37"/>
      <c r="Z64" s="37"/>
      <c r="AA64" s="2"/>
    </row>
    <row r="65" spans="1:27" ht="15" customHeight="1" x14ac:dyDescent="0.15">
      <c r="AA65" s="37"/>
    </row>
    <row r="66" spans="1:27" s="37" customFormat="1" ht="22.5" customHeight="1" x14ac:dyDescent="0.15">
      <c r="A66" s="38"/>
      <c r="B66" s="39" t="s">
        <v>53</v>
      </c>
      <c r="C66" s="38"/>
      <c r="D66" s="38"/>
      <c r="E66" s="38"/>
      <c r="F66" s="38"/>
      <c r="G66" s="38"/>
      <c r="H66" s="38"/>
      <c r="I66" s="38"/>
      <c r="J66" s="38"/>
      <c r="K66" s="38"/>
      <c r="L66" s="38"/>
      <c r="M66" s="38"/>
      <c r="N66" s="38"/>
      <c r="O66" s="38"/>
      <c r="P66" s="38"/>
      <c r="Q66" s="38"/>
      <c r="R66" s="38"/>
      <c r="S66" s="38"/>
      <c r="T66" s="38"/>
      <c r="U66" s="38"/>
      <c r="V66" s="40"/>
      <c r="W66" s="38"/>
      <c r="X66" s="38"/>
      <c r="Y66" s="38"/>
      <c r="Z66" s="38"/>
      <c r="AA66" s="2"/>
    </row>
    <row r="67" spans="1:27" ht="15" customHeight="1" thickBot="1" x14ac:dyDescent="0.2">
      <c r="A67" s="38"/>
      <c r="B67" s="38"/>
      <c r="C67" s="38" t="s">
        <v>33</v>
      </c>
      <c r="D67" s="38"/>
      <c r="E67" s="38"/>
      <c r="F67" s="38"/>
      <c r="G67" s="38"/>
      <c r="H67" s="38"/>
      <c r="I67" s="38"/>
      <c r="J67" s="38" t="s">
        <v>54</v>
      </c>
      <c r="K67" s="38"/>
      <c r="L67" s="38"/>
      <c r="M67" s="38"/>
      <c r="N67" s="38"/>
      <c r="O67" s="38"/>
      <c r="P67" s="38"/>
      <c r="Q67" s="38"/>
      <c r="R67" s="38"/>
      <c r="S67" s="38"/>
      <c r="T67" s="38"/>
      <c r="U67" s="38"/>
      <c r="V67" s="40"/>
      <c r="W67" s="38"/>
      <c r="X67" s="38"/>
      <c r="Y67" s="38"/>
      <c r="Z67" s="38"/>
      <c r="AA67" s="38"/>
    </row>
    <row r="68" spans="1:27" s="38" customFormat="1" ht="22.5" customHeight="1" thickBot="1" x14ac:dyDescent="0.2">
      <c r="C68" s="252">
        <v>3.1999999999999997</v>
      </c>
      <c r="D68" s="253"/>
      <c r="E68" s="253"/>
      <c r="F68" s="41" t="s">
        <v>16</v>
      </c>
      <c r="H68" s="138" t="s">
        <v>180</v>
      </c>
      <c r="J68" s="252">
        <v>6</v>
      </c>
      <c r="K68" s="253"/>
      <c r="L68" s="253"/>
      <c r="M68" s="41" t="s">
        <v>16</v>
      </c>
      <c r="U68" s="171" t="s">
        <v>181</v>
      </c>
      <c r="V68" s="40"/>
      <c r="W68" s="44">
        <v>0</v>
      </c>
    </row>
    <row r="69" spans="1:27" s="38" customFormat="1" ht="15" customHeight="1" x14ac:dyDescent="0.15">
      <c r="V69" s="40"/>
    </row>
    <row r="70" spans="1:27" s="38" customFormat="1" ht="22.5" customHeight="1" x14ac:dyDescent="0.15">
      <c r="B70" s="39" t="s">
        <v>55</v>
      </c>
      <c r="V70" s="40"/>
    </row>
    <row r="71" spans="1:27" s="38" customFormat="1" ht="15" customHeight="1" thickBot="1" x14ac:dyDescent="0.2">
      <c r="C71" s="42" t="s">
        <v>56</v>
      </c>
      <c r="J71" s="38" t="s">
        <v>57</v>
      </c>
      <c r="V71" s="40"/>
    </row>
    <row r="72" spans="1:27" s="38" customFormat="1" ht="22.5" customHeight="1" thickBot="1" x14ac:dyDescent="0.2">
      <c r="C72" s="252">
        <v>1.1600000000000001</v>
      </c>
      <c r="D72" s="253"/>
      <c r="E72" s="253"/>
      <c r="F72" s="41" t="s">
        <v>16</v>
      </c>
      <c r="H72" s="138" t="s">
        <v>180</v>
      </c>
      <c r="J72" s="252">
        <v>5</v>
      </c>
      <c r="K72" s="253"/>
      <c r="L72" s="253"/>
      <c r="M72" s="41" t="s">
        <v>16</v>
      </c>
      <c r="U72" s="171" t="s">
        <v>181</v>
      </c>
      <c r="V72" s="40"/>
      <c r="W72" s="44">
        <v>0</v>
      </c>
    </row>
    <row r="73" spans="1:27" s="38" customFormat="1" ht="15" customHeight="1" x14ac:dyDescent="0.15">
      <c r="V73" s="40"/>
    </row>
    <row r="74" spans="1:27" s="38" customFormat="1" ht="22.5" customHeight="1" x14ac:dyDescent="0.15">
      <c r="B74" s="39" t="s">
        <v>58</v>
      </c>
      <c r="V74" s="40"/>
    </row>
    <row r="75" spans="1:27" s="38" customFormat="1" ht="22.5" customHeight="1" thickBot="1" x14ac:dyDescent="0.2">
      <c r="B75" s="39"/>
      <c r="C75" s="38" t="s">
        <v>174</v>
      </c>
      <c r="V75" s="40"/>
    </row>
    <row r="76" spans="1:27" s="38" customFormat="1" ht="22.5" customHeight="1" thickBot="1" x14ac:dyDescent="0.2">
      <c r="P76" s="257" t="s">
        <v>46</v>
      </c>
      <c r="Q76" s="258"/>
      <c r="R76" s="258"/>
      <c r="S76" s="259"/>
      <c r="U76" s="171" t="s">
        <v>181</v>
      </c>
      <c r="V76" s="40"/>
      <c r="W76" s="44">
        <v>0</v>
      </c>
      <c r="X76" s="69">
        <v>3</v>
      </c>
    </row>
    <row r="77" spans="1:27" s="38" customFormat="1" ht="15" customHeight="1" x14ac:dyDescent="0.15">
      <c r="V77" s="40"/>
    </row>
    <row r="78" spans="1:27" s="38" customFormat="1" ht="22.5" customHeight="1" thickBot="1" x14ac:dyDescent="0.2">
      <c r="B78" s="39" t="s">
        <v>60</v>
      </c>
      <c r="V78" s="40"/>
    </row>
    <row r="79" spans="1:27" s="38" customFormat="1" ht="22.5" customHeight="1" thickBot="1" x14ac:dyDescent="0.2">
      <c r="C79" s="38" t="s">
        <v>61</v>
      </c>
      <c r="N79" s="252">
        <v>2</v>
      </c>
      <c r="O79" s="253"/>
      <c r="P79" s="43" t="s">
        <v>62</v>
      </c>
      <c r="R79" s="45" t="s">
        <v>182</v>
      </c>
      <c r="S79" s="45"/>
      <c r="T79" s="42" t="s">
        <v>63</v>
      </c>
      <c r="U79" s="171" t="s">
        <v>181</v>
      </c>
      <c r="V79" s="40"/>
      <c r="W79" s="44">
        <v>0</v>
      </c>
    </row>
    <row r="80" spans="1:27" s="38" customFormat="1" ht="15" customHeight="1" x14ac:dyDescent="0.15">
      <c r="V80" s="40"/>
    </row>
    <row r="81" spans="1:27" s="38" customFormat="1" ht="22.5" customHeight="1" thickBot="1" x14ac:dyDescent="0.2">
      <c r="A81" s="2"/>
      <c r="B81" s="18" t="s">
        <v>64</v>
      </c>
      <c r="C81" s="18"/>
      <c r="D81" s="2"/>
      <c r="E81" s="2"/>
      <c r="F81" s="2"/>
      <c r="G81" s="2"/>
      <c r="H81" s="2"/>
      <c r="I81" s="2"/>
      <c r="J81" s="2"/>
      <c r="K81" s="2"/>
      <c r="L81" s="2"/>
      <c r="M81" s="2"/>
      <c r="N81" s="2"/>
      <c r="O81" s="2"/>
      <c r="P81" s="2"/>
      <c r="Q81" s="2"/>
      <c r="R81" s="2"/>
      <c r="S81" s="2"/>
      <c r="T81" s="2"/>
      <c r="U81" s="2"/>
      <c r="V81" s="3"/>
      <c r="W81" s="2"/>
      <c r="X81" s="2"/>
      <c r="Y81" s="2"/>
      <c r="Z81" s="2"/>
    </row>
    <row r="82" spans="1:27" s="38" customFormat="1" ht="22.5" customHeight="1" thickTop="1" thickBot="1" x14ac:dyDescent="0.2">
      <c r="A82" s="2"/>
      <c r="B82" s="2"/>
      <c r="C82" s="254" t="s">
        <v>183</v>
      </c>
      <c r="D82" s="255"/>
      <c r="E82" s="255"/>
      <c r="F82" s="255"/>
      <c r="G82" s="255"/>
      <c r="H82" s="255"/>
      <c r="I82" s="255"/>
      <c r="J82" s="255"/>
      <c r="K82" s="255"/>
      <c r="L82" s="255"/>
      <c r="M82" s="255"/>
      <c r="N82" s="255"/>
      <c r="O82" s="255"/>
      <c r="P82" s="255"/>
      <c r="Q82" s="255"/>
      <c r="R82" s="255"/>
      <c r="S82" s="255"/>
      <c r="T82" s="255"/>
      <c r="U82" s="256"/>
      <c r="V82" s="3"/>
      <c r="W82" s="70">
        <v>0</v>
      </c>
      <c r="X82" s="2"/>
      <c r="Y82" s="2"/>
      <c r="Z82" s="2"/>
      <c r="AA82" s="2"/>
    </row>
    <row r="83" spans="1:27" ht="22.5" customHeight="1" thickTop="1" x14ac:dyDescent="0.15"/>
    <row r="84" spans="1:27" ht="37.5" customHeight="1" x14ac:dyDescent="0.15"/>
    <row r="85" spans="1:27" ht="15" customHeight="1" x14ac:dyDescent="0.15"/>
    <row r="86" spans="1:27" ht="15" customHeight="1" x14ac:dyDescent="0.15"/>
    <row r="87" spans="1:27" ht="15" customHeight="1" x14ac:dyDescent="0.15"/>
    <row r="88" spans="1:27" ht="15" customHeight="1" x14ac:dyDescent="0.15"/>
    <row r="89" spans="1:27" ht="15" customHeight="1" x14ac:dyDescent="0.15"/>
    <row r="90" spans="1:27" ht="15" customHeight="1" x14ac:dyDescent="0.15"/>
    <row r="91" spans="1:27" ht="15" customHeight="1" x14ac:dyDescent="0.15"/>
    <row r="92" spans="1:27" ht="15" customHeight="1" x14ac:dyDescent="0.15"/>
    <row r="93" spans="1:27" ht="15" customHeight="1" x14ac:dyDescent="0.15"/>
  </sheetData>
  <sheetProtection password="EA11" sheet="1" objects="1" scenarios="1" selectLockedCells="1"/>
  <mergeCells count="65">
    <mergeCell ref="A6:D6"/>
    <mergeCell ref="E6:F6"/>
    <mergeCell ref="G6:H6"/>
    <mergeCell ref="L6:M6"/>
    <mergeCell ref="A1:V1"/>
    <mergeCell ref="A3:D3"/>
    <mergeCell ref="E3:V3"/>
    <mergeCell ref="A4:D4"/>
    <mergeCell ref="E4:V4"/>
    <mergeCell ref="Q25:U25"/>
    <mergeCell ref="A7:D7"/>
    <mergeCell ref="E7:F7"/>
    <mergeCell ref="G7:H7"/>
    <mergeCell ref="J7:K7"/>
    <mergeCell ref="L7:P7"/>
    <mergeCell ref="A9:V9"/>
    <mergeCell ref="Q11:U11"/>
    <mergeCell ref="Q14:U14"/>
    <mergeCell ref="Q17:U17"/>
    <mergeCell ref="Q21:U21"/>
    <mergeCell ref="Q22:V22"/>
    <mergeCell ref="C29:E29"/>
    <mergeCell ref="J29:L29"/>
    <mergeCell ref="Q29:U29"/>
    <mergeCell ref="B33:B35"/>
    <mergeCell ref="C34:D35"/>
    <mergeCell ref="L34:R34"/>
    <mergeCell ref="S34:T34"/>
    <mergeCell ref="L35:R35"/>
    <mergeCell ref="S35:T35"/>
    <mergeCell ref="C45:E45"/>
    <mergeCell ref="J45:L45"/>
    <mergeCell ref="Q45:U45"/>
    <mergeCell ref="B36:B38"/>
    <mergeCell ref="C36:D38"/>
    <mergeCell ref="L36:R36"/>
    <mergeCell ref="S36:T36"/>
    <mergeCell ref="L37:Q37"/>
    <mergeCell ref="S37:T38"/>
    <mergeCell ref="U37:U38"/>
    <mergeCell ref="V37:V38"/>
    <mergeCell ref="L38:Q38"/>
    <mergeCell ref="A40:V40"/>
    <mergeCell ref="Q42:U42"/>
    <mergeCell ref="Q61:V61"/>
    <mergeCell ref="B49:B51"/>
    <mergeCell ref="C50:D51"/>
    <mergeCell ref="L50:R50"/>
    <mergeCell ref="S50:T50"/>
    <mergeCell ref="L51:R51"/>
    <mergeCell ref="S51:T51"/>
    <mergeCell ref="A53:V53"/>
    <mergeCell ref="Q55:V55"/>
    <mergeCell ref="Q56:V56"/>
    <mergeCell ref="Q57:V57"/>
    <mergeCell ref="A59:V59"/>
    <mergeCell ref="P76:S76"/>
    <mergeCell ref="N79:O79"/>
    <mergeCell ref="C82:U82"/>
    <mergeCell ref="Q62:U62"/>
    <mergeCell ref="A64:V64"/>
    <mergeCell ref="C68:E68"/>
    <mergeCell ref="J68:L68"/>
    <mergeCell ref="C72:E72"/>
    <mergeCell ref="J72:L72"/>
  </mergeCells>
  <phoneticPr fontId="1"/>
  <dataValidations count="7">
    <dataValidation type="list" allowBlank="1" showInputMessage="1" showErrorMessage="1" sqref="Q55:V57">
      <formula1>"設置あり,設置なし"</formula1>
    </dataValidation>
    <dataValidation type="list" allowBlank="1" showInputMessage="1" showErrorMessage="1" sqref="L34:R34">
      <formula1>"不燃材料,準不燃材料,難燃材料,その他"</formula1>
    </dataValidation>
    <dataValidation type="list" allowBlank="1" showInputMessage="1" showErrorMessage="1" sqref="L35:R35">
      <formula1>"防炎,非防炎"</formula1>
    </dataValidation>
    <dataValidation type="list" allowBlank="1" showInputMessage="1" showErrorMessage="1" sqref="L36:R36">
      <formula1>"防火区画,不燃化区画,上記以外の区画,区画なし"</formula1>
    </dataValidation>
    <dataValidation type="list" allowBlank="1" showInputMessage="1" showErrorMessage="1" sqref="Q22:V22">
      <formula1>"受信機等設置場所,その他"</formula1>
    </dataValidation>
    <dataValidation type="custom" allowBlank="1" showInputMessage="1" showErrorMessage="1" error="1,000㎡以上の施設には、適用できません。" sqref="Q14:U14">
      <formula1>Q14&lt;1000</formula1>
    </dataValidation>
    <dataValidation type="custom" allowBlank="1" showInputMessage="1" showErrorMessage="1" error="最少時でも１名以上の従業者等が必要です。" sqref="Q21:U21">
      <formula1>Q21&gt;=1</formula1>
    </dataValidation>
  </dataValidations>
  <pageMargins left="1.46" right="0.7" top="0.75" bottom="0.75" header="0.3" footer="0.3"/>
  <pageSetup paperSize="9" scale="83" orientation="portrait" r:id="rId1"/>
  <rowBreaks count="1" manualBreakCount="1">
    <brk id="51" max="21"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58"/>
  <sheetViews>
    <sheetView view="pageBreakPreview" topLeftCell="A4" zoomScaleNormal="100" zoomScaleSheetLayoutView="100" workbookViewId="0">
      <selection activeCell="A4" sqref="A1:XFD1048576"/>
    </sheetView>
  </sheetViews>
  <sheetFormatPr defaultRowHeight="13.5" x14ac:dyDescent="0.15"/>
  <cols>
    <col min="1" max="1" width="3.625" style="51" customWidth="1"/>
    <col min="2" max="2" width="6.625" style="47" customWidth="1"/>
    <col min="3" max="4" width="4.375" style="47" customWidth="1"/>
    <col min="5" max="6" width="7.625" style="47" customWidth="1"/>
    <col min="7" max="7" width="5" style="47" customWidth="1"/>
    <col min="8" max="8" width="7.625" style="47" customWidth="1"/>
    <col min="9" max="9" width="10" style="48" customWidth="1"/>
    <col min="10" max="10" width="7.625" style="47" customWidth="1"/>
    <col min="11" max="11" width="10" style="48" customWidth="1"/>
    <col min="12" max="12" width="7.625" style="47" customWidth="1"/>
    <col min="13" max="13" width="5" style="47" customWidth="1"/>
    <col min="14" max="14" width="8.125" style="47" customWidth="1"/>
    <col min="15" max="20" width="9" style="49"/>
    <col min="21" max="16384" width="9" style="47"/>
  </cols>
  <sheetData>
    <row r="1" spans="1:20" ht="14.25" x14ac:dyDescent="0.15">
      <c r="A1" s="46" t="s">
        <v>65</v>
      </c>
    </row>
    <row r="2" spans="1:20" ht="15" customHeight="1" x14ac:dyDescent="0.15">
      <c r="A2" s="46"/>
      <c r="F2" s="50" t="s">
        <v>66</v>
      </c>
    </row>
    <row r="3" spans="1:20" ht="15" customHeight="1" x14ac:dyDescent="0.15"/>
    <row r="4" spans="1:20" s="54" customFormat="1" ht="15" customHeight="1" x14ac:dyDescent="0.15">
      <c r="A4" s="307" t="s">
        <v>67</v>
      </c>
      <c r="B4" s="309" t="s">
        <v>68</v>
      </c>
      <c r="C4" s="313" t="s">
        <v>69</v>
      </c>
      <c r="D4" s="309" t="s">
        <v>13</v>
      </c>
      <c r="E4" s="261" t="s">
        <v>70</v>
      </c>
      <c r="F4" s="317"/>
      <c r="G4" s="318"/>
      <c r="H4" s="322" t="s">
        <v>71</v>
      </c>
      <c r="I4" s="317"/>
      <c r="J4" s="317"/>
      <c r="K4" s="317"/>
      <c r="L4" s="317"/>
      <c r="M4" s="317"/>
      <c r="N4" s="52"/>
      <c r="O4" s="53"/>
      <c r="P4" s="53"/>
      <c r="Q4" s="53"/>
      <c r="R4" s="53"/>
      <c r="S4" s="53"/>
      <c r="T4" s="53"/>
    </row>
    <row r="5" spans="1:20" s="54" customFormat="1" ht="15" customHeight="1" x14ac:dyDescent="0.15">
      <c r="A5" s="308"/>
      <c r="B5" s="310"/>
      <c r="C5" s="299"/>
      <c r="D5" s="310"/>
      <c r="E5" s="319"/>
      <c r="F5" s="320"/>
      <c r="G5" s="321"/>
      <c r="H5" s="319"/>
      <c r="I5" s="320"/>
      <c r="J5" s="320"/>
      <c r="K5" s="320"/>
      <c r="L5" s="320"/>
      <c r="M5" s="320"/>
      <c r="N5" s="323" t="s">
        <v>72</v>
      </c>
      <c r="O5" s="53"/>
      <c r="P5" s="53"/>
      <c r="Q5" s="53"/>
      <c r="R5" s="53"/>
      <c r="S5" s="53"/>
      <c r="T5" s="53"/>
    </row>
    <row r="6" spans="1:20" s="54" customFormat="1" ht="15" customHeight="1" x14ac:dyDescent="0.15">
      <c r="A6" s="282"/>
      <c r="B6" s="311"/>
      <c r="C6" s="314"/>
      <c r="D6" s="310"/>
      <c r="E6" s="326" t="s">
        <v>73</v>
      </c>
      <c r="F6" s="328" t="s">
        <v>74</v>
      </c>
      <c r="G6" s="244"/>
      <c r="H6" s="282" t="s">
        <v>73</v>
      </c>
      <c r="I6" s="283"/>
      <c r="J6" s="283"/>
      <c r="K6" s="284"/>
      <c r="L6" s="285" t="s">
        <v>74</v>
      </c>
      <c r="M6" s="357"/>
      <c r="N6" s="324"/>
      <c r="O6" s="53"/>
      <c r="P6" s="53"/>
      <c r="Q6" s="53"/>
      <c r="R6" s="53"/>
      <c r="S6" s="53"/>
      <c r="T6" s="53"/>
    </row>
    <row r="7" spans="1:20" s="54" customFormat="1" ht="15" customHeight="1" x14ac:dyDescent="0.15">
      <c r="A7" s="278"/>
      <c r="B7" s="312"/>
      <c r="C7" s="315"/>
      <c r="D7" s="316"/>
      <c r="E7" s="327"/>
      <c r="F7" s="287" t="s">
        <v>75</v>
      </c>
      <c r="G7" s="288"/>
      <c r="H7" s="55" t="s">
        <v>76</v>
      </c>
      <c r="I7" s="56" t="s">
        <v>77</v>
      </c>
      <c r="J7" s="57" t="s">
        <v>78</v>
      </c>
      <c r="K7" s="56" t="s">
        <v>77</v>
      </c>
      <c r="L7" s="287" t="s">
        <v>75</v>
      </c>
      <c r="M7" s="358"/>
      <c r="N7" s="325"/>
      <c r="O7" s="53"/>
      <c r="P7" s="53"/>
      <c r="Q7" s="53"/>
      <c r="R7" s="53"/>
      <c r="S7" s="53"/>
      <c r="T7" s="53"/>
    </row>
    <row r="8" spans="1:20" s="54" customFormat="1" ht="15" customHeight="1" x14ac:dyDescent="0.15">
      <c r="A8" s="298">
        <v>1</v>
      </c>
      <c r="B8" s="361" t="s">
        <v>79</v>
      </c>
      <c r="C8" s="363">
        <v>1</v>
      </c>
      <c r="D8" s="365">
        <v>101</v>
      </c>
      <c r="E8" s="367">
        <v>19.5</v>
      </c>
      <c r="F8" s="180"/>
      <c r="G8" s="174" t="s">
        <v>80</v>
      </c>
      <c r="H8" s="367">
        <v>16.8</v>
      </c>
      <c r="I8" s="369" t="s">
        <v>81</v>
      </c>
      <c r="J8" s="371"/>
      <c r="K8" s="369"/>
      <c r="L8" s="371"/>
      <c r="M8" s="373"/>
      <c r="N8" s="359">
        <v>7.2</v>
      </c>
      <c r="O8" s="53"/>
      <c r="P8" s="53"/>
      <c r="Q8" s="53"/>
      <c r="R8" s="53"/>
      <c r="S8" s="53"/>
      <c r="T8" s="53"/>
    </row>
    <row r="9" spans="1:20" s="54" customFormat="1" ht="15" customHeight="1" x14ac:dyDescent="0.15">
      <c r="A9" s="299"/>
      <c r="B9" s="362"/>
      <c r="C9" s="364"/>
      <c r="D9" s="366"/>
      <c r="E9" s="368"/>
      <c r="F9" s="181">
        <v>6</v>
      </c>
      <c r="G9" s="175" t="s">
        <v>82</v>
      </c>
      <c r="H9" s="368"/>
      <c r="I9" s="370"/>
      <c r="J9" s="372"/>
      <c r="K9" s="370"/>
      <c r="L9" s="372"/>
      <c r="M9" s="374"/>
      <c r="N9" s="360"/>
      <c r="O9" s="53"/>
      <c r="P9" s="53"/>
      <c r="Q9" s="53"/>
      <c r="R9" s="53"/>
      <c r="S9" s="53"/>
      <c r="T9" s="53"/>
    </row>
    <row r="10" spans="1:20" s="54" customFormat="1" ht="15" customHeight="1" x14ac:dyDescent="0.15">
      <c r="A10" s="125">
        <v>2</v>
      </c>
      <c r="B10" s="172"/>
      <c r="C10" s="182">
        <v>1</v>
      </c>
      <c r="D10" s="183">
        <v>102</v>
      </c>
      <c r="E10" s="184">
        <v>21.6</v>
      </c>
      <c r="F10" s="185"/>
      <c r="G10" s="175"/>
      <c r="H10" s="191">
        <v>21.6</v>
      </c>
      <c r="I10" s="176" t="s">
        <v>81</v>
      </c>
      <c r="J10" s="193"/>
      <c r="K10" s="176"/>
      <c r="L10" s="185"/>
      <c r="M10" s="178"/>
      <c r="N10" s="195"/>
      <c r="O10" s="53"/>
      <c r="P10" s="53"/>
      <c r="Q10" s="53"/>
      <c r="R10" s="53"/>
      <c r="S10" s="53"/>
      <c r="T10" s="53"/>
    </row>
    <row r="11" spans="1:20" s="54" customFormat="1" ht="15" customHeight="1" x14ac:dyDescent="0.15">
      <c r="A11" s="125">
        <v>3</v>
      </c>
      <c r="B11" s="172"/>
      <c r="C11" s="182">
        <v>1</v>
      </c>
      <c r="D11" s="183">
        <v>103</v>
      </c>
      <c r="E11" s="184">
        <v>24.4</v>
      </c>
      <c r="F11" s="185"/>
      <c r="G11" s="175"/>
      <c r="H11" s="191">
        <v>24.4</v>
      </c>
      <c r="I11" s="176" t="s">
        <v>81</v>
      </c>
      <c r="J11" s="193"/>
      <c r="K11" s="176"/>
      <c r="L11" s="185"/>
      <c r="M11" s="178"/>
      <c r="N11" s="195"/>
      <c r="O11" s="53"/>
      <c r="P11" s="53"/>
      <c r="Q11" s="53"/>
      <c r="R11" s="53"/>
      <c r="S11" s="53"/>
      <c r="T11" s="53"/>
    </row>
    <row r="12" spans="1:20" s="54" customFormat="1" ht="15" customHeight="1" x14ac:dyDescent="0.15">
      <c r="A12" s="125">
        <v>4</v>
      </c>
      <c r="B12" s="172"/>
      <c r="C12" s="182">
        <v>1</v>
      </c>
      <c r="D12" s="183">
        <v>104</v>
      </c>
      <c r="E12" s="184">
        <v>27.2</v>
      </c>
      <c r="F12" s="185"/>
      <c r="G12" s="175"/>
      <c r="H12" s="191">
        <v>27.2</v>
      </c>
      <c r="I12" s="176" t="s">
        <v>81</v>
      </c>
      <c r="J12" s="193"/>
      <c r="K12" s="176"/>
      <c r="L12" s="185"/>
      <c r="M12" s="178"/>
      <c r="N12" s="195"/>
      <c r="O12" s="53"/>
      <c r="P12" s="53"/>
      <c r="Q12" s="53"/>
      <c r="R12" s="53"/>
      <c r="S12" s="53"/>
      <c r="T12" s="53"/>
    </row>
    <row r="13" spans="1:20" s="54" customFormat="1" ht="15" customHeight="1" x14ac:dyDescent="0.15">
      <c r="A13" s="125">
        <v>5</v>
      </c>
      <c r="B13" s="172"/>
      <c r="C13" s="182">
        <v>1</v>
      </c>
      <c r="D13" s="183">
        <v>105</v>
      </c>
      <c r="E13" s="184">
        <v>27.2</v>
      </c>
      <c r="F13" s="185"/>
      <c r="G13" s="175"/>
      <c r="H13" s="191">
        <v>27.2</v>
      </c>
      <c r="I13" s="176" t="s">
        <v>81</v>
      </c>
      <c r="J13" s="193"/>
      <c r="K13" s="176"/>
      <c r="L13" s="185"/>
      <c r="M13" s="178"/>
      <c r="N13" s="195"/>
      <c r="O13" s="53"/>
      <c r="P13" s="53"/>
      <c r="Q13" s="53"/>
      <c r="R13" s="53"/>
      <c r="S13" s="53"/>
      <c r="T13" s="53"/>
    </row>
    <row r="14" spans="1:20" s="54" customFormat="1" ht="15" customHeight="1" x14ac:dyDescent="0.15">
      <c r="A14" s="125">
        <v>6</v>
      </c>
      <c r="B14" s="172"/>
      <c r="C14" s="182">
        <v>2</v>
      </c>
      <c r="D14" s="183">
        <v>201</v>
      </c>
      <c r="E14" s="184">
        <v>22.2</v>
      </c>
      <c r="F14" s="185">
        <v>6</v>
      </c>
      <c r="G14" s="175" t="s">
        <v>83</v>
      </c>
      <c r="H14" s="191">
        <v>10.9</v>
      </c>
      <c r="I14" s="176" t="s">
        <v>84</v>
      </c>
      <c r="J14" s="193">
        <v>11.3</v>
      </c>
      <c r="K14" s="176" t="s">
        <v>84</v>
      </c>
      <c r="L14" s="185">
        <v>6</v>
      </c>
      <c r="M14" s="178" t="s">
        <v>85</v>
      </c>
      <c r="N14" s="195"/>
      <c r="O14" s="53"/>
      <c r="P14" s="53"/>
      <c r="Q14" s="53"/>
      <c r="R14" s="53"/>
      <c r="S14" s="53"/>
      <c r="T14" s="53"/>
    </row>
    <row r="15" spans="1:20" s="54" customFormat="1" ht="15" customHeight="1" x14ac:dyDescent="0.15">
      <c r="A15" s="125">
        <v>7</v>
      </c>
      <c r="B15" s="172"/>
      <c r="C15" s="182">
        <v>2</v>
      </c>
      <c r="D15" s="183">
        <v>202</v>
      </c>
      <c r="E15" s="184">
        <v>21.3</v>
      </c>
      <c r="F15" s="185">
        <v>6</v>
      </c>
      <c r="G15" s="175" t="s">
        <v>83</v>
      </c>
      <c r="H15" s="191">
        <v>10</v>
      </c>
      <c r="I15" s="176" t="s">
        <v>86</v>
      </c>
      <c r="J15" s="193">
        <v>11.3</v>
      </c>
      <c r="K15" s="176" t="s">
        <v>86</v>
      </c>
      <c r="L15" s="185">
        <v>6</v>
      </c>
      <c r="M15" s="178" t="s">
        <v>85</v>
      </c>
      <c r="N15" s="195"/>
      <c r="O15" s="53"/>
      <c r="P15" s="53"/>
      <c r="Q15" s="53"/>
      <c r="R15" s="53"/>
      <c r="S15" s="53"/>
      <c r="T15" s="53"/>
    </row>
    <row r="16" spans="1:20" s="54" customFormat="1" ht="15" customHeight="1" x14ac:dyDescent="0.15">
      <c r="A16" s="125">
        <v>8</v>
      </c>
      <c r="B16" s="172"/>
      <c r="C16" s="182">
        <v>2</v>
      </c>
      <c r="D16" s="183">
        <v>203</v>
      </c>
      <c r="E16" s="184">
        <v>18.5</v>
      </c>
      <c r="F16" s="185">
        <v>6</v>
      </c>
      <c r="G16" s="175" t="s">
        <v>83</v>
      </c>
      <c r="H16" s="191">
        <v>7.2</v>
      </c>
      <c r="I16" s="176" t="s">
        <v>84</v>
      </c>
      <c r="J16" s="193">
        <v>11.3</v>
      </c>
      <c r="K16" s="176" t="s">
        <v>84</v>
      </c>
      <c r="L16" s="185">
        <v>6</v>
      </c>
      <c r="M16" s="178" t="s">
        <v>85</v>
      </c>
      <c r="N16" s="195"/>
      <c r="O16" s="53"/>
      <c r="P16" s="53"/>
      <c r="Q16" s="53"/>
      <c r="R16" s="53"/>
      <c r="S16" s="53"/>
      <c r="T16" s="53"/>
    </row>
    <row r="17" spans="1:20" s="54" customFormat="1" ht="15" customHeight="1" x14ac:dyDescent="0.15">
      <c r="A17" s="125">
        <v>9</v>
      </c>
      <c r="B17" s="172"/>
      <c r="C17" s="182">
        <v>2</v>
      </c>
      <c r="D17" s="183">
        <v>204</v>
      </c>
      <c r="E17" s="184">
        <v>21.3</v>
      </c>
      <c r="F17" s="185">
        <v>6</v>
      </c>
      <c r="G17" s="175" t="s">
        <v>83</v>
      </c>
      <c r="H17" s="191">
        <v>10</v>
      </c>
      <c r="I17" s="176" t="s">
        <v>86</v>
      </c>
      <c r="J17" s="193">
        <v>11.3</v>
      </c>
      <c r="K17" s="176" t="s">
        <v>86</v>
      </c>
      <c r="L17" s="185">
        <v>6</v>
      </c>
      <c r="M17" s="178" t="s">
        <v>85</v>
      </c>
      <c r="N17" s="195"/>
      <c r="O17" s="53"/>
      <c r="P17" s="53"/>
      <c r="Q17" s="53"/>
      <c r="R17" s="53"/>
      <c r="S17" s="53"/>
      <c r="T17" s="53"/>
    </row>
    <row r="18" spans="1:20" s="54" customFormat="1" ht="15" customHeight="1" x14ac:dyDescent="0.15">
      <c r="A18" s="125">
        <v>10</v>
      </c>
      <c r="B18" s="172"/>
      <c r="C18" s="182"/>
      <c r="D18" s="186"/>
      <c r="E18" s="184"/>
      <c r="F18" s="185"/>
      <c r="G18" s="175"/>
      <c r="H18" s="191"/>
      <c r="I18" s="176"/>
      <c r="J18" s="193"/>
      <c r="K18" s="176"/>
      <c r="L18" s="185"/>
      <c r="M18" s="178"/>
      <c r="N18" s="195"/>
      <c r="O18" s="53"/>
      <c r="P18" s="53"/>
      <c r="Q18" s="53"/>
      <c r="R18" s="53"/>
      <c r="S18" s="53"/>
      <c r="T18" s="53"/>
    </row>
    <row r="19" spans="1:20" s="54" customFormat="1" ht="15" customHeight="1" x14ac:dyDescent="0.15">
      <c r="A19" s="125">
        <v>11</v>
      </c>
      <c r="B19" s="172"/>
      <c r="C19" s="182"/>
      <c r="D19" s="186"/>
      <c r="E19" s="184"/>
      <c r="F19" s="185"/>
      <c r="G19" s="175"/>
      <c r="H19" s="191"/>
      <c r="I19" s="176"/>
      <c r="J19" s="193"/>
      <c r="K19" s="176"/>
      <c r="L19" s="185"/>
      <c r="M19" s="178"/>
      <c r="N19" s="195"/>
      <c r="O19" s="53"/>
      <c r="P19" s="53"/>
      <c r="Q19" s="53"/>
      <c r="R19" s="53"/>
      <c r="S19" s="53"/>
      <c r="T19" s="53"/>
    </row>
    <row r="20" spans="1:20" s="54" customFormat="1" ht="15" customHeight="1" x14ac:dyDescent="0.15">
      <c r="A20" s="125">
        <v>12</v>
      </c>
      <c r="B20" s="172"/>
      <c r="C20" s="182"/>
      <c r="D20" s="186"/>
      <c r="E20" s="184"/>
      <c r="F20" s="185"/>
      <c r="G20" s="175"/>
      <c r="H20" s="191"/>
      <c r="I20" s="176"/>
      <c r="J20" s="193"/>
      <c r="K20" s="176"/>
      <c r="L20" s="185"/>
      <c r="M20" s="178"/>
      <c r="N20" s="195"/>
      <c r="O20" s="53"/>
      <c r="P20" s="53"/>
      <c r="Q20" s="53"/>
      <c r="R20" s="53"/>
      <c r="S20" s="53"/>
      <c r="T20" s="53"/>
    </row>
    <row r="21" spans="1:20" s="54" customFormat="1" ht="15" customHeight="1" x14ac:dyDescent="0.15">
      <c r="A21" s="125">
        <v>13</v>
      </c>
      <c r="B21" s="172"/>
      <c r="C21" s="182"/>
      <c r="D21" s="186"/>
      <c r="E21" s="184"/>
      <c r="F21" s="185"/>
      <c r="G21" s="175"/>
      <c r="H21" s="191"/>
      <c r="I21" s="176"/>
      <c r="J21" s="193"/>
      <c r="K21" s="176"/>
      <c r="L21" s="185"/>
      <c r="M21" s="178"/>
      <c r="N21" s="195"/>
      <c r="O21" s="53"/>
      <c r="P21" s="53"/>
      <c r="Q21" s="53"/>
      <c r="R21" s="53"/>
      <c r="S21" s="53"/>
      <c r="T21" s="53"/>
    </row>
    <row r="22" spans="1:20" s="54" customFormat="1" ht="15" customHeight="1" x14ac:dyDescent="0.15">
      <c r="A22" s="125">
        <v>14</v>
      </c>
      <c r="B22" s="172"/>
      <c r="C22" s="182"/>
      <c r="D22" s="186"/>
      <c r="E22" s="184"/>
      <c r="F22" s="185"/>
      <c r="G22" s="175"/>
      <c r="H22" s="191"/>
      <c r="I22" s="176"/>
      <c r="J22" s="193"/>
      <c r="K22" s="176"/>
      <c r="L22" s="185"/>
      <c r="M22" s="178"/>
      <c r="N22" s="195"/>
      <c r="O22" s="53"/>
      <c r="P22" s="53"/>
      <c r="Q22" s="53"/>
      <c r="R22" s="53"/>
      <c r="S22" s="53"/>
      <c r="T22" s="53"/>
    </row>
    <row r="23" spans="1:20" s="54" customFormat="1" ht="15" customHeight="1" x14ac:dyDescent="0.15">
      <c r="A23" s="125">
        <v>15</v>
      </c>
      <c r="B23" s="172"/>
      <c r="C23" s="182"/>
      <c r="D23" s="186"/>
      <c r="E23" s="184"/>
      <c r="F23" s="185"/>
      <c r="G23" s="175"/>
      <c r="H23" s="191"/>
      <c r="I23" s="176"/>
      <c r="J23" s="193"/>
      <c r="K23" s="176"/>
      <c r="L23" s="185"/>
      <c r="M23" s="178"/>
      <c r="N23" s="195"/>
      <c r="O23" s="53"/>
      <c r="P23" s="53"/>
      <c r="Q23" s="53"/>
      <c r="R23" s="53"/>
      <c r="S23" s="53"/>
      <c r="T23" s="53"/>
    </row>
    <row r="24" spans="1:20" s="54" customFormat="1" ht="15" customHeight="1" x14ac:dyDescent="0.15">
      <c r="A24" s="125">
        <v>16</v>
      </c>
      <c r="B24" s="172"/>
      <c r="C24" s="182"/>
      <c r="D24" s="186"/>
      <c r="E24" s="184"/>
      <c r="F24" s="185"/>
      <c r="G24" s="175"/>
      <c r="H24" s="191"/>
      <c r="I24" s="176"/>
      <c r="J24" s="193"/>
      <c r="K24" s="176"/>
      <c r="L24" s="185"/>
      <c r="M24" s="178"/>
      <c r="N24" s="195"/>
      <c r="O24" s="53"/>
      <c r="P24" s="53"/>
      <c r="Q24" s="53"/>
      <c r="R24" s="53"/>
      <c r="S24" s="53"/>
      <c r="T24" s="53"/>
    </row>
    <row r="25" spans="1:20" s="54" customFormat="1" ht="15" customHeight="1" x14ac:dyDescent="0.15">
      <c r="A25" s="125">
        <v>17</v>
      </c>
      <c r="B25" s="172"/>
      <c r="C25" s="182"/>
      <c r="D25" s="186"/>
      <c r="E25" s="184"/>
      <c r="F25" s="185"/>
      <c r="G25" s="175"/>
      <c r="H25" s="191"/>
      <c r="I25" s="176"/>
      <c r="J25" s="193"/>
      <c r="K25" s="176"/>
      <c r="L25" s="185"/>
      <c r="M25" s="178"/>
      <c r="N25" s="195"/>
      <c r="O25" s="53"/>
      <c r="P25" s="53"/>
      <c r="Q25" s="53"/>
      <c r="R25" s="53"/>
      <c r="S25" s="53"/>
      <c r="T25" s="53"/>
    </row>
    <row r="26" spans="1:20" s="54" customFormat="1" ht="15" customHeight="1" x14ac:dyDescent="0.15">
      <c r="A26" s="125">
        <v>18</v>
      </c>
      <c r="B26" s="172"/>
      <c r="C26" s="182"/>
      <c r="D26" s="186"/>
      <c r="E26" s="184"/>
      <c r="F26" s="185"/>
      <c r="G26" s="175"/>
      <c r="H26" s="191"/>
      <c r="I26" s="176"/>
      <c r="J26" s="193"/>
      <c r="K26" s="176"/>
      <c r="L26" s="185"/>
      <c r="M26" s="178"/>
      <c r="N26" s="195"/>
      <c r="O26" s="53"/>
      <c r="P26" s="53"/>
      <c r="Q26" s="53"/>
      <c r="R26" s="53"/>
      <c r="S26" s="53"/>
      <c r="T26" s="53"/>
    </row>
    <row r="27" spans="1:20" s="54" customFormat="1" ht="15" customHeight="1" x14ac:dyDescent="0.15">
      <c r="A27" s="125">
        <v>19</v>
      </c>
      <c r="B27" s="172"/>
      <c r="C27" s="182"/>
      <c r="D27" s="186"/>
      <c r="E27" s="184"/>
      <c r="F27" s="185"/>
      <c r="G27" s="175"/>
      <c r="H27" s="191"/>
      <c r="I27" s="176"/>
      <c r="J27" s="193"/>
      <c r="K27" s="176"/>
      <c r="L27" s="185"/>
      <c r="M27" s="178"/>
      <c r="N27" s="195"/>
      <c r="O27" s="53"/>
      <c r="P27" s="53"/>
      <c r="Q27" s="53"/>
      <c r="R27" s="53"/>
      <c r="S27" s="53"/>
      <c r="T27" s="53"/>
    </row>
    <row r="28" spans="1:20" s="54" customFormat="1" ht="15" customHeight="1" x14ac:dyDescent="0.15">
      <c r="A28" s="125">
        <v>20</v>
      </c>
      <c r="B28" s="172"/>
      <c r="C28" s="182"/>
      <c r="D28" s="186"/>
      <c r="E28" s="184"/>
      <c r="F28" s="185"/>
      <c r="G28" s="175"/>
      <c r="H28" s="191"/>
      <c r="I28" s="176"/>
      <c r="J28" s="193"/>
      <c r="K28" s="176"/>
      <c r="L28" s="185"/>
      <c r="M28" s="178"/>
      <c r="N28" s="195"/>
      <c r="O28" s="53"/>
      <c r="P28" s="53"/>
      <c r="Q28" s="53"/>
      <c r="R28" s="53"/>
      <c r="S28" s="53"/>
      <c r="T28" s="53"/>
    </row>
    <row r="29" spans="1:20" s="54" customFormat="1" ht="15" customHeight="1" x14ac:dyDescent="0.15">
      <c r="A29" s="125">
        <v>21</v>
      </c>
      <c r="B29" s="172"/>
      <c r="C29" s="182"/>
      <c r="D29" s="186"/>
      <c r="E29" s="184"/>
      <c r="F29" s="185"/>
      <c r="G29" s="175"/>
      <c r="H29" s="191"/>
      <c r="I29" s="176"/>
      <c r="J29" s="193"/>
      <c r="K29" s="176"/>
      <c r="L29" s="185"/>
      <c r="M29" s="178"/>
      <c r="N29" s="195"/>
      <c r="O29" s="53"/>
      <c r="P29" s="53"/>
      <c r="Q29" s="53"/>
      <c r="R29" s="53"/>
      <c r="S29" s="53"/>
      <c r="T29" s="53"/>
    </row>
    <row r="30" spans="1:20" s="54" customFormat="1" ht="15" customHeight="1" x14ac:dyDescent="0.15">
      <c r="A30" s="125">
        <v>22</v>
      </c>
      <c r="B30" s="172"/>
      <c r="C30" s="182"/>
      <c r="D30" s="186"/>
      <c r="E30" s="184"/>
      <c r="F30" s="185"/>
      <c r="G30" s="175"/>
      <c r="H30" s="191"/>
      <c r="I30" s="176"/>
      <c r="J30" s="193"/>
      <c r="K30" s="176"/>
      <c r="L30" s="185"/>
      <c r="M30" s="178"/>
      <c r="N30" s="195"/>
      <c r="O30" s="53"/>
      <c r="P30" s="53"/>
      <c r="Q30" s="53"/>
      <c r="R30" s="53"/>
      <c r="S30" s="53"/>
      <c r="T30" s="53"/>
    </row>
    <row r="31" spans="1:20" s="54" customFormat="1" ht="15" customHeight="1" x14ac:dyDescent="0.15">
      <c r="A31" s="125">
        <v>23</v>
      </c>
      <c r="B31" s="172"/>
      <c r="C31" s="182"/>
      <c r="D31" s="186"/>
      <c r="E31" s="184"/>
      <c r="F31" s="185"/>
      <c r="G31" s="175"/>
      <c r="H31" s="191"/>
      <c r="I31" s="176"/>
      <c r="J31" s="193"/>
      <c r="K31" s="176"/>
      <c r="L31" s="185"/>
      <c r="M31" s="178"/>
      <c r="N31" s="195"/>
      <c r="O31" s="53"/>
      <c r="P31" s="53"/>
      <c r="Q31" s="53"/>
      <c r="R31" s="53"/>
      <c r="S31" s="53"/>
      <c r="T31" s="53"/>
    </row>
    <row r="32" spans="1:20" s="54" customFormat="1" ht="15" customHeight="1" x14ac:dyDescent="0.15">
      <c r="A32" s="125">
        <v>24</v>
      </c>
      <c r="B32" s="172"/>
      <c r="C32" s="182"/>
      <c r="D32" s="186"/>
      <c r="E32" s="184"/>
      <c r="F32" s="185"/>
      <c r="G32" s="175"/>
      <c r="H32" s="191"/>
      <c r="I32" s="176"/>
      <c r="J32" s="193"/>
      <c r="K32" s="176"/>
      <c r="L32" s="185"/>
      <c r="M32" s="178"/>
      <c r="N32" s="195"/>
      <c r="O32" s="53"/>
      <c r="P32" s="53"/>
      <c r="Q32" s="53"/>
      <c r="R32" s="53"/>
      <c r="S32" s="53"/>
      <c r="T32" s="53"/>
    </row>
    <row r="33" spans="1:20" s="54" customFormat="1" ht="15" customHeight="1" x14ac:dyDescent="0.15">
      <c r="A33" s="125">
        <v>25</v>
      </c>
      <c r="B33" s="172"/>
      <c r="C33" s="182"/>
      <c r="D33" s="186"/>
      <c r="E33" s="184"/>
      <c r="F33" s="185"/>
      <c r="G33" s="175"/>
      <c r="H33" s="191"/>
      <c r="I33" s="176"/>
      <c r="J33" s="193"/>
      <c r="K33" s="176"/>
      <c r="L33" s="185"/>
      <c r="M33" s="178"/>
      <c r="N33" s="195"/>
      <c r="O33" s="53"/>
      <c r="P33" s="53"/>
      <c r="Q33" s="53"/>
      <c r="R33" s="53"/>
      <c r="S33" s="53"/>
      <c r="T33" s="53"/>
    </row>
    <row r="34" spans="1:20" s="54" customFormat="1" ht="15" customHeight="1" x14ac:dyDescent="0.15">
      <c r="A34" s="125">
        <v>26</v>
      </c>
      <c r="B34" s="172"/>
      <c r="C34" s="182"/>
      <c r="D34" s="186"/>
      <c r="E34" s="184"/>
      <c r="F34" s="185"/>
      <c r="G34" s="175"/>
      <c r="H34" s="191"/>
      <c r="I34" s="176"/>
      <c r="J34" s="193"/>
      <c r="K34" s="176"/>
      <c r="L34" s="185"/>
      <c r="M34" s="178"/>
      <c r="N34" s="195"/>
      <c r="O34" s="53"/>
      <c r="P34" s="53"/>
      <c r="Q34" s="53"/>
      <c r="R34" s="53"/>
      <c r="S34" s="53"/>
      <c r="T34" s="53"/>
    </row>
    <row r="35" spans="1:20" s="54" customFormat="1" ht="15" customHeight="1" x14ac:dyDescent="0.15">
      <c r="A35" s="125">
        <v>27</v>
      </c>
      <c r="B35" s="172"/>
      <c r="C35" s="182"/>
      <c r="D35" s="186"/>
      <c r="E35" s="184"/>
      <c r="F35" s="185"/>
      <c r="G35" s="175"/>
      <c r="H35" s="191"/>
      <c r="I35" s="176"/>
      <c r="J35" s="193"/>
      <c r="K35" s="176"/>
      <c r="L35" s="185"/>
      <c r="M35" s="178"/>
      <c r="N35" s="195"/>
      <c r="O35" s="53"/>
      <c r="P35" s="53"/>
      <c r="Q35" s="53"/>
      <c r="R35" s="53"/>
      <c r="S35" s="53"/>
      <c r="T35" s="53"/>
    </row>
    <row r="36" spans="1:20" s="54" customFormat="1" ht="15" customHeight="1" x14ac:dyDescent="0.15">
      <c r="A36" s="125">
        <v>28</v>
      </c>
      <c r="B36" s="172"/>
      <c r="C36" s="182"/>
      <c r="D36" s="186"/>
      <c r="E36" s="184"/>
      <c r="F36" s="185"/>
      <c r="G36" s="175"/>
      <c r="H36" s="191"/>
      <c r="I36" s="176"/>
      <c r="J36" s="193"/>
      <c r="K36" s="176"/>
      <c r="L36" s="185"/>
      <c r="M36" s="178"/>
      <c r="N36" s="195"/>
      <c r="O36" s="53"/>
      <c r="P36" s="53"/>
      <c r="Q36" s="53"/>
      <c r="R36" s="53"/>
      <c r="S36" s="53"/>
      <c r="T36" s="53"/>
    </row>
    <row r="37" spans="1:20" s="54" customFormat="1" ht="15" customHeight="1" x14ac:dyDescent="0.15">
      <c r="A37" s="125">
        <v>29</v>
      </c>
      <c r="B37" s="172"/>
      <c r="C37" s="182"/>
      <c r="D37" s="186"/>
      <c r="E37" s="184"/>
      <c r="F37" s="185"/>
      <c r="G37" s="175"/>
      <c r="H37" s="191"/>
      <c r="I37" s="176"/>
      <c r="J37" s="193"/>
      <c r="K37" s="176"/>
      <c r="L37" s="185"/>
      <c r="M37" s="178"/>
      <c r="N37" s="195"/>
      <c r="O37" s="53"/>
      <c r="P37" s="53"/>
      <c r="Q37" s="53"/>
      <c r="R37" s="53"/>
      <c r="S37" s="53"/>
      <c r="T37" s="53"/>
    </row>
    <row r="38" spans="1:20" s="54" customFormat="1" ht="15" customHeight="1" x14ac:dyDescent="0.15">
      <c r="A38" s="125">
        <v>30</v>
      </c>
      <c r="B38" s="172"/>
      <c r="C38" s="182"/>
      <c r="D38" s="186"/>
      <c r="E38" s="184"/>
      <c r="F38" s="185"/>
      <c r="G38" s="175"/>
      <c r="H38" s="191"/>
      <c r="I38" s="176"/>
      <c r="J38" s="193"/>
      <c r="K38" s="176"/>
      <c r="L38" s="185"/>
      <c r="M38" s="178"/>
      <c r="N38" s="195"/>
      <c r="O38" s="53"/>
      <c r="P38" s="53"/>
      <c r="Q38" s="53"/>
      <c r="R38" s="53"/>
      <c r="S38" s="53"/>
      <c r="T38" s="53"/>
    </row>
    <row r="39" spans="1:20" s="54" customFormat="1" ht="15" customHeight="1" x14ac:dyDescent="0.15">
      <c r="A39" s="125">
        <v>31</v>
      </c>
      <c r="B39" s="172"/>
      <c r="C39" s="182"/>
      <c r="D39" s="186"/>
      <c r="E39" s="184"/>
      <c r="F39" s="185"/>
      <c r="G39" s="175"/>
      <c r="H39" s="191"/>
      <c r="I39" s="176"/>
      <c r="J39" s="193"/>
      <c r="K39" s="176"/>
      <c r="L39" s="185"/>
      <c r="M39" s="178"/>
      <c r="N39" s="195"/>
      <c r="O39" s="53"/>
      <c r="P39" s="53"/>
      <c r="Q39" s="53"/>
      <c r="R39" s="53"/>
      <c r="S39" s="53"/>
      <c r="T39" s="53"/>
    </row>
    <row r="40" spans="1:20" s="54" customFormat="1" ht="15" customHeight="1" x14ac:dyDescent="0.15">
      <c r="A40" s="125">
        <v>32</v>
      </c>
      <c r="B40" s="172"/>
      <c r="C40" s="182"/>
      <c r="D40" s="186"/>
      <c r="E40" s="184"/>
      <c r="F40" s="185"/>
      <c r="G40" s="175"/>
      <c r="H40" s="191"/>
      <c r="I40" s="176"/>
      <c r="J40" s="193"/>
      <c r="K40" s="176"/>
      <c r="L40" s="185"/>
      <c r="M40" s="178"/>
      <c r="N40" s="195"/>
      <c r="O40" s="53"/>
      <c r="P40" s="53"/>
      <c r="Q40" s="53"/>
      <c r="R40" s="53"/>
      <c r="S40" s="53"/>
      <c r="T40" s="53"/>
    </row>
    <row r="41" spans="1:20" s="54" customFormat="1" ht="15" customHeight="1" x14ac:dyDescent="0.15">
      <c r="A41" s="125">
        <v>33</v>
      </c>
      <c r="B41" s="172"/>
      <c r="C41" s="182"/>
      <c r="D41" s="186"/>
      <c r="E41" s="184"/>
      <c r="F41" s="185"/>
      <c r="G41" s="175"/>
      <c r="H41" s="191"/>
      <c r="I41" s="176"/>
      <c r="J41" s="193"/>
      <c r="K41" s="176"/>
      <c r="L41" s="185"/>
      <c r="M41" s="178"/>
      <c r="N41" s="195"/>
      <c r="O41" s="53"/>
      <c r="P41" s="53"/>
      <c r="Q41" s="53"/>
      <c r="R41" s="53"/>
      <c r="S41" s="53"/>
      <c r="T41" s="53"/>
    </row>
    <row r="42" spans="1:20" s="54" customFormat="1" ht="15" customHeight="1" x14ac:dyDescent="0.15">
      <c r="A42" s="125">
        <v>34</v>
      </c>
      <c r="B42" s="172"/>
      <c r="C42" s="182"/>
      <c r="D42" s="186"/>
      <c r="E42" s="184"/>
      <c r="F42" s="185"/>
      <c r="G42" s="175"/>
      <c r="H42" s="191"/>
      <c r="I42" s="176"/>
      <c r="J42" s="193"/>
      <c r="K42" s="176"/>
      <c r="L42" s="185"/>
      <c r="M42" s="178"/>
      <c r="N42" s="195"/>
      <c r="O42" s="53"/>
      <c r="P42" s="53"/>
      <c r="Q42" s="53"/>
      <c r="R42" s="53"/>
      <c r="S42" s="53"/>
      <c r="T42" s="53"/>
    </row>
    <row r="43" spans="1:20" s="54" customFormat="1" ht="15" customHeight="1" x14ac:dyDescent="0.15">
      <c r="A43" s="125">
        <v>35</v>
      </c>
      <c r="B43" s="172"/>
      <c r="C43" s="182"/>
      <c r="D43" s="186"/>
      <c r="E43" s="184"/>
      <c r="F43" s="185"/>
      <c r="G43" s="175"/>
      <c r="H43" s="191"/>
      <c r="I43" s="176"/>
      <c r="J43" s="193"/>
      <c r="K43" s="176"/>
      <c r="L43" s="185"/>
      <c r="M43" s="178"/>
      <c r="N43" s="195"/>
      <c r="O43" s="53"/>
      <c r="P43" s="53"/>
      <c r="Q43" s="53"/>
      <c r="R43" s="53"/>
      <c r="S43" s="53"/>
      <c r="T43" s="53"/>
    </row>
    <row r="44" spans="1:20" s="54" customFormat="1" ht="15" customHeight="1" x14ac:dyDescent="0.15">
      <c r="A44" s="125">
        <v>36</v>
      </c>
      <c r="B44" s="172"/>
      <c r="C44" s="182"/>
      <c r="D44" s="186"/>
      <c r="E44" s="184"/>
      <c r="F44" s="185"/>
      <c r="G44" s="175"/>
      <c r="H44" s="191"/>
      <c r="I44" s="176"/>
      <c r="J44" s="193"/>
      <c r="K44" s="176"/>
      <c r="L44" s="185"/>
      <c r="M44" s="178"/>
      <c r="N44" s="195"/>
      <c r="O44" s="53"/>
      <c r="P44" s="53"/>
      <c r="Q44" s="53"/>
      <c r="R44" s="53"/>
      <c r="S44" s="53"/>
      <c r="T44" s="53"/>
    </row>
    <row r="45" spans="1:20" s="54" customFormat="1" ht="15" customHeight="1" x14ac:dyDescent="0.15">
      <c r="A45" s="125">
        <v>37</v>
      </c>
      <c r="B45" s="172"/>
      <c r="C45" s="182"/>
      <c r="D45" s="186"/>
      <c r="E45" s="184"/>
      <c r="F45" s="185"/>
      <c r="G45" s="175"/>
      <c r="H45" s="191"/>
      <c r="I45" s="176"/>
      <c r="J45" s="193"/>
      <c r="K45" s="176"/>
      <c r="L45" s="185"/>
      <c r="M45" s="178"/>
      <c r="N45" s="195"/>
      <c r="O45" s="53"/>
      <c r="P45" s="53"/>
      <c r="Q45" s="53"/>
      <c r="R45" s="53"/>
      <c r="S45" s="53"/>
      <c r="T45" s="53"/>
    </row>
    <row r="46" spans="1:20" s="54" customFormat="1" ht="15" customHeight="1" x14ac:dyDescent="0.15">
      <c r="A46" s="125">
        <v>38</v>
      </c>
      <c r="B46" s="172"/>
      <c r="C46" s="182"/>
      <c r="D46" s="186"/>
      <c r="E46" s="184"/>
      <c r="F46" s="185"/>
      <c r="G46" s="175"/>
      <c r="H46" s="191"/>
      <c r="I46" s="176"/>
      <c r="J46" s="193"/>
      <c r="K46" s="176"/>
      <c r="L46" s="185"/>
      <c r="M46" s="178"/>
      <c r="N46" s="195"/>
      <c r="O46" s="53"/>
      <c r="P46" s="53"/>
      <c r="Q46" s="53"/>
      <c r="R46" s="53"/>
      <c r="S46" s="53"/>
      <c r="T46" s="53"/>
    </row>
    <row r="47" spans="1:20" s="54" customFormat="1" ht="15" customHeight="1" x14ac:dyDescent="0.15">
      <c r="A47" s="125">
        <v>39</v>
      </c>
      <c r="B47" s="172"/>
      <c r="C47" s="182"/>
      <c r="D47" s="186"/>
      <c r="E47" s="184"/>
      <c r="F47" s="185"/>
      <c r="G47" s="175"/>
      <c r="H47" s="191"/>
      <c r="I47" s="176"/>
      <c r="J47" s="193"/>
      <c r="K47" s="176"/>
      <c r="L47" s="185"/>
      <c r="M47" s="178"/>
      <c r="N47" s="195"/>
      <c r="O47" s="53"/>
      <c r="P47" s="53"/>
      <c r="Q47" s="53"/>
      <c r="R47" s="53"/>
      <c r="S47" s="53"/>
      <c r="T47" s="53"/>
    </row>
    <row r="48" spans="1:20" s="54" customFormat="1" ht="15" customHeight="1" x14ac:dyDescent="0.15">
      <c r="A48" s="125">
        <v>40</v>
      </c>
      <c r="B48" s="172"/>
      <c r="C48" s="182"/>
      <c r="D48" s="186"/>
      <c r="E48" s="184"/>
      <c r="F48" s="185"/>
      <c r="G48" s="175"/>
      <c r="H48" s="191"/>
      <c r="I48" s="176"/>
      <c r="J48" s="193"/>
      <c r="K48" s="176"/>
      <c r="L48" s="185"/>
      <c r="M48" s="178"/>
      <c r="N48" s="195"/>
      <c r="O48" s="53"/>
      <c r="P48" s="53"/>
      <c r="Q48" s="53"/>
      <c r="R48" s="53"/>
      <c r="S48" s="53"/>
      <c r="T48" s="53"/>
    </row>
    <row r="49" spans="1:20" s="54" customFormat="1" ht="15" customHeight="1" x14ac:dyDescent="0.15">
      <c r="A49" s="125">
        <v>41</v>
      </c>
      <c r="B49" s="172"/>
      <c r="C49" s="182"/>
      <c r="D49" s="186"/>
      <c r="E49" s="184"/>
      <c r="F49" s="185"/>
      <c r="G49" s="175"/>
      <c r="H49" s="191"/>
      <c r="I49" s="176"/>
      <c r="J49" s="193"/>
      <c r="K49" s="176"/>
      <c r="L49" s="185"/>
      <c r="M49" s="178"/>
      <c r="N49" s="195"/>
      <c r="O49" s="53"/>
      <c r="P49" s="53"/>
      <c r="Q49" s="53"/>
      <c r="R49" s="53"/>
      <c r="S49" s="53"/>
      <c r="T49" s="53"/>
    </row>
    <row r="50" spans="1:20" s="54" customFormat="1" ht="15" customHeight="1" x14ac:dyDescent="0.15">
      <c r="A50" s="125">
        <v>42</v>
      </c>
      <c r="B50" s="172"/>
      <c r="C50" s="182"/>
      <c r="D50" s="186"/>
      <c r="E50" s="184"/>
      <c r="F50" s="185"/>
      <c r="G50" s="175"/>
      <c r="H50" s="191"/>
      <c r="I50" s="176"/>
      <c r="J50" s="193"/>
      <c r="K50" s="176"/>
      <c r="L50" s="185"/>
      <c r="M50" s="178"/>
      <c r="N50" s="195"/>
      <c r="O50" s="53"/>
      <c r="P50" s="53"/>
      <c r="Q50" s="53"/>
      <c r="R50" s="53"/>
      <c r="S50" s="53"/>
      <c r="T50" s="53"/>
    </row>
    <row r="51" spans="1:20" s="54" customFormat="1" ht="15" customHeight="1" x14ac:dyDescent="0.15">
      <c r="A51" s="125">
        <v>43</v>
      </c>
      <c r="B51" s="172"/>
      <c r="C51" s="182"/>
      <c r="D51" s="186"/>
      <c r="E51" s="184"/>
      <c r="F51" s="185"/>
      <c r="G51" s="175"/>
      <c r="H51" s="191"/>
      <c r="I51" s="176"/>
      <c r="J51" s="193"/>
      <c r="K51" s="176"/>
      <c r="L51" s="185"/>
      <c r="M51" s="178"/>
      <c r="N51" s="195"/>
      <c r="O51" s="53"/>
      <c r="P51" s="53"/>
      <c r="Q51" s="53"/>
      <c r="R51" s="53"/>
      <c r="S51" s="53"/>
      <c r="T51" s="53"/>
    </row>
    <row r="52" spans="1:20" s="54" customFormat="1" ht="15" customHeight="1" x14ac:dyDescent="0.15">
      <c r="A52" s="125">
        <v>44</v>
      </c>
      <c r="B52" s="172"/>
      <c r="C52" s="182"/>
      <c r="D52" s="186"/>
      <c r="E52" s="184"/>
      <c r="F52" s="185"/>
      <c r="G52" s="175"/>
      <c r="H52" s="191"/>
      <c r="I52" s="176"/>
      <c r="J52" s="193"/>
      <c r="K52" s="176"/>
      <c r="L52" s="185"/>
      <c r="M52" s="178"/>
      <c r="N52" s="195"/>
      <c r="O52" s="53"/>
      <c r="P52" s="53"/>
      <c r="Q52" s="53"/>
      <c r="R52" s="53"/>
      <c r="S52" s="53"/>
      <c r="T52" s="53"/>
    </row>
    <row r="53" spans="1:20" s="54" customFormat="1" ht="15" customHeight="1" x14ac:dyDescent="0.15">
      <c r="A53" s="125">
        <v>45</v>
      </c>
      <c r="B53" s="172"/>
      <c r="C53" s="182"/>
      <c r="D53" s="186"/>
      <c r="E53" s="184"/>
      <c r="F53" s="185"/>
      <c r="G53" s="175"/>
      <c r="H53" s="191"/>
      <c r="I53" s="176"/>
      <c r="J53" s="193"/>
      <c r="K53" s="176"/>
      <c r="L53" s="185"/>
      <c r="M53" s="178"/>
      <c r="N53" s="195"/>
      <c r="O53" s="53"/>
      <c r="P53" s="53"/>
      <c r="Q53" s="53"/>
      <c r="R53" s="53"/>
      <c r="S53" s="53"/>
      <c r="T53" s="53"/>
    </row>
    <row r="54" spans="1:20" s="54" customFormat="1" ht="15" customHeight="1" x14ac:dyDescent="0.15">
      <c r="A54" s="125">
        <v>46</v>
      </c>
      <c r="B54" s="172"/>
      <c r="C54" s="182"/>
      <c r="D54" s="186"/>
      <c r="E54" s="184"/>
      <c r="F54" s="185"/>
      <c r="G54" s="175"/>
      <c r="H54" s="191"/>
      <c r="I54" s="176"/>
      <c r="J54" s="193"/>
      <c r="K54" s="176"/>
      <c r="L54" s="185"/>
      <c r="M54" s="178"/>
      <c r="N54" s="195"/>
      <c r="O54" s="53"/>
      <c r="P54" s="53"/>
      <c r="Q54" s="53"/>
      <c r="R54" s="53"/>
      <c r="S54" s="53"/>
      <c r="T54" s="53"/>
    </row>
    <row r="55" spans="1:20" s="54" customFormat="1" ht="15" customHeight="1" x14ac:dyDescent="0.15">
      <c r="A55" s="125">
        <v>47</v>
      </c>
      <c r="B55" s="172"/>
      <c r="C55" s="182"/>
      <c r="D55" s="186"/>
      <c r="E55" s="184"/>
      <c r="F55" s="185"/>
      <c r="G55" s="175"/>
      <c r="H55" s="191"/>
      <c r="I55" s="176"/>
      <c r="J55" s="193"/>
      <c r="K55" s="176"/>
      <c r="L55" s="185"/>
      <c r="M55" s="178"/>
      <c r="N55" s="195"/>
      <c r="O55" s="53"/>
      <c r="P55" s="53"/>
      <c r="Q55" s="53"/>
      <c r="R55" s="53"/>
      <c r="S55" s="53"/>
      <c r="T55" s="53"/>
    </row>
    <row r="56" spans="1:20" s="54" customFormat="1" ht="15" customHeight="1" x14ac:dyDescent="0.15">
      <c r="A56" s="125">
        <v>48</v>
      </c>
      <c r="B56" s="172"/>
      <c r="C56" s="182"/>
      <c r="D56" s="186"/>
      <c r="E56" s="184"/>
      <c r="F56" s="185"/>
      <c r="G56" s="175"/>
      <c r="H56" s="191"/>
      <c r="I56" s="176"/>
      <c r="J56" s="193"/>
      <c r="K56" s="176"/>
      <c r="L56" s="185"/>
      <c r="M56" s="178"/>
      <c r="N56" s="195"/>
      <c r="O56" s="53"/>
      <c r="P56" s="53"/>
      <c r="Q56" s="53"/>
      <c r="R56" s="53"/>
      <c r="S56" s="53"/>
      <c r="T56" s="53"/>
    </row>
    <row r="57" spans="1:20" s="54" customFormat="1" ht="15" customHeight="1" x14ac:dyDescent="0.15">
      <c r="A57" s="125">
        <v>49</v>
      </c>
      <c r="B57" s="172"/>
      <c r="C57" s="182"/>
      <c r="D57" s="186"/>
      <c r="E57" s="184"/>
      <c r="F57" s="185"/>
      <c r="G57" s="175"/>
      <c r="H57" s="191"/>
      <c r="I57" s="176"/>
      <c r="J57" s="193"/>
      <c r="K57" s="176"/>
      <c r="L57" s="185"/>
      <c r="M57" s="178"/>
      <c r="N57" s="195"/>
      <c r="O57" s="53"/>
      <c r="P57" s="53"/>
      <c r="Q57" s="53"/>
      <c r="R57" s="53"/>
      <c r="S57" s="53"/>
      <c r="T57" s="53"/>
    </row>
    <row r="58" spans="1:20" s="54" customFormat="1" ht="15" customHeight="1" x14ac:dyDescent="0.15">
      <c r="A58" s="126">
        <v>50</v>
      </c>
      <c r="B58" s="173"/>
      <c r="C58" s="187"/>
      <c r="D58" s="188"/>
      <c r="E58" s="189"/>
      <c r="F58" s="190"/>
      <c r="G58" s="144"/>
      <c r="H58" s="192"/>
      <c r="I58" s="177"/>
      <c r="J58" s="194"/>
      <c r="K58" s="177"/>
      <c r="L58" s="190"/>
      <c r="M58" s="179"/>
      <c r="N58" s="196"/>
      <c r="O58" s="53"/>
      <c r="P58" s="53"/>
      <c r="Q58" s="53"/>
      <c r="R58" s="53"/>
      <c r="S58" s="53"/>
      <c r="T58" s="53"/>
    </row>
  </sheetData>
  <sheetProtection password="EA11" sheet="1" objects="1" scenarios="1" selectLockedCells="1"/>
  <mergeCells count="25">
    <mergeCell ref="N8:N9"/>
    <mergeCell ref="A8:A9"/>
    <mergeCell ref="B8:B9"/>
    <mergeCell ref="C8:C9"/>
    <mergeCell ref="D8:D9"/>
    <mergeCell ref="E8:E9"/>
    <mergeCell ref="H8:H9"/>
    <mergeCell ref="I8:I9"/>
    <mergeCell ref="J8:J9"/>
    <mergeCell ref="K8:K9"/>
    <mergeCell ref="L8:L9"/>
    <mergeCell ref="M8:M9"/>
    <mergeCell ref="N5:N7"/>
    <mergeCell ref="E6:E7"/>
    <mergeCell ref="F6:G6"/>
    <mergeCell ref="H6:K6"/>
    <mergeCell ref="L6:M6"/>
    <mergeCell ref="F7:G7"/>
    <mergeCell ref="L7:M7"/>
    <mergeCell ref="H4:M5"/>
    <mergeCell ref="A4:A7"/>
    <mergeCell ref="B4:B7"/>
    <mergeCell ref="C4:C7"/>
    <mergeCell ref="D4:D7"/>
    <mergeCell ref="E4:G5"/>
  </mergeCells>
  <phoneticPr fontId="1"/>
  <dataValidations count="3">
    <dataValidation type="list" allowBlank="1" showInputMessage="1" showErrorMessage="1" sqref="I10:I58 K10:K58 K8 I8">
      <formula1>"手つなぎ・腕組み,背負い,担架,車椅子,ストレッチャー"</formula1>
    </dataValidation>
    <dataValidation type="list" allowBlank="1" showInputMessage="1" showErrorMessage="1" sqref="M8 M10:M58 G10:G58">
      <formula1>"上り,下り,なし"</formula1>
    </dataValidation>
    <dataValidation type="list" allowBlank="1" showInputMessage="1" showErrorMessage="1" sqref="B8 B10:B58">
      <formula1>"火災室"</formula1>
    </dataValidation>
  </dataValidations>
  <pageMargins left="0.7" right="0.7" top="0.75" bottom="0.75" header="0.3" footer="0.3"/>
  <pageSetup paperSize="9" scale="92"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O226"/>
  <sheetViews>
    <sheetView view="pageBreakPreview" zoomScale="115" zoomScaleNormal="100" zoomScaleSheetLayoutView="115" workbookViewId="0">
      <selection activeCell="G23" sqref="G23"/>
    </sheetView>
  </sheetViews>
  <sheetFormatPr defaultRowHeight="13.5" x14ac:dyDescent="0.15"/>
  <cols>
    <col min="1" max="1" width="3.75" style="47" customWidth="1"/>
    <col min="2" max="2" width="14.375" style="47" customWidth="1"/>
    <col min="3" max="3" width="15.625" style="47" customWidth="1"/>
    <col min="4" max="4" width="3.75" style="47" customWidth="1"/>
    <col min="5" max="5" width="14.375" style="47" customWidth="1"/>
    <col min="6" max="6" width="15.625" style="47" customWidth="1"/>
    <col min="7" max="16384" width="9" style="47"/>
  </cols>
  <sheetData>
    <row r="1" spans="1:15" ht="14.25" x14ac:dyDescent="0.15">
      <c r="A1" s="46" t="s">
        <v>87</v>
      </c>
      <c r="F1" s="54"/>
      <c r="G1" s="58"/>
      <c r="H1" s="58"/>
      <c r="I1" s="58"/>
      <c r="J1" s="58"/>
      <c r="K1" s="58"/>
      <c r="L1" s="58"/>
      <c r="M1" s="58"/>
      <c r="N1" s="58"/>
      <c r="O1" s="58"/>
    </row>
    <row r="2" spans="1:15" ht="15" customHeight="1" x14ac:dyDescent="0.15">
      <c r="A2" s="306" t="s">
        <v>88</v>
      </c>
      <c r="B2" s="306"/>
      <c r="C2" s="306"/>
      <c r="D2" s="306"/>
      <c r="E2" s="306"/>
      <c r="F2" s="306"/>
      <c r="G2" s="58"/>
      <c r="H2" s="58"/>
      <c r="I2" s="58"/>
      <c r="J2" s="58"/>
      <c r="K2" s="58"/>
      <c r="L2" s="58"/>
      <c r="M2" s="58"/>
      <c r="N2" s="58"/>
      <c r="O2" s="58"/>
    </row>
    <row r="3" spans="1:15" ht="15" customHeight="1" x14ac:dyDescent="0.15">
      <c r="A3" s="51"/>
      <c r="F3" s="54"/>
      <c r="G3" s="58"/>
      <c r="H3" s="58"/>
      <c r="I3" s="58"/>
      <c r="J3" s="58"/>
      <c r="K3" s="58"/>
      <c r="L3" s="58"/>
      <c r="M3" s="58"/>
      <c r="N3" s="58"/>
      <c r="O3" s="58"/>
    </row>
    <row r="4" spans="1:15" s="54" customFormat="1" ht="7.5" customHeight="1" x14ac:dyDescent="0.15">
      <c r="A4" s="9"/>
      <c r="G4" s="59"/>
      <c r="H4" s="59"/>
      <c r="I4" s="59"/>
      <c r="J4" s="59"/>
      <c r="K4" s="59"/>
      <c r="L4" s="59"/>
      <c r="M4" s="59"/>
      <c r="N4" s="59"/>
      <c r="O4" s="59"/>
    </row>
    <row r="5" spans="1:15" ht="30" customHeight="1" x14ac:dyDescent="0.15">
      <c r="A5" s="210" t="s">
        <v>89</v>
      </c>
      <c r="B5" s="211"/>
      <c r="C5" s="329"/>
      <c r="D5" s="330" t="s">
        <v>90</v>
      </c>
      <c r="E5" s="211"/>
      <c r="F5" s="329"/>
    </row>
    <row r="6" spans="1:15" ht="22.5" customHeight="1" x14ac:dyDescent="0.15">
      <c r="A6" s="60" t="s">
        <v>91</v>
      </c>
      <c r="B6" s="122" t="s">
        <v>92</v>
      </c>
      <c r="C6" s="61" t="s">
        <v>93</v>
      </c>
      <c r="D6" s="60" t="s">
        <v>91</v>
      </c>
      <c r="E6" s="122" t="s">
        <v>92</v>
      </c>
      <c r="F6" s="61" t="s">
        <v>93</v>
      </c>
    </row>
    <row r="7" spans="1:15" ht="15" customHeight="1" x14ac:dyDescent="0.15">
      <c r="A7" s="116">
        <v>1</v>
      </c>
      <c r="B7" s="197">
        <v>120</v>
      </c>
      <c r="C7" s="174" t="s">
        <v>94</v>
      </c>
      <c r="D7" s="116">
        <v>1</v>
      </c>
      <c r="E7" s="197">
        <v>100</v>
      </c>
      <c r="F7" s="174" t="s">
        <v>94</v>
      </c>
    </row>
    <row r="8" spans="1:15" ht="15" customHeight="1" x14ac:dyDescent="0.15">
      <c r="A8" s="117">
        <v>2</v>
      </c>
      <c r="B8" s="198"/>
      <c r="C8" s="175"/>
      <c r="D8" s="117">
        <v>2</v>
      </c>
      <c r="E8" s="198"/>
      <c r="F8" s="175"/>
    </row>
    <row r="9" spans="1:15" ht="15" customHeight="1" x14ac:dyDescent="0.15">
      <c r="A9" s="117">
        <v>3</v>
      </c>
      <c r="B9" s="198"/>
      <c r="C9" s="175"/>
      <c r="D9" s="117">
        <v>3</v>
      </c>
      <c r="E9" s="198"/>
      <c r="F9" s="175"/>
    </row>
    <row r="10" spans="1:15" ht="15" customHeight="1" x14ac:dyDescent="0.15">
      <c r="A10" s="117">
        <v>4</v>
      </c>
      <c r="B10" s="198"/>
      <c r="C10" s="175"/>
      <c r="D10" s="117">
        <v>4</v>
      </c>
      <c r="E10" s="198"/>
      <c r="F10" s="175"/>
    </row>
    <row r="11" spans="1:15" ht="15" customHeight="1" x14ac:dyDescent="0.15">
      <c r="A11" s="117">
        <v>5</v>
      </c>
      <c r="B11" s="198"/>
      <c r="C11" s="175"/>
      <c r="D11" s="117">
        <v>5</v>
      </c>
      <c r="E11" s="198"/>
      <c r="F11" s="175"/>
    </row>
    <row r="12" spans="1:15" ht="15" customHeight="1" x14ac:dyDescent="0.15">
      <c r="A12" s="117">
        <v>6</v>
      </c>
      <c r="B12" s="198"/>
      <c r="C12" s="175"/>
      <c r="D12" s="117">
        <v>6</v>
      </c>
      <c r="E12" s="198"/>
      <c r="F12" s="175"/>
    </row>
    <row r="13" spans="1:15" ht="15" customHeight="1" x14ac:dyDescent="0.15">
      <c r="A13" s="117">
        <v>7</v>
      </c>
      <c r="B13" s="198"/>
      <c r="C13" s="175"/>
      <c r="D13" s="117">
        <v>7</v>
      </c>
      <c r="E13" s="198"/>
      <c r="F13" s="175"/>
    </row>
    <row r="14" spans="1:15" ht="15" customHeight="1" x14ac:dyDescent="0.15">
      <c r="A14" s="117">
        <v>8</v>
      </c>
      <c r="B14" s="198"/>
      <c r="C14" s="175"/>
      <c r="D14" s="117">
        <v>8</v>
      </c>
      <c r="E14" s="198"/>
      <c r="F14" s="175"/>
    </row>
    <row r="15" spans="1:15" ht="15" customHeight="1" x14ac:dyDescent="0.15">
      <c r="A15" s="117">
        <v>9</v>
      </c>
      <c r="B15" s="198"/>
      <c r="C15" s="175"/>
      <c r="D15" s="117">
        <v>9</v>
      </c>
      <c r="E15" s="198"/>
      <c r="F15" s="175"/>
    </row>
    <row r="16" spans="1:15" ht="15" customHeight="1" x14ac:dyDescent="0.15">
      <c r="A16" s="118">
        <v>10</v>
      </c>
      <c r="B16" s="154"/>
      <c r="C16" s="144"/>
      <c r="D16" s="118">
        <v>10</v>
      </c>
      <c r="E16" s="189"/>
      <c r="F16" s="144"/>
    </row>
    <row r="17" spans="6:6" x14ac:dyDescent="0.15">
      <c r="F17" s="54"/>
    </row>
    <row r="18" spans="6:6" x14ac:dyDescent="0.15">
      <c r="F18" s="54"/>
    </row>
    <row r="19" spans="6:6" x14ac:dyDescent="0.15">
      <c r="F19" s="54"/>
    </row>
    <row r="20" spans="6:6" x14ac:dyDescent="0.15">
      <c r="F20" s="54"/>
    </row>
    <row r="21" spans="6:6" x14ac:dyDescent="0.15">
      <c r="F21" s="54"/>
    </row>
    <row r="22" spans="6:6" x14ac:dyDescent="0.15">
      <c r="F22" s="54"/>
    </row>
    <row r="23" spans="6:6" x14ac:dyDescent="0.15">
      <c r="F23" s="54"/>
    </row>
    <row r="24" spans="6:6" x14ac:dyDescent="0.15">
      <c r="F24" s="54"/>
    </row>
    <row r="25" spans="6:6" x14ac:dyDescent="0.15">
      <c r="F25" s="54"/>
    </row>
    <row r="26" spans="6:6" x14ac:dyDescent="0.15">
      <c r="F26" s="54"/>
    </row>
    <row r="27" spans="6:6" x14ac:dyDescent="0.15">
      <c r="F27" s="54"/>
    </row>
    <row r="28" spans="6:6" x14ac:dyDescent="0.15">
      <c r="F28" s="54"/>
    </row>
    <row r="29" spans="6:6" x14ac:dyDescent="0.15">
      <c r="F29" s="54"/>
    </row>
    <row r="30" spans="6:6" x14ac:dyDescent="0.15">
      <c r="F30" s="54"/>
    </row>
    <row r="31" spans="6:6" x14ac:dyDescent="0.15">
      <c r="F31" s="54"/>
    </row>
    <row r="32" spans="6:6" x14ac:dyDescent="0.15">
      <c r="F32" s="54"/>
    </row>
    <row r="33" spans="6:6" x14ac:dyDescent="0.15">
      <c r="F33" s="54"/>
    </row>
    <row r="34" spans="6:6" x14ac:dyDescent="0.15">
      <c r="F34" s="54"/>
    </row>
    <row r="35" spans="6:6" x14ac:dyDescent="0.15">
      <c r="F35" s="54"/>
    </row>
    <row r="36" spans="6:6" x14ac:dyDescent="0.15">
      <c r="F36" s="54"/>
    </row>
    <row r="37" spans="6:6" x14ac:dyDescent="0.15">
      <c r="F37" s="54"/>
    </row>
    <row r="38" spans="6:6" x14ac:dyDescent="0.15">
      <c r="F38" s="54"/>
    </row>
    <row r="39" spans="6:6" x14ac:dyDescent="0.15">
      <c r="F39" s="54"/>
    </row>
    <row r="40" spans="6:6" x14ac:dyDescent="0.15">
      <c r="F40" s="54"/>
    </row>
    <row r="41" spans="6:6" x14ac:dyDescent="0.15">
      <c r="F41" s="54"/>
    </row>
    <row r="42" spans="6:6" x14ac:dyDescent="0.15">
      <c r="F42" s="54"/>
    </row>
    <row r="43" spans="6:6" x14ac:dyDescent="0.15">
      <c r="F43" s="54"/>
    </row>
    <row r="44" spans="6:6" x14ac:dyDescent="0.15">
      <c r="F44" s="54"/>
    </row>
    <row r="45" spans="6:6" x14ac:dyDescent="0.15">
      <c r="F45" s="54"/>
    </row>
    <row r="46" spans="6:6" x14ac:dyDescent="0.15">
      <c r="F46" s="54"/>
    </row>
    <row r="47" spans="6:6" x14ac:dyDescent="0.15">
      <c r="F47" s="54"/>
    </row>
    <row r="48" spans="6:6" x14ac:dyDescent="0.15">
      <c r="F48" s="54"/>
    </row>
    <row r="49" spans="6:6" x14ac:dyDescent="0.15">
      <c r="F49" s="54"/>
    </row>
    <row r="50" spans="6:6" x14ac:dyDescent="0.15">
      <c r="F50" s="54"/>
    </row>
    <row r="51" spans="6:6" x14ac:dyDescent="0.15">
      <c r="F51" s="54"/>
    </row>
    <row r="52" spans="6:6" x14ac:dyDescent="0.15">
      <c r="F52" s="54"/>
    </row>
    <row r="53" spans="6:6" x14ac:dyDescent="0.15">
      <c r="F53" s="54"/>
    </row>
    <row r="54" spans="6:6" x14ac:dyDescent="0.15">
      <c r="F54" s="54"/>
    </row>
    <row r="55" spans="6:6" x14ac:dyDescent="0.15">
      <c r="F55" s="54"/>
    </row>
    <row r="56" spans="6:6" x14ac:dyDescent="0.15">
      <c r="F56" s="54"/>
    </row>
    <row r="57" spans="6:6" x14ac:dyDescent="0.15">
      <c r="F57" s="54"/>
    </row>
    <row r="58" spans="6:6" x14ac:dyDescent="0.15">
      <c r="F58" s="54"/>
    </row>
    <row r="59" spans="6:6" x14ac:dyDescent="0.15">
      <c r="F59" s="54"/>
    </row>
    <row r="60" spans="6:6" x14ac:dyDescent="0.15">
      <c r="F60" s="54"/>
    </row>
    <row r="61" spans="6:6" x14ac:dyDescent="0.15">
      <c r="F61" s="54"/>
    </row>
    <row r="62" spans="6:6" x14ac:dyDescent="0.15">
      <c r="F62" s="54"/>
    </row>
    <row r="63" spans="6:6" x14ac:dyDescent="0.15">
      <c r="F63" s="54"/>
    </row>
    <row r="64" spans="6:6" x14ac:dyDescent="0.15">
      <c r="F64" s="54"/>
    </row>
    <row r="65" spans="6:6" x14ac:dyDescent="0.15">
      <c r="F65" s="54"/>
    </row>
    <row r="66" spans="6:6" x14ac:dyDescent="0.15">
      <c r="F66" s="54"/>
    </row>
    <row r="67" spans="6:6" x14ac:dyDescent="0.15">
      <c r="F67" s="54"/>
    </row>
    <row r="68" spans="6:6" x14ac:dyDescent="0.15">
      <c r="F68" s="54"/>
    </row>
    <row r="69" spans="6:6" x14ac:dyDescent="0.15">
      <c r="F69" s="54"/>
    </row>
    <row r="70" spans="6:6" x14ac:dyDescent="0.15">
      <c r="F70" s="54"/>
    </row>
    <row r="71" spans="6:6" x14ac:dyDescent="0.15">
      <c r="F71" s="54"/>
    </row>
    <row r="72" spans="6:6" x14ac:dyDescent="0.15">
      <c r="F72" s="54"/>
    </row>
    <row r="73" spans="6:6" x14ac:dyDescent="0.15">
      <c r="F73" s="54"/>
    </row>
    <row r="74" spans="6:6" x14ac:dyDescent="0.15">
      <c r="F74" s="54"/>
    </row>
    <row r="75" spans="6:6" x14ac:dyDescent="0.15">
      <c r="F75" s="54"/>
    </row>
    <row r="76" spans="6:6" x14ac:dyDescent="0.15">
      <c r="F76" s="54"/>
    </row>
    <row r="77" spans="6:6" x14ac:dyDescent="0.15">
      <c r="F77" s="54"/>
    </row>
    <row r="78" spans="6:6" x14ac:dyDescent="0.15">
      <c r="F78" s="54"/>
    </row>
    <row r="79" spans="6:6" x14ac:dyDescent="0.15">
      <c r="F79" s="54"/>
    </row>
    <row r="80" spans="6:6" x14ac:dyDescent="0.15">
      <c r="F80" s="54"/>
    </row>
    <row r="81" spans="6:6" x14ac:dyDescent="0.15">
      <c r="F81" s="54"/>
    </row>
    <row r="82" spans="6:6" x14ac:dyDescent="0.15">
      <c r="F82" s="54"/>
    </row>
    <row r="83" spans="6:6" x14ac:dyDescent="0.15">
      <c r="F83" s="54"/>
    </row>
    <row r="84" spans="6:6" x14ac:dyDescent="0.15">
      <c r="F84" s="54"/>
    </row>
    <row r="85" spans="6:6" x14ac:dyDescent="0.15">
      <c r="F85" s="54"/>
    </row>
    <row r="86" spans="6:6" x14ac:dyDescent="0.15">
      <c r="F86" s="54"/>
    </row>
    <row r="87" spans="6:6" x14ac:dyDescent="0.15">
      <c r="F87" s="54"/>
    </row>
    <row r="88" spans="6:6" x14ac:dyDescent="0.15">
      <c r="F88" s="54"/>
    </row>
    <row r="89" spans="6:6" x14ac:dyDescent="0.15">
      <c r="F89" s="54"/>
    </row>
    <row r="90" spans="6:6" x14ac:dyDescent="0.15">
      <c r="F90" s="54"/>
    </row>
    <row r="91" spans="6:6" x14ac:dyDescent="0.15">
      <c r="F91" s="54"/>
    </row>
    <row r="92" spans="6:6" x14ac:dyDescent="0.15">
      <c r="F92" s="54"/>
    </row>
    <row r="93" spans="6:6" x14ac:dyDescent="0.15">
      <c r="F93" s="54"/>
    </row>
    <row r="94" spans="6:6" x14ac:dyDescent="0.15">
      <c r="F94" s="54"/>
    </row>
    <row r="95" spans="6:6" x14ac:dyDescent="0.15">
      <c r="F95" s="54"/>
    </row>
    <row r="96" spans="6:6" x14ac:dyDescent="0.15">
      <c r="F96" s="54"/>
    </row>
    <row r="97" spans="6:6" x14ac:dyDescent="0.15">
      <c r="F97" s="54"/>
    </row>
    <row r="98" spans="6:6" x14ac:dyDescent="0.15">
      <c r="F98" s="54"/>
    </row>
    <row r="99" spans="6:6" x14ac:dyDescent="0.15">
      <c r="F99" s="54"/>
    </row>
    <row r="100" spans="6:6" x14ac:dyDescent="0.15">
      <c r="F100" s="54"/>
    </row>
    <row r="101" spans="6:6" x14ac:dyDescent="0.15">
      <c r="F101" s="54"/>
    </row>
    <row r="102" spans="6:6" x14ac:dyDescent="0.15">
      <c r="F102" s="54"/>
    </row>
    <row r="103" spans="6:6" x14ac:dyDescent="0.15">
      <c r="F103" s="54"/>
    </row>
    <row r="104" spans="6:6" x14ac:dyDescent="0.15">
      <c r="F104" s="54"/>
    </row>
    <row r="105" spans="6:6" x14ac:dyDescent="0.15">
      <c r="F105" s="54"/>
    </row>
    <row r="106" spans="6:6" x14ac:dyDescent="0.15">
      <c r="F106" s="54"/>
    </row>
    <row r="107" spans="6:6" x14ac:dyDescent="0.15">
      <c r="F107" s="54"/>
    </row>
    <row r="108" spans="6:6" x14ac:dyDescent="0.15">
      <c r="F108" s="54"/>
    </row>
    <row r="109" spans="6:6" x14ac:dyDescent="0.15">
      <c r="F109" s="54"/>
    </row>
    <row r="110" spans="6:6" x14ac:dyDescent="0.15">
      <c r="F110" s="54"/>
    </row>
    <row r="111" spans="6:6" x14ac:dyDescent="0.15">
      <c r="F111" s="54"/>
    </row>
    <row r="112" spans="6:6" x14ac:dyDescent="0.15">
      <c r="F112" s="54"/>
    </row>
    <row r="113" spans="6:6" x14ac:dyDescent="0.15">
      <c r="F113" s="54"/>
    </row>
    <row r="114" spans="6:6" x14ac:dyDescent="0.15">
      <c r="F114" s="54"/>
    </row>
    <row r="115" spans="6:6" x14ac:dyDescent="0.15">
      <c r="F115" s="54"/>
    </row>
    <row r="116" spans="6:6" x14ac:dyDescent="0.15">
      <c r="F116" s="54"/>
    </row>
    <row r="117" spans="6:6" x14ac:dyDescent="0.15">
      <c r="F117" s="54"/>
    </row>
    <row r="118" spans="6:6" x14ac:dyDescent="0.15">
      <c r="F118" s="54"/>
    </row>
    <row r="119" spans="6:6" x14ac:dyDescent="0.15">
      <c r="F119" s="54"/>
    </row>
    <row r="120" spans="6:6" x14ac:dyDescent="0.15">
      <c r="F120" s="54"/>
    </row>
    <row r="121" spans="6:6" x14ac:dyDescent="0.15">
      <c r="F121" s="54"/>
    </row>
    <row r="122" spans="6:6" x14ac:dyDescent="0.15">
      <c r="F122" s="54"/>
    </row>
    <row r="123" spans="6:6" x14ac:dyDescent="0.15">
      <c r="F123" s="54"/>
    </row>
    <row r="124" spans="6:6" x14ac:dyDescent="0.15">
      <c r="F124" s="54"/>
    </row>
    <row r="125" spans="6:6" x14ac:dyDescent="0.15">
      <c r="F125" s="54"/>
    </row>
    <row r="126" spans="6:6" x14ac:dyDescent="0.15">
      <c r="F126" s="54"/>
    </row>
    <row r="127" spans="6:6" x14ac:dyDescent="0.15">
      <c r="F127" s="54"/>
    </row>
    <row r="128" spans="6:6" x14ac:dyDescent="0.15">
      <c r="F128" s="54"/>
    </row>
    <row r="129" spans="6:6" x14ac:dyDescent="0.15">
      <c r="F129" s="54"/>
    </row>
    <row r="130" spans="6:6" x14ac:dyDescent="0.15">
      <c r="F130" s="54"/>
    </row>
    <row r="131" spans="6:6" x14ac:dyDescent="0.15">
      <c r="F131" s="54"/>
    </row>
    <row r="132" spans="6:6" x14ac:dyDescent="0.15">
      <c r="F132" s="54"/>
    </row>
    <row r="133" spans="6:6" x14ac:dyDescent="0.15">
      <c r="F133" s="54"/>
    </row>
    <row r="134" spans="6:6" x14ac:dyDescent="0.15">
      <c r="F134" s="54"/>
    </row>
    <row r="135" spans="6:6" x14ac:dyDescent="0.15">
      <c r="F135" s="54"/>
    </row>
    <row r="136" spans="6:6" x14ac:dyDescent="0.15">
      <c r="F136" s="54"/>
    </row>
    <row r="137" spans="6:6" x14ac:dyDescent="0.15">
      <c r="F137" s="54"/>
    </row>
    <row r="138" spans="6:6" x14ac:dyDescent="0.15">
      <c r="F138" s="54"/>
    </row>
    <row r="139" spans="6:6" x14ac:dyDescent="0.15">
      <c r="F139" s="54"/>
    </row>
    <row r="140" spans="6:6" x14ac:dyDescent="0.15">
      <c r="F140" s="54"/>
    </row>
    <row r="141" spans="6:6" x14ac:dyDescent="0.15">
      <c r="F141" s="54"/>
    </row>
    <row r="142" spans="6:6" x14ac:dyDescent="0.15">
      <c r="F142" s="54"/>
    </row>
    <row r="143" spans="6:6" x14ac:dyDescent="0.15">
      <c r="F143" s="54"/>
    </row>
    <row r="144" spans="6:6" x14ac:dyDescent="0.15">
      <c r="F144" s="54"/>
    </row>
    <row r="145" spans="6:6" x14ac:dyDescent="0.15">
      <c r="F145" s="54"/>
    </row>
    <row r="146" spans="6:6" x14ac:dyDescent="0.15">
      <c r="F146" s="54"/>
    </row>
    <row r="147" spans="6:6" x14ac:dyDescent="0.15">
      <c r="F147" s="54"/>
    </row>
    <row r="148" spans="6:6" x14ac:dyDescent="0.15">
      <c r="F148" s="54"/>
    </row>
    <row r="149" spans="6:6" x14ac:dyDescent="0.15">
      <c r="F149" s="54"/>
    </row>
    <row r="150" spans="6:6" x14ac:dyDescent="0.15">
      <c r="F150" s="54"/>
    </row>
    <row r="151" spans="6:6" x14ac:dyDescent="0.15">
      <c r="F151" s="54"/>
    </row>
    <row r="152" spans="6:6" x14ac:dyDescent="0.15">
      <c r="F152" s="54"/>
    </row>
    <row r="153" spans="6:6" x14ac:dyDescent="0.15">
      <c r="F153" s="54"/>
    </row>
    <row r="154" spans="6:6" x14ac:dyDescent="0.15">
      <c r="F154" s="54"/>
    </row>
    <row r="155" spans="6:6" x14ac:dyDescent="0.15">
      <c r="F155" s="54"/>
    </row>
    <row r="156" spans="6:6" x14ac:dyDescent="0.15">
      <c r="F156" s="54"/>
    </row>
    <row r="157" spans="6:6" x14ac:dyDescent="0.15">
      <c r="F157" s="54"/>
    </row>
    <row r="158" spans="6:6" x14ac:dyDescent="0.15">
      <c r="F158" s="54"/>
    </row>
    <row r="159" spans="6:6" x14ac:dyDescent="0.15">
      <c r="F159" s="54"/>
    </row>
    <row r="160" spans="6:6" x14ac:dyDescent="0.15">
      <c r="F160" s="54"/>
    </row>
    <row r="161" spans="6:6" x14ac:dyDescent="0.15">
      <c r="F161" s="54"/>
    </row>
    <row r="162" spans="6:6" x14ac:dyDescent="0.15">
      <c r="F162" s="54"/>
    </row>
    <row r="163" spans="6:6" x14ac:dyDescent="0.15">
      <c r="F163" s="54"/>
    </row>
    <row r="164" spans="6:6" x14ac:dyDescent="0.15">
      <c r="F164" s="54"/>
    </row>
    <row r="165" spans="6:6" x14ac:dyDescent="0.15">
      <c r="F165" s="54"/>
    </row>
    <row r="166" spans="6:6" x14ac:dyDescent="0.15">
      <c r="F166" s="54"/>
    </row>
    <row r="167" spans="6:6" x14ac:dyDescent="0.15">
      <c r="F167" s="54"/>
    </row>
    <row r="168" spans="6:6" x14ac:dyDescent="0.15">
      <c r="F168" s="54"/>
    </row>
    <row r="169" spans="6:6" x14ac:dyDescent="0.15">
      <c r="F169" s="54"/>
    </row>
    <row r="170" spans="6:6" x14ac:dyDescent="0.15">
      <c r="F170" s="54"/>
    </row>
    <row r="171" spans="6:6" x14ac:dyDescent="0.15">
      <c r="F171" s="54"/>
    </row>
    <row r="172" spans="6:6" x14ac:dyDescent="0.15">
      <c r="F172" s="54"/>
    </row>
    <row r="173" spans="6:6" x14ac:dyDescent="0.15">
      <c r="F173" s="54"/>
    </row>
    <row r="174" spans="6:6" x14ac:dyDescent="0.15">
      <c r="F174" s="54"/>
    </row>
    <row r="175" spans="6:6" x14ac:dyDescent="0.15">
      <c r="F175" s="54"/>
    </row>
    <row r="176" spans="6:6" x14ac:dyDescent="0.15">
      <c r="F176" s="54"/>
    </row>
    <row r="177" spans="6:6" x14ac:dyDescent="0.15">
      <c r="F177" s="54"/>
    </row>
    <row r="178" spans="6:6" x14ac:dyDescent="0.15">
      <c r="F178" s="54"/>
    </row>
    <row r="179" spans="6:6" x14ac:dyDescent="0.15">
      <c r="F179" s="54"/>
    </row>
    <row r="180" spans="6:6" x14ac:dyDescent="0.15">
      <c r="F180" s="54"/>
    </row>
    <row r="181" spans="6:6" x14ac:dyDescent="0.15">
      <c r="F181" s="54"/>
    </row>
    <row r="182" spans="6:6" x14ac:dyDescent="0.15">
      <c r="F182" s="54"/>
    </row>
    <row r="183" spans="6:6" x14ac:dyDescent="0.15">
      <c r="F183" s="54"/>
    </row>
    <row r="184" spans="6:6" x14ac:dyDescent="0.15">
      <c r="F184" s="54"/>
    </row>
    <row r="185" spans="6:6" x14ac:dyDescent="0.15">
      <c r="F185" s="54"/>
    </row>
    <row r="186" spans="6:6" x14ac:dyDescent="0.15">
      <c r="F186" s="54"/>
    </row>
    <row r="187" spans="6:6" x14ac:dyDescent="0.15">
      <c r="F187" s="54"/>
    </row>
    <row r="188" spans="6:6" x14ac:dyDescent="0.15">
      <c r="F188" s="54"/>
    </row>
    <row r="189" spans="6:6" x14ac:dyDescent="0.15">
      <c r="F189" s="54"/>
    </row>
    <row r="190" spans="6:6" x14ac:dyDescent="0.15">
      <c r="F190" s="54"/>
    </row>
    <row r="191" spans="6:6" x14ac:dyDescent="0.15">
      <c r="F191" s="54"/>
    </row>
    <row r="192" spans="6:6" x14ac:dyDescent="0.15">
      <c r="F192" s="54"/>
    </row>
    <row r="193" spans="6:6" x14ac:dyDescent="0.15">
      <c r="F193" s="54"/>
    </row>
    <row r="194" spans="6:6" x14ac:dyDescent="0.15">
      <c r="F194" s="54"/>
    </row>
    <row r="195" spans="6:6" x14ac:dyDescent="0.15">
      <c r="F195" s="54"/>
    </row>
    <row r="196" spans="6:6" x14ac:dyDescent="0.15">
      <c r="F196" s="54"/>
    </row>
    <row r="197" spans="6:6" x14ac:dyDescent="0.15">
      <c r="F197" s="54"/>
    </row>
    <row r="198" spans="6:6" x14ac:dyDescent="0.15">
      <c r="F198" s="54"/>
    </row>
    <row r="199" spans="6:6" x14ac:dyDescent="0.15">
      <c r="F199" s="54"/>
    </row>
    <row r="200" spans="6:6" x14ac:dyDescent="0.15">
      <c r="F200" s="54"/>
    </row>
    <row r="201" spans="6:6" x14ac:dyDescent="0.15">
      <c r="F201" s="54"/>
    </row>
    <row r="202" spans="6:6" x14ac:dyDescent="0.15">
      <c r="F202" s="54"/>
    </row>
    <row r="203" spans="6:6" x14ac:dyDescent="0.15">
      <c r="F203" s="54"/>
    </row>
    <row r="204" spans="6:6" x14ac:dyDescent="0.15">
      <c r="F204" s="54"/>
    </row>
    <row r="205" spans="6:6" x14ac:dyDescent="0.15">
      <c r="F205" s="54"/>
    </row>
    <row r="206" spans="6:6" x14ac:dyDescent="0.15">
      <c r="F206" s="54"/>
    </row>
    <row r="207" spans="6:6" x14ac:dyDescent="0.15">
      <c r="F207" s="54"/>
    </row>
    <row r="208" spans="6:6" x14ac:dyDescent="0.15">
      <c r="F208" s="54"/>
    </row>
    <row r="209" spans="6:6" x14ac:dyDescent="0.15">
      <c r="F209" s="54"/>
    </row>
    <row r="210" spans="6:6" x14ac:dyDescent="0.15">
      <c r="F210" s="54"/>
    </row>
    <row r="211" spans="6:6" x14ac:dyDescent="0.15">
      <c r="F211" s="54"/>
    </row>
    <row r="212" spans="6:6" x14ac:dyDescent="0.15">
      <c r="F212" s="54"/>
    </row>
    <row r="213" spans="6:6" x14ac:dyDescent="0.15">
      <c r="F213" s="54"/>
    </row>
    <row r="214" spans="6:6" x14ac:dyDescent="0.15">
      <c r="F214" s="54"/>
    </row>
    <row r="215" spans="6:6" x14ac:dyDescent="0.15">
      <c r="F215" s="54"/>
    </row>
    <row r="216" spans="6:6" x14ac:dyDescent="0.15">
      <c r="F216" s="54"/>
    </row>
    <row r="217" spans="6:6" x14ac:dyDescent="0.15">
      <c r="F217" s="54"/>
    </row>
    <row r="218" spans="6:6" x14ac:dyDescent="0.15">
      <c r="F218" s="54"/>
    </row>
    <row r="219" spans="6:6" x14ac:dyDescent="0.15">
      <c r="F219" s="54"/>
    </row>
    <row r="220" spans="6:6" x14ac:dyDescent="0.15">
      <c r="F220" s="54"/>
    </row>
    <row r="221" spans="6:6" x14ac:dyDescent="0.15">
      <c r="F221" s="54"/>
    </row>
    <row r="222" spans="6:6" x14ac:dyDescent="0.15">
      <c r="F222" s="54"/>
    </row>
    <row r="223" spans="6:6" x14ac:dyDescent="0.15">
      <c r="F223" s="54"/>
    </row>
    <row r="224" spans="6:6" x14ac:dyDescent="0.15">
      <c r="F224" s="54"/>
    </row>
    <row r="225" spans="6:6" x14ac:dyDescent="0.15">
      <c r="F225" s="54"/>
    </row>
    <row r="226" spans="6:6" x14ac:dyDescent="0.15">
      <c r="F226" s="54"/>
    </row>
  </sheetData>
  <sheetProtection password="EA11" sheet="1" objects="1" scenarios="1" selectLockedCells="1"/>
  <mergeCells count="3">
    <mergeCell ref="A2:F2"/>
    <mergeCell ref="A5:C5"/>
    <mergeCell ref="D5:F5"/>
  </mergeCells>
  <phoneticPr fontId="1"/>
  <dataValidations count="2">
    <dataValidation type="list" allowBlank="1" showInputMessage="1" showErrorMessage="1" sqref="F7:F16 C7:C16">
      <formula1>"徒歩,自転車,その他"</formula1>
    </dataValidation>
    <dataValidation type="list" allowBlank="1" showInputMessage="1" showErrorMessage="1" sqref="F227:F1048576">
      <formula1>"徒歩、自転車,その他"</formula1>
    </dataValidation>
  </dataValidations>
  <pageMargins left="1.34"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避難安全性能検証プログラム</vt:lpstr>
      <vt:lpstr>別紙1</vt:lpstr>
      <vt:lpstr>別紙２</vt:lpstr>
      <vt:lpstr>＜入力要領＞避難安全性能検証プログラム</vt:lpstr>
      <vt:lpstr>＜入力要領＞別紙１ </vt:lpstr>
      <vt:lpstr>＜入力要領＞別紙２ </vt:lpstr>
      <vt:lpstr>'＜入力要領＞避難安全性能検証プログラム'!Print_Area</vt:lpstr>
      <vt:lpstr>'＜入力要領＞別紙１ '!Print_Area</vt:lpstr>
      <vt:lpstr>避難安全性能検証プログラム!Print_Area</vt:lpstr>
      <vt:lpstr>別紙1!Print_Area</vt:lpstr>
      <vt:lpstr>別紙２!Print_Area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2016-08-31T01:15:47Z</dcterms:modified>
</cp:coreProperties>
</file>