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一覧" sheetId="1" r:id="rId4"/>
    <sheet state="visible" name="中央区" sheetId="2" r:id="rId5"/>
    <sheet state="visible" name="北区" sheetId="3" r:id="rId6"/>
    <sheet state="visible" name="東区" sheetId="4" r:id="rId7"/>
    <sheet state="visible" name="白石区" sheetId="5" r:id="rId8"/>
    <sheet state="visible" name="厚別区" sheetId="6" r:id="rId9"/>
    <sheet state="visible" name="豊平区" sheetId="7" r:id="rId10"/>
    <sheet state="visible" name="清田区" sheetId="8" r:id="rId11"/>
    <sheet state="visible" name="南区" sheetId="9" r:id="rId12"/>
    <sheet state="visible" name="西区" sheetId="10" r:id="rId13"/>
    <sheet state="visible" name="手稲区" sheetId="11" r:id="rId14"/>
  </sheets>
  <definedNames/>
  <calcPr/>
  <extLst>
    <ext uri="GoogleSheetsCustomDataVersion2">
      <go:sheetsCustomData xmlns:go="http://customooxmlschemas.google.com/" r:id="rId15" roundtripDataChecksum="9ZRMEFdfpbHvlvUK3hYyqcwSsbPPy9qmTVKu9lgbQlE="/>
    </ext>
  </extLst>
</workbook>
</file>

<file path=xl/sharedStrings.xml><?xml version="1.0" encoding="utf-8"?>
<sst xmlns="http://schemas.openxmlformats.org/spreadsheetml/2006/main" count="935" uniqueCount="391">
  <si>
    <t>設置年度</t>
  </si>
  <si>
    <t>区</t>
  </si>
  <si>
    <t>申請団体</t>
  </si>
  <si>
    <t>台数</t>
  </si>
  <si>
    <t>設置場所</t>
  </si>
  <si>
    <t>平成30年度</t>
  </si>
  <si>
    <t>中央区</t>
  </si>
  <si>
    <t>東北第十町内会</t>
  </si>
  <si>
    <t>3台</t>
  </si>
  <si>
    <t>①北4条東4丁目3
②北4条東5丁目3
③北5条東5丁目5</t>
  </si>
  <si>
    <t>西第1町内会</t>
  </si>
  <si>
    <t>4台</t>
  </si>
  <si>
    <t>①南7条西9丁目
②南7条西9丁目
③南8条西9丁目
④南8条西9丁目</t>
  </si>
  <si>
    <t>西第9町内会</t>
  </si>
  <si>
    <t>①南5条西12丁目
②南5条西12丁目
③南5条西11丁目
④南6条西12丁目</t>
  </si>
  <si>
    <t>サッポロレジデンス町内会</t>
  </si>
  <si>
    <t>①北5条東2丁目6
②北5条東2丁目6
③北5条東2丁目6
④北5条東2丁目6</t>
  </si>
  <si>
    <t>西第10町内会</t>
  </si>
  <si>
    <t>①南7条西11丁目2
②南7条西11丁目3
③南7条西11丁目3
④南7条西11丁目3</t>
  </si>
  <si>
    <t>円山第二町内会</t>
  </si>
  <si>
    <t>1台</t>
  </si>
  <si>
    <t>①南1条西22丁目2</t>
  </si>
  <si>
    <t>北区</t>
  </si>
  <si>
    <t>第四太平団地町内会</t>
  </si>
  <si>
    <t>2台</t>
  </si>
  <si>
    <t>①太平7条7丁目
②太平7条7丁目</t>
  </si>
  <si>
    <t>東区</t>
  </si>
  <si>
    <t>北栄町内会</t>
  </si>
  <si>
    <t>①北27条東1丁目2
②北26条東1丁目4
③北26条東2丁目2</t>
  </si>
  <si>
    <t>明園町内会</t>
  </si>
  <si>
    <t>①北22条東14丁目</t>
  </si>
  <si>
    <t>白石区</t>
  </si>
  <si>
    <t>栄通7丁目町内会</t>
  </si>
  <si>
    <t>①栄通7丁目4
②栄通7丁目7
③栄通7丁目4
④栄通7丁目7</t>
  </si>
  <si>
    <t>白石駅前地区振興会</t>
  </si>
  <si>
    <t>①平和通2丁目北7</t>
  </si>
  <si>
    <t>厚別区</t>
  </si>
  <si>
    <t>厚別南二丁目町内会</t>
  </si>
  <si>
    <t>①厚別南2-21
②厚別南2-26
③厚別南2-30
④厚別南2-31</t>
  </si>
  <si>
    <t>豊平区</t>
  </si>
  <si>
    <t>しんたく月寒町内会</t>
  </si>
  <si>
    <t>①月寒東2条12丁目
②月寒東2条12丁目6
③月寒東2条13丁目1
④月寒東3条11丁目1</t>
  </si>
  <si>
    <t>平岸あざみ町内会</t>
  </si>
  <si>
    <t>①平岸1条9丁目6
②平岸1条9丁目6</t>
  </si>
  <si>
    <t>クリーンリバーフィネス
福住東町内会</t>
  </si>
  <si>
    <t>①月寒東2条16丁目1</t>
  </si>
  <si>
    <t>清田区</t>
  </si>
  <si>
    <t>清田西町町内会</t>
  </si>
  <si>
    <t>①清田8条2丁目10
②清田8条3丁目25</t>
  </si>
  <si>
    <t>平岡春風台町内会</t>
  </si>
  <si>
    <t>①平岡4条3丁目3</t>
  </si>
  <si>
    <t>グリーンヒル里塚自治会</t>
  </si>
  <si>
    <t>①里塚2条1丁目16
②里塚2条1丁目16
③里塚2条1丁目16
④里塚2条1丁目16</t>
  </si>
  <si>
    <t>南区</t>
  </si>
  <si>
    <t>定山渓地区連合町内会</t>
  </si>
  <si>
    <t>①定山渓温泉東4丁目</t>
  </si>
  <si>
    <t>藤ヶ丘西町内会</t>
  </si>
  <si>
    <t>①藤野4条6丁目19</t>
  </si>
  <si>
    <t>藻岩地区白樺町内会</t>
  </si>
  <si>
    <t>①川沿2条6丁目2
②川沿2条6丁目2
③川沿2条6丁目2
④川沿2条6丁目2</t>
  </si>
  <si>
    <t>南沢旭台町内会</t>
  </si>
  <si>
    <t>①南沢1条1丁目1
②南沢4条1丁目8
③南沢4条1丁目1
④南沢4条2丁目7</t>
  </si>
  <si>
    <t>真駒内パークマンション管理組合</t>
  </si>
  <si>
    <t>①真駒内南町4丁目2
②真駒内南町4丁目2</t>
  </si>
  <si>
    <t>西区</t>
  </si>
  <si>
    <t>中央発寒町内会</t>
  </si>
  <si>
    <t>①発寒5条3丁目12</t>
  </si>
  <si>
    <t>宮の沢中央町内会</t>
  </si>
  <si>
    <t>①宮の沢1条5丁目6</t>
  </si>
  <si>
    <t>手稲区</t>
  </si>
  <si>
    <t>手稲パークタウン町内会</t>
  </si>
  <si>
    <t>①前田2条8丁目4
②前田1条6丁目1
③前田1条8丁目4
④前田1条8丁目3</t>
  </si>
  <si>
    <t>暁星第３町内会</t>
  </si>
  <si>
    <t>①稲穂4条6丁目19</t>
  </si>
  <si>
    <t>夢トピア星置町内会連合会</t>
  </si>
  <si>
    <t>①星置1条1丁目498</t>
  </si>
  <si>
    <t>令和元年度</t>
  </si>
  <si>
    <t>本府第一町内会</t>
  </si>
  <si>
    <t>①南1条西1丁目
②南1条西1丁目</t>
  </si>
  <si>
    <t>本府地区第１６町内会</t>
  </si>
  <si>
    <t>①南3条東1丁目
②南3条東1丁目
③南3条東1丁目
④南3条東1丁目</t>
  </si>
  <si>
    <t>大通地区１５町内会</t>
  </si>
  <si>
    <t>①南1条西15丁目1
②大通西15丁目2
③南1条西15丁目1</t>
  </si>
  <si>
    <t>西第六分区町内会</t>
  </si>
  <si>
    <t>①南3条西9丁目999
②南3条西9丁目999</t>
  </si>
  <si>
    <t>桑園地区連合町内会</t>
  </si>
  <si>
    <t>①北8条西18丁目2
②北16条西16丁目1</t>
  </si>
  <si>
    <t>鉄西第13町内会</t>
  </si>
  <si>
    <t>①北11条西2丁目
②北11条西2丁目
③北11条西2丁目
④北11条西2丁目</t>
  </si>
  <si>
    <t>茨戸南町内会</t>
  </si>
  <si>
    <t>①西茨戸166
②西茨戸166</t>
  </si>
  <si>
    <t>エルム北21条町内会</t>
  </si>
  <si>
    <t>①北21条西13丁目
②北21条西13丁目
③北21条西13丁目
④北21条西13丁目</t>
  </si>
  <si>
    <t>幌北第9町内会</t>
  </si>
  <si>
    <t>①北20条西7丁目
②北19条西7丁目
③北19条西6丁目</t>
  </si>
  <si>
    <t>新道東町内会</t>
  </si>
  <si>
    <t>①北33条東15丁目
②北33条東15丁目
③北33条東16丁目
④北33条東16丁目</t>
  </si>
  <si>
    <t>本郷町内会</t>
  </si>
  <si>
    <t>①本郷通6丁目北1
②本郷通7丁目北2
③本郷通8丁目南4
④本郷通9丁目北4</t>
  </si>
  <si>
    <t>菊水元町白菊町内会</t>
  </si>
  <si>
    <t>①菊水元町7条1丁目</t>
  </si>
  <si>
    <t>上野幌町内会</t>
  </si>
  <si>
    <t>①厚別南4丁目
②厚別南5丁目
③厚別南6丁目
④厚別南7丁目</t>
  </si>
  <si>
    <t>西岡クロバー町内会</t>
  </si>
  <si>
    <t xml:space="preserve">①西岡4条1丁目
②西岡5条1丁目　</t>
  </si>
  <si>
    <t>平岡中央町内会</t>
  </si>
  <si>
    <t>①平岡7条1丁目18
②平岡7条1丁目22
③平岡7条1丁目20
④平岡7条1丁目22</t>
  </si>
  <si>
    <t>真駒内柏丘緑台町内会</t>
  </si>
  <si>
    <t>①真駒内柏丘1丁目
②真駒内柏丘5丁目</t>
  </si>
  <si>
    <t>石山泉町内会</t>
  </si>
  <si>
    <t>①石山3条8丁目
②石山3条8丁目</t>
  </si>
  <si>
    <t>澄川第４町内会</t>
  </si>
  <si>
    <t>①澄川3条4丁目3
②澄川3条4丁目4
③澄川3条3丁目3
④澄川2条4丁目2</t>
  </si>
  <si>
    <t>石山地区町内会連合会</t>
  </si>
  <si>
    <t>①石山1条4丁目2
②石山1条4丁目2
③石山1条9丁目10</t>
  </si>
  <si>
    <t>ロイヤルシャトー稲積公園町内会</t>
  </si>
  <si>
    <t>①前田5条6丁目2
②前田5条6丁目2
③前田5条6丁目2
④前田5条6丁目2</t>
  </si>
  <si>
    <t>令和２年度</t>
  </si>
  <si>
    <t>①南2条西22丁目1</t>
  </si>
  <si>
    <t>円山第七町内会</t>
  </si>
  <si>
    <t>①北1条西24丁目3
②北1条西25丁目1
③大通西25丁目4
④大通西26丁目3</t>
  </si>
  <si>
    <t>①北11条西16丁目</t>
  </si>
  <si>
    <t>北商団地町内会</t>
  </si>
  <si>
    <t>①西茨戸4条2丁目1
②西茨戸4条2丁目2</t>
  </si>
  <si>
    <t>麻生中央町内会</t>
  </si>
  <si>
    <t>①麻生町3丁目11
②麻生町2丁目7
③麻生町2丁目7</t>
  </si>
  <si>
    <t>和光町内会</t>
  </si>
  <si>
    <t>①北33条西10丁目2
②北33条西10丁目2
③北33条西10丁目2
④北33条西10丁目2</t>
  </si>
  <si>
    <t>屯田七条東町内会</t>
  </si>
  <si>
    <t>①屯田7条2丁目7</t>
  </si>
  <si>
    <t>元栄町内会</t>
  </si>
  <si>
    <t>①北32条東13丁目
②北31条東10丁目
③北33条東9丁目
④北32条東10丁目</t>
  </si>
  <si>
    <t>伏古みみずく町内会</t>
  </si>
  <si>
    <t>①伏古14条5丁目</t>
  </si>
  <si>
    <t>東札幌中央町内会</t>
  </si>
  <si>
    <t>①東札幌2条3丁目4
②東札幌2条3丁目5
③東札幌2条3丁目5
④東札幌2条3丁目9</t>
  </si>
  <si>
    <t>①菊水元町5条1丁目
②菊水元町9条1丁目</t>
  </si>
  <si>
    <t>厚別西厚信会</t>
  </si>
  <si>
    <t>①厚別西2条1丁目3
②厚別西2条3丁目7
③厚別西3条5丁目1
④厚別西5条3丁目3</t>
  </si>
  <si>
    <t>厚別南三町内会</t>
  </si>
  <si>
    <t xml:space="preserve">①厚別南3丁目11
②厚別南3丁目11　　</t>
  </si>
  <si>
    <t>石山七区町内会</t>
  </si>
  <si>
    <t>①石山3条5丁目</t>
  </si>
  <si>
    <t>南沢第１町内会</t>
  </si>
  <si>
    <t>①南沢3条3丁目6</t>
  </si>
  <si>
    <t>①真駒内柏丘6丁目3</t>
  </si>
  <si>
    <t>泉町内会</t>
  </si>
  <si>
    <t>①発寒3条4丁目1</t>
  </si>
  <si>
    <t>手稲曙第四町内会</t>
  </si>
  <si>
    <t>①前田4条13丁目5
②前田4条14丁目1
③前田4条14丁目4
④前田5条15丁目5</t>
  </si>
  <si>
    <t>①星置1条1丁目13
②星置1条1丁目13</t>
  </si>
  <si>
    <t>富岡ブロードヒルズ町内会</t>
  </si>
  <si>
    <t>①富岡4条1丁目4
②富岡4条1丁目4
③富丘4条1丁目4
④富丘4条1丁目5</t>
  </si>
  <si>
    <t>ほしが丘町内会</t>
  </si>
  <si>
    <t>①星置3条1丁目
②星置3条1丁目
③星置3条1丁目
④星置3条1丁目</t>
  </si>
  <si>
    <t>令和３年度</t>
  </si>
  <si>
    <t>①北6条西12丁目
②北8条西15丁目</t>
  </si>
  <si>
    <t>苗穂第7町内会</t>
  </si>
  <si>
    <t>①北2条東12丁目98
②北2条東11丁目23</t>
  </si>
  <si>
    <t>西第16町内会</t>
  </si>
  <si>
    <t>①南4条西16丁目2
②南4条西16丁目3
③南4条西16丁目3
④南5条西16丁目1</t>
  </si>
  <si>
    <t>15丁目町内会</t>
  </si>
  <si>
    <t>①大通西15丁目1</t>
  </si>
  <si>
    <t>屯田西町内会</t>
  </si>
  <si>
    <t>①屯田4条8丁目8
②屯田4条8丁目8</t>
  </si>
  <si>
    <t>①麻生町3丁目7</t>
  </si>
  <si>
    <t>栄通東町内会</t>
  </si>
  <si>
    <t>8台</t>
  </si>
  <si>
    <t>①栄通12丁目2
②栄通12丁目2
③栄通12丁目5
④栄通12丁目5
⑤栄通13丁目3
⑥栄通13丁目3
⑦栄通13丁目6
⑧栄通14丁目3</t>
  </si>
  <si>
    <t>①栄通7丁目6
②栄通7丁目6</t>
  </si>
  <si>
    <t>南ひばりが丘町内会</t>
  </si>
  <si>
    <t>6台</t>
  </si>
  <si>
    <t>①上野幌1条1丁目14
②上野幌1条1丁目12
③上野幌1条1丁目4
④上野幌1条1丁目5
⑤上野幌1条1丁目10
⑥上野幌1条1丁目9</t>
  </si>
  <si>
    <t>厚別中央振興会</t>
  </si>
  <si>
    <t>7台</t>
  </si>
  <si>
    <t>①厚別中央5条4丁目
②厚別中央4条2丁目
③厚別中央4条3丁目
④厚別中央5条3丁目
⑤厚別中央5条5丁目
⑥厚別中央4条4丁目
⑦厚別中央3条4丁目</t>
  </si>
  <si>
    <t>ながぐつ公園町内会</t>
  </si>
  <si>
    <t>①里塚緑ヶ丘9丁目10
②里塚緑ヶ丘9丁目9
③里塚緑ヶ丘9丁目9
④里塚緑ヶ丘9丁目16</t>
  </si>
  <si>
    <t>石山ヒルタウン町内会</t>
  </si>
  <si>
    <t>①石山4条6丁目6</t>
  </si>
  <si>
    <t>南沢南が丘町内会</t>
  </si>
  <si>
    <t>①南沢2条1丁目12</t>
  </si>
  <si>
    <t>発寒旭町内会</t>
  </si>
  <si>
    <t>①発寒4条4丁目5
②発寒4条4丁目7
③発寒4条4丁目7
④発寒4条5丁目7</t>
  </si>
  <si>
    <t>手稲曙第4町内会</t>
  </si>
  <si>
    <t>①前田5条14丁目1
②前田4条14丁目10
③前田4条14丁目2
④前田4条14丁目4</t>
  </si>
  <si>
    <t>オーロラ町内会</t>
  </si>
  <si>
    <t>①星置1条3丁目6
②星置1条3丁目6</t>
  </si>
  <si>
    <t>令和４年度</t>
  </si>
  <si>
    <t>（再）円山第七町内会</t>
  </si>
  <si>
    <t>①北1条西24丁目2（令和２年度設置の②を移設）</t>
  </si>
  <si>
    <t>①北6条西21丁目4
②北11条西15丁目1</t>
  </si>
  <si>
    <t>①大通西15丁目3
②南1条西15丁目</t>
  </si>
  <si>
    <t>あいの里中央町内会</t>
  </si>
  <si>
    <t>①あいの里3条8丁目1
②あいの里3条8丁目1</t>
  </si>
  <si>
    <t>①西茨戸4条1丁目2</t>
  </si>
  <si>
    <t>エバーグリーン自治・町内会</t>
  </si>
  <si>
    <t>①北41条東4丁目2
②北41条東4丁目2
③北41条東4丁目2
④北41条東4丁目2</t>
  </si>
  <si>
    <t>元町三区町内会</t>
  </si>
  <si>
    <t>①北24条東21丁目3
②北22条東22丁目2
③北20条東20丁目2
④北20条東22丁目2</t>
  </si>
  <si>
    <t>栄通西町内会</t>
  </si>
  <si>
    <t>①栄通1丁目1
②栄通1丁目9
③栄通2丁目4
④栄通1丁目12
⑤栄通1丁目12
⑥栄通1丁目5
⑦栄通1丁目3
⑧栄通1丁目6</t>
  </si>
  <si>
    <t>東札幌第5町内会</t>
  </si>
  <si>
    <t>①東札幌5条2丁目
②東札幌5条2丁目
③東札幌6条2丁目
④東札幌6条2丁目</t>
  </si>
  <si>
    <t>南郷丘町内会</t>
  </si>
  <si>
    <t>①南郷通2丁目北1
②南郷通1丁目北7
③南郷通2丁目北4
④南郷通2丁目北4
⑤南郷通1丁目南6
⑥南郷通2丁目南6
⑦南郷通2丁目南4
⑧南郷通1丁目南1</t>
  </si>
  <si>
    <t>菊水南連合町内会</t>
  </si>
  <si>
    <t>10台</t>
  </si>
  <si>
    <t>①菊水1条4丁目6
②菊水1条4丁目6
③菊水1条4丁目2
④菊水1条4丁目2
⑤菊水3条4丁目4
⑥菊水3条4丁目4
⑦菊水4条3丁目2
⑧菊水3条3丁目2
⑨菊水5条3丁目2
⑩菊水5条3丁目5</t>
  </si>
  <si>
    <t>暁町内会</t>
  </si>
  <si>
    <t>①本通14丁目南5
②本通14丁目南6
③南郷通14丁目北8
④南郷通14丁目北8
⑤南郷曽織14丁目北7
⑥南郷通14丁目南3
⑦南郷通14丁目南10
⑧南郷通14丁目南1</t>
  </si>
  <si>
    <t>北郷親栄第七町内会</t>
  </si>
  <si>
    <t>①北郷3条4丁目9
②北郷3条4丁目7
③北郷3条4丁目18</t>
  </si>
  <si>
    <t>①厚別西1条5丁目2
②厚別西1条2丁目4
③厚別中央5条2丁目3</t>
  </si>
  <si>
    <t>ターミナルハイツ大谷地町内会</t>
  </si>
  <si>
    <t>①大谷地東3丁目2
②大谷地東3丁目2
③大谷地東3丁目2</t>
  </si>
  <si>
    <t>平岡公園町内会</t>
  </si>
  <si>
    <t>①平岡9条4丁目2
②平岡9条4丁目2</t>
  </si>
  <si>
    <t>ロジェ真駒内緑町町内会</t>
  </si>
  <si>
    <t>①真駒内緑町1丁目1
②真駒内緑町1丁目1</t>
  </si>
  <si>
    <t>東海中央町内会</t>
  </si>
  <si>
    <t>①南沢5条2丁目3</t>
  </si>
  <si>
    <t>琴似2条2丁目第一町内会</t>
  </si>
  <si>
    <t>①琴似2条2丁目
②琴似2条2丁目</t>
  </si>
  <si>
    <t>朝日町内会</t>
  </si>
  <si>
    <t>①新発寒6条10丁目1
②新発寒6条9丁目5
③新発寒6条10丁目1</t>
  </si>
  <si>
    <t>四季彩の街テイネニュータウン町内会</t>
  </si>
  <si>
    <t>①前田9条15丁目6
②前田8条15丁目1
③前田8条15丁目11</t>
  </si>
  <si>
    <t>手稲パークタウン第二町内会</t>
  </si>
  <si>
    <t>①前田5条6丁目3
②前田5条6丁目1
③前田4条5丁目2
④前田4条7丁目2</t>
  </si>
  <si>
    <t>令和５年度</t>
  </si>
  <si>
    <t>①北4条西16丁目
②北13条西16丁目</t>
  </si>
  <si>
    <t>山鼻第18町内会</t>
  </si>
  <si>
    <t>①南17条西15丁目2
②南18条西16丁目1</t>
  </si>
  <si>
    <t>西13丁目町内会</t>
  </si>
  <si>
    <t>①大通西13丁目4
②大通西13丁目4
③大通西13丁目4</t>
  </si>
  <si>
    <t>①大通西15丁目2
②大通西15丁目3</t>
  </si>
  <si>
    <t>屯田団地町内会</t>
  </si>
  <si>
    <t>①屯田3条4丁目11
②屯田3条4丁目</t>
  </si>
  <si>
    <t>元町二区町内会</t>
  </si>
  <si>
    <t>①北19条東19丁目3
②北19条東20丁目1
③北19条東20丁目2
④北19条東22丁目1</t>
  </si>
  <si>
    <t>（再）栄通7丁目町内会</t>
  </si>
  <si>
    <t>①栄通7丁目8（平成30年度設置の②を移設）</t>
  </si>
  <si>
    <t>（再）栄通西町内会</t>
  </si>
  <si>
    <t>①栄通1丁目12（令和４年度設置の④を移設）</t>
  </si>
  <si>
    <t>白石中央第四町内会</t>
  </si>
  <si>
    <t>①中央1条6丁目3　にこにこ公園付近
②中央1条6丁目3　にこにこ公園付近
③中央1条6丁目10
④中央1条6丁目10</t>
  </si>
  <si>
    <t>北郷親栄第７町内会</t>
  </si>
  <si>
    <t>①北郷3条4丁目10
②北郷3条4丁目8</t>
  </si>
  <si>
    <t>北郷親栄第５町内会</t>
  </si>
  <si>
    <t>①北郷6条3丁目7　あかつき公園
②北郷5条3丁目2
③北郷5条3丁目11</t>
  </si>
  <si>
    <t>北郷親栄第６町内会</t>
  </si>
  <si>
    <t>①北郷1条4丁目
②北郷1条4丁目
③北郷2条4丁目9</t>
  </si>
  <si>
    <t>①本郷通6丁目南1
②本郷通7丁目南3
③本郷通8丁目北6
④本郷通9丁目南6</t>
  </si>
  <si>
    <t>共栄第一町内会</t>
  </si>
  <si>
    <t>①本通4丁目南9　本通公園付近
②本通4丁目南9　本通公園付近</t>
  </si>
  <si>
    <t>旭町町内会</t>
  </si>
  <si>
    <t>①厚別中央3条1丁目</t>
  </si>
  <si>
    <t>豊平６分区町内会</t>
  </si>
  <si>
    <t>①豊平4条3丁目4
②豊平4条3丁目4
③豊平4条3丁目4</t>
  </si>
  <si>
    <t>東月寒２区町内会</t>
  </si>
  <si>
    <t>①月寒東2条13丁目3
②月寒東3条11丁目3
③月寒東3条11丁目3</t>
  </si>
  <si>
    <t>西岡田園むつみ町内会</t>
  </si>
  <si>
    <t>①西岡2条1丁目5
②西岡2条1丁目5
③西岡2条1丁目2
④西岡2条1丁目2
⑤西岡2条1丁目6
⑥西岡2条1丁目7
⑦西岡2条1丁目8
⑧西岡3条1丁目7</t>
  </si>
  <si>
    <t>月ヶ丘町内会</t>
  </si>
  <si>
    <t>①月寒西2条8丁目2
②月寒西2条8丁目4
③月寒西3条8丁目
④月寒西3条8丁目
⑤月寒西3条9丁目1
⑥月寒西3条9丁目2
⑦月寒西3条9丁目5
⑧月寒西3条9丁目6</t>
  </si>
  <si>
    <t>東真栄町内会</t>
  </si>
  <si>
    <t>①真栄1条2丁目
②真栄1条2丁目
③真栄1条2丁目
④真栄1条2丁目
⑤真栄2条2丁目
⑥真栄2条2丁目
⑦真栄2条2丁目
⑧真栄2条2丁目</t>
  </si>
  <si>
    <t>真駒内上町ビル住宅管理組合</t>
  </si>
  <si>
    <t>①真駒内上町3丁目2
②真駒内上町3丁目2
③真駒内上町3丁目2
④真駒内上町3丁目2
⑤真駒内上町3丁目2
⑥真駒内上町3丁目2</t>
  </si>
  <si>
    <t>トーカンマンション真駒内第Ⅱ自治会</t>
  </si>
  <si>
    <t>①真駒内泉町2丁目1
②真駒内泉町2丁目1</t>
  </si>
  <si>
    <t>（再）南沢旭台町内会</t>
  </si>
  <si>
    <t>①南沢2条1丁目19（平成30年度設置の①を移設）</t>
  </si>
  <si>
    <t>あかしや町内会</t>
  </si>
  <si>
    <t>5台</t>
  </si>
  <si>
    <t>①八軒9条東3丁目3
②八軒9条東3丁目2
③八軒9条東3丁目1
④八軒9条東4丁目3
⑤八軒9条東4丁目2</t>
  </si>
  <si>
    <t>農試公園町内会</t>
  </si>
  <si>
    <t>①八軒２条西４丁目１
②八軒３条西４丁目93</t>
  </si>
  <si>
    <t>八軒新道町内会</t>
  </si>
  <si>
    <t>①八軒10条西12丁目5
②八軒10条西12丁目5</t>
  </si>
  <si>
    <t>天狗西町内会</t>
  </si>
  <si>
    <t>①発寒15条4丁目2
②発寒15条4丁目3
③発寒15条4丁目10</t>
  </si>
  <si>
    <t>曙第一町内会</t>
  </si>
  <si>
    <t>①曙1条2丁目2
②曙1条2丁目2</t>
  </si>
  <si>
    <t>令和６年度</t>
  </si>
  <si>
    <t>中央区西第18町内会</t>
  </si>
  <si>
    <t>①南7条西18丁目2　なかよし公園
②南7条西18丁目2　なかよし公園</t>
  </si>
  <si>
    <t>①北3条西15丁目1
②北4条西12丁目1</t>
  </si>
  <si>
    <t>札幌スカイタワー町内会</t>
  </si>
  <si>
    <t>①北1条東10丁目15
②北1条東10丁目15
③北1条東10丁目15
④北1条東10丁目15
⑤北1条東10丁目15
⑥北1条東10丁目15</t>
  </si>
  <si>
    <t>麻生駅前町内会</t>
  </si>
  <si>
    <t>①北38条西8丁目2
②北39条西5丁目2
③北39条西5丁目2</t>
  </si>
  <si>
    <t>新琴似三番通西町内会</t>
  </si>
  <si>
    <t>①新琴似6条12丁目1
②新琴似6条11丁目5
③新琴似5条11丁目4
④新琴似6条11丁目3
⑤新琴似6条10丁目4
⑥新琴似6条9丁目5</t>
  </si>
  <si>
    <t>紀穂町内会</t>
  </si>
  <si>
    <t>①北8条東15丁目2
②北10条東15丁目1</t>
  </si>
  <si>
    <t>北栄第一町内会</t>
  </si>
  <si>
    <t>①北30条東3丁目1
②北30条東3丁目1
③北31条東4丁目1
④北31条東4丁目1</t>
  </si>
  <si>
    <t>北郷東町内会</t>
  </si>
  <si>
    <t>①北郷3条5丁目5　北郷こども公園
②北郷3条5丁目5</t>
  </si>
  <si>
    <t>北郷親栄第二町内会</t>
  </si>
  <si>
    <t>①北郷2条3丁目11
②北郷2条3丁目8
③北郷1条2丁目4</t>
  </si>
  <si>
    <t>栄通７丁目町内会（再取付）</t>
  </si>
  <si>
    <t>①栄通7丁目6（平成30年度設置の①を移設）</t>
  </si>
  <si>
    <t>新さっぽろさくら自治会</t>
  </si>
  <si>
    <t>①厚別中央1条5丁目5
②厚別中央1条5丁目5
③厚別中央1条5丁目5</t>
  </si>
  <si>
    <t>月寒二区町内会</t>
  </si>
  <si>
    <t>①月寒中央通5丁目5
②月寒西2条6丁目2
③月寒西2条6丁目2</t>
  </si>
  <si>
    <t>美園第10町内会</t>
  </si>
  <si>
    <t>①美園3条7丁目2
②美園3条8丁目4
③美園3条8丁目3
④美園2条4丁目4
⑤美園3条4丁目2
⑥美園3条6丁目1</t>
  </si>
  <si>
    <t>日の丸団地町内会</t>
  </si>
  <si>
    <t>①里塚2条1丁目2
②里塚2条1丁目9
③里塚3条1丁目5</t>
  </si>
  <si>
    <t>平岡第一自治会</t>
  </si>
  <si>
    <t>①平岡10条1丁目5
②平岡9条2丁目5
③平岡9条1丁目15
④平岡8条1丁目4</t>
  </si>
  <si>
    <t>平岡第二町内会</t>
  </si>
  <si>
    <t>①平岡8条1丁目13
②平岡7条1丁目6
③平岡7条1丁目10
④平岡8条1丁目1</t>
  </si>
  <si>
    <t>ひまわり町内会</t>
  </si>
  <si>
    <t>①八軒9条西3丁目4</t>
  </si>
  <si>
    <t>山の手第28町内会</t>
  </si>
  <si>
    <t>①山の手2条12丁目11
②山の手2条12丁目11
③山の手2条12丁目8
④山の手2条12丁目4
⑤山の手2条12丁目4
⑥山の手2条12丁目3</t>
  </si>
  <si>
    <t>手稲曙連合町内会</t>
  </si>
  <si>
    <t>24台</t>
  </si>
  <si>
    <t>①曙4条1丁目2
②曙3条2丁目4
③曙3条2丁目13
④曙2条2丁目6
⑤曙2条2丁目6
⑥曙2条1丁目9
⑦曙6条2丁目1
⑧曙7条2丁目5
⑨曙7条2丁目5
⑩曙7条1丁目3
⑪曙7条3丁目6
⑫曙7条3丁目6
⑬曙7条3丁目3
⑭曙7条3丁目3
⑮曙7条3丁目3
⑯曙7条3丁目3
⑰前田5条14丁目5
⑱前田6条14丁目8
⑲前田6条14丁目9
⑳前田6条15丁目8
㉑前田6条16丁目3
㉒前田6条16丁目7
㉓前田6条16丁目17
㉔前田6条16丁目17</t>
  </si>
  <si>
    <t>曙第29町内会</t>
  </si>
  <si>
    <t>①明日風5丁目2
②明日風3丁目7
③明日風6丁目2
④明日風3丁目5
⑤明日風4丁目15</t>
  </si>
  <si>
    <t>令和７年度</t>
  </si>
  <si>
    <t>南円山第二町内会</t>
  </si>
  <si>
    <t>①南6条西21丁目1
②南6条西20丁目2
③南7条西21丁目1
④南6条西21丁目1
⑤南6条西22丁目2</t>
  </si>
  <si>
    <t>中央区西地区第八町内会</t>
  </si>
  <si>
    <t>①南5条西11丁目
②南5条西12丁目
③南4条西12丁目
④南5条西11丁目
⑤南5条西12丁目</t>
  </si>
  <si>
    <t>山鼻鹿苑町内会</t>
  </si>
  <si>
    <t>①南25条西8丁目</t>
  </si>
  <si>
    <t>札幌市大通地区西13丁目町内会</t>
  </si>
  <si>
    <t>①南1条西13丁目
②南1条西13丁目</t>
  </si>
  <si>
    <t>札幌市北区新川第５町内会</t>
  </si>
  <si>
    <t>①新川2条3丁目8</t>
  </si>
  <si>
    <t>新琴似四番通第二町内会</t>
  </si>
  <si>
    <t>①新琴似8条3丁目1
②新琴似7条4丁目1
③新琴似7条5丁目4</t>
  </si>
  <si>
    <t>季実の里町中会</t>
  </si>
  <si>
    <t>①屯田8条12丁目3</t>
  </si>
  <si>
    <t>グリーンタウン東茨戸町内会</t>
  </si>
  <si>
    <t>①東茨戸2条1丁目22
②東茨戸2条1丁目23
③東茨戸3条1丁目10
④東茨戸2条1丁目20
⑤東茨戸2条1丁目22
⑥東茨戸3条1丁目9</t>
  </si>
  <si>
    <t>鉄東第15分区町内会</t>
  </si>
  <si>
    <t>①北9条東9丁目1
②北7条東9丁目1
③北7条東6丁目19</t>
  </si>
  <si>
    <t>①本郷通7丁目北2（令和元年度設置の②を移設）</t>
  </si>
  <si>
    <t>柏丘町内会</t>
  </si>
  <si>
    <t>①平和通9丁目北2
②平和通9丁目北17
③平和通7丁目北6</t>
  </si>
  <si>
    <t>白石中央東親交会</t>
  </si>
  <si>
    <t>①平和通1丁目北16
②平和通2丁目南4</t>
  </si>
  <si>
    <t>①北郷1条3丁目4</t>
  </si>
  <si>
    <t>本通第一町内会</t>
  </si>
  <si>
    <t>①本通10丁目南10
②本通10丁目南4
③本通10丁目南7</t>
  </si>
  <si>
    <t>北郷親栄第三町内会</t>
  </si>
  <si>
    <t>①北郷3条3丁目6
②北郷3条3丁目6
③北郷3条2丁目12
④北郷3条3丁目2
⑤北郷3条3丁目7</t>
  </si>
  <si>
    <t>福住北町内会</t>
  </si>
  <si>
    <t>①福住2条2丁目2
②福住2条2丁目2</t>
  </si>
  <si>
    <t>月寒七区第一町内会</t>
  </si>
  <si>
    <t>①月寒西3条4丁目1
②月寒西3条7丁目1
③月寒西2条7丁目2</t>
  </si>
  <si>
    <t>月寒三区町内会</t>
  </si>
  <si>
    <t>①月寒西1条8丁目4
②月寒西1条8丁目10</t>
  </si>
  <si>
    <t>東月寒羊ヶ丘町内会</t>
  </si>
  <si>
    <t>①月寒東2条15丁目4</t>
  </si>
  <si>
    <t>北野団地自治会</t>
  </si>
  <si>
    <t>①北野6条5丁目1
②北野7条5丁目9
③北野6条4丁目5</t>
  </si>
  <si>
    <t>清田第四町内会</t>
  </si>
  <si>
    <t>①清田4条2丁目4
②清田4条2丁目5
③清田5条2丁目10</t>
  </si>
  <si>
    <t>住吉町内会</t>
  </si>
  <si>
    <t>①発寒13条4丁目8
②発寒13条4丁目10
③発寒13条4丁目13</t>
  </si>
  <si>
    <t>琴似2条2丁目第二町内会</t>
  </si>
  <si>
    <t>①琴似2条2丁目2
②琴似2条2丁目2</t>
  </si>
  <si>
    <t>山の手第26町内会</t>
  </si>
  <si>
    <t>①山の手1条12丁目11
②山の手1条13丁目1
③山の手1条13丁目2</t>
  </si>
  <si>
    <t>琴似コーポ自治会</t>
  </si>
  <si>
    <t>①二十四軒2条1丁目2</t>
  </si>
  <si>
    <t>①明日風1丁目5</t>
  </si>
  <si>
    <t>あけぼのグリーンタウン町内会</t>
  </si>
  <si>
    <t>①曙12条1丁目10
②曙12条1丁目8
③曙12条1丁目8</t>
  </si>
  <si>
    <t>前田くみあい団地町内会</t>
  </si>
  <si>
    <t>①前田1条9丁目5</t>
  </si>
  <si>
    <t>①曙3条3丁目2
②曙3条3丁目1
③曙7条3丁目6
④曙7条3丁目6
⑤曙3条3丁目12
⑥曙11条2丁目6
⑦前田6条15丁目12</t>
  </si>
  <si>
    <t>【中央区版】安全で安心な公共空間整備促進事業による防犯カメラ設置状況</t>
  </si>
  <si>
    <t>【北区版】安全で安心な公共空間整備促進事業による防犯カメラ設置状況</t>
  </si>
  <si>
    <t>【東区版】安全で安心な公共空間整備促進事業による防犯カメラ設置状況</t>
  </si>
  <si>
    <t>【白石区版】安全で安心な公共空間整備促進事業による防犯カメラ設置状況</t>
  </si>
  <si>
    <t>【厚別区版】安全で安心な公共空間整備促進事業による防犯カメラ設置状況</t>
  </si>
  <si>
    <t>【豊平区版】安全で安心な公共空間整備促進事業による防犯カメラ設置状況</t>
  </si>
  <si>
    <t>【清田区版】安全で安心な公共空間整備促進事業による防犯カメラ設置状況</t>
  </si>
  <si>
    <t>【南区版】安全で安心な公共空間整備促進事業による防犯カメラ設置状況</t>
  </si>
  <si>
    <t>【西区版】安全で安心な公共空間整備促進事業による防犯カメラ設置状況</t>
  </si>
  <si>
    <t>【手稲区版】安全で安心な公共空間整備促進事業による防犯カメラ設置状況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</si>
</sst>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4.0"/>
      <color theme="1"/>
      <name val="BIZ UDGothic"/>
    </font>
    <font>
      <sz val="12.0"/>
      <color theme="1"/>
      <name val="BIZ UDGothic"/>
    </font>
    <font/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1" fillId="0" fontId="2" numFmtId="0" xfId="0" applyAlignment="1" applyBorder="1" applyFont="1">
      <alignment readingOrder="0"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1" fillId="0" fontId="2" numFmtId="0" xfId="0" applyAlignment="1" applyBorder="1" applyFon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3" fillId="2" fontId="1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6" fillId="2" fontId="2" numFmtId="0" xfId="0" applyAlignment="1" applyBorder="1" applyFont="1">
      <alignment horizontal="center" vertical="center"/>
    </xf>
    <xf borderId="7" fillId="2" fontId="2" numFmtId="0" xfId="0" applyAlignment="1" applyBorder="1" applyFont="1">
      <alignment horizontal="center" vertical="center"/>
    </xf>
    <xf borderId="8" fillId="2" fontId="2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left" vertical="center"/>
    </xf>
    <xf borderId="11" fillId="0" fontId="2" numFmtId="0" xfId="0" applyAlignment="1" applyBorder="1" applyFont="1">
      <alignment horizontal="center" vertical="center"/>
    </xf>
    <xf borderId="12" fillId="0" fontId="2" numFmtId="0" xfId="0" applyAlignment="1" applyBorder="1" applyFont="1">
      <alignment horizontal="left" vertical="center"/>
    </xf>
    <xf borderId="13" fillId="0" fontId="2" numFmtId="0" xfId="0" applyAlignment="1" applyBorder="1" applyFont="1">
      <alignment horizontal="center" vertical="center"/>
    </xf>
    <xf borderId="14" fillId="0" fontId="2" numFmtId="0" xfId="0" applyAlignment="1" applyBorder="1" applyFont="1">
      <alignment horizontal="center" vertical="center"/>
    </xf>
    <xf borderId="15" fillId="0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Font="1"/>
    <xf borderId="16" fillId="0" fontId="2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left" vertical="center"/>
    </xf>
    <xf borderId="7" fillId="2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2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9CB9C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2.5"/>
    <col customWidth="1" min="2" max="2" width="10.0"/>
    <col customWidth="1" min="3" max="3" width="35.38"/>
    <col customWidth="1" min="4" max="4" width="10.5"/>
    <col customWidth="1" min="5" max="5" width="48.0"/>
    <col customWidth="1" min="6" max="6" width="12.63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.75" customHeight="1">
      <c r="A2" s="2" t="s">
        <v>5</v>
      </c>
      <c r="B2" s="2" t="s">
        <v>6</v>
      </c>
      <c r="C2" s="2" t="s">
        <v>7</v>
      </c>
      <c r="D2" s="2" t="s">
        <v>8</v>
      </c>
      <c r="E2" s="3" t="s">
        <v>9</v>
      </c>
    </row>
    <row r="3" ht="15.75" customHeight="1">
      <c r="A3" s="2" t="s">
        <v>5</v>
      </c>
      <c r="B3" s="2" t="s">
        <v>6</v>
      </c>
      <c r="C3" s="2" t="s">
        <v>10</v>
      </c>
      <c r="D3" s="2" t="s">
        <v>11</v>
      </c>
      <c r="E3" s="3" t="s">
        <v>12</v>
      </c>
    </row>
    <row r="4" ht="15.75" customHeight="1">
      <c r="A4" s="2" t="s">
        <v>5</v>
      </c>
      <c r="B4" s="2" t="s">
        <v>6</v>
      </c>
      <c r="C4" s="2" t="s">
        <v>13</v>
      </c>
      <c r="D4" s="2" t="s">
        <v>11</v>
      </c>
      <c r="E4" s="3" t="s">
        <v>14</v>
      </c>
    </row>
    <row r="5" ht="15.75" customHeight="1">
      <c r="A5" s="2" t="s">
        <v>5</v>
      </c>
      <c r="B5" s="2" t="s">
        <v>6</v>
      </c>
      <c r="C5" s="2" t="s">
        <v>15</v>
      </c>
      <c r="D5" s="2" t="s">
        <v>11</v>
      </c>
      <c r="E5" s="3" t="s">
        <v>16</v>
      </c>
    </row>
    <row r="6" ht="15.75" customHeight="1">
      <c r="A6" s="2" t="s">
        <v>5</v>
      </c>
      <c r="B6" s="2" t="s">
        <v>6</v>
      </c>
      <c r="C6" s="2" t="s">
        <v>17</v>
      </c>
      <c r="D6" s="2" t="s">
        <v>11</v>
      </c>
      <c r="E6" s="3" t="s">
        <v>18</v>
      </c>
    </row>
    <row r="7" ht="15.75" customHeight="1">
      <c r="A7" s="2" t="s">
        <v>5</v>
      </c>
      <c r="B7" s="2" t="s">
        <v>6</v>
      </c>
      <c r="C7" s="2" t="s">
        <v>19</v>
      </c>
      <c r="D7" s="2" t="s">
        <v>20</v>
      </c>
      <c r="E7" s="3" t="s">
        <v>21</v>
      </c>
    </row>
    <row r="8" ht="15.75" customHeight="1">
      <c r="A8" s="2" t="s">
        <v>5</v>
      </c>
      <c r="B8" s="2" t="s">
        <v>22</v>
      </c>
      <c r="C8" s="2" t="s">
        <v>23</v>
      </c>
      <c r="D8" s="2" t="s">
        <v>24</v>
      </c>
      <c r="E8" s="3" t="s">
        <v>25</v>
      </c>
    </row>
    <row r="9" ht="15.75" customHeight="1">
      <c r="A9" s="2" t="s">
        <v>5</v>
      </c>
      <c r="B9" s="2" t="s">
        <v>26</v>
      </c>
      <c r="C9" s="2" t="s">
        <v>27</v>
      </c>
      <c r="D9" s="2" t="s">
        <v>8</v>
      </c>
      <c r="E9" s="3" t="s">
        <v>28</v>
      </c>
    </row>
    <row r="10" ht="15.75" customHeight="1">
      <c r="A10" s="2" t="s">
        <v>5</v>
      </c>
      <c r="B10" s="2" t="s">
        <v>26</v>
      </c>
      <c r="C10" s="2" t="s">
        <v>29</v>
      </c>
      <c r="D10" s="2" t="s">
        <v>20</v>
      </c>
      <c r="E10" s="3" t="s">
        <v>30</v>
      </c>
    </row>
    <row r="11" ht="15.75" customHeight="1">
      <c r="A11" s="2" t="s">
        <v>5</v>
      </c>
      <c r="B11" s="2" t="s">
        <v>31</v>
      </c>
      <c r="C11" s="2" t="s">
        <v>32</v>
      </c>
      <c r="D11" s="2" t="s">
        <v>11</v>
      </c>
      <c r="E11" s="3" t="s">
        <v>33</v>
      </c>
    </row>
    <row r="12" ht="15.75" customHeight="1">
      <c r="A12" s="2" t="s">
        <v>5</v>
      </c>
      <c r="B12" s="2" t="s">
        <v>31</v>
      </c>
      <c r="C12" s="2" t="s">
        <v>34</v>
      </c>
      <c r="D12" s="2" t="s">
        <v>20</v>
      </c>
      <c r="E12" s="3" t="s">
        <v>35</v>
      </c>
    </row>
    <row r="13" ht="15.75" customHeight="1">
      <c r="A13" s="2" t="s">
        <v>5</v>
      </c>
      <c r="B13" s="2" t="s">
        <v>36</v>
      </c>
      <c r="C13" s="2" t="s">
        <v>37</v>
      </c>
      <c r="D13" s="2" t="s">
        <v>11</v>
      </c>
      <c r="E13" s="3" t="s">
        <v>38</v>
      </c>
    </row>
    <row r="14" ht="15.75" customHeight="1">
      <c r="A14" s="2" t="s">
        <v>5</v>
      </c>
      <c r="B14" s="2" t="s">
        <v>39</v>
      </c>
      <c r="C14" s="2" t="s">
        <v>40</v>
      </c>
      <c r="D14" s="2" t="s">
        <v>11</v>
      </c>
      <c r="E14" s="3" t="s">
        <v>41</v>
      </c>
    </row>
    <row r="15" ht="15.75" customHeight="1">
      <c r="A15" s="2" t="s">
        <v>5</v>
      </c>
      <c r="B15" s="2" t="s">
        <v>39</v>
      </c>
      <c r="C15" s="2" t="s">
        <v>42</v>
      </c>
      <c r="D15" s="2" t="s">
        <v>24</v>
      </c>
      <c r="E15" s="3" t="s">
        <v>43</v>
      </c>
    </row>
    <row r="16" ht="15.75" customHeight="1">
      <c r="A16" s="2" t="s">
        <v>5</v>
      </c>
      <c r="B16" s="2" t="s">
        <v>39</v>
      </c>
      <c r="C16" s="2" t="s">
        <v>44</v>
      </c>
      <c r="D16" s="2" t="s">
        <v>20</v>
      </c>
      <c r="E16" s="3" t="s">
        <v>45</v>
      </c>
    </row>
    <row r="17" ht="15.75" customHeight="1">
      <c r="A17" s="2" t="s">
        <v>5</v>
      </c>
      <c r="B17" s="2" t="s">
        <v>46</v>
      </c>
      <c r="C17" s="2" t="s">
        <v>47</v>
      </c>
      <c r="D17" s="2" t="s">
        <v>24</v>
      </c>
      <c r="E17" s="3" t="s">
        <v>48</v>
      </c>
    </row>
    <row r="18" ht="15.75" customHeight="1">
      <c r="A18" s="2" t="s">
        <v>5</v>
      </c>
      <c r="B18" s="2" t="s">
        <v>46</v>
      </c>
      <c r="C18" s="2" t="s">
        <v>49</v>
      </c>
      <c r="D18" s="2" t="s">
        <v>20</v>
      </c>
      <c r="E18" s="3" t="s">
        <v>50</v>
      </c>
    </row>
    <row r="19" ht="15.75" customHeight="1">
      <c r="A19" s="2" t="s">
        <v>5</v>
      </c>
      <c r="B19" s="2" t="s">
        <v>46</v>
      </c>
      <c r="C19" s="2" t="s">
        <v>51</v>
      </c>
      <c r="D19" s="2" t="s">
        <v>11</v>
      </c>
      <c r="E19" s="3" t="s">
        <v>52</v>
      </c>
    </row>
    <row r="20" ht="15.75" customHeight="1">
      <c r="A20" s="2" t="s">
        <v>5</v>
      </c>
      <c r="B20" s="2" t="s">
        <v>53</v>
      </c>
      <c r="C20" s="2" t="s">
        <v>54</v>
      </c>
      <c r="D20" s="2" t="s">
        <v>20</v>
      </c>
      <c r="E20" s="3" t="s">
        <v>55</v>
      </c>
    </row>
    <row r="21" ht="15.75" customHeight="1">
      <c r="A21" s="2" t="s">
        <v>5</v>
      </c>
      <c r="B21" s="2" t="s">
        <v>53</v>
      </c>
      <c r="C21" s="2" t="s">
        <v>56</v>
      </c>
      <c r="D21" s="2" t="s">
        <v>20</v>
      </c>
      <c r="E21" s="3" t="s">
        <v>57</v>
      </c>
    </row>
    <row r="22" ht="15.75" customHeight="1">
      <c r="A22" s="2" t="s">
        <v>5</v>
      </c>
      <c r="B22" s="2" t="s">
        <v>53</v>
      </c>
      <c r="C22" s="2" t="s">
        <v>58</v>
      </c>
      <c r="D22" s="2" t="s">
        <v>11</v>
      </c>
      <c r="E22" s="3" t="s">
        <v>59</v>
      </c>
    </row>
    <row r="23" ht="15.75" customHeight="1">
      <c r="A23" s="2" t="s">
        <v>5</v>
      </c>
      <c r="B23" s="2" t="s">
        <v>53</v>
      </c>
      <c r="C23" s="2" t="s">
        <v>60</v>
      </c>
      <c r="D23" s="2" t="s">
        <v>11</v>
      </c>
      <c r="E23" s="3" t="s">
        <v>61</v>
      </c>
    </row>
    <row r="24" ht="15.75" customHeight="1">
      <c r="A24" s="2" t="s">
        <v>5</v>
      </c>
      <c r="B24" s="2" t="s">
        <v>53</v>
      </c>
      <c r="C24" s="2" t="s">
        <v>62</v>
      </c>
      <c r="D24" s="2" t="s">
        <v>24</v>
      </c>
      <c r="E24" s="3" t="s">
        <v>63</v>
      </c>
    </row>
    <row r="25" ht="15.75" customHeight="1">
      <c r="A25" s="2" t="s">
        <v>5</v>
      </c>
      <c r="B25" s="2" t="s">
        <v>64</v>
      </c>
      <c r="C25" s="2" t="s">
        <v>65</v>
      </c>
      <c r="D25" s="2" t="s">
        <v>20</v>
      </c>
      <c r="E25" s="3" t="s">
        <v>66</v>
      </c>
    </row>
    <row r="26" ht="15.75" customHeight="1">
      <c r="A26" s="2" t="s">
        <v>5</v>
      </c>
      <c r="B26" s="2" t="s">
        <v>64</v>
      </c>
      <c r="C26" s="2" t="s">
        <v>67</v>
      </c>
      <c r="D26" s="2" t="s">
        <v>20</v>
      </c>
      <c r="E26" s="3" t="s">
        <v>68</v>
      </c>
    </row>
    <row r="27" ht="15.75" customHeight="1">
      <c r="A27" s="2" t="s">
        <v>5</v>
      </c>
      <c r="B27" s="2" t="s">
        <v>69</v>
      </c>
      <c r="C27" s="2" t="s">
        <v>70</v>
      </c>
      <c r="D27" s="2" t="s">
        <v>11</v>
      </c>
      <c r="E27" s="3" t="s">
        <v>71</v>
      </c>
    </row>
    <row r="28" ht="15.75" customHeight="1">
      <c r="A28" s="2" t="s">
        <v>5</v>
      </c>
      <c r="B28" s="2" t="s">
        <v>69</v>
      </c>
      <c r="C28" s="2" t="s">
        <v>72</v>
      </c>
      <c r="D28" s="2" t="s">
        <v>20</v>
      </c>
      <c r="E28" s="3" t="s">
        <v>73</v>
      </c>
    </row>
    <row r="29" ht="15.75" customHeight="1">
      <c r="A29" s="2" t="s">
        <v>5</v>
      </c>
      <c r="B29" s="2" t="s">
        <v>69</v>
      </c>
      <c r="C29" s="2" t="s">
        <v>74</v>
      </c>
      <c r="D29" s="2" t="s">
        <v>20</v>
      </c>
      <c r="E29" s="3" t="s">
        <v>75</v>
      </c>
    </row>
    <row r="30" ht="15.75" customHeight="1">
      <c r="A30" s="2" t="s">
        <v>76</v>
      </c>
      <c r="B30" s="2" t="s">
        <v>6</v>
      </c>
      <c r="C30" s="2" t="s">
        <v>77</v>
      </c>
      <c r="D30" s="2" t="s">
        <v>24</v>
      </c>
      <c r="E30" s="3" t="s">
        <v>78</v>
      </c>
    </row>
    <row r="31" ht="15.75" customHeight="1">
      <c r="A31" s="2" t="s">
        <v>76</v>
      </c>
      <c r="B31" s="2" t="s">
        <v>6</v>
      </c>
      <c r="C31" s="2" t="s">
        <v>79</v>
      </c>
      <c r="D31" s="2" t="s">
        <v>11</v>
      </c>
      <c r="E31" s="3" t="s">
        <v>80</v>
      </c>
    </row>
    <row r="32" ht="15.75" customHeight="1">
      <c r="A32" s="2" t="s">
        <v>76</v>
      </c>
      <c r="B32" s="2" t="s">
        <v>6</v>
      </c>
      <c r="C32" s="2" t="s">
        <v>81</v>
      </c>
      <c r="D32" s="2" t="s">
        <v>8</v>
      </c>
      <c r="E32" s="3" t="s">
        <v>82</v>
      </c>
    </row>
    <row r="33" ht="15.75" customHeight="1">
      <c r="A33" s="2" t="s">
        <v>76</v>
      </c>
      <c r="B33" s="2" t="s">
        <v>6</v>
      </c>
      <c r="C33" s="2" t="s">
        <v>83</v>
      </c>
      <c r="D33" s="2" t="s">
        <v>24</v>
      </c>
      <c r="E33" s="3" t="s">
        <v>84</v>
      </c>
    </row>
    <row r="34" ht="15.75" customHeight="1">
      <c r="A34" s="2" t="s">
        <v>76</v>
      </c>
      <c r="B34" s="2" t="s">
        <v>6</v>
      </c>
      <c r="C34" s="2" t="s">
        <v>85</v>
      </c>
      <c r="D34" s="2" t="s">
        <v>24</v>
      </c>
      <c r="E34" s="3" t="s">
        <v>86</v>
      </c>
    </row>
    <row r="35" ht="15.75" customHeight="1">
      <c r="A35" s="2" t="s">
        <v>76</v>
      </c>
      <c r="B35" s="2" t="s">
        <v>22</v>
      </c>
      <c r="C35" s="2" t="s">
        <v>87</v>
      </c>
      <c r="D35" s="2" t="s">
        <v>11</v>
      </c>
      <c r="E35" s="3" t="s">
        <v>88</v>
      </c>
    </row>
    <row r="36" ht="15.75" customHeight="1">
      <c r="A36" s="2" t="s">
        <v>76</v>
      </c>
      <c r="B36" s="2" t="s">
        <v>22</v>
      </c>
      <c r="C36" s="2" t="s">
        <v>89</v>
      </c>
      <c r="D36" s="2" t="s">
        <v>24</v>
      </c>
      <c r="E36" s="3" t="s">
        <v>90</v>
      </c>
    </row>
    <row r="37" ht="15.75" customHeight="1">
      <c r="A37" s="2" t="s">
        <v>76</v>
      </c>
      <c r="B37" s="2" t="s">
        <v>22</v>
      </c>
      <c r="C37" s="2" t="s">
        <v>91</v>
      </c>
      <c r="D37" s="2" t="s">
        <v>11</v>
      </c>
      <c r="E37" s="3" t="s">
        <v>92</v>
      </c>
    </row>
    <row r="38" ht="15.75" customHeight="1">
      <c r="A38" s="2" t="s">
        <v>76</v>
      </c>
      <c r="B38" s="2" t="s">
        <v>22</v>
      </c>
      <c r="C38" s="2" t="s">
        <v>93</v>
      </c>
      <c r="D38" s="2" t="s">
        <v>8</v>
      </c>
      <c r="E38" s="3" t="s">
        <v>94</v>
      </c>
    </row>
    <row r="39" ht="15.75" customHeight="1">
      <c r="A39" s="2" t="s">
        <v>76</v>
      </c>
      <c r="B39" s="2" t="s">
        <v>26</v>
      </c>
      <c r="C39" s="2" t="s">
        <v>95</v>
      </c>
      <c r="D39" s="2" t="s">
        <v>11</v>
      </c>
      <c r="E39" s="3" t="s">
        <v>96</v>
      </c>
    </row>
    <row r="40" ht="15.75" customHeight="1">
      <c r="A40" s="2" t="s">
        <v>76</v>
      </c>
      <c r="B40" s="2" t="s">
        <v>31</v>
      </c>
      <c r="C40" s="2" t="s">
        <v>97</v>
      </c>
      <c r="D40" s="2" t="s">
        <v>11</v>
      </c>
      <c r="E40" s="3" t="s">
        <v>98</v>
      </c>
    </row>
    <row r="41" ht="15.75" customHeight="1">
      <c r="A41" s="2" t="s">
        <v>76</v>
      </c>
      <c r="B41" s="2" t="s">
        <v>31</v>
      </c>
      <c r="C41" s="2" t="s">
        <v>99</v>
      </c>
      <c r="D41" s="2" t="s">
        <v>20</v>
      </c>
      <c r="E41" s="3" t="s">
        <v>100</v>
      </c>
    </row>
    <row r="42" ht="15.75" customHeight="1">
      <c r="A42" s="2" t="s">
        <v>76</v>
      </c>
      <c r="B42" s="2" t="s">
        <v>36</v>
      </c>
      <c r="C42" s="2" t="s">
        <v>101</v>
      </c>
      <c r="D42" s="2" t="s">
        <v>11</v>
      </c>
      <c r="E42" s="3" t="s">
        <v>102</v>
      </c>
    </row>
    <row r="43" ht="15.75" customHeight="1">
      <c r="A43" s="2" t="s">
        <v>76</v>
      </c>
      <c r="B43" s="2" t="s">
        <v>39</v>
      </c>
      <c r="C43" s="2" t="s">
        <v>103</v>
      </c>
      <c r="D43" s="2" t="s">
        <v>24</v>
      </c>
      <c r="E43" s="3" t="s">
        <v>104</v>
      </c>
    </row>
    <row r="44" ht="15.75" customHeight="1">
      <c r="A44" s="2" t="s">
        <v>76</v>
      </c>
      <c r="B44" s="2" t="s">
        <v>46</v>
      </c>
      <c r="C44" s="2" t="s">
        <v>105</v>
      </c>
      <c r="D44" s="2" t="s">
        <v>11</v>
      </c>
      <c r="E44" s="3" t="s">
        <v>106</v>
      </c>
    </row>
    <row r="45" ht="15.75" customHeight="1">
      <c r="A45" s="2" t="s">
        <v>76</v>
      </c>
      <c r="B45" s="2" t="s">
        <v>53</v>
      </c>
      <c r="C45" s="2" t="s">
        <v>107</v>
      </c>
      <c r="D45" s="2" t="s">
        <v>24</v>
      </c>
      <c r="E45" s="3" t="s">
        <v>108</v>
      </c>
    </row>
    <row r="46" ht="15.75" customHeight="1">
      <c r="A46" s="2" t="s">
        <v>76</v>
      </c>
      <c r="B46" s="2" t="s">
        <v>53</v>
      </c>
      <c r="C46" s="2" t="s">
        <v>109</v>
      </c>
      <c r="D46" s="2" t="s">
        <v>24</v>
      </c>
      <c r="E46" s="3" t="s">
        <v>110</v>
      </c>
    </row>
    <row r="47" ht="15.75" customHeight="1">
      <c r="A47" s="2" t="s">
        <v>76</v>
      </c>
      <c r="B47" s="2" t="s">
        <v>53</v>
      </c>
      <c r="C47" s="2" t="s">
        <v>111</v>
      </c>
      <c r="D47" s="2" t="s">
        <v>11</v>
      </c>
      <c r="E47" s="3" t="s">
        <v>112</v>
      </c>
    </row>
    <row r="48" ht="15.75" customHeight="1">
      <c r="A48" s="2" t="s">
        <v>76</v>
      </c>
      <c r="B48" s="2" t="s">
        <v>53</v>
      </c>
      <c r="C48" s="2" t="s">
        <v>113</v>
      </c>
      <c r="D48" s="2" t="s">
        <v>8</v>
      </c>
      <c r="E48" s="3" t="s">
        <v>114</v>
      </c>
    </row>
    <row r="49" ht="15.75" customHeight="1">
      <c r="A49" s="2" t="s">
        <v>76</v>
      </c>
      <c r="B49" s="2" t="s">
        <v>69</v>
      </c>
      <c r="C49" s="2" t="s">
        <v>115</v>
      </c>
      <c r="D49" s="2" t="s">
        <v>11</v>
      </c>
      <c r="E49" s="3" t="s">
        <v>116</v>
      </c>
    </row>
    <row r="50" ht="15.75" customHeight="1">
      <c r="A50" s="2" t="s">
        <v>117</v>
      </c>
      <c r="B50" s="2" t="s">
        <v>6</v>
      </c>
      <c r="C50" s="2" t="s">
        <v>19</v>
      </c>
      <c r="D50" s="2" t="s">
        <v>20</v>
      </c>
      <c r="E50" s="3" t="s">
        <v>118</v>
      </c>
    </row>
    <row r="51" ht="15.75" customHeight="1">
      <c r="A51" s="2" t="s">
        <v>117</v>
      </c>
      <c r="B51" s="2" t="s">
        <v>6</v>
      </c>
      <c r="C51" s="2" t="s">
        <v>119</v>
      </c>
      <c r="D51" s="2" t="s">
        <v>11</v>
      </c>
      <c r="E51" s="3" t="s">
        <v>120</v>
      </c>
    </row>
    <row r="52" ht="15.75" customHeight="1">
      <c r="A52" s="2" t="s">
        <v>117</v>
      </c>
      <c r="B52" s="2" t="s">
        <v>6</v>
      </c>
      <c r="C52" s="2" t="s">
        <v>85</v>
      </c>
      <c r="D52" s="2" t="s">
        <v>20</v>
      </c>
      <c r="E52" s="3" t="s">
        <v>121</v>
      </c>
    </row>
    <row r="53" ht="15.75" customHeight="1">
      <c r="A53" s="2" t="s">
        <v>117</v>
      </c>
      <c r="B53" s="2" t="s">
        <v>22</v>
      </c>
      <c r="C53" s="2" t="s">
        <v>122</v>
      </c>
      <c r="D53" s="2" t="s">
        <v>24</v>
      </c>
      <c r="E53" s="3" t="s">
        <v>123</v>
      </c>
    </row>
    <row r="54" ht="15.75" customHeight="1">
      <c r="A54" s="2" t="s">
        <v>117</v>
      </c>
      <c r="B54" s="2" t="s">
        <v>22</v>
      </c>
      <c r="C54" s="2" t="s">
        <v>124</v>
      </c>
      <c r="D54" s="2" t="s">
        <v>8</v>
      </c>
      <c r="E54" s="3" t="s">
        <v>125</v>
      </c>
    </row>
    <row r="55" ht="15.75" customHeight="1">
      <c r="A55" s="2" t="s">
        <v>117</v>
      </c>
      <c r="B55" s="2" t="s">
        <v>22</v>
      </c>
      <c r="C55" s="2" t="s">
        <v>126</v>
      </c>
      <c r="D55" s="2" t="s">
        <v>11</v>
      </c>
      <c r="E55" s="3" t="s">
        <v>127</v>
      </c>
    </row>
    <row r="56" ht="15.75" customHeight="1">
      <c r="A56" s="2" t="s">
        <v>117</v>
      </c>
      <c r="B56" s="2" t="s">
        <v>22</v>
      </c>
      <c r="C56" s="2" t="s">
        <v>128</v>
      </c>
      <c r="D56" s="2" t="s">
        <v>20</v>
      </c>
      <c r="E56" s="3" t="s">
        <v>129</v>
      </c>
    </row>
    <row r="57" ht="15.75" customHeight="1">
      <c r="A57" s="2" t="s">
        <v>117</v>
      </c>
      <c r="B57" s="2" t="s">
        <v>26</v>
      </c>
      <c r="C57" s="2" t="s">
        <v>130</v>
      </c>
      <c r="D57" s="2" t="s">
        <v>11</v>
      </c>
      <c r="E57" s="3" t="s">
        <v>131</v>
      </c>
    </row>
    <row r="58" ht="15.75" customHeight="1">
      <c r="A58" s="2" t="s">
        <v>117</v>
      </c>
      <c r="B58" s="2" t="s">
        <v>26</v>
      </c>
      <c r="C58" s="2" t="s">
        <v>132</v>
      </c>
      <c r="D58" s="2" t="s">
        <v>20</v>
      </c>
      <c r="E58" s="3" t="s">
        <v>133</v>
      </c>
    </row>
    <row r="59" ht="15.75" customHeight="1">
      <c r="A59" s="2" t="s">
        <v>117</v>
      </c>
      <c r="B59" s="2" t="s">
        <v>31</v>
      </c>
      <c r="C59" s="2" t="s">
        <v>134</v>
      </c>
      <c r="D59" s="2" t="s">
        <v>11</v>
      </c>
      <c r="E59" s="3" t="s">
        <v>135</v>
      </c>
    </row>
    <row r="60" ht="15.75" customHeight="1">
      <c r="A60" s="2" t="s">
        <v>117</v>
      </c>
      <c r="B60" s="2" t="s">
        <v>31</v>
      </c>
      <c r="C60" s="2" t="s">
        <v>99</v>
      </c>
      <c r="D60" s="2" t="s">
        <v>24</v>
      </c>
      <c r="E60" s="3" t="s">
        <v>136</v>
      </c>
    </row>
    <row r="61" ht="15.75" customHeight="1">
      <c r="A61" s="2" t="s">
        <v>117</v>
      </c>
      <c r="B61" s="2" t="s">
        <v>36</v>
      </c>
      <c r="C61" s="2" t="s">
        <v>137</v>
      </c>
      <c r="D61" s="2" t="s">
        <v>11</v>
      </c>
      <c r="E61" s="3" t="s">
        <v>138</v>
      </c>
    </row>
    <row r="62" ht="15.75" customHeight="1">
      <c r="A62" s="2" t="s">
        <v>117</v>
      </c>
      <c r="B62" s="2" t="s">
        <v>36</v>
      </c>
      <c r="C62" s="2" t="s">
        <v>139</v>
      </c>
      <c r="D62" s="2" t="s">
        <v>24</v>
      </c>
      <c r="E62" s="3" t="s">
        <v>140</v>
      </c>
    </row>
    <row r="63" ht="15.75" customHeight="1">
      <c r="A63" s="2" t="s">
        <v>117</v>
      </c>
      <c r="B63" s="2" t="s">
        <v>53</v>
      </c>
      <c r="C63" s="2" t="s">
        <v>141</v>
      </c>
      <c r="D63" s="2" t="s">
        <v>20</v>
      </c>
      <c r="E63" s="3" t="s">
        <v>142</v>
      </c>
    </row>
    <row r="64" ht="15.75" customHeight="1">
      <c r="A64" s="2" t="s">
        <v>117</v>
      </c>
      <c r="B64" s="2" t="s">
        <v>53</v>
      </c>
      <c r="C64" s="2" t="s">
        <v>143</v>
      </c>
      <c r="D64" s="2" t="s">
        <v>20</v>
      </c>
      <c r="E64" s="3" t="s">
        <v>144</v>
      </c>
    </row>
    <row r="65" ht="15.75" customHeight="1">
      <c r="A65" s="2" t="s">
        <v>117</v>
      </c>
      <c r="B65" s="2" t="s">
        <v>53</v>
      </c>
      <c r="C65" s="2" t="s">
        <v>107</v>
      </c>
      <c r="D65" s="2" t="s">
        <v>20</v>
      </c>
      <c r="E65" s="3" t="s">
        <v>145</v>
      </c>
    </row>
    <row r="66" ht="15.75" customHeight="1">
      <c r="A66" s="2" t="s">
        <v>117</v>
      </c>
      <c r="B66" s="2" t="s">
        <v>64</v>
      </c>
      <c r="C66" s="2" t="s">
        <v>146</v>
      </c>
      <c r="D66" s="2" t="s">
        <v>20</v>
      </c>
      <c r="E66" s="3" t="s">
        <v>147</v>
      </c>
    </row>
    <row r="67" ht="15.75" customHeight="1">
      <c r="A67" s="2" t="s">
        <v>117</v>
      </c>
      <c r="B67" s="2" t="s">
        <v>69</v>
      </c>
      <c r="C67" s="2" t="s">
        <v>148</v>
      </c>
      <c r="D67" s="2" t="s">
        <v>11</v>
      </c>
      <c r="E67" s="3" t="s">
        <v>149</v>
      </c>
    </row>
    <row r="68" ht="15.75" customHeight="1">
      <c r="A68" s="2" t="s">
        <v>117</v>
      </c>
      <c r="B68" s="2" t="s">
        <v>69</v>
      </c>
      <c r="C68" s="2" t="s">
        <v>74</v>
      </c>
      <c r="D68" s="2" t="s">
        <v>24</v>
      </c>
      <c r="E68" s="3" t="s">
        <v>150</v>
      </c>
    </row>
    <row r="69" ht="15.75" customHeight="1">
      <c r="A69" s="2" t="s">
        <v>117</v>
      </c>
      <c r="B69" s="2" t="s">
        <v>69</v>
      </c>
      <c r="C69" s="2" t="s">
        <v>151</v>
      </c>
      <c r="D69" s="2" t="s">
        <v>11</v>
      </c>
      <c r="E69" s="3" t="s">
        <v>152</v>
      </c>
    </row>
    <row r="70" ht="15.75" customHeight="1">
      <c r="A70" s="2" t="s">
        <v>117</v>
      </c>
      <c r="B70" s="2" t="s">
        <v>69</v>
      </c>
      <c r="C70" s="2" t="s">
        <v>153</v>
      </c>
      <c r="D70" s="2" t="s">
        <v>11</v>
      </c>
      <c r="E70" s="3" t="s">
        <v>154</v>
      </c>
    </row>
    <row r="71" ht="15.75" customHeight="1">
      <c r="A71" s="2" t="s">
        <v>155</v>
      </c>
      <c r="B71" s="2" t="s">
        <v>6</v>
      </c>
      <c r="C71" s="2" t="s">
        <v>85</v>
      </c>
      <c r="D71" s="2" t="s">
        <v>24</v>
      </c>
      <c r="E71" s="3" t="s">
        <v>156</v>
      </c>
    </row>
    <row r="72" ht="15.75" customHeight="1">
      <c r="A72" s="2" t="s">
        <v>155</v>
      </c>
      <c r="B72" s="2" t="s">
        <v>6</v>
      </c>
      <c r="C72" s="2" t="s">
        <v>157</v>
      </c>
      <c r="D72" s="2" t="s">
        <v>24</v>
      </c>
      <c r="E72" s="3" t="s">
        <v>158</v>
      </c>
    </row>
    <row r="73" ht="15.75" customHeight="1">
      <c r="A73" s="2" t="s">
        <v>155</v>
      </c>
      <c r="B73" s="2" t="s">
        <v>6</v>
      </c>
      <c r="C73" s="2" t="s">
        <v>159</v>
      </c>
      <c r="D73" s="2" t="s">
        <v>11</v>
      </c>
      <c r="E73" s="3" t="s">
        <v>160</v>
      </c>
    </row>
    <row r="74" ht="15.75" customHeight="1">
      <c r="A74" s="2" t="s">
        <v>155</v>
      </c>
      <c r="B74" s="2" t="s">
        <v>6</v>
      </c>
      <c r="C74" s="2" t="s">
        <v>161</v>
      </c>
      <c r="D74" s="2" t="s">
        <v>20</v>
      </c>
      <c r="E74" s="3" t="s">
        <v>162</v>
      </c>
    </row>
    <row r="75" ht="15.75" customHeight="1">
      <c r="A75" s="2" t="s">
        <v>155</v>
      </c>
      <c r="B75" s="2" t="s">
        <v>22</v>
      </c>
      <c r="C75" s="2" t="s">
        <v>163</v>
      </c>
      <c r="D75" s="2" t="s">
        <v>24</v>
      </c>
      <c r="E75" s="3" t="s">
        <v>164</v>
      </c>
    </row>
    <row r="76" ht="15.75" customHeight="1">
      <c r="A76" s="2" t="s">
        <v>155</v>
      </c>
      <c r="B76" s="2" t="s">
        <v>22</v>
      </c>
      <c r="C76" s="2" t="s">
        <v>124</v>
      </c>
      <c r="D76" s="2" t="s">
        <v>20</v>
      </c>
      <c r="E76" s="3" t="s">
        <v>165</v>
      </c>
    </row>
    <row r="77" ht="15.75" customHeight="1">
      <c r="A77" s="2" t="s">
        <v>155</v>
      </c>
      <c r="B77" s="2" t="s">
        <v>31</v>
      </c>
      <c r="C77" s="2" t="s">
        <v>166</v>
      </c>
      <c r="D77" s="2" t="s">
        <v>167</v>
      </c>
      <c r="E77" s="3" t="s">
        <v>168</v>
      </c>
    </row>
    <row r="78" ht="15.75" customHeight="1">
      <c r="A78" s="2" t="s">
        <v>155</v>
      </c>
      <c r="B78" s="2" t="s">
        <v>31</v>
      </c>
      <c r="C78" s="2" t="s">
        <v>32</v>
      </c>
      <c r="D78" s="2" t="s">
        <v>24</v>
      </c>
      <c r="E78" s="3" t="s">
        <v>169</v>
      </c>
    </row>
    <row r="79" ht="15.75" customHeight="1">
      <c r="A79" s="2" t="s">
        <v>155</v>
      </c>
      <c r="B79" s="2" t="s">
        <v>36</v>
      </c>
      <c r="C79" s="2" t="s">
        <v>170</v>
      </c>
      <c r="D79" s="2" t="s">
        <v>171</v>
      </c>
      <c r="E79" s="3" t="s">
        <v>172</v>
      </c>
    </row>
    <row r="80" ht="15.75" customHeight="1">
      <c r="A80" s="2" t="s">
        <v>155</v>
      </c>
      <c r="B80" s="2" t="s">
        <v>36</v>
      </c>
      <c r="C80" s="2" t="s">
        <v>173</v>
      </c>
      <c r="D80" s="2" t="s">
        <v>174</v>
      </c>
      <c r="E80" s="3" t="s">
        <v>175</v>
      </c>
    </row>
    <row r="81" ht="15.75" customHeight="1">
      <c r="A81" s="2" t="s">
        <v>155</v>
      </c>
      <c r="B81" s="2" t="s">
        <v>46</v>
      </c>
      <c r="C81" s="2" t="s">
        <v>176</v>
      </c>
      <c r="D81" s="2" t="s">
        <v>11</v>
      </c>
      <c r="E81" s="3" t="s">
        <v>177</v>
      </c>
    </row>
    <row r="82" ht="15.75" customHeight="1">
      <c r="A82" s="2" t="s">
        <v>155</v>
      </c>
      <c r="B82" s="2" t="s">
        <v>53</v>
      </c>
      <c r="C82" s="2" t="s">
        <v>178</v>
      </c>
      <c r="D82" s="2" t="s">
        <v>20</v>
      </c>
      <c r="E82" s="3" t="s">
        <v>179</v>
      </c>
    </row>
    <row r="83" ht="15.75" customHeight="1">
      <c r="A83" s="2" t="s">
        <v>155</v>
      </c>
      <c r="B83" s="2" t="s">
        <v>53</v>
      </c>
      <c r="C83" s="2" t="s">
        <v>180</v>
      </c>
      <c r="D83" s="2" t="s">
        <v>20</v>
      </c>
      <c r="E83" s="3" t="s">
        <v>181</v>
      </c>
    </row>
    <row r="84" ht="15.75" customHeight="1">
      <c r="A84" s="2" t="s">
        <v>155</v>
      </c>
      <c r="B84" s="2" t="s">
        <v>64</v>
      </c>
      <c r="C84" s="2" t="s">
        <v>182</v>
      </c>
      <c r="D84" s="2" t="s">
        <v>11</v>
      </c>
      <c r="E84" s="3" t="s">
        <v>183</v>
      </c>
    </row>
    <row r="85" ht="15.75" customHeight="1">
      <c r="A85" s="2" t="s">
        <v>155</v>
      </c>
      <c r="B85" s="2" t="s">
        <v>69</v>
      </c>
      <c r="C85" s="2" t="s">
        <v>184</v>
      </c>
      <c r="D85" s="2" t="s">
        <v>11</v>
      </c>
      <c r="E85" s="3" t="s">
        <v>185</v>
      </c>
    </row>
    <row r="86" ht="15.75" customHeight="1">
      <c r="A86" s="2" t="s">
        <v>155</v>
      </c>
      <c r="B86" s="2" t="s">
        <v>69</v>
      </c>
      <c r="C86" s="2" t="s">
        <v>186</v>
      </c>
      <c r="D86" s="2" t="s">
        <v>24</v>
      </c>
      <c r="E86" s="3" t="s">
        <v>187</v>
      </c>
    </row>
    <row r="87" ht="15.75" customHeight="1">
      <c r="A87" s="2" t="s">
        <v>188</v>
      </c>
      <c r="B87" s="2" t="s">
        <v>6</v>
      </c>
      <c r="C87" s="2" t="s">
        <v>189</v>
      </c>
      <c r="D87" s="2" t="s">
        <v>20</v>
      </c>
      <c r="E87" s="3" t="s">
        <v>190</v>
      </c>
    </row>
    <row r="88" ht="15.75" customHeight="1">
      <c r="A88" s="2" t="s">
        <v>188</v>
      </c>
      <c r="B88" s="2" t="s">
        <v>6</v>
      </c>
      <c r="C88" s="2" t="s">
        <v>85</v>
      </c>
      <c r="D88" s="2" t="s">
        <v>24</v>
      </c>
      <c r="E88" s="3" t="s">
        <v>191</v>
      </c>
    </row>
    <row r="89" ht="15.75" customHeight="1">
      <c r="A89" s="2" t="s">
        <v>188</v>
      </c>
      <c r="B89" s="2" t="s">
        <v>6</v>
      </c>
      <c r="C89" s="2" t="s">
        <v>161</v>
      </c>
      <c r="D89" s="2" t="s">
        <v>24</v>
      </c>
      <c r="E89" s="3" t="s">
        <v>192</v>
      </c>
    </row>
    <row r="90" ht="15.75" customHeight="1">
      <c r="A90" s="2" t="s">
        <v>188</v>
      </c>
      <c r="B90" s="2" t="s">
        <v>22</v>
      </c>
      <c r="C90" s="2" t="s">
        <v>193</v>
      </c>
      <c r="D90" s="2" t="s">
        <v>24</v>
      </c>
      <c r="E90" s="3" t="s">
        <v>194</v>
      </c>
    </row>
    <row r="91" ht="15.75" customHeight="1">
      <c r="A91" s="2" t="s">
        <v>188</v>
      </c>
      <c r="B91" s="2" t="s">
        <v>22</v>
      </c>
      <c r="C91" s="2" t="s">
        <v>122</v>
      </c>
      <c r="D91" s="2" t="s">
        <v>20</v>
      </c>
      <c r="E91" s="3" t="s">
        <v>195</v>
      </c>
    </row>
    <row r="92" ht="15.75" customHeight="1">
      <c r="A92" s="2" t="s">
        <v>188</v>
      </c>
      <c r="B92" s="2" t="s">
        <v>26</v>
      </c>
      <c r="C92" s="2" t="s">
        <v>196</v>
      </c>
      <c r="D92" s="2" t="s">
        <v>11</v>
      </c>
      <c r="E92" s="4" t="s">
        <v>197</v>
      </c>
    </row>
    <row r="93" ht="15.75" customHeight="1">
      <c r="A93" s="2" t="s">
        <v>188</v>
      </c>
      <c r="B93" s="2" t="s">
        <v>26</v>
      </c>
      <c r="C93" s="2" t="s">
        <v>198</v>
      </c>
      <c r="D93" s="2" t="s">
        <v>11</v>
      </c>
      <c r="E93" s="3" t="s">
        <v>199</v>
      </c>
    </row>
    <row r="94" ht="15.75" customHeight="1">
      <c r="A94" s="2" t="s">
        <v>188</v>
      </c>
      <c r="B94" s="2" t="s">
        <v>31</v>
      </c>
      <c r="C94" s="2" t="s">
        <v>200</v>
      </c>
      <c r="D94" s="2" t="s">
        <v>167</v>
      </c>
      <c r="E94" s="3" t="s">
        <v>201</v>
      </c>
    </row>
    <row r="95" ht="15.75" customHeight="1">
      <c r="A95" s="2" t="s">
        <v>188</v>
      </c>
      <c r="B95" s="2" t="s">
        <v>31</v>
      </c>
      <c r="C95" s="2" t="s">
        <v>202</v>
      </c>
      <c r="D95" s="2" t="s">
        <v>11</v>
      </c>
      <c r="E95" s="3" t="s">
        <v>203</v>
      </c>
    </row>
    <row r="96" ht="15.75" customHeight="1">
      <c r="A96" s="2" t="s">
        <v>188</v>
      </c>
      <c r="B96" s="2" t="s">
        <v>31</v>
      </c>
      <c r="C96" s="2" t="s">
        <v>204</v>
      </c>
      <c r="D96" s="2" t="s">
        <v>167</v>
      </c>
      <c r="E96" s="3" t="s">
        <v>205</v>
      </c>
    </row>
    <row r="97" ht="15.75" customHeight="1">
      <c r="A97" s="2" t="s">
        <v>188</v>
      </c>
      <c r="B97" s="2" t="s">
        <v>31</v>
      </c>
      <c r="C97" s="2" t="s">
        <v>206</v>
      </c>
      <c r="D97" s="2" t="s">
        <v>207</v>
      </c>
      <c r="E97" s="3" t="s">
        <v>208</v>
      </c>
    </row>
    <row r="98" ht="15.75" customHeight="1">
      <c r="A98" s="2" t="s">
        <v>188</v>
      </c>
      <c r="B98" s="2" t="s">
        <v>31</v>
      </c>
      <c r="C98" s="2" t="s">
        <v>209</v>
      </c>
      <c r="D98" s="2" t="s">
        <v>167</v>
      </c>
      <c r="E98" s="3" t="s">
        <v>210</v>
      </c>
    </row>
    <row r="99" ht="15.75" customHeight="1">
      <c r="A99" s="2" t="s">
        <v>188</v>
      </c>
      <c r="B99" s="2" t="s">
        <v>31</v>
      </c>
      <c r="C99" s="2" t="s">
        <v>211</v>
      </c>
      <c r="D99" s="2" t="s">
        <v>8</v>
      </c>
      <c r="E99" s="3" t="s">
        <v>212</v>
      </c>
    </row>
    <row r="100" ht="15.75" customHeight="1">
      <c r="A100" s="2" t="s">
        <v>188</v>
      </c>
      <c r="B100" s="2" t="s">
        <v>36</v>
      </c>
      <c r="C100" s="2" t="s">
        <v>137</v>
      </c>
      <c r="D100" s="2" t="s">
        <v>8</v>
      </c>
      <c r="E100" s="3" t="s">
        <v>213</v>
      </c>
    </row>
    <row r="101" ht="15.75" customHeight="1">
      <c r="A101" s="2" t="s">
        <v>188</v>
      </c>
      <c r="B101" s="2" t="s">
        <v>36</v>
      </c>
      <c r="C101" s="2" t="s">
        <v>214</v>
      </c>
      <c r="D101" s="2" t="s">
        <v>8</v>
      </c>
      <c r="E101" s="3" t="s">
        <v>215</v>
      </c>
    </row>
    <row r="102" ht="15.75" customHeight="1">
      <c r="A102" s="2" t="s">
        <v>188</v>
      </c>
      <c r="B102" s="2" t="s">
        <v>46</v>
      </c>
      <c r="C102" s="2" t="s">
        <v>216</v>
      </c>
      <c r="D102" s="2" t="s">
        <v>24</v>
      </c>
      <c r="E102" s="3" t="s">
        <v>217</v>
      </c>
    </row>
    <row r="103" ht="15.75" customHeight="1">
      <c r="A103" s="2" t="s">
        <v>188</v>
      </c>
      <c r="B103" s="2" t="s">
        <v>53</v>
      </c>
      <c r="C103" s="2" t="s">
        <v>218</v>
      </c>
      <c r="D103" s="2" t="s">
        <v>24</v>
      </c>
      <c r="E103" s="3" t="s">
        <v>219</v>
      </c>
    </row>
    <row r="104" ht="15.75" customHeight="1">
      <c r="A104" s="2" t="s">
        <v>188</v>
      </c>
      <c r="B104" s="2" t="s">
        <v>53</v>
      </c>
      <c r="C104" s="2" t="s">
        <v>220</v>
      </c>
      <c r="D104" s="2" t="s">
        <v>20</v>
      </c>
      <c r="E104" s="3" t="s">
        <v>221</v>
      </c>
    </row>
    <row r="105" ht="15.75" customHeight="1">
      <c r="A105" s="2" t="s">
        <v>188</v>
      </c>
      <c r="B105" s="2" t="s">
        <v>64</v>
      </c>
      <c r="C105" s="2" t="s">
        <v>222</v>
      </c>
      <c r="D105" s="2" t="s">
        <v>24</v>
      </c>
      <c r="E105" s="3" t="s">
        <v>223</v>
      </c>
    </row>
    <row r="106" ht="15.75" customHeight="1">
      <c r="A106" s="2" t="s">
        <v>188</v>
      </c>
      <c r="B106" s="2" t="s">
        <v>69</v>
      </c>
      <c r="C106" s="2" t="s">
        <v>224</v>
      </c>
      <c r="D106" s="2" t="s">
        <v>8</v>
      </c>
      <c r="E106" s="3" t="s">
        <v>225</v>
      </c>
    </row>
    <row r="107" ht="15.75" customHeight="1">
      <c r="A107" s="2" t="s">
        <v>188</v>
      </c>
      <c r="B107" s="2" t="s">
        <v>69</v>
      </c>
      <c r="C107" s="2" t="s">
        <v>226</v>
      </c>
      <c r="D107" s="2" t="s">
        <v>8</v>
      </c>
      <c r="E107" s="3" t="s">
        <v>227</v>
      </c>
    </row>
    <row r="108" ht="15.75" customHeight="1">
      <c r="A108" s="2" t="s">
        <v>188</v>
      </c>
      <c r="B108" s="2" t="s">
        <v>69</v>
      </c>
      <c r="C108" s="2" t="s">
        <v>228</v>
      </c>
      <c r="D108" s="2" t="s">
        <v>11</v>
      </c>
      <c r="E108" s="3" t="s">
        <v>229</v>
      </c>
    </row>
    <row r="109" ht="15.75" customHeight="1">
      <c r="A109" s="2" t="s">
        <v>230</v>
      </c>
      <c r="B109" s="2" t="s">
        <v>6</v>
      </c>
      <c r="C109" s="2" t="s">
        <v>85</v>
      </c>
      <c r="D109" s="2" t="s">
        <v>24</v>
      </c>
      <c r="E109" s="3" t="s">
        <v>231</v>
      </c>
    </row>
    <row r="110" ht="15.75" customHeight="1">
      <c r="A110" s="2" t="s">
        <v>230</v>
      </c>
      <c r="B110" s="2" t="s">
        <v>6</v>
      </c>
      <c r="C110" s="2" t="s">
        <v>232</v>
      </c>
      <c r="D110" s="2" t="s">
        <v>24</v>
      </c>
      <c r="E110" s="3" t="s">
        <v>233</v>
      </c>
    </row>
    <row r="111" ht="15.75" customHeight="1">
      <c r="A111" s="2" t="s">
        <v>230</v>
      </c>
      <c r="B111" s="2" t="s">
        <v>6</v>
      </c>
      <c r="C111" s="2" t="s">
        <v>234</v>
      </c>
      <c r="D111" s="2" t="s">
        <v>8</v>
      </c>
      <c r="E111" s="3" t="s">
        <v>235</v>
      </c>
    </row>
    <row r="112" ht="15.75" customHeight="1">
      <c r="A112" s="2" t="s">
        <v>230</v>
      </c>
      <c r="B112" s="2" t="s">
        <v>6</v>
      </c>
      <c r="C112" s="2" t="s">
        <v>161</v>
      </c>
      <c r="D112" s="2" t="s">
        <v>24</v>
      </c>
      <c r="E112" s="3" t="s">
        <v>236</v>
      </c>
    </row>
    <row r="113" ht="15.75" customHeight="1">
      <c r="A113" s="2" t="s">
        <v>230</v>
      </c>
      <c r="B113" s="2" t="s">
        <v>22</v>
      </c>
      <c r="C113" s="2" t="s">
        <v>237</v>
      </c>
      <c r="D113" s="2" t="s">
        <v>24</v>
      </c>
      <c r="E113" s="3" t="s">
        <v>238</v>
      </c>
    </row>
    <row r="114" ht="15.75" customHeight="1">
      <c r="A114" s="2" t="s">
        <v>230</v>
      </c>
      <c r="B114" s="2" t="s">
        <v>26</v>
      </c>
      <c r="C114" s="2" t="s">
        <v>239</v>
      </c>
      <c r="D114" s="2" t="s">
        <v>11</v>
      </c>
      <c r="E114" s="3" t="s">
        <v>240</v>
      </c>
    </row>
    <row r="115" ht="15.75" customHeight="1">
      <c r="A115" s="2" t="s">
        <v>230</v>
      </c>
      <c r="B115" s="2" t="s">
        <v>31</v>
      </c>
      <c r="C115" s="2" t="s">
        <v>241</v>
      </c>
      <c r="D115" s="2" t="s">
        <v>20</v>
      </c>
      <c r="E115" s="4" t="s">
        <v>242</v>
      </c>
    </row>
    <row r="116" ht="15.75" customHeight="1">
      <c r="A116" s="2" t="s">
        <v>230</v>
      </c>
      <c r="B116" s="2" t="s">
        <v>31</v>
      </c>
      <c r="C116" s="2" t="s">
        <v>243</v>
      </c>
      <c r="D116" s="2" t="s">
        <v>20</v>
      </c>
      <c r="E116" s="4" t="s">
        <v>244</v>
      </c>
    </row>
    <row r="117" ht="15.75" customHeight="1">
      <c r="A117" s="2" t="s">
        <v>230</v>
      </c>
      <c r="B117" s="2" t="s">
        <v>31</v>
      </c>
      <c r="C117" s="2" t="s">
        <v>245</v>
      </c>
      <c r="D117" s="2" t="s">
        <v>11</v>
      </c>
      <c r="E117" s="3" t="s">
        <v>246</v>
      </c>
    </row>
    <row r="118" ht="15.75" customHeight="1">
      <c r="A118" s="2" t="s">
        <v>230</v>
      </c>
      <c r="B118" s="2" t="s">
        <v>31</v>
      </c>
      <c r="C118" s="2" t="s">
        <v>247</v>
      </c>
      <c r="D118" s="2" t="s">
        <v>24</v>
      </c>
      <c r="E118" s="3" t="s">
        <v>248</v>
      </c>
    </row>
    <row r="119" ht="15.75" customHeight="1">
      <c r="A119" s="2" t="s">
        <v>230</v>
      </c>
      <c r="B119" s="2" t="s">
        <v>31</v>
      </c>
      <c r="C119" s="2" t="s">
        <v>249</v>
      </c>
      <c r="D119" s="2" t="s">
        <v>8</v>
      </c>
      <c r="E119" s="3" t="s">
        <v>250</v>
      </c>
    </row>
    <row r="120" ht="15.75" customHeight="1">
      <c r="A120" s="2" t="s">
        <v>230</v>
      </c>
      <c r="B120" s="2" t="s">
        <v>31</v>
      </c>
      <c r="C120" s="2" t="s">
        <v>251</v>
      </c>
      <c r="D120" s="2" t="s">
        <v>8</v>
      </c>
      <c r="E120" s="3" t="s">
        <v>252</v>
      </c>
    </row>
    <row r="121" ht="15.75" customHeight="1">
      <c r="A121" s="2" t="s">
        <v>230</v>
      </c>
      <c r="B121" s="2" t="s">
        <v>31</v>
      </c>
      <c r="C121" s="2" t="s">
        <v>97</v>
      </c>
      <c r="D121" s="2" t="s">
        <v>11</v>
      </c>
      <c r="E121" s="3" t="s">
        <v>253</v>
      </c>
    </row>
    <row r="122" ht="15.75" customHeight="1">
      <c r="A122" s="2" t="s">
        <v>230</v>
      </c>
      <c r="B122" s="2" t="s">
        <v>31</v>
      </c>
      <c r="C122" s="2" t="s">
        <v>254</v>
      </c>
      <c r="D122" s="2" t="s">
        <v>24</v>
      </c>
      <c r="E122" s="3" t="s">
        <v>255</v>
      </c>
    </row>
    <row r="123" ht="15.75" customHeight="1">
      <c r="A123" s="2" t="s">
        <v>230</v>
      </c>
      <c r="B123" s="2" t="s">
        <v>36</v>
      </c>
      <c r="C123" s="2" t="s">
        <v>256</v>
      </c>
      <c r="D123" s="2" t="s">
        <v>20</v>
      </c>
      <c r="E123" s="3" t="s">
        <v>257</v>
      </c>
    </row>
    <row r="124" ht="15.75" customHeight="1">
      <c r="A124" s="2" t="s">
        <v>230</v>
      </c>
      <c r="B124" s="2" t="s">
        <v>39</v>
      </c>
      <c r="C124" s="2" t="s">
        <v>258</v>
      </c>
      <c r="D124" s="2" t="s">
        <v>8</v>
      </c>
      <c r="E124" s="3" t="s">
        <v>259</v>
      </c>
    </row>
    <row r="125" ht="15.75" customHeight="1">
      <c r="A125" s="2" t="s">
        <v>230</v>
      </c>
      <c r="B125" s="2" t="s">
        <v>39</v>
      </c>
      <c r="C125" s="2" t="s">
        <v>260</v>
      </c>
      <c r="D125" s="2" t="s">
        <v>8</v>
      </c>
      <c r="E125" s="3" t="s">
        <v>261</v>
      </c>
    </row>
    <row r="126" ht="15.75" customHeight="1">
      <c r="A126" s="2" t="s">
        <v>230</v>
      </c>
      <c r="B126" s="2" t="s">
        <v>39</v>
      </c>
      <c r="C126" s="2" t="s">
        <v>262</v>
      </c>
      <c r="D126" s="2" t="s">
        <v>167</v>
      </c>
      <c r="E126" s="3" t="s">
        <v>263</v>
      </c>
    </row>
    <row r="127" ht="15.75" customHeight="1">
      <c r="A127" s="2" t="s">
        <v>230</v>
      </c>
      <c r="B127" s="2" t="s">
        <v>39</v>
      </c>
      <c r="C127" s="2" t="s">
        <v>264</v>
      </c>
      <c r="D127" s="2" t="s">
        <v>167</v>
      </c>
      <c r="E127" s="3" t="s">
        <v>265</v>
      </c>
    </row>
    <row r="128" ht="15.75" customHeight="1">
      <c r="A128" s="2" t="s">
        <v>230</v>
      </c>
      <c r="B128" s="2" t="s">
        <v>46</v>
      </c>
      <c r="C128" s="2" t="s">
        <v>266</v>
      </c>
      <c r="D128" s="2" t="s">
        <v>167</v>
      </c>
      <c r="E128" s="3" t="s">
        <v>267</v>
      </c>
    </row>
    <row r="129" ht="15.75" customHeight="1">
      <c r="A129" s="2" t="s">
        <v>230</v>
      </c>
      <c r="B129" s="2" t="s">
        <v>53</v>
      </c>
      <c r="C129" s="2" t="s">
        <v>268</v>
      </c>
      <c r="D129" s="2" t="s">
        <v>171</v>
      </c>
      <c r="E129" s="3" t="s">
        <v>269</v>
      </c>
    </row>
    <row r="130" ht="15.75" customHeight="1">
      <c r="A130" s="2" t="s">
        <v>230</v>
      </c>
      <c r="B130" s="2" t="s">
        <v>53</v>
      </c>
      <c r="C130" s="2" t="s">
        <v>270</v>
      </c>
      <c r="D130" s="2" t="s">
        <v>24</v>
      </c>
      <c r="E130" s="3" t="s">
        <v>271</v>
      </c>
    </row>
    <row r="131" ht="15.75" customHeight="1">
      <c r="A131" s="2" t="s">
        <v>230</v>
      </c>
      <c r="B131" s="2" t="s">
        <v>53</v>
      </c>
      <c r="C131" s="2" t="s">
        <v>272</v>
      </c>
      <c r="D131" s="2" t="s">
        <v>20</v>
      </c>
      <c r="E131" s="3" t="s">
        <v>273</v>
      </c>
    </row>
    <row r="132" ht="15.75" customHeight="1">
      <c r="A132" s="2" t="s">
        <v>230</v>
      </c>
      <c r="B132" s="2" t="s">
        <v>64</v>
      </c>
      <c r="C132" s="2" t="s">
        <v>274</v>
      </c>
      <c r="D132" s="2" t="s">
        <v>275</v>
      </c>
      <c r="E132" s="3" t="s">
        <v>276</v>
      </c>
    </row>
    <row r="133" ht="15.75" customHeight="1">
      <c r="A133" s="2" t="s">
        <v>230</v>
      </c>
      <c r="B133" s="2" t="s">
        <v>64</v>
      </c>
      <c r="C133" s="2" t="s">
        <v>277</v>
      </c>
      <c r="D133" s="2" t="s">
        <v>24</v>
      </c>
      <c r="E133" s="3" t="s">
        <v>278</v>
      </c>
    </row>
    <row r="134" ht="15.75" customHeight="1">
      <c r="A134" s="2" t="s">
        <v>230</v>
      </c>
      <c r="B134" s="2" t="s">
        <v>64</v>
      </c>
      <c r="C134" s="2" t="s">
        <v>279</v>
      </c>
      <c r="D134" s="2" t="s">
        <v>24</v>
      </c>
      <c r="E134" s="3" t="s">
        <v>280</v>
      </c>
    </row>
    <row r="135" ht="15.75" customHeight="1">
      <c r="A135" s="2" t="s">
        <v>230</v>
      </c>
      <c r="B135" s="2" t="s">
        <v>64</v>
      </c>
      <c r="C135" s="2" t="s">
        <v>281</v>
      </c>
      <c r="D135" s="2" t="s">
        <v>11</v>
      </c>
      <c r="E135" s="3" t="s">
        <v>282</v>
      </c>
    </row>
    <row r="136" ht="15.75" customHeight="1">
      <c r="A136" s="2" t="s">
        <v>230</v>
      </c>
      <c r="B136" s="2" t="s">
        <v>69</v>
      </c>
      <c r="C136" s="2" t="s">
        <v>283</v>
      </c>
      <c r="D136" s="2" t="s">
        <v>24</v>
      </c>
      <c r="E136" s="3" t="s">
        <v>284</v>
      </c>
    </row>
    <row r="137" ht="15.75" customHeight="1">
      <c r="A137" s="2" t="s">
        <v>285</v>
      </c>
      <c r="B137" s="2" t="s">
        <v>6</v>
      </c>
      <c r="C137" s="2" t="s">
        <v>286</v>
      </c>
      <c r="D137" s="2" t="s">
        <v>24</v>
      </c>
      <c r="E137" s="3" t="s">
        <v>287</v>
      </c>
    </row>
    <row r="138" ht="15.75" customHeight="1">
      <c r="A138" s="2" t="s">
        <v>285</v>
      </c>
      <c r="B138" s="2" t="s">
        <v>6</v>
      </c>
      <c r="C138" s="2" t="s">
        <v>85</v>
      </c>
      <c r="D138" s="2" t="s">
        <v>24</v>
      </c>
      <c r="E138" s="3" t="s">
        <v>288</v>
      </c>
    </row>
    <row r="139" ht="15.75" customHeight="1">
      <c r="A139" s="2" t="s">
        <v>285</v>
      </c>
      <c r="B139" s="2" t="s">
        <v>6</v>
      </c>
      <c r="C139" s="2" t="s">
        <v>289</v>
      </c>
      <c r="D139" s="2" t="s">
        <v>171</v>
      </c>
      <c r="E139" s="3" t="s">
        <v>290</v>
      </c>
    </row>
    <row r="140" ht="15.75" customHeight="1">
      <c r="A140" s="2" t="s">
        <v>285</v>
      </c>
      <c r="B140" s="2" t="s">
        <v>22</v>
      </c>
      <c r="C140" s="2" t="s">
        <v>291</v>
      </c>
      <c r="D140" s="2" t="s">
        <v>8</v>
      </c>
      <c r="E140" s="3" t="s">
        <v>292</v>
      </c>
    </row>
    <row r="141" ht="15.75" customHeight="1">
      <c r="A141" s="2" t="s">
        <v>285</v>
      </c>
      <c r="B141" s="2" t="s">
        <v>22</v>
      </c>
      <c r="C141" s="2" t="s">
        <v>293</v>
      </c>
      <c r="D141" s="2" t="s">
        <v>171</v>
      </c>
      <c r="E141" s="3" t="s">
        <v>294</v>
      </c>
    </row>
    <row r="142" ht="15.75" customHeight="1">
      <c r="A142" s="2" t="s">
        <v>285</v>
      </c>
      <c r="B142" s="2" t="s">
        <v>26</v>
      </c>
      <c r="C142" s="2" t="s">
        <v>295</v>
      </c>
      <c r="D142" s="2" t="s">
        <v>24</v>
      </c>
      <c r="E142" s="3" t="s">
        <v>296</v>
      </c>
    </row>
    <row r="143" ht="15.75" customHeight="1">
      <c r="A143" s="2" t="s">
        <v>285</v>
      </c>
      <c r="B143" s="2" t="s">
        <v>26</v>
      </c>
      <c r="C143" s="2" t="s">
        <v>297</v>
      </c>
      <c r="D143" s="2" t="s">
        <v>11</v>
      </c>
      <c r="E143" s="3" t="s">
        <v>298</v>
      </c>
    </row>
    <row r="144" ht="15.75" customHeight="1">
      <c r="A144" s="2" t="s">
        <v>285</v>
      </c>
      <c r="B144" s="2" t="s">
        <v>31</v>
      </c>
      <c r="C144" s="2" t="s">
        <v>299</v>
      </c>
      <c r="D144" s="2" t="s">
        <v>24</v>
      </c>
      <c r="E144" s="3" t="s">
        <v>300</v>
      </c>
    </row>
    <row r="145" ht="15.75" customHeight="1">
      <c r="A145" s="2" t="s">
        <v>285</v>
      </c>
      <c r="B145" s="2" t="s">
        <v>31</v>
      </c>
      <c r="C145" s="2" t="s">
        <v>301</v>
      </c>
      <c r="D145" s="2" t="s">
        <v>8</v>
      </c>
      <c r="E145" s="3" t="s">
        <v>302</v>
      </c>
    </row>
    <row r="146" ht="15.75" customHeight="1">
      <c r="A146" s="2" t="s">
        <v>285</v>
      </c>
      <c r="B146" s="2" t="s">
        <v>31</v>
      </c>
      <c r="C146" s="2" t="s">
        <v>303</v>
      </c>
      <c r="D146" s="2" t="s">
        <v>20</v>
      </c>
      <c r="E146" s="4" t="s">
        <v>304</v>
      </c>
    </row>
    <row r="147" ht="15.75" customHeight="1">
      <c r="A147" s="2" t="s">
        <v>285</v>
      </c>
      <c r="B147" s="2" t="s">
        <v>36</v>
      </c>
      <c r="C147" s="2" t="s">
        <v>305</v>
      </c>
      <c r="D147" s="2" t="s">
        <v>8</v>
      </c>
      <c r="E147" s="3" t="s">
        <v>306</v>
      </c>
    </row>
    <row r="148" ht="15.75" customHeight="1">
      <c r="A148" s="2" t="s">
        <v>285</v>
      </c>
      <c r="B148" s="2" t="s">
        <v>39</v>
      </c>
      <c r="C148" s="2" t="s">
        <v>307</v>
      </c>
      <c r="D148" s="2" t="s">
        <v>8</v>
      </c>
      <c r="E148" s="3" t="s">
        <v>308</v>
      </c>
    </row>
    <row r="149" ht="15.75" customHeight="1">
      <c r="A149" s="2" t="s">
        <v>285</v>
      </c>
      <c r="B149" s="2" t="s">
        <v>39</v>
      </c>
      <c r="C149" s="2" t="s">
        <v>309</v>
      </c>
      <c r="D149" s="2" t="s">
        <v>171</v>
      </c>
      <c r="E149" s="3" t="s">
        <v>310</v>
      </c>
    </row>
    <row r="150" ht="15.75" customHeight="1">
      <c r="A150" s="2" t="s">
        <v>285</v>
      </c>
      <c r="B150" s="2" t="s">
        <v>46</v>
      </c>
      <c r="C150" s="2" t="s">
        <v>311</v>
      </c>
      <c r="D150" s="2" t="s">
        <v>8</v>
      </c>
      <c r="E150" s="3" t="s">
        <v>312</v>
      </c>
    </row>
    <row r="151" ht="15.75" customHeight="1">
      <c r="A151" s="2" t="s">
        <v>285</v>
      </c>
      <c r="B151" s="2" t="s">
        <v>46</v>
      </c>
      <c r="C151" s="2" t="s">
        <v>313</v>
      </c>
      <c r="D151" s="2" t="s">
        <v>11</v>
      </c>
      <c r="E151" s="3" t="s">
        <v>314</v>
      </c>
    </row>
    <row r="152" ht="15.75" customHeight="1">
      <c r="A152" s="2" t="s">
        <v>285</v>
      </c>
      <c r="B152" s="2" t="s">
        <v>46</v>
      </c>
      <c r="C152" s="2" t="s">
        <v>315</v>
      </c>
      <c r="D152" s="2" t="s">
        <v>11</v>
      </c>
      <c r="E152" s="3" t="s">
        <v>316</v>
      </c>
    </row>
    <row r="153" ht="15.75" customHeight="1">
      <c r="A153" s="2" t="s">
        <v>285</v>
      </c>
      <c r="B153" s="2" t="s">
        <v>64</v>
      </c>
      <c r="C153" s="2" t="s">
        <v>317</v>
      </c>
      <c r="D153" s="2" t="s">
        <v>20</v>
      </c>
      <c r="E153" s="3" t="s">
        <v>318</v>
      </c>
    </row>
    <row r="154" ht="15.75" customHeight="1">
      <c r="A154" s="2" t="s">
        <v>285</v>
      </c>
      <c r="B154" s="2" t="s">
        <v>64</v>
      </c>
      <c r="C154" s="2" t="s">
        <v>319</v>
      </c>
      <c r="D154" s="2" t="s">
        <v>171</v>
      </c>
      <c r="E154" s="3" t="s">
        <v>320</v>
      </c>
    </row>
    <row r="155" ht="15.75" customHeight="1">
      <c r="A155" s="2" t="s">
        <v>285</v>
      </c>
      <c r="B155" s="2" t="s">
        <v>69</v>
      </c>
      <c r="C155" s="2" t="s">
        <v>321</v>
      </c>
      <c r="D155" s="2" t="s">
        <v>322</v>
      </c>
      <c r="E155" s="3" t="s">
        <v>323</v>
      </c>
    </row>
    <row r="156" ht="15.75" customHeight="1">
      <c r="A156" s="5" t="s">
        <v>285</v>
      </c>
      <c r="B156" s="5" t="s">
        <v>69</v>
      </c>
      <c r="C156" s="5" t="s">
        <v>324</v>
      </c>
      <c r="D156" s="5" t="s">
        <v>275</v>
      </c>
      <c r="E156" s="6" t="s">
        <v>325</v>
      </c>
    </row>
    <row r="157" ht="15.75" customHeight="1">
      <c r="A157" s="7" t="s">
        <v>326</v>
      </c>
      <c r="B157" s="7" t="s">
        <v>6</v>
      </c>
      <c r="C157" s="7" t="s">
        <v>327</v>
      </c>
      <c r="D157" s="7" t="s">
        <v>275</v>
      </c>
      <c r="E157" s="4" t="s">
        <v>328</v>
      </c>
    </row>
    <row r="158" ht="15.75" customHeight="1">
      <c r="A158" s="7" t="s">
        <v>326</v>
      </c>
      <c r="B158" s="7" t="s">
        <v>6</v>
      </c>
      <c r="C158" s="7" t="s">
        <v>329</v>
      </c>
      <c r="D158" s="7" t="s">
        <v>275</v>
      </c>
      <c r="E158" s="4" t="s">
        <v>330</v>
      </c>
    </row>
    <row r="159" ht="15.75" customHeight="1">
      <c r="A159" s="7" t="s">
        <v>326</v>
      </c>
      <c r="B159" s="7" t="s">
        <v>6</v>
      </c>
      <c r="C159" s="7" t="s">
        <v>331</v>
      </c>
      <c r="D159" s="7" t="s">
        <v>20</v>
      </c>
      <c r="E159" s="4" t="s">
        <v>332</v>
      </c>
    </row>
    <row r="160" ht="15.75" customHeight="1">
      <c r="A160" s="7" t="s">
        <v>326</v>
      </c>
      <c r="B160" s="7" t="s">
        <v>6</v>
      </c>
      <c r="C160" s="7" t="s">
        <v>333</v>
      </c>
      <c r="D160" s="7" t="s">
        <v>24</v>
      </c>
      <c r="E160" s="4" t="s">
        <v>334</v>
      </c>
    </row>
    <row r="161" ht="15.75" customHeight="1">
      <c r="A161" s="7" t="s">
        <v>326</v>
      </c>
      <c r="B161" s="7" t="s">
        <v>22</v>
      </c>
      <c r="C161" s="7" t="s">
        <v>335</v>
      </c>
      <c r="D161" s="7" t="s">
        <v>20</v>
      </c>
      <c r="E161" s="4" t="s">
        <v>336</v>
      </c>
    </row>
    <row r="162" ht="15.75" customHeight="1">
      <c r="A162" s="7" t="s">
        <v>326</v>
      </c>
      <c r="B162" s="7" t="s">
        <v>22</v>
      </c>
      <c r="C162" s="7" t="s">
        <v>337</v>
      </c>
      <c r="D162" s="7" t="s">
        <v>8</v>
      </c>
      <c r="E162" s="4" t="s">
        <v>338</v>
      </c>
    </row>
    <row r="163" ht="15.75" customHeight="1">
      <c r="A163" s="7" t="s">
        <v>326</v>
      </c>
      <c r="B163" s="7" t="s">
        <v>22</v>
      </c>
      <c r="C163" s="7" t="s">
        <v>339</v>
      </c>
      <c r="D163" s="7" t="s">
        <v>20</v>
      </c>
      <c r="E163" s="4" t="s">
        <v>340</v>
      </c>
    </row>
    <row r="164" ht="15.75" customHeight="1">
      <c r="A164" s="7" t="s">
        <v>326</v>
      </c>
      <c r="B164" s="7" t="s">
        <v>22</v>
      </c>
      <c r="C164" s="7" t="s">
        <v>341</v>
      </c>
      <c r="D164" s="7" t="s">
        <v>8</v>
      </c>
      <c r="E164" s="4" t="s">
        <v>342</v>
      </c>
    </row>
    <row r="165" ht="15.75" customHeight="1">
      <c r="A165" s="7" t="s">
        <v>326</v>
      </c>
      <c r="B165" s="7" t="s">
        <v>26</v>
      </c>
      <c r="C165" s="7" t="s">
        <v>343</v>
      </c>
      <c r="D165" s="7" t="s">
        <v>8</v>
      </c>
      <c r="E165" s="4" t="s">
        <v>344</v>
      </c>
    </row>
    <row r="166" ht="15.75" customHeight="1">
      <c r="A166" s="7" t="s">
        <v>326</v>
      </c>
      <c r="B166" s="7" t="s">
        <v>31</v>
      </c>
      <c r="C166" s="7" t="s">
        <v>97</v>
      </c>
      <c r="D166" s="7" t="s">
        <v>20</v>
      </c>
      <c r="E166" s="4" t="s">
        <v>345</v>
      </c>
    </row>
    <row r="167" ht="15.75" customHeight="1">
      <c r="A167" s="7" t="s">
        <v>326</v>
      </c>
      <c r="B167" s="7" t="s">
        <v>31</v>
      </c>
      <c r="C167" s="7" t="s">
        <v>346</v>
      </c>
      <c r="D167" s="7" t="s">
        <v>8</v>
      </c>
      <c r="E167" s="4" t="s">
        <v>347</v>
      </c>
    </row>
    <row r="168" ht="15.75" customHeight="1">
      <c r="A168" s="7" t="s">
        <v>326</v>
      </c>
      <c r="B168" s="7" t="s">
        <v>31</v>
      </c>
      <c r="C168" s="7" t="s">
        <v>348</v>
      </c>
      <c r="D168" s="7" t="s">
        <v>24</v>
      </c>
      <c r="E168" s="4" t="s">
        <v>349</v>
      </c>
    </row>
    <row r="169" ht="15.75" customHeight="1">
      <c r="A169" s="7" t="s">
        <v>326</v>
      </c>
      <c r="B169" s="7" t="s">
        <v>31</v>
      </c>
      <c r="C169" s="7" t="s">
        <v>301</v>
      </c>
      <c r="D169" s="7" t="s">
        <v>20</v>
      </c>
      <c r="E169" s="4" t="s">
        <v>350</v>
      </c>
    </row>
    <row r="170" ht="15.75" customHeight="1">
      <c r="A170" s="7" t="s">
        <v>326</v>
      </c>
      <c r="B170" s="7" t="s">
        <v>31</v>
      </c>
      <c r="C170" s="7" t="s">
        <v>351</v>
      </c>
      <c r="D170" s="7" t="s">
        <v>8</v>
      </c>
      <c r="E170" s="4" t="s">
        <v>352</v>
      </c>
    </row>
    <row r="171" ht="15.75" customHeight="1">
      <c r="A171" s="7" t="s">
        <v>326</v>
      </c>
      <c r="B171" s="7" t="s">
        <v>31</v>
      </c>
      <c r="C171" s="7" t="s">
        <v>353</v>
      </c>
      <c r="D171" s="7" t="s">
        <v>275</v>
      </c>
      <c r="E171" s="4" t="s">
        <v>354</v>
      </c>
    </row>
    <row r="172" ht="15.75" customHeight="1">
      <c r="A172" s="7" t="s">
        <v>326</v>
      </c>
      <c r="B172" s="7" t="s">
        <v>39</v>
      </c>
      <c r="C172" s="7" t="s">
        <v>355</v>
      </c>
      <c r="D172" s="7" t="s">
        <v>24</v>
      </c>
      <c r="E172" s="4" t="s">
        <v>356</v>
      </c>
    </row>
    <row r="173" ht="15.75" customHeight="1">
      <c r="A173" s="7" t="s">
        <v>326</v>
      </c>
      <c r="B173" s="7" t="s">
        <v>39</v>
      </c>
      <c r="C173" s="7" t="s">
        <v>357</v>
      </c>
      <c r="D173" s="7" t="s">
        <v>8</v>
      </c>
      <c r="E173" s="4" t="s">
        <v>358</v>
      </c>
    </row>
    <row r="174" ht="15.75" customHeight="1">
      <c r="A174" s="7" t="s">
        <v>326</v>
      </c>
      <c r="B174" s="7" t="s">
        <v>39</v>
      </c>
      <c r="C174" s="7" t="s">
        <v>359</v>
      </c>
      <c r="D174" s="7" t="s">
        <v>24</v>
      </c>
      <c r="E174" s="4" t="s">
        <v>360</v>
      </c>
    </row>
    <row r="175" ht="15.75" customHeight="1">
      <c r="A175" s="7" t="s">
        <v>326</v>
      </c>
      <c r="B175" s="7" t="s">
        <v>39</v>
      </c>
      <c r="C175" s="7" t="s">
        <v>361</v>
      </c>
      <c r="D175" s="7" t="s">
        <v>20</v>
      </c>
      <c r="E175" s="4" t="s">
        <v>362</v>
      </c>
    </row>
    <row r="176" ht="15.75" customHeight="1">
      <c r="A176" s="7" t="s">
        <v>326</v>
      </c>
      <c r="B176" s="7" t="s">
        <v>46</v>
      </c>
      <c r="C176" s="7" t="s">
        <v>363</v>
      </c>
      <c r="D176" s="7" t="s">
        <v>8</v>
      </c>
      <c r="E176" s="4" t="s">
        <v>364</v>
      </c>
    </row>
    <row r="177" ht="15.75" customHeight="1">
      <c r="A177" s="7" t="s">
        <v>326</v>
      </c>
      <c r="B177" s="7" t="s">
        <v>46</v>
      </c>
      <c r="C177" s="7" t="s">
        <v>365</v>
      </c>
      <c r="D177" s="7" t="s">
        <v>8</v>
      </c>
      <c r="E177" s="4" t="s">
        <v>366</v>
      </c>
    </row>
    <row r="178" ht="15.75" customHeight="1">
      <c r="A178" s="7" t="s">
        <v>326</v>
      </c>
      <c r="B178" s="7" t="s">
        <v>64</v>
      </c>
      <c r="C178" s="7" t="s">
        <v>367</v>
      </c>
      <c r="D178" s="7" t="s">
        <v>8</v>
      </c>
      <c r="E178" s="4" t="s">
        <v>368</v>
      </c>
    </row>
    <row r="179" ht="15.75" customHeight="1">
      <c r="A179" s="7" t="s">
        <v>326</v>
      </c>
      <c r="B179" s="7" t="s">
        <v>64</v>
      </c>
      <c r="C179" s="7" t="s">
        <v>369</v>
      </c>
      <c r="D179" s="7" t="s">
        <v>24</v>
      </c>
      <c r="E179" s="4" t="s">
        <v>370</v>
      </c>
    </row>
    <row r="180" ht="15.75" customHeight="1">
      <c r="A180" s="7" t="s">
        <v>326</v>
      </c>
      <c r="B180" s="7" t="s">
        <v>64</v>
      </c>
      <c r="C180" s="7" t="s">
        <v>371</v>
      </c>
      <c r="D180" s="7" t="s">
        <v>8</v>
      </c>
      <c r="E180" s="4" t="s">
        <v>372</v>
      </c>
    </row>
    <row r="181" ht="15.75" customHeight="1">
      <c r="A181" s="7" t="s">
        <v>326</v>
      </c>
      <c r="B181" s="7" t="s">
        <v>64</v>
      </c>
      <c r="C181" s="7" t="s">
        <v>373</v>
      </c>
      <c r="D181" s="7" t="s">
        <v>20</v>
      </c>
      <c r="E181" s="4" t="s">
        <v>374</v>
      </c>
    </row>
    <row r="182" ht="15.75" customHeight="1">
      <c r="A182" s="7" t="s">
        <v>326</v>
      </c>
      <c r="B182" s="7" t="s">
        <v>69</v>
      </c>
      <c r="C182" s="7" t="s">
        <v>324</v>
      </c>
      <c r="D182" s="7" t="s">
        <v>20</v>
      </c>
      <c r="E182" s="4" t="s">
        <v>375</v>
      </c>
    </row>
    <row r="183" ht="15.75" customHeight="1">
      <c r="A183" s="7" t="s">
        <v>326</v>
      </c>
      <c r="B183" s="7" t="s">
        <v>69</v>
      </c>
      <c r="C183" s="7" t="s">
        <v>376</v>
      </c>
      <c r="D183" s="7" t="s">
        <v>8</v>
      </c>
      <c r="E183" s="4" t="s">
        <v>377</v>
      </c>
    </row>
    <row r="184" ht="15.75" customHeight="1">
      <c r="A184" s="7" t="s">
        <v>326</v>
      </c>
      <c r="B184" s="7" t="s">
        <v>69</v>
      </c>
      <c r="C184" s="7" t="s">
        <v>378</v>
      </c>
      <c r="D184" s="7" t="s">
        <v>20</v>
      </c>
      <c r="E184" s="4" t="s">
        <v>379</v>
      </c>
    </row>
    <row r="185" ht="15.75" customHeight="1">
      <c r="A185" s="7" t="s">
        <v>326</v>
      </c>
      <c r="B185" s="7" t="s">
        <v>69</v>
      </c>
      <c r="C185" s="7" t="s">
        <v>321</v>
      </c>
      <c r="D185" s="7" t="s">
        <v>174</v>
      </c>
      <c r="E185" s="4" t="s">
        <v>380</v>
      </c>
    </row>
    <row r="186" ht="15.75" customHeight="1">
      <c r="A186" s="8"/>
      <c r="B186" s="8"/>
      <c r="C186" s="8"/>
      <c r="D186" s="8"/>
      <c r="E186" s="9"/>
    </row>
    <row r="187" ht="15.75" customHeight="1">
      <c r="A187" s="8"/>
      <c r="B187" s="8"/>
      <c r="C187" s="8"/>
      <c r="D187" s="8"/>
      <c r="E187" s="9"/>
    </row>
    <row r="188" ht="15.75" customHeight="1">
      <c r="A188" s="8"/>
      <c r="B188" s="8"/>
      <c r="C188" s="8"/>
      <c r="D188" s="8"/>
      <c r="E188" s="9"/>
    </row>
    <row r="189" ht="15.75" customHeight="1">
      <c r="A189" s="8"/>
      <c r="B189" s="8"/>
      <c r="C189" s="8"/>
      <c r="D189" s="8"/>
      <c r="E189" s="9"/>
    </row>
    <row r="190" ht="15.75" customHeight="1">
      <c r="A190" s="8"/>
      <c r="B190" s="8"/>
      <c r="C190" s="8"/>
      <c r="D190" s="8"/>
      <c r="E190" s="9"/>
    </row>
    <row r="191" ht="15.75" customHeight="1">
      <c r="A191" s="8"/>
      <c r="B191" s="8"/>
      <c r="C191" s="8"/>
      <c r="D191" s="8"/>
      <c r="E191" s="9"/>
    </row>
    <row r="192" ht="15.75" customHeight="1">
      <c r="A192" s="8"/>
      <c r="B192" s="8"/>
      <c r="C192" s="8"/>
      <c r="D192" s="8"/>
      <c r="E192" s="9"/>
    </row>
    <row r="193" ht="15.75" customHeight="1">
      <c r="A193" s="8"/>
      <c r="B193" s="8"/>
      <c r="C193" s="8"/>
      <c r="D193" s="8"/>
      <c r="E193" s="9"/>
    </row>
    <row r="194" ht="15.75" customHeight="1">
      <c r="A194" s="8"/>
      <c r="B194" s="8"/>
      <c r="C194" s="8"/>
      <c r="D194" s="8"/>
      <c r="E194" s="9"/>
    </row>
    <row r="195" ht="15.75" customHeight="1">
      <c r="A195" s="8"/>
      <c r="B195" s="8"/>
      <c r="C195" s="8"/>
      <c r="D195" s="8"/>
      <c r="E195" s="9"/>
    </row>
    <row r="196" ht="15.75" customHeight="1">
      <c r="A196" s="8"/>
      <c r="B196" s="8"/>
      <c r="C196" s="8"/>
      <c r="D196" s="8"/>
      <c r="E196" s="9"/>
    </row>
    <row r="197" ht="15.75" customHeight="1">
      <c r="A197" s="8"/>
      <c r="B197" s="8"/>
      <c r="C197" s="8"/>
      <c r="D197" s="8"/>
      <c r="E197" s="9"/>
    </row>
    <row r="198" ht="15.75" customHeight="1">
      <c r="A198" s="8"/>
      <c r="B198" s="8"/>
      <c r="C198" s="8"/>
      <c r="D198" s="8"/>
      <c r="E198" s="9"/>
    </row>
    <row r="199" ht="15.75" customHeight="1">
      <c r="A199" s="8"/>
      <c r="B199" s="8"/>
      <c r="C199" s="8"/>
      <c r="D199" s="8"/>
      <c r="E199" s="9"/>
    </row>
    <row r="200" ht="15.75" customHeight="1">
      <c r="A200" s="8"/>
      <c r="B200" s="8"/>
      <c r="C200" s="8"/>
      <c r="D200" s="8"/>
      <c r="E200" s="9"/>
    </row>
    <row r="201" ht="15.75" customHeight="1">
      <c r="A201" s="8"/>
      <c r="B201" s="8"/>
      <c r="C201" s="8"/>
      <c r="D201" s="8"/>
      <c r="E201" s="9"/>
    </row>
    <row r="202" ht="15.75" customHeight="1">
      <c r="A202" s="8"/>
      <c r="B202" s="8"/>
      <c r="C202" s="8"/>
      <c r="D202" s="8"/>
      <c r="E202" s="9"/>
    </row>
    <row r="203" ht="15.75" customHeight="1">
      <c r="A203" s="8"/>
      <c r="B203" s="8"/>
      <c r="C203" s="8"/>
      <c r="D203" s="8"/>
      <c r="E203" s="9"/>
    </row>
    <row r="204" ht="15.75" customHeight="1">
      <c r="A204" s="8"/>
      <c r="B204" s="8"/>
      <c r="C204" s="8"/>
      <c r="D204" s="8"/>
      <c r="E204" s="9"/>
    </row>
    <row r="205" ht="15.75" customHeight="1">
      <c r="A205" s="8"/>
      <c r="B205" s="8"/>
      <c r="C205" s="8"/>
      <c r="D205" s="8"/>
      <c r="E205" s="9"/>
    </row>
    <row r="206" ht="15.75" customHeight="1">
      <c r="A206" s="8"/>
      <c r="B206" s="8"/>
      <c r="C206" s="8"/>
      <c r="D206" s="8"/>
      <c r="E206" s="9"/>
    </row>
    <row r="207" ht="15.75" customHeight="1">
      <c r="A207" s="8"/>
      <c r="B207" s="8"/>
      <c r="C207" s="8"/>
      <c r="D207" s="8"/>
      <c r="E207" s="9"/>
    </row>
    <row r="208" ht="15.75" customHeight="1">
      <c r="A208" s="8"/>
      <c r="B208" s="8"/>
      <c r="C208" s="8"/>
      <c r="D208" s="8"/>
      <c r="E208" s="9"/>
    </row>
    <row r="209" ht="15.75" customHeight="1">
      <c r="A209" s="8"/>
      <c r="B209" s="8"/>
      <c r="C209" s="8"/>
      <c r="D209" s="8"/>
      <c r="E209" s="9"/>
    </row>
    <row r="210" ht="15.75" customHeight="1">
      <c r="A210" s="8"/>
      <c r="B210" s="8"/>
      <c r="C210" s="8"/>
      <c r="D210" s="8"/>
      <c r="E210" s="9"/>
    </row>
    <row r="211" ht="15.75" customHeight="1">
      <c r="A211" s="8"/>
      <c r="B211" s="8"/>
      <c r="C211" s="8"/>
      <c r="D211" s="8"/>
      <c r="E211" s="9"/>
    </row>
    <row r="212" ht="15.75" customHeight="1">
      <c r="A212" s="8"/>
      <c r="B212" s="8"/>
      <c r="C212" s="8"/>
      <c r="D212" s="8"/>
      <c r="E212" s="9"/>
    </row>
    <row r="213" ht="15.75" customHeight="1">
      <c r="A213" s="8"/>
      <c r="B213" s="8"/>
      <c r="C213" s="8"/>
      <c r="D213" s="8"/>
      <c r="E213" s="9"/>
    </row>
    <row r="214" ht="15.75" customHeight="1">
      <c r="A214" s="8"/>
      <c r="B214" s="8"/>
      <c r="C214" s="8"/>
      <c r="D214" s="8"/>
      <c r="E214" s="9"/>
    </row>
    <row r="215" ht="15.75" customHeight="1">
      <c r="A215" s="8"/>
      <c r="B215" s="8"/>
      <c r="C215" s="8"/>
      <c r="D215" s="8"/>
      <c r="E215" s="9"/>
    </row>
    <row r="216" ht="15.75" customHeight="1">
      <c r="A216" s="8"/>
      <c r="B216" s="8"/>
      <c r="C216" s="8"/>
      <c r="D216" s="8"/>
      <c r="E216" s="9"/>
    </row>
    <row r="217" ht="15.75" customHeight="1">
      <c r="A217" s="8"/>
      <c r="B217" s="8"/>
      <c r="C217" s="8"/>
      <c r="D217" s="8"/>
      <c r="E217" s="9"/>
    </row>
    <row r="218" ht="15.75" customHeight="1">
      <c r="A218" s="8"/>
      <c r="B218" s="8"/>
      <c r="C218" s="8"/>
      <c r="D218" s="8"/>
      <c r="E218" s="9"/>
    </row>
    <row r="219" ht="15.75" customHeight="1">
      <c r="A219" s="8"/>
      <c r="B219" s="8"/>
      <c r="C219" s="8"/>
      <c r="D219" s="8"/>
      <c r="E219" s="9"/>
    </row>
    <row r="220" ht="15.75" customHeight="1">
      <c r="A220" s="8"/>
      <c r="B220" s="8"/>
      <c r="C220" s="8"/>
      <c r="D220" s="8"/>
      <c r="E220" s="9"/>
    </row>
    <row r="221" ht="15.75" customHeight="1">
      <c r="A221" s="8"/>
      <c r="B221" s="8"/>
      <c r="C221" s="8"/>
      <c r="D221" s="8"/>
      <c r="E221" s="9"/>
    </row>
    <row r="222" ht="15.75" customHeight="1">
      <c r="A222" s="8"/>
      <c r="B222" s="8"/>
      <c r="C222" s="8"/>
      <c r="D222" s="8"/>
      <c r="E222" s="9"/>
    </row>
    <row r="223" ht="15.75" customHeight="1">
      <c r="A223" s="8"/>
      <c r="B223" s="8"/>
      <c r="C223" s="8"/>
      <c r="D223" s="8"/>
      <c r="E223" s="9"/>
    </row>
    <row r="224" ht="15.75" customHeight="1">
      <c r="A224" s="8"/>
      <c r="B224" s="8"/>
      <c r="C224" s="8"/>
      <c r="D224" s="8"/>
      <c r="E224" s="9"/>
    </row>
    <row r="225" ht="15.75" customHeight="1">
      <c r="A225" s="8"/>
      <c r="B225" s="8"/>
      <c r="C225" s="8"/>
      <c r="D225" s="8"/>
      <c r="E225" s="9"/>
    </row>
    <row r="226" ht="15.75" customHeight="1">
      <c r="A226" s="8"/>
      <c r="B226" s="8"/>
      <c r="C226" s="8"/>
      <c r="D226" s="8"/>
      <c r="E226" s="9"/>
    </row>
    <row r="227" ht="15.75" customHeight="1">
      <c r="A227" s="8"/>
      <c r="B227" s="8"/>
      <c r="C227" s="8"/>
      <c r="D227" s="8"/>
      <c r="E227" s="9"/>
    </row>
    <row r="228" ht="15.75" customHeight="1">
      <c r="A228" s="8"/>
      <c r="B228" s="8"/>
      <c r="C228" s="8"/>
      <c r="D228" s="8"/>
      <c r="E228" s="9"/>
    </row>
    <row r="229" ht="15.75" customHeight="1">
      <c r="A229" s="8"/>
      <c r="B229" s="8"/>
      <c r="C229" s="8"/>
      <c r="D229" s="8"/>
      <c r="E229" s="9"/>
    </row>
    <row r="230" ht="15.75" customHeight="1">
      <c r="A230" s="8"/>
      <c r="B230" s="8"/>
      <c r="C230" s="8"/>
      <c r="D230" s="8"/>
      <c r="E230" s="9"/>
    </row>
    <row r="231" ht="15.75" customHeight="1">
      <c r="A231" s="8"/>
      <c r="B231" s="8"/>
      <c r="C231" s="8"/>
      <c r="D231" s="8"/>
      <c r="E231" s="9"/>
    </row>
    <row r="232" ht="15.75" customHeight="1">
      <c r="A232" s="8"/>
      <c r="B232" s="8"/>
      <c r="C232" s="8"/>
      <c r="D232" s="8"/>
      <c r="E232" s="9"/>
    </row>
    <row r="233" ht="15.75" customHeight="1">
      <c r="A233" s="8"/>
      <c r="B233" s="8"/>
      <c r="C233" s="8"/>
      <c r="D233" s="8"/>
      <c r="E233" s="9"/>
    </row>
    <row r="234" ht="15.75" customHeight="1">
      <c r="A234" s="8"/>
      <c r="B234" s="8"/>
      <c r="C234" s="8"/>
      <c r="D234" s="8"/>
      <c r="E234" s="9"/>
    </row>
    <row r="235" ht="15.75" customHeight="1">
      <c r="A235" s="8"/>
      <c r="B235" s="8"/>
      <c r="C235" s="8"/>
      <c r="D235" s="8"/>
      <c r="E235" s="9"/>
    </row>
    <row r="236" ht="15.75" customHeight="1">
      <c r="A236" s="8"/>
      <c r="B236" s="8"/>
      <c r="C236" s="8"/>
      <c r="D236" s="8"/>
      <c r="E236" s="9"/>
    </row>
    <row r="237" ht="15.75" customHeight="1">
      <c r="A237" s="8"/>
      <c r="B237" s="8"/>
      <c r="C237" s="8"/>
      <c r="D237" s="8"/>
      <c r="E237" s="9"/>
    </row>
    <row r="238" ht="15.75" customHeight="1">
      <c r="A238" s="8"/>
      <c r="B238" s="8"/>
      <c r="C238" s="8"/>
      <c r="D238" s="8"/>
      <c r="E238" s="9"/>
    </row>
    <row r="239" ht="15.75" customHeight="1">
      <c r="A239" s="8"/>
      <c r="B239" s="8"/>
      <c r="C239" s="8"/>
      <c r="D239" s="8"/>
      <c r="E239" s="9"/>
    </row>
    <row r="240" ht="15.75" customHeight="1">
      <c r="A240" s="8"/>
      <c r="B240" s="8"/>
      <c r="C240" s="8"/>
      <c r="D240" s="8"/>
      <c r="E240" s="9"/>
    </row>
    <row r="241" ht="15.75" customHeight="1">
      <c r="A241" s="8"/>
      <c r="B241" s="8"/>
      <c r="C241" s="8"/>
      <c r="D241" s="8"/>
      <c r="E241" s="9"/>
    </row>
    <row r="242" ht="15.75" customHeight="1">
      <c r="A242" s="8"/>
      <c r="B242" s="8"/>
      <c r="C242" s="8"/>
      <c r="D242" s="8"/>
      <c r="E242" s="9"/>
    </row>
    <row r="243" ht="15.75" customHeight="1">
      <c r="A243" s="8"/>
      <c r="B243" s="8"/>
      <c r="C243" s="8"/>
      <c r="D243" s="8"/>
      <c r="E243" s="9"/>
    </row>
    <row r="244" ht="15.75" customHeight="1">
      <c r="A244" s="8"/>
      <c r="B244" s="8"/>
      <c r="C244" s="8"/>
      <c r="D244" s="8"/>
      <c r="E244" s="9"/>
    </row>
    <row r="245" ht="15.75" customHeight="1">
      <c r="A245" s="8"/>
      <c r="B245" s="8"/>
      <c r="C245" s="8"/>
      <c r="D245" s="8"/>
      <c r="E245" s="9"/>
    </row>
    <row r="246" ht="15.75" customHeight="1">
      <c r="A246" s="8"/>
      <c r="B246" s="8"/>
      <c r="C246" s="8"/>
      <c r="D246" s="8"/>
      <c r="E246" s="9"/>
    </row>
    <row r="247" ht="15.75" customHeight="1">
      <c r="A247" s="8"/>
      <c r="B247" s="8"/>
      <c r="C247" s="8"/>
      <c r="D247" s="8"/>
      <c r="E247" s="9"/>
    </row>
    <row r="248" ht="15.75" customHeight="1">
      <c r="A248" s="8"/>
      <c r="B248" s="8"/>
      <c r="C248" s="8"/>
      <c r="D248" s="8"/>
      <c r="E248" s="9"/>
    </row>
    <row r="249" ht="15.75" customHeight="1">
      <c r="A249" s="8"/>
      <c r="B249" s="8"/>
      <c r="C249" s="8"/>
      <c r="D249" s="8"/>
      <c r="E249" s="9"/>
    </row>
    <row r="250" ht="15.75" customHeight="1">
      <c r="A250" s="8"/>
      <c r="B250" s="8"/>
      <c r="C250" s="8"/>
      <c r="D250" s="8"/>
      <c r="E250" s="9"/>
    </row>
    <row r="251" ht="15.75" customHeight="1">
      <c r="A251" s="8"/>
      <c r="B251" s="8"/>
      <c r="C251" s="8"/>
      <c r="D251" s="8"/>
      <c r="E251" s="9"/>
    </row>
    <row r="252" ht="15.75" customHeight="1">
      <c r="A252" s="8"/>
      <c r="B252" s="8"/>
      <c r="C252" s="8"/>
      <c r="D252" s="8"/>
      <c r="E252" s="9"/>
    </row>
    <row r="253" ht="15.75" customHeight="1">
      <c r="A253" s="8"/>
      <c r="B253" s="8"/>
      <c r="C253" s="8"/>
      <c r="D253" s="8"/>
      <c r="E253" s="9"/>
    </row>
    <row r="254" ht="15.75" customHeight="1">
      <c r="A254" s="8"/>
      <c r="B254" s="8"/>
      <c r="C254" s="8"/>
      <c r="D254" s="8"/>
      <c r="E254" s="9"/>
    </row>
    <row r="255" ht="15.75" customHeight="1">
      <c r="A255" s="8"/>
      <c r="B255" s="8"/>
      <c r="C255" s="8"/>
      <c r="D255" s="8"/>
      <c r="E255" s="9"/>
    </row>
    <row r="256" ht="15.75" customHeight="1">
      <c r="A256" s="8"/>
      <c r="B256" s="8"/>
      <c r="C256" s="8"/>
      <c r="D256" s="8"/>
      <c r="E256" s="9"/>
    </row>
    <row r="257" ht="15.75" customHeight="1">
      <c r="A257" s="8"/>
      <c r="B257" s="8"/>
      <c r="C257" s="8"/>
      <c r="D257" s="8"/>
      <c r="E257" s="9"/>
    </row>
    <row r="258" ht="15.75" customHeight="1">
      <c r="A258" s="8"/>
      <c r="B258" s="8"/>
      <c r="C258" s="8"/>
      <c r="D258" s="8"/>
      <c r="E258" s="9"/>
    </row>
    <row r="259" ht="15.75" customHeight="1">
      <c r="A259" s="8"/>
      <c r="B259" s="8"/>
      <c r="C259" s="8"/>
      <c r="D259" s="8"/>
      <c r="E259" s="9"/>
    </row>
    <row r="260" ht="15.75" customHeight="1">
      <c r="A260" s="8"/>
      <c r="B260" s="8"/>
      <c r="C260" s="8"/>
      <c r="D260" s="8"/>
      <c r="E260" s="9"/>
    </row>
    <row r="261" ht="15.75" customHeight="1">
      <c r="A261" s="8"/>
      <c r="B261" s="8"/>
      <c r="C261" s="8"/>
      <c r="D261" s="8"/>
      <c r="E261" s="9"/>
    </row>
    <row r="262" ht="15.75" customHeight="1">
      <c r="A262" s="8"/>
      <c r="B262" s="8"/>
      <c r="C262" s="8"/>
      <c r="D262" s="8"/>
      <c r="E262" s="9"/>
    </row>
    <row r="263" ht="15.75" customHeight="1">
      <c r="A263" s="8"/>
      <c r="B263" s="8"/>
      <c r="C263" s="8"/>
      <c r="D263" s="8"/>
      <c r="E263" s="9"/>
    </row>
    <row r="264" ht="15.75" customHeight="1">
      <c r="A264" s="8"/>
      <c r="B264" s="8"/>
      <c r="C264" s="8"/>
      <c r="D264" s="8"/>
      <c r="E264" s="9"/>
    </row>
    <row r="265" ht="15.75" customHeight="1">
      <c r="A265" s="8"/>
      <c r="B265" s="8"/>
      <c r="C265" s="8"/>
      <c r="D265" s="8"/>
      <c r="E265" s="9"/>
    </row>
    <row r="266" ht="15.75" customHeight="1">
      <c r="A266" s="8"/>
      <c r="B266" s="8"/>
      <c r="C266" s="8"/>
      <c r="D266" s="8"/>
      <c r="E266" s="9"/>
    </row>
    <row r="267" ht="15.75" customHeight="1">
      <c r="A267" s="8"/>
      <c r="B267" s="8"/>
      <c r="C267" s="8"/>
      <c r="D267" s="8"/>
      <c r="E267" s="9"/>
    </row>
    <row r="268" ht="15.75" customHeight="1">
      <c r="A268" s="8"/>
      <c r="B268" s="8"/>
      <c r="C268" s="8"/>
      <c r="D268" s="8"/>
      <c r="E268" s="9"/>
    </row>
    <row r="269" ht="15.75" customHeight="1">
      <c r="A269" s="8"/>
      <c r="B269" s="8"/>
      <c r="C269" s="8"/>
      <c r="D269" s="8"/>
      <c r="E269" s="9"/>
    </row>
    <row r="270" ht="15.75" customHeight="1">
      <c r="A270" s="8"/>
      <c r="B270" s="8"/>
      <c r="C270" s="8"/>
      <c r="D270" s="8"/>
      <c r="E270" s="9"/>
    </row>
    <row r="271" ht="15.75" customHeight="1">
      <c r="A271" s="8"/>
      <c r="B271" s="8"/>
      <c r="C271" s="8"/>
      <c r="D271" s="8"/>
      <c r="E271" s="9"/>
    </row>
    <row r="272" ht="15.75" customHeight="1">
      <c r="A272" s="8"/>
      <c r="B272" s="8"/>
      <c r="C272" s="8"/>
      <c r="D272" s="8"/>
      <c r="E272" s="9"/>
    </row>
    <row r="273" ht="15.75" customHeight="1">
      <c r="A273" s="8"/>
      <c r="B273" s="8"/>
      <c r="C273" s="8"/>
      <c r="D273" s="8"/>
      <c r="E273" s="9"/>
    </row>
    <row r="274" ht="15.75" customHeight="1">
      <c r="A274" s="8"/>
      <c r="B274" s="8"/>
      <c r="C274" s="8"/>
      <c r="D274" s="8"/>
      <c r="E274" s="9"/>
    </row>
    <row r="275" ht="15.75" customHeight="1">
      <c r="A275" s="8"/>
      <c r="B275" s="8"/>
      <c r="C275" s="8"/>
      <c r="D275" s="8"/>
      <c r="E275" s="9"/>
    </row>
    <row r="276" ht="15.75" customHeight="1">
      <c r="A276" s="8"/>
      <c r="B276" s="8"/>
      <c r="C276" s="8"/>
      <c r="D276" s="8"/>
      <c r="E276" s="9"/>
    </row>
    <row r="277" ht="15.75" customHeight="1">
      <c r="A277" s="8"/>
      <c r="B277" s="8"/>
      <c r="C277" s="8"/>
      <c r="D277" s="8"/>
      <c r="E277" s="9"/>
    </row>
    <row r="278" ht="15.75" customHeight="1">
      <c r="A278" s="8"/>
      <c r="B278" s="8"/>
      <c r="C278" s="8"/>
      <c r="D278" s="8"/>
      <c r="E278" s="9"/>
    </row>
    <row r="279" ht="15.75" customHeight="1">
      <c r="A279" s="8"/>
      <c r="B279" s="8"/>
      <c r="C279" s="8"/>
      <c r="D279" s="8"/>
      <c r="E279" s="9"/>
    </row>
    <row r="280" ht="15.75" customHeight="1">
      <c r="A280" s="8"/>
      <c r="B280" s="8"/>
      <c r="C280" s="8"/>
      <c r="D280" s="8"/>
      <c r="E280" s="9"/>
    </row>
    <row r="281" ht="15.75" customHeight="1">
      <c r="A281" s="8"/>
      <c r="B281" s="8"/>
      <c r="C281" s="8"/>
      <c r="D281" s="8"/>
      <c r="E281" s="9"/>
    </row>
    <row r="282" ht="15.75" customHeight="1">
      <c r="A282" s="8"/>
      <c r="B282" s="8"/>
      <c r="C282" s="8"/>
      <c r="D282" s="8"/>
      <c r="E282" s="9"/>
    </row>
    <row r="283" ht="15.75" customHeight="1">
      <c r="A283" s="8"/>
      <c r="B283" s="8"/>
      <c r="C283" s="8"/>
      <c r="D283" s="8"/>
      <c r="E283" s="9"/>
    </row>
    <row r="284" ht="15.75" customHeight="1">
      <c r="A284" s="8"/>
      <c r="B284" s="8"/>
      <c r="C284" s="8"/>
      <c r="D284" s="8"/>
      <c r="E284" s="9"/>
    </row>
    <row r="285" ht="15.75" customHeight="1">
      <c r="A285" s="8"/>
      <c r="B285" s="8"/>
      <c r="C285" s="8"/>
      <c r="D285" s="8"/>
      <c r="E285" s="9"/>
    </row>
    <row r="286" ht="15.75" customHeight="1">
      <c r="A286" s="8"/>
      <c r="B286" s="8"/>
      <c r="C286" s="8"/>
      <c r="D286" s="8"/>
      <c r="E286" s="9"/>
    </row>
    <row r="287" ht="15.75" customHeight="1">
      <c r="A287" s="8"/>
      <c r="B287" s="8"/>
      <c r="C287" s="8"/>
      <c r="D287" s="8"/>
      <c r="E287" s="9"/>
    </row>
    <row r="288" ht="15.75" customHeight="1">
      <c r="A288" s="8"/>
      <c r="B288" s="8"/>
      <c r="C288" s="8"/>
      <c r="D288" s="8"/>
      <c r="E288" s="9"/>
    </row>
    <row r="289" ht="15.75" customHeight="1">
      <c r="A289" s="8"/>
      <c r="B289" s="8"/>
      <c r="C289" s="8"/>
      <c r="D289" s="8"/>
      <c r="E289" s="9"/>
    </row>
    <row r="290" ht="15.75" customHeight="1">
      <c r="A290" s="8"/>
      <c r="B290" s="8"/>
      <c r="C290" s="8"/>
      <c r="D290" s="8"/>
      <c r="E290" s="9"/>
    </row>
    <row r="291" ht="15.75" customHeight="1">
      <c r="A291" s="8"/>
      <c r="B291" s="8"/>
      <c r="C291" s="8"/>
      <c r="D291" s="8"/>
      <c r="E291" s="9"/>
    </row>
    <row r="292" ht="15.75" customHeight="1">
      <c r="A292" s="8"/>
      <c r="B292" s="8"/>
      <c r="C292" s="8"/>
      <c r="D292" s="8"/>
      <c r="E292" s="9"/>
    </row>
    <row r="293" ht="15.75" customHeight="1">
      <c r="A293" s="8"/>
      <c r="B293" s="8"/>
      <c r="C293" s="8"/>
      <c r="D293" s="8"/>
      <c r="E293" s="9"/>
    </row>
    <row r="294" ht="15.75" customHeight="1">
      <c r="A294" s="8"/>
      <c r="B294" s="8"/>
      <c r="C294" s="8"/>
      <c r="D294" s="8"/>
      <c r="E294" s="9"/>
    </row>
    <row r="295" ht="15.75" customHeight="1">
      <c r="A295" s="8"/>
      <c r="B295" s="8"/>
      <c r="C295" s="8"/>
      <c r="D295" s="8"/>
      <c r="E295" s="9"/>
    </row>
    <row r="296" ht="15.75" customHeight="1">
      <c r="A296" s="8"/>
      <c r="B296" s="8"/>
      <c r="C296" s="8"/>
      <c r="D296" s="8"/>
      <c r="E296" s="9"/>
    </row>
    <row r="297" ht="15.75" customHeight="1">
      <c r="A297" s="8"/>
      <c r="B297" s="8"/>
      <c r="C297" s="8"/>
      <c r="D297" s="8"/>
      <c r="E297" s="9"/>
    </row>
    <row r="298" ht="15.75" customHeight="1">
      <c r="A298" s="8"/>
      <c r="B298" s="8"/>
      <c r="C298" s="8"/>
      <c r="D298" s="8"/>
      <c r="E298" s="9"/>
    </row>
    <row r="299" ht="15.75" customHeight="1">
      <c r="A299" s="8"/>
      <c r="B299" s="8"/>
      <c r="C299" s="8"/>
      <c r="D299" s="8"/>
      <c r="E299" s="9"/>
    </row>
    <row r="300" ht="15.75" customHeight="1">
      <c r="A300" s="8"/>
      <c r="B300" s="8"/>
      <c r="C300" s="8"/>
      <c r="D300" s="8"/>
      <c r="E300" s="9"/>
    </row>
    <row r="301" ht="15.75" customHeight="1">
      <c r="A301" s="8"/>
      <c r="B301" s="8"/>
      <c r="C301" s="8"/>
      <c r="D301" s="8"/>
      <c r="E301" s="9"/>
    </row>
    <row r="302" ht="15.75" customHeight="1">
      <c r="A302" s="8"/>
      <c r="B302" s="8"/>
      <c r="C302" s="8"/>
      <c r="D302" s="8"/>
      <c r="E302" s="9"/>
    </row>
    <row r="303" ht="15.75" customHeight="1">
      <c r="A303" s="8"/>
      <c r="B303" s="8"/>
      <c r="C303" s="8"/>
      <c r="D303" s="8"/>
      <c r="E303" s="9"/>
    </row>
    <row r="304" ht="15.75" customHeight="1">
      <c r="A304" s="8"/>
      <c r="B304" s="8"/>
      <c r="C304" s="8"/>
      <c r="D304" s="8"/>
      <c r="E304" s="9"/>
    </row>
    <row r="305" ht="15.75" customHeight="1">
      <c r="A305" s="8"/>
      <c r="B305" s="8"/>
      <c r="C305" s="8"/>
      <c r="D305" s="8"/>
      <c r="E305" s="9"/>
    </row>
    <row r="306" ht="15.75" customHeight="1">
      <c r="A306" s="8"/>
      <c r="B306" s="8"/>
      <c r="C306" s="8"/>
      <c r="D306" s="8"/>
      <c r="E306" s="9"/>
    </row>
    <row r="307" ht="15.75" customHeight="1">
      <c r="A307" s="8"/>
      <c r="B307" s="8"/>
      <c r="C307" s="8"/>
      <c r="D307" s="8"/>
      <c r="E307" s="9"/>
    </row>
    <row r="308" ht="15.75" customHeight="1">
      <c r="A308" s="8"/>
      <c r="B308" s="8"/>
      <c r="C308" s="8"/>
      <c r="D308" s="8"/>
      <c r="E308" s="9"/>
    </row>
    <row r="309" ht="15.75" customHeight="1">
      <c r="A309" s="8"/>
      <c r="B309" s="8"/>
      <c r="C309" s="8"/>
      <c r="D309" s="8"/>
      <c r="E309" s="9"/>
    </row>
    <row r="310" ht="15.75" customHeight="1">
      <c r="A310" s="8"/>
      <c r="B310" s="8"/>
      <c r="C310" s="8"/>
      <c r="D310" s="8"/>
      <c r="E310" s="9"/>
    </row>
    <row r="311" ht="15.75" customHeight="1">
      <c r="A311" s="8"/>
      <c r="B311" s="8"/>
      <c r="C311" s="8"/>
      <c r="D311" s="8"/>
      <c r="E311" s="9"/>
    </row>
    <row r="312" ht="15.75" customHeight="1">
      <c r="A312" s="8"/>
      <c r="B312" s="8"/>
      <c r="C312" s="8"/>
      <c r="D312" s="8"/>
      <c r="E312" s="9"/>
    </row>
    <row r="313" ht="15.75" customHeight="1">
      <c r="A313" s="8"/>
      <c r="B313" s="8"/>
      <c r="C313" s="8"/>
      <c r="D313" s="8"/>
      <c r="E313" s="9"/>
    </row>
    <row r="314" ht="15.75" customHeight="1">
      <c r="A314" s="8"/>
      <c r="B314" s="8"/>
      <c r="C314" s="8"/>
      <c r="D314" s="8"/>
      <c r="E314" s="9"/>
    </row>
    <row r="315" ht="15.75" customHeight="1">
      <c r="A315" s="8"/>
      <c r="B315" s="8"/>
      <c r="C315" s="8"/>
      <c r="D315" s="8"/>
      <c r="E315" s="9"/>
    </row>
    <row r="316" ht="15.75" customHeight="1">
      <c r="A316" s="8"/>
      <c r="B316" s="8"/>
      <c r="C316" s="8"/>
      <c r="D316" s="8"/>
      <c r="E316" s="9"/>
    </row>
    <row r="317" ht="15.75" customHeight="1">
      <c r="A317" s="8"/>
      <c r="B317" s="8"/>
      <c r="C317" s="8"/>
      <c r="D317" s="8"/>
      <c r="E317" s="9"/>
    </row>
    <row r="318" ht="15.75" customHeight="1">
      <c r="A318" s="8"/>
      <c r="B318" s="8"/>
      <c r="C318" s="8"/>
      <c r="D318" s="8"/>
      <c r="E318" s="9"/>
    </row>
    <row r="319" ht="15.75" customHeight="1">
      <c r="A319" s="8"/>
      <c r="B319" s="8"/>
      <c r="C319" s="8"/>
      <c r="D319" s="8"/>
      <c r="E319" s="9"/>
    </row>
    <row r="320" ht="15.75" customHeight="1">
      <c r="A320" s="8"/>
      <c r="B320" s="8"/>
      <c r="C320" s="8"/>
      <c r="D320" s="8"/>
      <c r="E320" s="9"/>
    </row>
    <row r="321" ht="15.75" customHeight="1">
      <c r="A321" s="8"/>
      <c r="B321" s="8"/>
      <c r="C321" s="8"/>
      <c r="D321" s="8"/>
      <c r="E321" s="9"/>
    </row>
    <row r="322" ht="15.75" customHeight="1">
      <c r="A322" s="8"/>
      <c r="B322" s="8"/>
      <c r="C322" s="8"/>
      <c r="D322" s="8"/>
      <c r="E322" s="9"/>
    </row>
    <row r="323" ht="15.75" customHeight="1">
      <c r="A323" s="8"/>
      <c r="B323" s="8"/>
      <c r="C323" s="8"/>
      <c r="D323" s="8"/>
      <c r="E323" s="9"/>
    </row>
    <row r="324" ht="15.75" customHeight="1">
      <c r="A324" s="8"/>
      <c r="B324" s="8"/>
      <c r="C324" s="8"/>
      <c r="D324" s="8"/>
      <c r="E324" s="9"/>
    </row>
    <row r="325" ht="15.75" customHeight="1">
      <c r="A325" s="8"/>
      <c r="B325" s="8"/>
      <c r="C325" s="8"/>
      <c r="D325" s="8"/>
      <c r="E325" s="9"/>
    </row>
    <row r="326" ht="15.75" customHeight="1">
      <c r="A326" s="8"/>
      <c r="B326" s="8"/>
      <c r="C326" s="8"/>
      <c r="D326" s="8"/>
      <c r="E326" s="9"/>
    </row>
    <row r="327" ht="15.75" customHeight="1">
      <c r="A327" s="8"/>
      <c r="B327" s="8"/>
      <c r="C327" s="8"/>
      <c r="D327" s="8"/>
      <c r="E327" s="9"/>
    </row>
    <row r="328" ht="15.75" customHeight="1">
      <c r="A328" s="8"/>
      <c r="B328" s="8"/>
      <c r="C328" s="8"/>
      <c r="D328" s="8"/>
      <c r="E328" s="9"/>
    </row>
    <row r="329" ht="15.75" customHeight="1">
      <c r="A329" s="8"/>
      <c r="B329" s="8"/>
      <c r="C329" s="8"/>
      <c r="D329" s="8"/>
      <c r="E329" s="9"/>
    </row>
    <row r="330" ht="15.75" customHeight="1">
      <c r="A330" s="8"/>
      <c r="B330" s="8"/>
      <c r="C330" s="8"/>
      <c r="D330" s="8"/>
      <c r="E330" s="9"/>
    </row>
    <row r="331" ht="15.75" customHeight="1">
      <c r="A331" s="8"/>
      <c r="B331" s="8"/>
      <c r="C331" s="8"/>
      <c r="D331" s="8"/>
      <c r="E331" s="9"/>
    </row>
    <row r="332" ht="15.75" customHeight="1">
      <c r="A332" s="8"/>
      <c r="B332" s="8"/>
      <c r="C332" s="8"/>
      <c r="D332" s="8"/>
      <c r="E332" s="9"/>
    </row>
    <row r="333" ht="15.75" customHeight="1">
      <c r="A333" s="8"/>
      <c r="B333" s="8"/>
      <c r="C333" s="8"/>
      <c r="D333" s="8"/>
      <c r="E333" s="9"/>
    </row>
    <row r="334" ht="15.75" customHeight="1">
      <c r="A334" s="8"/>
      <c r="B334" s="8"/>
      <c r="C334" s="8"/>
      <c r="D334" s="8"/>
      <c r="E334" s="9"/>
    </row>
    <row r="335" ht="15.75" customHeight="1">
      <c r="A335" s="8"/>
      <c r="B335" s="8"/>
      <c r="C335" s="8"/>
      <c r="D335" s="8"/>
      <c r="E335" s="9"/>
    </row>
    <row r="336" ht="15.75" customHeight="1">
      <c r="A336" s="8"/>
      <c r="B336" s="8"/>
      <c r="C336" s="8"/>
      <c r="D336" s="8"/>
      <c r="E336" s="9"/>
    </row>
    <row r="337" ht="15.75" customHeight="1">
      <c r="A337" s="8"/>
      <c r="B337" s="8"/>
      <c r="C337" s="8"/>
      <c r="D337" s="8"/>
      <c r="E337" s="9"/>
    </row>
    <row r="338" ht="15.75" customHeight="1">
      <c r="A338" s="8"/>
      <c r="B338" s="8"/>
      <c r="C338" s="8"/>
      <c r="D338" s="8"/>
      <c r="E338" s="9"/>
    </row>
    <row r="339" ht="15.75" customHeight="1">
      <c r="A339" s="8"/>
      <c r="B339" s="8"/>
      <c r="C339" s="8"/>
      <c r="D339" s="8"/>
      <c r="E339" s="9"/>
    </row>
    <row r="340" ht="15.75" customHeight="1">
      <c r="A340" s="8"/>
      <c r="B340" s="8"/>
      <c r="C340" s="8"/>
      <c r="D340" s="8"/>
      <c r="E340" s="9"/>
    </row>
    <row r="341" ht="15.75" customHeight="1">
      <c r="A341" s="8"/>
      <c r="B341" s="8"/>
      <c r="C341" s="8"/>
      <c r="D341" s="8"/>
      <c r="E341" s="9"/>
    </row>
    <row r="342" ht="15.75" customHeight="1">
      <c r="A342" s="8"/>
      <c r="B342" s="8"/>
      <c r="C342" s="8"/>
      <c r="D342" s="8"/>
      <c r="E342" s="9"/>
    </row>
    <row r="343" ht="15.75" customHeight="1">
      <c r="A343" s="8"/>
      <c r="B343" s="8"/>
      <c r="C343" s="8"/>
      <c r="D343" s="8"/>
      <c r="E343" s="9"/>
    </row>
    <row r="344" ht="15.75" customHeight="1">
      <c r="A344" s="8"/>
      <c r="B344" s="8"/>
      <c r="C344" s="8"/>
      <c r="D344" s="8"/>
      <c r="E344" s="9"/>
    </row>
    <row r="345" ht="15.75" customHeight="1">
      <c r="A345" s="8"/>
      <c r="B345" s="8"/>
      <c r="C345" s="8"/>
      <c r="D345" s="8"/>
      <c r="E345" s="9"/>
    </row>
    <row r="346" ht="15.75" customHeight="1">
      <c r="A346" s="8"/>
      <c r="B346" s="8"/>
      <c r="C346" s="8"/>
      <c r="D346" s="8"/>
      <c r="E346" s="9"/>
    </row>
    <row r="347" ht="15.75" customHeight="1">
      <c r="A347" s="8"/>
      <c r="B347" s="8"/>
      <c r="C347" s="8"/>
      <c r="D347" s="8"/>
      <c r="E347" s="9"/>
    </row>
    <row r="348" ht="15.75" customHeight="1">
      <c r="A348" s="8"/>
      <c r="B348" s="8"/>
      <c r="C348" s="8"/>
      <c r="D348" s="8"/>
      <c r="E348" s="9"/>
    </row>
    <row r="349" ht="15.75" customHeight="1">
      <c r="A349" s="8"/>
      <c r="B349" s="8"/>
      <c r="C349" s="8"/>
      <c r="D349" s="8"/>
      <c r="E349" s="9"/>
    </row>
    <row r="350" ht="15.75" customHeight="1">
      <c r="A350" s="8"/>
      <c r="B350" s="8"/>
      <c r="C350" s="8"/>
      <c r="D350" s="8"/>
      <c r="E350" s="9"/>
    </row>
    <row r="351" ht="15.75" customHeight="1">
      <c r="A351" s="8"/>
      <c r="B351" s="8"/>
      <c r="C351" s="8"/>
      <c r="D351" s="8"/>
      <c r="E351" s="9"/>
    </row>
    <row r="352" ht="15.75" customHeight="1">
      <c r="A352" s="8"/>
      <c r="B352" s="8"/>
      <c r="C352" s="8"/>
      <c r="D352" s="8"/>
      <c r="E352" s="9"/>
    </row>
    <row r="353" ht="15.75" customHeight="1">
      <c r="A353" s="8"/>
      <c r="B353" s="8"/>
      <c r="C353" s="8"/>
      <c r="D353" s="8"/>
      <c r="E353" s="9"/>
    </row>
    <row r="354" ht="15.75" customHeight="1">
      <c r="A354" s="8"/>
      <c r="B354" s="8"/>
      <c r="C354" s="8"/>
      <c r="D354" s="8"/>
      <c r="E354" s="9"/>
    </row>
    <row r="355" ht="15.75" customHeight="1">
      <c r="A355" s="8"/>
      <c r="B355" s="8"/>
      <c r="C355" s="8"/>
      <c r="D355" s="8"/>
      <c r="E355" s="9"/>
    </row>
    <row r="356" ht="15.75" customHeight="1">
      <c r="A356" s="8"/>
      <c r="B356" s="8"/>
      <c r="C356" s="8"/>
      <c r="D356" s="8"/>
      <c r="E356" s="9"/>
    </row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 gridLines="1" horizontalCentered="1"/>
  <pageMargins bottom="0.39370078740157477" footer="0.0" header="0.0" left="0.39370078740157477" right="0.39370078740157477" top="0.39370078740157477"/>
  <pageSetup fitToHeight="0" paperSize="9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4.63"/>
    <col customWidth="1" min="3" max="3" width="6.75"/>
    <col customWidth="1" min="4" max="4" width="46.38"/>
    <col customWidth="1" min="5" max="6" width="12.63"/>
  </cols>
  <sheetData>
    <row r="1" ht="26.25" customHeight="1">
      <c r="A1" s="10" t="s">
        <v>389</v>
      </c>
      <c r="B1" s="11"/>
      <c r="C1" s="11"/>
      <c r="D1" s="12"/>
    </row>
    <row r="2" ht="22.5" customHeight="1">
      <c r="A2" s="13" t="str">
        <f>IFERROR(__xludf.DUMMYFUNCTION("query('一覧'!A:E,""select A,C,D,E where B ='西区'"",1)"),"設置年度")</f>
        <v>設置年度</v>
      </c>
      <c r="B2" s="27" t="str">
        <f>IFERROR(__xludf.DUMMYFUNCTION("""COMPUTED_VALUE"""),"申請団体")</f>
        <v>申請団体</v>
      </c>
      <c r="C2" s="14" t="str">
        <f>IFERROR(__xludf.DUMMYFUNCTION("""COMPUTED_VALUE"""),"台数")</f>
        <v>台数</v>
      </c>
      <c r="D2" s="15" t="str">
        <f>IFERROR(__xludf.DUMMYFUNCTION("""COMPUTED_VALUE"""),"設置場所")</f>
        <v>設置場所</v>
      </c>
    </row>
    <row r="3" ht="15.75" customHeight="1">
      <c r="A3" s="16" t="str">
        <f>IFERROR(__xludf.DUMMYFUNCTION("""COMPUTED_VALUE"""),"平成30年度")</f>
        <v>平成30年度</v>
      </c>
      <c r="B3" s="28" t="str">
        <f>IFERROR(__xludf.DUMMYFUNCTION("""COMPUTED_VALUE"""),"中央発寒町内会")</f>
        <v>中央発寒町内会</v>
      </c>
      <c r="C3" s="2" t="str">
        <f>IFERROR(__xludf.DUMMYFUNCTION("""COMPUTED_VALUE"""),"1台")</f>
        <v>1台</v>
      </c>
      <c r="D3" s="17" t="str">
        <f>IFERROR(__xludf.DUMMYFUNCTION("""COMPUTED_VALUE"""),"①発寒5条3丁目12")</f>
        <v>①発寒5条3丁目12</v>
      </c>
    </row>
    <row r="4" ht="15.75" customHeight="1">
      <c r="A4" s="16" t="str">
        <f>IFERROR(__xludf.DUMMYFUNCTION("""COMPUTED_VALUE"""),"平成30年度")</f>
        <v>平成30年度</v>
      </c>
      <c r="B4" s="28" t="str">
        <f>IFERROR(__xludf.DUMMYFUNCTION("""COMPUTED_VALUE"""),"宮の沢中央町内会")</f>
        <v>宮の沢中央町内会</v>
      </c>
      <c r="C4" s="2" t="str">
        <f>IFERROR(__xludf.DUMMYFUNCTION("""COMPUTED_VALUE"""),"1台")</f>
        <v>1台</v>
      </c>
      <c r="D4" s="17" t="str">
        <f>IFERROR(__xludf.DUMMYFUNCTION("""COMPUTED_VALUE"""),"①宮の沢1条5丁目6")</f>
        <v>①宮の沢1条5丁目6</v>
      </c>
    </row>
    <row r="5" ht="15.75" customHeight="1">
      <c r="A5" s="16" t="str">
        <f>IFERROR(__xludf.DUMMYFUNCTION("""COMPUTED_VALUE"""),"令和２年度")</f>
        <v>令和２年度</v>
      </c>
      <c r="B5" s="28" t="str">
        <f>IFERROR(__xludf.DUMMYFUNCTION("""COMPUTED_VALUE"""),"泉町内会")</f>
        <v>泉町内会</v>
      </c>
      <c r="C5" s="2" t="str">
        <f>IFERROR(__xludf.DUMMYFUNCTION("""COMPUTED_VALUE"""),"1台")</f>
        <v>1台</v>
      </c>
      <c r="D5" s="17" t="str">
        <f>IFERROR(__xludf.DUMMYFUNCTION("""COMPUTED_VALUE"""),"①発寒3条4丁目1")</f>
        <v>①発寒3条4丁目1</v>
      </c>
    </row>
    <row r="6" ht="15.75" customHeight="1">
      <c r="A6" s="16" t="str">
        <f>IFERROR(__xludf.DUMMYFUNCTION("""COMPUTED_VALUE"""),"令和３年度")</f>
        <v>令和３年度</v>
      </c>
      <c r="B6" s="28" t="str">
        <f>IFERROR(__xludf.DUMMYFUNCTION("""COMPUTED_VALUE"""),"発寒旭町内会")</f>
        <v>発寒旭町内会</v>
      </c>
      <c r="C6" s="2" t="str">
        <f>IFERROR(__xludf.DUMMYFUNCTION("""COMPUTED_VALUE"""),"4台")</f>
        <v>4台</v>
      </c>
      <c r="D6" s="17" t="str">
        <f>IFERROR(__xludf.DUMMYFUNCTION("""COMPUTED_VALUE"""),"①発寒4条4丁目5
②発寒4条4丁目7
③発寒4条4丁目7
④発寒4条5丁目7")</f>
        <v>①発寒4条4丁目5
②発寒4条4丁目7
③発寒4条4丁目7
④発寒4条5丁目7</v>
      </c>
    </row>
    <row r="7" ht="15.75" customHeight="1">
      <c r="A7" s="16" t="str">
        <f>IFERROR(__xludf.DUMMYFUNCTION("""COMPUTED_VALUE"""),"令和４年度")</f>
        <v>令和４年度</v>
      </c>
      <c r="B7" s="28" t="str">
        <f>IFERROR(__xludf.DUMMYFUNCTION("""COMPUTED_VALUE"""),"琴似2条2丁目第一町内会")</f>
        <v>琴似2条2丁目第一町内会</v>
      </c>
      <c r="C7" s="2" t="str">
        <f>IFERROR(__xludf.DUMMYFUNCTION("""COMPUTED_VALUE"""),"2台")</f>
        <v>2台</v>
      </c>
      <c r="D7" s="17" t="str">
        <f>IFERROR(__xludf.DUMMYFUNCTION("""COMPUTED_VALUE"""),"①琴似2条2丁目
②琴似2条2丁目")</f>
        <v>①琴似2条2丁目
②琴似2条2丁目</v>
      </c>
    </row>
    <row r="8" ht="15.75" customHeight="1">
      <c r="A8" s="16" t="str">
        <f>IFERROR(__xludf.DUMMYFUNCTION("""COMPUTED_VALUE"""),"令和５年度")</f>
        <v>令和５年度</v>
      </c>
      <c r="B8" s="28" t="str">
        <f>IFERROR(__xludf.DUMMYFUNCTION("""COMPUTED_VALUE"""),"あかしや町内会")</f>
        <v>あかしや町内会</v>
      </c>
      <c r="C8" s="2" t="str">
        <f>IFERROR(__xludf.DUMMYFUNCTION("""COMPUTED_VALUE"""),"5台")</f>
        <v>5台</v>
      </c>
      <c r="D8" s="17" t="str">
        <f>IFERROR(__xludf.DUMMYFUNCTION("""COMPUTED_VALUE"""),"①八軒9条東3丁目3
②八軒9条東3丁目2
③八軒9条東3丁目1
④八軒9条東4丁目3
⑤八軒9条東4丁目2")</f>
        <v>①八軒9条東3丁目3
②八軒9条東3丁目2
③八軒9条東3丁目1
④八軒9条東4丁目3
⑤八軒9条東4丁目2</v>
      </c>
    </row>
    <row r="9" ht="15.75" customHeight="1">
      <c r="A9" s="16" t="str">
        <f>IFERROR(__xludf.DUMMYFUNCTION("""COMPUTED_VALUE"""),"令和５年度")</f>
        <v>令和５年度</v>
      </c>
      <c r="B9" s="28" t="str">
        <f>IFERROR(__xludf.DUMMYFUNCTION("""COMPUTED_VALUE"""),"農試公園町内会")</f>
        <v>農試公園町内会</v>
      </c>
      <c r="C9" s="2" t="str">
        <f>IFERROR(__xludf.DUMMYFUNCTION("""COMPUTED_VALUE"""),"2台")</f>
        <v>2台</v>
      </c>
      <c r="D9" s="17" t="str">
        <f>IFERROR(__xludf.DUMMYFUNCTION("""COMPUTED_VALUE"""),"①八軒２条西４丁目１
②八軒３条西４丁目93")</f>
        <v>①八軒２条西４丁目１
②八軒３条西４丁目93</v>
      </c>
    </row>
    <row r="10" ht="15.75" customHeight="1">
      <c r="A10" s="16" t="str">
        <f>IFERROR(__xludf.DUMMYFUNCTION("""COMPUTED_VALUE"""),"令和５年度")</f>
        <v>令和５年度</v>
      </c>
      <c r="B10" s="28" t="str">
        <f>IFERROR(__xludf.DUMMYFUNCTION("""COMPUTED_VALUE"""),"八軒新道町内会")</f>
        <v>八軒新道町内会</v>
      </c>
      <c r="C10" s="2" t="str">
        <f>IFERROR(__xludf.DUMMYFUNCTION("""COMPUTED_VALUE"""),"2台")</f>
        <v>2台</v>
      </c>
      <c r="D10" s="17" t="str">
        <f>IFERROR(__xludf.DUMMYFUNCTION("""COMPUTED_VALUE"""),"①八軒10条西12丁目5
②八軒10条西12丁目5")</f>
        <v>①八軒10条西12丁目5
②八軒10条西12丁目5</v>
      </c>
    </row>
    <row r="11" ht="15.75" customHeight="1">
      <c r="A11" s="16" t="str">
        <f>IFERROR(__xludf.DUMMYFUNCTION("""COMPUTED_VALUE"""),"令和５年度")</f>
        <v>令和５年度</v>
      </c>
      <c r="B11" s="28" t="str">
        <f>IFERROR(__xludf.DUMMYFUNCTION("""COMPUTED_VALUE"""),"天狗西町内会")</f>
        <v>天狗西町内会</v>
      </c>
      <c r="C11" s="2" t="str">
        <f>IFERROR(__xludf.DUMMYFUNCTION("""COMPUTED_VALUE"""),"4台")</f>
        <v>4台</v>
      </c>
      <c r="D11" s="17" t="str">
        <f>IFERROR(__xludf.DUMMYFUNCTION("""COMPUTED_VALUE"""),"①発寒15条4丁目2
②発寒15条4丁目3
③発寒15条4丁目10")</f>
        <v>①発寒15条4丁目2
②発寒15条4丁目3
③発寒15条4丁目10</v>
      </c>
    </row>
    <row r="12" ht="15.75" customHeight="1">
      <c r="A12" s="16" t="str">
        <f>IFERROR(__xludf.DUMMYFUNCTION("""COMPUTED_VALUE"""),"令和６年度")</f>
        <v>令和６年度</v>
      </c>
      <c r="B12" s="28" t="str">
        <f>IFERROR(__xludf.DUMMYFUNCTION("""COMPUTED_VALUE"""),"ひまわり町内会")</f>
        <v>ひまわり町内会</v>
      </c>
      <c r="C12" s="2" t="str">
        <f>IFERROR(__xludf.DUMMYFUNCTION("""COMPUTED_VALUE"""),"1台")</f>
        <v>1台</v>
      </c>
      <c r="D12" s="17" t="str">
        <f>IFERROR(__xludf.DUMMYFUNCTION("""COMPUTED_VALUE"""),"①八軒9条西3丁目4")</f>
        <v>①八軒9条西3丁目4</v>
      </c>
    </row>
    <row r="13" ht="15.75" customHeight="1">
      <c r="A13" s="18" t="str">
        <f>IFERROR(__xludf.DUMMYFUNCTION("""COMPUTED_VALUE"""),"令和６年度")</f>
        <v>令和６年度</v>
      </c>
      <c r="B13" s="32" t="str">
        <f>IFERROR(__xludf.DUMMYFUNCTION("""COMPUTED_VALUE"""),"山の手第28町内会")</f>
        <v>山の手第28町内会</v>
      </c>
      <c r="C13" s="5" t="str">
        <f>IFERROR(__xludf.DUMMYFUNCTION("""COMPUTED_VALUE"""),"6台")</f>
        <v>6台</v>
      </c>
      <c r="D13" s="19" t="str">
        <f>IFERROR(__xludf.DUMMYFUNCTION("""COMPUTED_VALUE"""),"①山の手2条12丁目11
②山の手2条12丁目11
③山の手2条12丁目8
④山の手2条12丁目4
⑤山の手2条12丁目4
⑥山の手2条12丁目3")</f>
        <v>①山の手2条12丁目11
②山の手2条12丁目11
③山の手2条12丁目8
④山の手2条12丁目4
⑤山の手2条12丁目4
⑥山の手2条12丁目3</v>
      </c>
    </row>
    <row r="14" ht="15.75" customHeight="1">
      <c r="A14" s="16" t="str">
        <f>IFERROR(__xludf.DUMMYFUNCTION("""COMPUTED_VALUE"""),"令和７年度")</f>
        <v>令和７年度</v>
      </c>
      <c r="B14" s="28" t="str">
        <f>IFERROR(__xludf.DUMMYFUNCTION("""COMPUTED_VALUE"""),"住吉町内会")</f>
        <v>住吉町内会</v>
      </c>
      <c r="C14" s="2" t="str">
        <f>IFERROR(__xludf.DUMMYFUNCTION("""COMPUTED_VALUE"""),"3台")</f>
        <v>3台</v>
      </c>
      <c r="D14" s="17" t="str">
        <f>IFERROR(__xludf.DUMMYFUNCTION("""COMPUTED_VALUE"""),"①発寒13条4丁目8
②発寒13条4丁目10
③発寒13条4丁目13")</f>
        <v>①発寒13条4丁目8
②発寒13条4丁目10
③発寒13条4丁目13</v>
      </c>
    </row>
    <row r="15" ht="15.75" customHeight="1">
      <c r="A15" s="16" t="str">
        <f>IFERROR(__xludf.DUMMYFUNCTION("""COMPUTED_VALUE"""),"令和７年度")</f>
        <v>令和７年度</v>
      </c>
      <c r="B15" s="28" t="str">
        <f>IFERROR(__xludf.DUMMYFUNCTION("""COMPUTED_VALUE"""),"琴似2条2丁目第二町内会")</f>
        <v>琴似2条2丁目第二町内会</v>
      </c>
      <c r="C15" s="2" t="str">
        <f>IFERROR(__xludf.DUMMYFUNCTION("""COMPUTED_VALUE"""),"2台")</f>
        <v>2台</v>
      </c>
      <c r="D15" s="17" t="str">
        <f>IFERROR(__xludf.DUMMYFUNCTION("""COMPUTED_VALUE"""),"①琴似2条2丁目2
②琴似2条2丁目2")</f>
        <v>①琴似2条2丁目2
②琴似2条2丁目2</v>
      </c>
    </row>
    <row r="16" ht="15.75" customHeight="1">
      <c r="A16" s="16" t="str">
        <f>IFERROR(__xludf.DUMMYFUNCTION("""COMPUTED_VALUE"""),"令和７年度")</f>
        <v>令和７年度</v>
      </c>
      <c r="B16" s="28" t="str">
        <f>IFERROR(__xludf.DUMMYFUNCTION("""COMPUTED_VALUE"""),"山の手第26町内会")</f>
        <v>山の手第26町内会</v>
      </c>
      <c r="C16" s="2" t="str">
        <f>IFERROR(__xludf.DUMMYFUNCTION("""COMPUTED_VALUE"""),"3台")</f>
        <v>3台</v>
      </c>
      <c r="D16" s="17" t="str">
        <f>IFERROR(__xludf.DUMMYFUNCTION("""COMPUTED_VALUE"""),"①山の手1条12丁目11
②山の手1条13丁目1
③山の手1条13丁目2")</f>
        <v>①山の手1条12丁目11
②山の手1条13丁目1
③山の手1条13丁目2</v>
      </c>
    </row>
    <row r="17" ht="15.75" customHeight="1">
      <c r="A17" s="20" t="str">
        <f>IFERROR(__xludf.DUMMYFUNCTION("""COMPUTED_VALUE"""),"令和７年度")</f>
        <v>令和７年度</v>
      </c>
      <c r="B17" s="29" t="str">
        <f>IFERROR(__xludf.DUMMYFUNCTION("""COMPUTED_VALUE"""),"琴似コーポ自治会")</f>
        <v>琴似コーポ自治会</v>
      </c>
      <c r="C17" s="21" t="str">
        <f>IFERROR(__xludf.DUMMYFUNCTION("""COMPUTED_VALUE"""),"1台")</f>
        <v>1台</v>
      </c>
      <c r="D17" s="22" t="str">
        <f>IFERROR(__xludf.DUMMYFUNCTION("""COMPUTED_VALUE"""),"①二十四軒2条1丁目2")</f>
        <v>①二十四軒2条1丁目2</v>
      </c>
    </row>
    <row r="18" ht="15.75" customHeight="1">
      <c r="A18" s="8"/>
      <c r="B18" s="30"/>
      <c r="C18" s="8"/>
      <c r="D18" s="23"/>
    </row>
    <row r="19" ht="15.75" customHeight="1">
      <c r="A19" s="8"/>
      <c r="B19" s="30"/>
      <c r="C19" s="8"/>
      <c r="D19" s="23"/>
    </row>
    <row r="20" ht="15.75" customHeight="1">
      <c r="A20" s="8"/>
      <c r="B20" s="30"/>
      <c r="C20" s="8"/>
      <c r="D20" s="23"/>
    </row>
    <row r="21" ht="15.75" customHeight="1">
      <c r="A21" s="8"/>
      <c r="B21" s="30"/>
      <c r="C21" s="8"/>
      <c r="D21" s="23"/>
    </row>
    <row r="22" ht="15.75" customHeight="1">
      <c r="A22" s="8"/>
      <c r="B22" s="30"/>
      <c r="C22" s="8"/>
      <c r="D22" s="23"/>
    </row>
    <row r="23" ht="15.75" customHeight="1">
      <c r="A23" s="8"/>
      <c r="B23" s="30"/>
      <c r="C23" s="8"/>
      <c r="D23" s="23"/>
    </row>
    <row r="24" ht="15.75" customHeight="1">
      <c r="A24" s="8"/>
      <c r="B24" s="30"/>
      <c r="C24" s="8"/>
      <c r="D24" s="23"/>
    </row>
    <row r="25" ht="15.75" customHeight="1">
      <c r="A25" s="8"/>
      <c r="B25" s="30"/>
      <c r="C25" s="8"/>
      <c r="D25" s="23"/>
    </row>
    <row r="26" ht="15.75" customHeight="1">
      <c r="A26" s="8"/>
      <c r="B26" s="30"/>
      <c r="C26" s="8"/>
      <c r="D26" s="23"/>
    </row>
    <row r="27" ht="15.75" customHeight="1">
      <c r="A27" s="8"/>
      <c r="B27" s="30"/>
      <c r="C27" s="8"/>
      <c r="D27" s="23"/>
    </row>
    <row r="28" ht="15.75" customHeight="1">
      <c r="A28" s="8"/>
      <c r="B28" s="30"/>
      <c r="C28" s="8"/>
      <c r="D28" s="23"/>
    </row>
    <row r="29" ht="15.75" customHeight="1">
      <c r="A29" s="8"/>
      <c r="B29" s="30"/>
      <c r="C29" s="8"/>
      <c r="D29" s="23"/>
    </row>
    <row r="30" ht="15.75" customHeight="1">
      <c r="A30" s="8"/>
      <c r="B30" s="30"/>
      <c r="C30" s="8"/>
      <c r="D30" s="23"/>
    </row>
    <row r="31" ht="15.75" customHeight="1">
      <c r="A31" s="8"/>
      <c r="B31" s="30"/>
      <c r="C31" s="8"/>
      <c r="D31" s="8"/>
    </row>
    <row r="32" ht="15.75" customHeight="1">
      <c r="A32" s="8"/>
      <c r="B32" s="30"/>
      <c r="C32" s="8"/>
      <c r="D32" s="8"/>
    </row>
    <row r="33" ht="15.75" customHeight="1">
      <c r="A33" s="8"/>
      <c r="B33" s="30"/>
      <c r="C33" s="8"/>
      <c r="D33" s="8"/>
    </row>
    <row r="34" ht="15.75" customHeight="1">
      <c r="A34" s="8"/>
      <c r="B34" s="30"/>
      <c r="C34" s="8"/>
      <c r="D34" s="8"/>
    </row>
    <row r="35" ht="15.75" customHeight="1">
      <c r="A35" s="8"/>
      <c r="B35" s="30"/>
      <c r="C35" s="8"/>
      <c r="D35" s="8"/>
    </row>
    <row r="36" ht="15.75" customHeight="1">
      <c r="A36" s="8"/>
      <c r="B36" s="30"/>
      <c r="C36" s="8"/>
      <c r="D36" s="8"/>
    </row>
    <row r="37" ht="15.75" customHeight="1">
      <c r="A37" s="8"/>
      <c r="B37" s="30"/>
      <c r="C37" s="8"/>
      <c r="D37" s="8"/>
    </row>
    <row r="38" ht="15.75" customHeight="1">
      <c r="A38" s="8"/>
      <c r="B38" s="30"/>
      <c r="C38" s="8"/>
      <c r="D38" s="8"/>
    </row>
    <row r="39" ht="15.75" customHeight="1">
      <c r="A39" s="8"/>
      <c r="B39" s="30"/>
      <c r="C39" s="8"/>
      <c r="D39" s="8"/>
    </row>
    <row r="40" ht="15.75" customHeight="1">
      <c r="A40" s="8"/>
      <c r="B40" s="30"/>
      <c r="C40" s="8"/>
      <c r="D40" s="8"/>
    </row>
    <row r="41" ht="15.75" customHeight="1">
      <c r="A41" s="8"/>
      <c r="B41" s="30"/>
      <c r="C41" s="8"/>
      <c r="D41" s="8"/>
    </row>
    <row r="42" ht="15.75" customHeight="1">
      <c r="A42" s="8"/>
      <c r="B42" s="30"/>
      <c r="C42" s="8"/>
      <c r="D42" s="8"/>
    </row>
    <row r="43" ht="15.75" customHeight="1">
      <c r="A43" s="8"/>
      <c r="B43" s="30"/>
      <c r="C43" s="8"/>
      <c r="D43" s="8"/>
    </row>
    <row r="44" ht="15.75" customHeight="1">
      <c r="A44" s="8"/>
      <c r="B44" s="30"/>
      <c r="C44" s="8"/>
      <c r="D44" s="8"/>
    </row>
    <row r="45" ht="15.75" customHeight="1">
      <c r="A45" s="8"/>
      <c r="B45" s="30"/>
      <c r="C45" s="8"/>
      <c r="D45" s="8"/>
    </row>
    <row r="46" ht="15.75" customHeight="1">
      <c r="A46" s="8"/>
      <c r="B46" s="30"/>
      <c r="C46" s="8"/>
      <c r="D46" s="8"/>
    </row>
    <row r="47" ht="15.75" customHeight="1">
      <c r="A47" s="8"/>
      <c r="B47" s="30"/>
      <c r="C47" s="8"/>
      <c r="D47" s="8"/>
    </row>
    <row r="48" ht="15.75" customHeight="1">
      <c r="A48" s="8"/>
      <c r="B48" s="30"/>
      <c r="C48" s="8"/>
      <c r="D48" s="8"/>
    </row>
    <row r="49" ht="15.75" customHeight="1">
      <c r="A49" s="8"/>
      <c r="B49" s="30"/>
      <c r="C49" s="8"/>
      <c r="D49" s="8"/>
    </row>
    <row r="50" ht="15.75" customHeight="1">
      <c r="A50" s="8"/>
      <c r="B50" s="30"/>
      <c r="C50" s="8"/>
      <c r="D50" s="8"/>
    </row>
    <row r="51" ht="15.75" customHeight="1">
      <c r="A51" s="8"/>
      <c r="B51" s="30"/>
      <c r="C51" s="8"/>
      <c r="D51" s="8"/>
    </row>
    <row r="52" ht="15.75" customHeight="1">
      <c r="A52" s="8"/>
      <c r="B52" s="30"/>
      <c r="C52" s="8"/>
      <c r="D52" s="8"/>
    </row>
    <row r="53" ht="15.75" customHeight="1">
      <c r="A53" s="8"/>
      <c r="B53" s="30"/>
      <c r="C53" s="8"/>
      <c r="D53" s="8"/>
    </row>
    <row r="54" ht="15.75" customHeight="1">
      <c r="A54" s="8"/>
      <c r="B54" s="30"/>
      <c r="C54" s="8"/>
      <c r="D54" s="8"/>
    </row>
    <row r="55" ht="15.75" customHeight="1">
      <c r="A55" s="8"/>
      <c r="B55" s="30"/>
      <c r="C55" s="8"/>
      <c r="D55" s="8"/>
    </row>
    <row r="56" ht="15.75" customHeight="1">
      <c r="A56" s="8"/>
      <c r="B56" s="30"/>
      <c r="C56" s="8"/>
      <c r="D56" s="8"/>
    </row>
    <row r="57" ht="15.75" customHeight="1">
      <c r="A57" s="8"/>
      <c r="B57" s="30"/>
      <c r="C57" s="8"/>
      <c r="D57" s="8"/>
    </row>
    <row r="58" ht="15.75" customHeight="1">
      <c r="A58" s="8"/>
      <c r="B58" s="30"/>
      <c r="C58" s="8"/>
      <c r="D58" s="8"/>
    </row>
    <row r="59" ht="15.75" customHeight="1">
      <c r="A59" s="8"/>
      <c r="B59" s="30"/>
      <c r="C59" s="8"/>
      <c r="D59" s="8"/>
    </row>
    <row r="60" ht="15.75" customHeight="1">
      <c r="A60" s="8"/>
      <c r="B60" s="30"/>
      <c r="C60" s="8"/>
      <c r="D60" s="8"/>
    </row>
    <row r="61" ht="15.75" customHeight="1">
      <c r="A61" s="8"/>
      <c r="B61" s="30"/>
      <c r="C61" s="8"/>
      <c r="D61" s="8"/>
    </row>
    <row r="62" ht="15.75" customHeight="1">
      <c r="A62" s="8"/>
      <c r="B62" s="30"/>
      <c r="C62" s="8"/>
      <c r="D62" s="8"/>
    </row>
    <row r="63" ht="15.75" customHeight="1">
      <c r="A63" s="8"/>
      <c r="B63" s="30"/>
      <c r="C63" s="8"/>
      <c r="D63" s="8"/>
    </row>
    <row r="64" ht="15.75" customHeight="1">
      <c r="A64" s="8"/>
      <c r="B64" s="30"/>
      <c r="C64" s="8"/>
      <c r="D64" s="8"/>
    </row>
    <row r="65" ht="15.75" customHeight="1">
      <c r="A65" s="8"/>
      <c r="B65" s="30"/>
      <c r="C65" s="8"/>
      <c r="D65" s="8"/>
    </row>
    <row r="66" ht="15.75" customHeight="1">
      <c r="A66" s="8"/>
      <c r="B66" s="30"/>
      <c r="C66" s="8"/>
      <c r="D66" s="8"/>
    </row>
    <row r="67" ht="15.75" customHeight="1">
      <c r="A67" s="8"/>
      <c r="B67" s="30"/>
      <c r="C67" s="8"/>
      <c r="D67" s="8"/>
    </row>
    <row r="68" ht="15.75" customHeight="1">
      <c r="A68" s="8"/>
      <c r="B68" s="30"/>
      <c r="C68" s="8"/>
      <c r="D68" s="8"/>
    </row>
    <row r="69" ht="15.75" customHeight="1">
      <c r="A69" s="8"/>
      <c r="B69" s="30"/>
      <c r="C69" s="8"/>
      <c r="D69" s="8"/>
    </row>
    <row r="70" ht="15.75" customHeight="1">
      <c r="A70" s="8"/>
      <c r="B70" s="30"/>
      <c r="C70" s="8"/>
      <c r="D70" s="8"/>
    </row>
    <row r="71" ht="15.75" customHeight="1">
      <c r="A71" s="8"/>
      <c r="B71" s="30"/>
      <c r="C71" s="8"/>
      <c r="D71" s="8"/>
    </row>
    <row r="72" ht="15.75" customHeight="1">
      <c r="A72" s="8"/>
      <c r="B72" s="30"/>
      <c r="C72" s="8"/>
      <c r="D72" s="8"/>
    </row>
    <row r="73" ht="15.75" customHeight="1">
      <c r="A73" s="8"/>
      <c r="B73" s="30"/>
      <c r="C73" s="8"/>
      <c r="D73" s="8"/>
    </row>
    <row r="74" ht="15.75" customHeight="1">
      <c r="A74" s="8"/>
      <c r="B74" s="30"/>
      <c r="C74" s="8"/>
      <c r="D74" s="8"/>
    </row>
    <row r="75" ht="15.75" customHeight="1">
      <c r="A75" s="8"/>
      <c r="B75" s="30"/>
      <c r="C75" s="8"/>
      <c r="D75" s="8"/>
    </row>
    <row r="76" ht="15.75" customHeight="1">
      <c r="A76" s="8"/>
      <c r="B76" s="30"/>
      <c r="C76" s="8"/>
      <c r="D76" s="8"/>
    </row>
    <row r="77" ht="15.75" customHeight="1">
      <c r="A77" s="8"/>
      <c r="B77" s="30"/>
      <c r="C77" s="8"/>
      <c r="D77" s="8"/>
    </row>
    <row r="78" ht="15.75" customHeight="1">
      <c r="A78" s="8"/>
      <c r="B78" s="30"/>
      <c r="C78" s="8"/>
      <c r="D78" s="8"/>
    </row>
    <row r="79" ht="15.75" customHeight="1">
      <c r="A79" s="8"/>
      <c r="B79" s="30"/>
      <c r="C79" s="8"/>
      <c r="D79" s="8"/>
    </row>
    <row r="80" ht="15.75" customHeight="1">
      <c r="A80" s="8"/>
      <c r="B80" s="30"/>
      <c r="C80" s="8"/>
      <c r="D80" s="8"/>
    </row>
    <row r="81" ht="15.75" customHeight="1">
      <c r="A81" s="8"/>
      <c r="B81" s="30"/>
      <c r="C81" s="8"/>
      <c r="D81" s="8"/>
    </row>
    <row r="82" ht="15.75" customHeight="1">
      <c r="A82" s="8"/>
      <c r="B82" s="30"/>
      <c r="C82" s="8"/>
      <c r="D82" s="8"/>
    </row>
    <row r="83" ht="15.75" customHeight="1">
      <c r="A83" s="8"/>
      <c r="B83" s="30"/>
      <c r="C83" s="8"/>
      <c r="D83" s="8"/>
    </row>
    <row r="84" ht="15.75" customHeight="1">
      <c r="A84" s="8"/>
      <c r="B84" s="30"/>
      <c r="C84" s="8"/>
      <c r="D84" s="8"/>
    </row>
    <row r="85" ht="15.75" customHeight="1">
      <c r="A85" s="8"/>
      <c r="B85" s="30"/>
      <c r="C85" s="8"/>
      <c r="D85" s="8"/>
    </row>
    <row r="86" ht="15.75" customHeight="1">
      <c r="A86" s="8"/>
      <c r="B86" s="30"/>
      <c r="C86" s="8"/>
      <c r="D86" s="8"/>
    </row>
    <row r="87" ht="15.75" customHeight="1">
      <c r="A87" s="8"/>
      <c r="B87" s="30"/>
      <c r="C87" s="8"/>
      <c r="D87" s="8"/>
    </row>
    <row r="88" ht="15.75" customHeight="1">
      <c r="A88" s="8"/>
      <c r="B88" s="30"/>
      <c r="C88" s="8"/>
      <c r="D88" s="8"/>
    </row>
    <row r="89" ht="15.75" customHeight="1">
      <c r="A89" s="8"/>
      <c r="B89" s="30"/>
      <c r="C89" s="8"/>
      <c r="D89" s="8"/>
    </row>
    <row r="90" ht="15.75" customHeight="1">
      <c r="A90" s="8"/>
      <c r="B90" s="30"/>
      <c r="C90" s="8"/>
      <c r="D90" s="8"/>
    </row>
    <row r="91" ht="15.75" customHeight="1">
      <c r="A91" s="8"/>
      <c r="B91" s="30"/>
      <c r="C91" s="8"/>
      <c r="D91" s="8"/>
    </row>
    <row r="92" ht="15.75" customHeight="1">
      <c r="A92" s="8"/>
      <c r="B92" s="30"/>
      <c r="C92" s="8"/>
      <c r="D92" s="8"/>
    </row>
    <row r="93" ht="15.75" customHeight="1">
      <c r="A93" s="8"/>
      <c r="B93" s="30"/>
      <c r="C93" s="8"/>
      <c r="D93" s="8"/>
    </row>
    <row r="94" ht="15.75" customHeight="1">
      <c r="A94" s="8"/>
      <c r="B94" s="30"/>
      <c r="C94" s="8"/>
      <c r="D94" s="8"/>
    </row>
    <row r="95" ht="15.75" customHeight="1">
      <c r="A95" s="8"/>
      <c r="B95" s="30"/>
      <c r="C95" s="8"/>
      <c r="D95" s="8"/>
    </row>
    <row r="96" ht="15.75" customHeight="1">
      <c r="A96" s="8"/>
      <c r="B96" s="30"/>
      <c r="C96" s="8"/>
      <c r="D96" s="8"/>
    </row>
    <row r="97" ht="15.75" customHeight="1">
      <c r="A97" s="8"/>
      <c r="B97" s="30"/>
      <c r="C97" s="8"/>
      <c r="D97" s="8"/>
    </row>
    <row r="98" ht="15.75" customHeight="1">
      <c r="A98" s="8"/>
      <c r="B98" s="30"/>
      <c r="C98" s="8"/>
      <c r="D98" s="8"/>
    </row>
    <row r="99" ht="15.75" customHeight="1">
      <c r="A99" s="8"/>
      <c r="B99" s="30"/>
      <c r="C99" s="8"/>
      <c r="D99" s="8"/>
    </row>
    <row r="100" ht="15.75" customHeight="1">
      <c r="A100" s="8"/>
      <c r="B100" s="30"/>
      <c r="C100" s="8"/>
      <c r="D100" s="8"/>
    </row>
    <row r="101" ht="15.75" customHeight="1">
      <c r="A101" s="24"/>
      <c r="B101" s="31"/>
      <c r="C101" s="24"/>
      <c r="D101" s="24"/>
    </row>
    <row r="102" ht="15.75" customHeight="1">
      <c r="A102" s="24"/>
      <c r="B102" s="31"/>
      <c r="C102" s="24"/>
      <c r="D102" s="24"/>
    </row>
    <row r="103" ht="15.75" customHeight="1">
      <c r="A103" s="24"/>
      <c r="B103" s="31"/>
      <c r="C103" s="24"/>
      <c r="D103" s="24"/>
    </row>
    <row r="104" ht="15.75" customHeight="1">
      <c r="A104" s="24"/>
      <c r="B104" s="31"/>
      <c r="C104" s="24"/>
      <c r="D104" s="24"/>
    </row>
    <row r="105" ht="15.75" customHeight="1">
      <c r="A105" s="24"/>
      <c r="B105" s="31"/>
      <c r="C105" s="24"/>
      <c r="D105" s="24"/>
    </row>
    <row r="106" ht="15.75" customHeight="1">
      <c r="A106" s="24"/>
      <c r="B106" s="31"/>
      <c r="C106" s="24"/>
      <c r="D106" s="24"/>
    </row>
    <row r="107" ht="15.75" customHeight="1">
      <c r="A107" s="24"/>
      <c r="B107" s="31"/>
      <c r="C107" s="24"/>
      <c r="D107" s="24"/>
    </row>
    <row r="108" ht="15.75" customHeight="1">
      <c r="A108" s="24"/>
      <c r="B108" s="31"/>
      <c r="C108" s="24"/>
      <c r="D108" s="24"/>
    </row>
    <row r="109" ht="15.75" customHeight="1">
      <c r="A109" s="24"/>
      <c r="B109" s="31"/>
      <c r="C109" s="24"/>
      <c r="D109" s="24"/>
    </row>
    <row r="110" ht="15.75" customHeight="1">
      <c r="A110" s="24"/>
      <c r="B110" s="31"/>
      <c r="C110" s="24"/>
      <c r="D110" s="24"/>
    </row>
    <row r="111" ht="15.75" customHeight="1">
      <c r="A111" s="24"/>
      <c r="B111" s="31"/>
      <c r="C111" s="24"/>
      <c r="D111" s="24"/>
    </row>
    <row r="112" ht="15.75" customHeight="1">
      <c r="A112" s="24"/>
      <c r="B112" s="31"/>
      <c r="C112" s="24"/>
      <c r="D112" s="24"/>
    </row>
    <row r="113" ht="15.75" customHeight="1">
      <c r="A113" s="24"/>
      <c r="B113" s="31"/>
      <c r="C113" s="24"/>
      <c r="D113" s="24"/>
    </row>
    <row r="114" ht="15.75" customHeight="1">
      <c r="A114" s="24"/>
      <c r="B114" s="31"/>
      <c r="C114" s="24"/>
      <c r="D114" s="24"/>
    </row>
    <row r="115" ht="15.75" customHeight="1">
      <c r="A115" s="24"/>
      <c r="B115" s="31"/>
      <c r="C115" s="24"/>
      <c r="D115" s="24"/>
    </row>
    <row r="116" ht="15.75" customHeight="1">
      <c r="A116" s="24"/>
      <c r="B116" s="31"/>
      <c r="C116" s="24"/>
      <c r="D116" s="24"/>
    </row>
    <row r="117" ht="15.75" customHeight="1">
      <c r="A117" s="24"/>
      <c r="B117" s="31"/>
      <c r="C117" s="24"/>
      <c r="D117" s="24"/>
    </row>
    <row r="118" ht="15.75" customHeight="1">
      <c r="A118" s="24"/>
      <c r="B118" s="31"/>
      <c r="C118" s="24"/>
      <c r="D118" s="24"/>
    </row>
    <row r="119" ht="15.75" customHeight="1">
      <c r="A119" s="24"/>
      <c r="B119" s="31"/>
      <c r="C119" s="24"/>
      <c r="D119" s="24"/>
    </row>
    <row r="120" ht="15.75" customHeight="1">
      <c r="A120" s="24"/>
      <c r="B120" s="31"/>
      <c r="C120" s="24"/>
      <c r="D120" s="24"/>
    </row>
    <row r="121" ht="15.75" customHeight="1">
      <c r="A121" s="24"/>
      <c r="B121" s="31"/>
      <c r="C121" s="24"/>
      <c r="D121" s="24"/>
    </row>
    <row r="122" ht="15.75" customHeight="1">
      <c r="A122" s="24"/>
      <c r="B122" s="31"/>
      <c r="C122" s="24"/>
      <c r="D122" s="24"/>
    </row>
    <row r="123" ht="15.75" customHeight="1">
      <c r="A123" s="24"/>
      <c r="B123" s="31"/>
      <c r="C123" s="24"/>
      <c r="D123" s="24"/>
    </row>
    <row r="124" ht="15.75" customHeight="1">
      <c r="A124" s="24"/>
      <c r="B124" s="31"/>
      <c r="C124" s="24"/>
      <c r="D124" s="24"/>
    </row>
    <row r="125" ht="15.75" customHeight="1">
      <c r="A125" s="24"/>
      <c r="B125" s="31"/>
      <c r="C125" s="24"/>
      <c r="D125" s="24"/>
    </row>
    <row r="126" ht="15.75" customHeight="1">
      <c r="A126" s="24"/>
      <c r="B126" s="31"/>
      <c r="C126" s="24"/>
      <c r="D126" s="24"/>
    </row>
    <row r="127" ht="15.75" customHeight="1">
      <c r="A127" s="24"/>
      <c r="B127" s="31"/>
      <c r="C127" s="24"/>
      <c r="D127" s="24"/>
    </row>
    <row r="128" ht="15.75" customHeight="1">
      <c r="A128" s="24"/>
      <c r="B128" s="31"/>
      <c r="C128" s="24"/>
      <c r="D128" s="24"/>
    </row>
    <row r="129" ht="15.75" customHeight="1">
      <c r="A129" s="24"/>
      <c r="B129" s="31"/>
      <c r="C129" s="24"/>
      <c r="D129" s="24"/>
    </row>
    <row r="130" ht="15.75" customHeight="1">
      <c r="A130" s="24"/>
      <c r="B130" s="31"/>
      <c r="C130" s="24"/>
      <c r="D130" s="24"/>
    </row>
    <row r="131" ht="15.75" customHeight="1">
      <c r="A131" s="24"/>
      <c r="B131" s="31"/>
      <c r="C131" s="24"/>
      <c r="D131" s="24"/>
    </row>
    <row r="132" ht="15.75" customHeight="1">
      <c r="A132" s="24"/>
      <c r="B132" s="31"/>
      <c r="C132" s="24"/>
      <c r="D132" s="24"/>
    </row>
    <row r="133" ht="15.75" customHeight="1">
      <c r="A133" s="24"/>
      <c r="B133" s="31"/>
      <c r="C133" s="24"/>
      <c r="D133" s="24"/>
    </row>
    <row r="134" ht="15.75" customHeight="1">
      <c r="A134" s="24"/>
      <c r="B134" s="31"/>
      <c r="C134" s="24"/>
      <c r="D134" s="24"/>
    </row>
    <row r="135" ht="15.75" customHeight="1">
      <c r="A135" s="24"/>
      <c r="B135" s="31"/>
      <c r="C135" s="24"/>
      <c r="D135" s="24"/>
    </row>
    <row r="136" ht="15.75" customHeight="1">
      <c r="A136" s="24"/>
      <c r="B136" s="31"/>
      <c r="C136" s="24"/>
      <c r="D136" s="24"/>
    </row>
    <row r="137" ht="15.75" customHeight="1">
      <c r="A137" s="24"/>
      <c r="B137" s="31"/>
      <c r="C137" s="24"/>
      <c r="D137" s="24"/>
    </row>
    <row r="138" ht="15.75" customHeight="1">
      <c r="A138" s="24"/>
      <c r="B138" s="31"/>
      <c r="C138" s="24"/>
      <c r="D138" s="24"/>
    </row>
    <row r="139" ht="15.75" customHeight="1">
      <c r="A139" s="24"/>
      <c r="B139" s="31"/>
      <c r="C139" s="24"/>
      <c r="D139" s="24"/>
    </row>
    <row r="140" ht="15.75" customHeight="1">
      <c r="A140" s="24"/>
      <c r="B140" s="31"/>
      <c r="C140" s="24"/>
      <c r="D140" s="24"/>
    </row>
    <row r="141" ht="15.75" customHeight="1">
      <c r="A141" s="24"/>
      <c r="B141" s="31"/>
      <c r="C141" s="24"/>
      <c r="D141" s="24"/>
    </row>
    <row r="142" ht="15.75" customHeight="1">
      <c r="A142" s="24"/>
      <c r="B142" s="31"/>
      <c r="C142" s="24"/>
      <c r="D142" s="24"/>
    </row>
    <row r="143" ht="15.75" customHeight="1">
      <c r="A143" s="24"/>
      <c r="B143" s="31"/>
      <c r="C143" s="24"/>
      <c r="D143" s="24"/>
    </row>
    <row r="144" ht="15.75" customHeight="1">
      <c r="A144" s="24"/>
      <c r="B144" s="31"/>
      <c r="C144" s="24"/>
      <c r="D144" s="24"/>
    </row>
    <row r="145" ht="15.75" customHeight="1">
      <c r="A145" s="24"/>
      <c r="B145" s="31"/>
      <c r="C145" s="24"/>
      <c r="D145" s="24"/>
    </row>
    <row r="146" ht="15.75" customHeight="1">
      <c r="A146" s="24"/>
      <c r="B146" s="31"/>
      <c r="C146" s="24"/>
      <c r="D146" s="24"/>
    </row>
    <row r="147" ht="15.75" customHeight="1">
      <c r="A147" s="24"/>
      <c r="B147" s="31"/>
      <c r="C147" s="24"/>
      <c r="D147" s="24"/>
    </row>
    <row r="148" ht="15.75" customHeight="1">
      <c r="A148" s="24"/>
      <c r="B148" s="31"/>
      <c r="C148" s="24"/>
      <c r="D148" s="24"/>
    </row>
    <row r="149" ht="15.75" customHeight="1">
      <c r="A149" s="24"/>
      <c r="B149" s="31"/>
      <c r="C149" s="24"/>
      <c r="D149" s="24"/>
    </row>
    <row r="150" ht="15.75" customHeight="1">
      <c r="A150" s="24"/>
      <c r="B150" s="31"/>
      <c r="C150" s="24"/>
      <c r="D150" s="24"/>
    </row>
    <row r="151" ht="15.75" customHeight="1">
      <c r="A151" s="24"/>
      <c r="B151" s="31"/>
      <c r="C151" s="24"/>
      <c r="D151" s="24"/>
    </row>
    <row r="152" ht="15.75" customHeight="1">
      <c r="A152" s="24"/>
      <c r="B152" s="31"/>
      <c r="C152" s="24"/>
      <c r="D152" s="24"/>
    </row>
    <row r="153" ht="15.75" customHeight="1">
      <c r="A153" s="24"/>
      <c r="B153" s="31"/>
      <c r="C153" s="24"/>
      <c r="D153" s="24"/>
    </row>
    <row r="154" ht="15.75" customHeight="1">
      <c r="A154" s="24"/>
      <c r="B154" s="31"/>
      <c r="C154" s="24"/>
      <c r="D154" s="24"/>
    </row>
    <row r="155" ht="15.75" customHeight="1">
      <c r="A155" s="24"/>
      <c r="B155" s="31"/>
      <c r="C155" s="24"/>
      <c r="D155" s="24"/>
    </row>
    <row r="156" ht="15.75" customHeight="1">
      <c r="A156" s="24"/>
      <c r="B156" s="31"/>
      <c r="C156" s="24"/>
      <c r="D156" s="24"/>
    </row>
    <row r="157" ht="15.75" customHeight="1">
      <c r="A157" s="24"/>
      <c r="B157" s="31"/>
      <c r="C157" s="24"/>
      <c r="D157" s="24"/>
    </row>
    <row r="158" ht="15.75" customHeight="1">
      <c r="A158" s="24"/>
      <c r="B158" s="31"/>
      <c r="C158" s="24"/>
      <c r="D158" s="24"/>
    </row>
    <row r="159" ht="15.75" customHeight="1">
      <c r="A159" s="24"/>
      <c r="B159" s="31"/>
      <c r="C159" s="24"/>
      <c r="D159" s="24"/>
    </row>
    <row r="160" ht="15.75" customHeight="1">
      <c r="A160" s="24"/>
      <c r="B160" s="31"/>
      <c r="C160" s="24"/>
      <c r="D160" s="24"/>
    </row>
    <row r="161" ht="15.75" customHeight="1">
      <c r="A161" s="24"/>
      <c r="B161" s="31"/>
      <c r="C161" s="24"/>
      <c r="D161" s="24"/>
    </row>
    <row r="162" ht="15.75" customHeight="1">
      <c r="A162" s="24"/>
      <c r="B162" s="31"/>
      <c r="C162" s="24"/>
      <c r="D162" s="24"/>
    </row>
    <row r="163" ht="15.75" customHeight="1">
      <c r="A163" s="24"/>
      <c r="B163" s="31"/>
      <c r="C163" s="24"/>
      <c r="D163" s="24"/>
    </row>
    <row r="164" ht="15.75" customHeight="1">
      <c r="A164" s="24"/>
      <c r="B164" s="31"/>
      <c r="C164" s="24"/>
      <c r="D164" s="24"/>
    </row>
    <row r="165" ht="15.75" customHeight="1">
      <c r="A165" s="24"/>
      <c r="B165" s="31"/>
      <c r="C165" s="24"/>
      <c r="D165" s="24"/>
    </row>
    <row r="166" ht="15.75" customHeight="1">
      <c r="A166" s="24"/>
      <c r="B166" s="31"/>
      <c r="C166" s="24"/>
      <c r="D166" s="24"/>
    </row>
    <row r="167" ht="15.75" customHeight="1">
      <c r="A167" s="24"/>
      <c r="B167" s="31"/>
      <c r="C167" s="24"/>
      <c r="D167" s="24"/>
    </row>
    <row r="168" ht="15.75" customHeight="1">
      <c r="A168" s="24"/>
      <c r="B168" s="31"/>
      <c r="C168" s="24"/>
      <c r="D168" s="24"/>
    </row>
    <row r="169" ht="15.75" customHeight="1">
      <c r="A169" s="24"/>
      <c r="B169" s="31"/>
      <c r="C169" s="24"/>
      <c r="D169" s="24"/>
    </row>
    <row r="170" ht="15.75" customHeight="1">
      <c r="A170" s="24"/>
      <c r="B170" s="31"/>
      <c r="C170" s="24"/>
      <c r="D170" s="24"/>
    </row>
    <row r="171" ht="15.75" customHeight="1">
      <c r="A171" s="24"/>
      <c r="B171" s="31"/>
      <c r="C171" s="24"/>
      <c r="D171" s="24"/>
    </row>
    <row r="172" ht="15.75" customHeight="1">
      <c r="A172" s="24"/>
      <c r="B172" s="31"/>
      <c r="C172" s="24"/>
      <c r="D172" s="24"/>
    </row>
    <row r="173" ht="15.75" customHeight="1">
      <c r="A173" s="24"/>
      <c r="B173" s="31"/>
      <c r="C173" s="24"/>
      <c r="D173" s="24"/>
    </row>
    <row r="174" ht="15.75" customHeight="1">
      <c r="A174" s="24"/>
      <c r="B174" s="31"/>
      <c r="C174" s="24"/>
      <c r="D174" s="24"/>
    </row>
    <row r="175" ht="15.75" customHeight="1">
      <c r="A175" s="24"/>
      <c r="B175" s="31"/>
      <c r="C175" s="24"/>
      <c r="D175" s="24"/>
    </row>
    <row r="176" ht="15.75" customHeight="1">
      <c r="A176" s="24"/>
      <c r="B176" s="31"/>
      <c r="C176" s="24"/>
      <c r="D176" s="24"/>
    </row>
    <row r="177" ht="15.75" customHeight="1">
      <c r="A177" s="24"/>
      <c r="B177" s="31"/>
      <c r="C177" s="24"/>
      <c r="D177" s="24"/>
    </row>
    <row r="178" ht="15.75" customHeight="1">
      <c r="A178" s="24"/>
      <c r="B178" s="31"/>
      <c r="C178" s="24"/>
      <c r="D178" s="24"/>
    </row>
    <row r="179" ht="15.75" customHeight="1">
      <c r="A179" s="24"/>
      <c r="B179" s="31"/>
      <c r="C179" s="24"/>
      <c r="D179" s="24"/>
    </row>
    <row r="180" ht="15.75" customHeight="1">
      <c r="A180" s="24"/>
      <c r="B180" s="31"/>
      <c r="C180" s="24"/>
      <c r="D180" s="24"/>
    </row>
    <row r="181" ht="15.75" customHeight="1">
      <c r="A181" s="24"/>
      <c r="B181" s="31"/>
      <c r="C181" s="24"/>
      <c r="D181" s="24"/>
    </row>
    <row r="182" ht="15.75" customHeight="1">
      <c r="A182" s="24"/>
      <c r="B182" s="31"/>
      <c r="C182" s="24"/>
      <c r="D182" s="24"/>
    </row>
    <row r="183" ht="15.75" customHeight="1">
      <c r="A183" s="24"/>
      <c r="B183" s="31"/>
      <c r="C183" s="24"/>
      <c r="D183" s="24"/>
    </row>
    <row r="184" ht="15.75" customHeight="1">
      <c r="A184" s="24"/>
      <c r="B184" s="31"/>
      <c r="C184" s="24"/>
      <c r="D184" s="24"/>
    </row>
    <row r="185" ht="15.75" customHeight="1">
      <c r="A185" s="24"/>
      <c r="B185" s="31"/>
      <c r="C185" s="24"/>
      <c r="D185" s="24"/>
    </row>
    <row r="186" ht="15.75" customHeight="1">
      <c r="A186" s="24"/>
      <c r="B186" s="31"/>
      <c r="C186" s="24"/>
      <c r="D186" s="24"/>
    </row>
    <row r="187" ht="15.75" customHeight="1">
      <c r="A187" s="24"/>
      <c r="B187" s="31"/>
      <c r="C187" s="24"/>
      <c r="D187" s="24"/>
    </row>
    <row r="188" ht="15.75" customHeight="1">
      <c r="A188" s="24"/>
      <c r="B188" s="31"/>
      <c r="C188" s="24"/>
      <c r="D188" s="24"/>
    </row>
    <row r="189" ht="15.75" customHeight="1">
      <c r="A189" s="24"/>
      <c r="B189" s="31"/>
      <c r="C189" s="24"/>
      <c r="D189" s="24"/>
    </row>
    <row r="190" ht="15.75" customHeight="1">
      <c r="A190" s="24"/>
      <c r="B190" s="31"/>
      <c r="C190" s="24"/>
      <c r="D190" s="24"/>
    </row>
    <row r="191" ht="15.75" customHeight="1">
      <c r="A191" s="24"/>
      <c r="B191" s="31"/>
      <c r="C191" s="24"/>
      <c r="D191" s="24"/>
    </row>
    <row r="192" ht="15.75" customHeight="1">
      <c r="A192" s="24"/>
      <c r="B192" s="31"/>
      <c r="C192" s="24"/>
      <c r="D192" s="24"/>
    </row>
    <row r="193" ht="15.75" customHeight="1">
      <c r="A193" s="24"/>
      <c r="B193" s="31"/>
      <c r="C193" s="24"/>
      <c r="D193" s="24"/>
    </row>
    <row r="194" ht="15.75" customHeight="1">
      <c r="A194" s="24"/>
      <c r="B194" s="31"/>
      <c r="C194" s="24"/>
      <c r="D194" s="24"/>
    </row>
    <row r="195" ht="15.75" customHeight="1">
      <c r="A195" s="24"/>
      <c r="B195" s="31"/>
      <c r="C195" s="24"/>
      <c r="D195" s="24"/>
    </row>
    <row r="196" ht="15.75" customHeight="1">
      <c r="A196" s="24"/>
      <c r="B196" s="31"/>
      <c r="C196" s="24"/>
      <c r="D196" s="24"/>
    </row>
    <row r="197" ht="15.75" customHeight="1">
      <c r="A197" s="24"/>
      <c r="B197" s="31"/>
      <c r="C197" s="24"/>
      <c r="D197" s="24"/>
    </row>
    <row r="198" ht="15.75" customHeight="1">
      <c r="A198" s="24"/>
      <c r="B198" s="31"/>
      <c r="C198" s="24"/>
      <c r="D198" s="24"/>
    </row>
    <row r="199" ht="15.75" customHeight="1">
      <c r="A199" s="24"/>
      <c r="B199" s="31"/>
      <c r="C199" s="24"/>
      <c r="D199" s="24"/>
    </row>
    <row r="200" ht="15.75" customHeight="1">
      <c r="A200" s="24"/>
      <c r="B200" s="31"/>
      <c r="C200" s="24"/>
      <c r="D200" s="24"/>
    </row>
    <row r="201" ht="15.75" customHeight="1">
      <c r="A201" s="24"/>
      <c r="B201" s="31"/>
      <c r="C201" s="24"/>
      <c r="D201" s="24"/>
    </row>
    <row r="202" ht="15.75" customHeight="1">
      <c r="A202" s="24"/>
      <c r="B202" s="31"/>
      <c r="C202" s="24"/>
      <c r="D202" s="24"/>
    </row>
    <row r="203" ht="15.75" customHeight="1">
      <c r="A203" s="24"/>
      <c r="B203" s="31"/>
      <c r="C203" s="24"/>
      <c r="D203" s="24"/>
    </row>
    <row r="204" ht="15.75" customHeight="1">
      <c r="A204" s="24"/>
      <c r="B204" s="31"/>
      <c r="C204" s="24"/>
      <c r="D204" s="24"/>
    </row>
    <row r="205" ht="15.75" customHeight="1">
      <c r="A205" s="24"/>
      <c r="B205" s="31"/>
      <c r="C205" s="24"/>
      <c r="D205" s="24"/>
    </row>
    <row r="206" ht="15.75" customHeight="1">
      <c r="A206" s="24"/>
      <c r="B206" s="31"/>
      <c r="C206" s="24"/>
      <c r="D206" s="24"/>
    </row>
    <row r="207" ht="15.75" customHeight="1">
      <c r="A207" s="24"/>
      <c r="B207" s="31"/>
      <c r="C207" s="24"/>
      <c r="D207" s="24"/>
    </row>
    <row r="208" ht="15.75" customHeight="1">
      <c r="A208" s="24"/>
      <c r="B208" s="31"/>
      <c r="C208" s="24"/>
      <c r="D208" s="24"/>
    </row>
    <row r="209" ht="15.75" customHeight="1">
      <c r="A209" s="24"/>
      <c r="B209" s="31"/>
      <c r="C209" s="24"/>
      <c r="D209" s="24"/>
    </row>
    <row r="210" ht="15.75" customHeight="1">
      <c r="A210" s="24"/>
      <c r="B210" s="31"/>
      <c r="C210" s="24"/>
      <c r="D210" s="24"/>
    </row>
    <row r="211" ht="15.75" customHeight="1">
      <c r="A211" s="24"/>
      <c r="B211" s="31"/>
      <c r="C211" s="24"/>
      <c r="D211" s="24"/>
    </row>
    <row r="212" ht="15.75" customHeight="1">
      <c r="A212" s="24"/>
      <c r="B212" s="31"/>
      <c r="C212" s="24"/>
      <c r="D212" s="24"/>
    </row>
    <row r="213" ht="15.75" customHeight="1">
      <c r="A213" s="24"/>
      <c r="B213" s="31"/>
      <c r="C213" s="24"/>
      <c r="D213" s="24"/>
    </row>
    <row r="214" ht="15.75" customHeight="1">
      <c r="A214" s="24"/>
      <c r="B214" s="31"/>
      <c r="C214" s="24"/>
      <c r="D214" s="24"/>
    </row>
    <row r="215" ht="15.75" customHeight="1">
      <c r="A215" s="24"/>
      <c r="B215" s="31"/>
      <c r="C215" s="24"/>
      <c r="D215" s="24"/>
    </row>
    <row r="216" ht="15.75" customHeight="1">
      <c r="A216" s="24"/>
      <c r="B216" s="31"/>
      <c r="C216" s="24"/>
      <c r="D216" s="24"/>
    </row>
    <row r="217" ht="15.75" customHeight="1">
      <c r="A217" s="24"/>
      <c r="B217" s="31"/>
      <c r="C217" s="24"/>
      <c r="D217" s="24"/>
    </row>
    <row r="218" ht="15.75" customHeight="1">
      <c r="A218" s="24"/>
      <c r="B218" s="31"/>
      <c r="C218" s="24"/>
      <c r="D218" s="24"/>
    </row>
    <row r="219" ht="15.75" customHeight="1">
      <c r="A219" s="24"/>
      <c r="B219" s="31"/>
      <c r="C219" s="24"/>
      <c r="D219" s="24"/>
    </row>
    <row r="220" ht="15.75" customHeight="1">
      <c r="A220" s="24"/>
      <c r="B220" s="31"/>
      <c r="C220" s="24"/>
      <c r="D220" s="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4.63"/>
    <col customWidth="1" min="3" max="3" width="6.75"/>
    <col customWidth="1" min="4" max="4" width="46.38"/>
    <col customWidth="1" min="5" max="6" width="12.63"/>
  </cols>
  <sheetData>
    <row r="1" ht="26.25" customHeight="1">
      <c r="A1" s="10" t="s">
        <v>390</v>
      </c>
      <c r="B1" s="11"/>
      <c r="C1" s="11"/>
      <c r="D1" s="12"/>
    </row>
    <row r="2" ht="22.5" customHeight="1">
      <c r="A2" s="13" t="str">
        <f>IFERROR(__xludf.DUMMYFUNCTION("query('一覧'!A:E,""select A,C,D,E where B ='手稲区'"",1)"),"設置年度")</f>
        <v>設置年度</v>
      </c>
      <c r="B2" s="27" t="str">
        <f>IFERROR(__xludf.DUMMYFUNCTION("""COMPUTED_VALUE"""),"申請団体")</f>
        <v>申請団体</v>
      </c>
      <c r="C2" s="14" t="str">
        <f>IFERROR(__xludf.DUMMYFUNCTION("""COMPUTED_VALUE"""),"台数")</f>
        <v>台数</v>
      </c>
      <c r="D2" s="15" t="str">
        <f>IFERROR(__xludf.DUMMYFUNCTION("""COMPUTED_VALUE"""),"設置場所")</f>
        <v>設置場所</v>
      </c>
    </row>
    <row r="3" ht="15.75" customHeight="1">
      <c r="A3" s="16" t="str">
        <f>IFERROR(__xludf.DUMMYFUNCTION("""COMPUTED_VALUE"""),"平成30年度")</f>
        <v>平成30年度</v>
      </c>
      <c r="B3" s="28" t="str">
        <f>IFERROR(__xludf.DUMMYFUNCTION("""COMPUTED_VALUE"""),"手稲パークタウン町内会")</f>
        <v>手稲パークタウン町内会</v>
      </c>
      <c r="C3" s="2" t="str">
        <f>IFERROR(__xludf.DUMMYFUNCTION("""COMPUTED_VALUE"""),"4台")</f>
        <v>4台</v>
      </c>
      <c r="D3" s="17" t="str">
        <f>IFERROR(__xludf.DUMMYFUNCTION("""COMPUTED_VALUE"""),"①前田2条8丁目4
②前田1条6丁目1
③前田1条8丁目4
④前田1条8丁目3")</f>
        <v>①前田2条8丁目4
②前田1条6丁目1
③前田1条8丁目4
④前田1条8丁目3</v>
      </c>
    </row>
    <row r="4" ht="15.75" customHeight="1">
      <c r="A4" s="16" t="str">
        <f>IFERROR(__xludf.DUMMYFUNCTION("""COMPUTED_VALUE"""),"平成30年度")</f>
        <v>平成30年度</v>
      </c>
      <c r="B4" s="28" t="str">
        <f>IFERROR(__xludf.DUMMYFUNCTION("""COMPUTED_VALUE"""),"暁星第３町内会")</f>
        <v>暁星第３町内会</v>
      </c>
      <c r="C4" s="2" t="str">
        <f>IFERROR(__xludf.DUMMYFUNCTION("""COMPUTED_VALUE"""),"1台")</f>
        <v>1台</v>
      </c>
      <c r="D4" s="17" t="str">
        <f>IFERROR(__xludf.DUMMYFUNCTION("""COMPUTED_VALUE"""),"①稲穂4条6丁目19")</f>
        <v>①稲穂4条6丁目19</v>
      </c>
    </row>
    <row r="5" ht="15.75" customHeight="1">
      <c r="A5" s="16" t="str">
        <f>IFERROR(__xludf.DUMMYFUNCTION("""COMPUTED_VALUE"""),"平成30年度")</f>
        <v>平成30年度</v>
      </c>
      <c r="B5" s="28" t="str">
        <f>IFERROR(__xludf.DUMMYFUNCTION("""COMPUTED_VALUE"""),"夢トピア星置町内会連合会")</f>
        <v>夢トピア星置町内会連合会</v>
      </c>
      <c r="C5" s="2" t="str">
        <f>IFERROR(__xludf.DUMMYFUNCTION("""COMPUTED_VALUE"""),"1台")</f>
        <v>1台</v>
      </c>
      <c r="D5" s="17" t="str">
        <f>IFERROR(__xludf.DUMMYFUNCTION("""COMPUTED_VALUE"""),"①星置1条1丁目498")</f>
        <v>①星置1条1丁目498</v>
      </c>
    </row>
    <row r="6" ht="15.75" customHeight="1">
      <c r="A6" s="16" t="str">
        <f>IFERROR(__xludf.DUMMYFUNCTION("""COMPUTED_VALUE"""),"令和元年度")</f>
        <v>令和元年度</v>
      </c>
      <c r="B6" s="28" t="str">
        <f>IFERROR(__xludf.DUMMYFUNCTION("""COMPUTED_VALUE"""),"ロイヤルシャトー稲積公園町内会")</f>
        <v>ロイヤルシャトー稲積公園町内会</v>
      </c>
      <c r="C6" s="2" t="str">
        <f>IFERROR(__xludf.DUMMYFUNCTION("""COMPUTED_VALUE"""),"4台")</f>
        <v>4台</v>
      </c>
      <c r="D6" s="17" t="str">
        <f>IFERROR(__xludf.DUMMYFUNCTION("""COMPUTED_VALUE"""),"①前田5条6丁目2
②前田5条6丁目2
③前田5条6丁目2
④前田5条6丁目2")</f>
        <v>①前田5条6丁目2
②前田5条6丁目2
③前田5条6丁目2
④前田5条6丁目2</v>
      </c>
    </row>
    <row r="7" ht="15.75" customHeight="1">
      <c r="A7" s="16" t="str">
        <f>IFERROR(__xludf.DUMMYFUNCTION("""COMPUTED_VALUE"""),"令和２年度")</f>
        <v>令和２年度</v>
      </c>
      <c r="B7" s="28" t="str">
        <f>IFERROR(__xludf.DUMMYFUNCTION("""COMPUTED_VALUE"""),"手稲曙第四町内会")</f>
        <v>手稲曙第四町内会</v>
      </c>
      <c r="C7" s="2" t="str">
        <f>IFERROR(__xludf.DUMMYFUNCTION("""COMPUTED_VALUE"""),"4台")</f>
        <v>4台</v>
      </c>
      <c r="D7" s="17" t="str">
        <f>IFERROR(__xludf.DUMMYFUNCTION("""COMPUTED_VALUE"""),"①前田4条13丁目5
②前田4条14丁目1
③前田4条14丁目4
④前田5条15丁目5")</f>
        <v>①前田4条13丁目5
②前田4条14丁目1
③前田4条14丁目4
④前田5条15丁目5</v>
      </c>
    </row>
    <row r="8" ht="15.75" customHeight="1">
      <c r="A8" s="16" t="str">
        <f>IFERROR(__xludf.DUMMYFUNCTION("""COMPUTED_VALUE"""),"令和２年度")</f>
        <v>令和２年度</v>
      </c>
      <c r="B8" s="28" t="str">
        <f>IFERROR(__xludf.DUMMYFUNCTION("""COMPUTED_VALUE"""),"夢トピア星置町内会連合会")</f>
        <v>夢トピア星置町内会連合会</v>
      </c>
      <c r="C8" s="2" t="str">
        <f>IFERROR(__xludf.DUMMYFUNCTION("""COMPUTED_VALUE"""),"2台")</f>
        <v>2台</v>
      </c>
      <c r="D8" s="17" t="str">
        <f>IFERROR(__xludf.DUMMYFUNCTION("""COMPUTED_VALUE"""),"①星置1条1丁目13
②星置1条1丁目13")</f>
        <v>①星置1条1丁目13
②星置1条1丁目13</v>
      </c>
    </row>
    <row r="9" ht="15.75" customHeight="1">
      <c r="A9" s="16" t="str">
        <f>IFERROR(__xludf.DUMMYFUNCTION("""COMPUTED_VALUE"""),"令和２年度")</f>
        <v>令和２年度</v>
      </c>
      <c r="B9" s="28" t="str">
        <f>IFERROR(__xludf.DUMMYFUNCTION("""COMPUTED_VALUE"""),"富岡ブロードヒルズ町内会")</f>
        <v>富岡ブロードヒルズ町内会</v>
      </c>
      <c r="C9" s="2" t="str">
        <f>IFERROR(__xludf.DUMMYFUNCTION("""COMPUTED_VALUE"""),"4台")</f>
        <v>4台</v>
      </c>
      <c r="D9" s="17" t="str">
        <f>IFERROR(__xludf.DUMMYFUNCTION("""COMPUTED_VALUE"""),"①富岡4条1丁目4
②富岡4条1丁目4
③富丘4条1丁目4
④富丘4条1丁目5")</f>
        <v>①富岡4条1丁目4
②富岡4条1丁目4
③富丘4条1丁目4
④富丘4条1丁目5</v>
      </c>
    </row>
    <row r="10" ht="15.75" customHeight="1">
      <c r="A10" s="16" t="str">
        <f>IFERROR(__xludf.DUMMYFUNCTION("""COMPUTED_VALUE"""),"令和２年度")</f>
        <v>令和２年度</v>
      </c>
      <c r="B10" s="28" t="str">
        <f>IFERROR(__xludf.DUMMYFUNCTION("""COMPUTED_VALUE"""),"ほしが丘町内会")</f>
        <v>ほしが丘町内会</v>
      </c>
      <c r="C10" s="2" t="str">
        <f>IFERROR(__xludf.DUMMYFUNCTION("""COMPUTED_VALUE"""),"4台")</f>
        <v>4台</v>
      </c>
      <c r="D10" s="17" t="str">
        <f>IFERROR(__xludf.DUMMYFUNCTION("""COMPUTED_VALUE"""),"①星置3条1丁目
②星置3条1丁目
③星置3条1丁目
④星置3条1丁目")</f>
        <v>①星置3条1丁目
②星置3条1丁目
③星置3条1丁目
④星置3条1丁目</v>
      </c>
    </row>
    <row r="11" ht="15.75" customHeight="1">
      <c r="A11" s="16" t="str">
        <f>IFERROR(__xludf.DUMMYFUNCTION("""COMPUTED_VALUE"""),"令和３年度")</f>
        <v>令和３年度</v>
      </c>
      <c r="B11" s="28" t="str">
        <f>IFERROR(__xludf.DUMMYFUNCTION("""COMPUTED_VALUE"""),"手稲曙第4町内会")</f>
        <v>手稲曙第4町内会</v>
      </c>
      <c r="C11" s="2" t="str">
        <f>IFERROR(__xludf.DUMMYFUNCTION("""COMPUTED_VALUE"""),"4台")</f>
        <v>4台</v>
      </c>
      <c r="D11" s="17" t="str">
        <f>IFERROR(__xludf.DUMMYFUNCTION("""COMPUTED_VALUE"""),"①前田5条14丁目1
②前田4条14丁目10
③前田4条14丁目2
④前田4条14丁目4")</f>
        <v>①前田5条14丁目1
②前田4条14丁目10
③前田4条14丁目2
④前田4条14丁目4</v>
      </c>
    </row>
    <row r="12" ht="15.75" customHeight="1">
      <c r="A12" s="16" t="str">
        <f>IFERROR(__xludf.DUMMYFUNCTION("""COMPUTED_VALUE"""),"令和３年度")</f>
        <v>令和３年度</v>
      </c>
      <c r="B12" s="28" t="str">
        <f>IFERROR(__xludf.DUMMYFUNCTION("""COMPUTED_VALUE"""),"オーロラ町内会")</f>
        <v>オーロラ町内会</v>
      </c>
      <c r="C12" s="2" t="str">
        <f>IFERROR(__xludf.DUMMYFUNCTION("""COMPUTED_VALUE"""),"2台")</f>
        <v>2台</v>
      </c>
      <c r="D12" s="17" t="str">
        <f>IFERROR(__xludf.DUMMYFUNCTION("""COMPUTED_VALUE"""),"①星置1条3丁目6
②星置1条3丁目6")</f>
        <v>①星置1条3丁目6
②星置1条3丁目6</v>
      </c>
    </row>
    <row r="13" ht="15.75" customHeight="1">
      <c r="A13" s="18" t="str">
        <f>IFERROR(__xludf.DUMMYFUNCTION("""COMPUTED_VALUE"""),"令和４年度")</f>
        <v>令和４年度</v>
      </c>
      <c r="B13" s="32" t="str">
        <f>IFERROR(__xludf.DUMMYFUNCTION("""COMPUTED_VALUE"""),"朝日町内会")</f>
        <v>朝日町内会</v>
      </c>
      <c r="C13" s="5" t="str">
        <f>IFERROR(__xludf.DUMMYFUNCTION("""COMPUTED_VALUE"""),"3台")</f>
        <v>3台</v>
      </c>
      <c r="D13" s="19" t="str">
        <f>IFERROR(__xludf.DUMMYFUNCTION("""COMPUTED_VALUE"""),"①新発寒6条10丁目1
②新発寒6条9丁目5
③新発寒6条10丁目1")</f>
        <v>①新発寒6条10丁目1
②新発寒6条9丁目5
③新発寒6条10丁目1</v>
      </c>
    </row>
    <row r="14" ht="15.75" customHeight="1">
      <c r="A14" s="16" t="str">
        <f>IFERROR(__xludf.DUMMYFUNCTION("""COMPUTED_VALUE"""),"令和４年度")</f>
        <v>令和４年度</v>
      </c>
      <c r="B14" s="28" t="str">
        <f>IFERROR(__xludf.DUMMYFUNCTION("""COMPUTED_VALUE"""),"四季彩の街テイネニュータウン町内会")</f>
        <v>四季彩の街テイネニュータウン町内会</v>
      </c>
      <c r="C14" s="2" t="str">
        <f>IFERROR(__xludf.DUMMYFUNCTION("""COMPUTED_VALUE"""),"3台")</f>
        <v>3台</v>
      </c>
      <c r="D14" s="17" t="str">
        <f>IFERROR(__xludf.DUMMYFUNCTION("""COMPUTED_VALUE"""),"①前田9条15丁目6
②前田8条15丁目1
③前田8条15丁目11")</f>
        <v>①前田9条15丁目6
②前田8条15丁目1
③前田8条15丁目11</v>
      </c>
    </row>
    <row r="15" ht="15.75" customHeight="1">
      <c r="A15" s="16" t="str">
        <f>IFERROR(__xludf.DUMMYFUNCTION("""COMPUTED_VALUE"""),"令和４年度")</f>
        <v>令和４年度</v>
      </c>
      <c r="B15" s="28" t="str">
        <f>IFERROR(__xludf.DUMMYFUNCTION("""COMPUTED_VALUE"""),"手稲パークタウン第二町内会")</f>
        <v>手稲パークタウン第二町内会</v>
      </c>
      <c r="C15" s="2" t="str">
        <f>IFERROR(__xludf.DUMMYFUNCTION("""COMPUTED_VALUE"""),"4台")</f>
        <v>4台</v>
      </c>
      <c r="D15" s="17" t="str">
        <f>IFERROR(__xludf.DUMMYFUNCTION("""COMPUTED_VALUE"""),"①前田5条6丁目3
②前田5条6丁目1
③前田4条5丁目2
④前田4条7丁目2")</f>
        <v>①前田5条6丁目3
②前田5条6丁目1
③前田4条5丁目2
④前田4条7丁目2</v>
      </c>
    </row>
    <row r="16" ht="15.75" customHeight="1">
      <c r="A16" s="16" t="str">
        <f>IFERROR(__xludf.DUMMYFUNCTION("""COMPUTED_VALUE"""),"令和５年度")</f>
        <v>令和５年度</v>
      </c>
      <c r="B16" s="28" t="str">
        <f>IFERROR(__xludf.DUMMYFUNCTION("""COMPUTED_VALUE"""),"曙第一町内会")</f>
        <v>曙第一町内会</v>
      </c>
      <c r="C16" s="2" t="str">
        <f>IFERROR(__xludf.DUMMYFUNCTION("""COMPUTED_VALUE"""),"2台")</f>
        <v>2台</v>
      </c>
      <c r="D16" s="17" t="str">
        <f>IFERROR(__xludf.DUMMYFUNCTION("""COMPUTED_VALUE"""),"①曙1条2丁目2
②曙1条2丁目2")</f>
        <v>①曙1条2丁目2
②曙1条2丁目2</v>
      </c>
    </row>
    <row r="17" ht="15.75" customHeight="1">
      <c r="A17" s="16" t="str">
        <f>IFERROR(__xludf.DUMMYFUNCTION("""COMPUTED_VALUE"""),"令和６年度")</f>
        <v>令和６年度</v>
      </c>
      <c r="B17" s="28" t="str">
        <f>IFERROR(__xludf.DUMMYFUNCTION("""COMPUTED_VALUE"""),"手稲曙連合町内会")</f>
        <v>手稲曙連合町内会</v>
      </c>
      <c r="C17" s="2" t="str">
        <f>IFERROR(__xludf.DUMMYFUNCTION("""COMPUTED_VALUE"""),"24台")</f>
        <v>24台</v>
      </c>
      <c r="D17" s="17" t="str">
        <f>IFERROR(__xludf.DUMMYFUNCTION("""COMPUTED_VALUE"""),"①曙4条1丁目2
②曙3条2丁目4
③曙3条2丁目13
④曙2条2丁目6
⑤曙2条2丁目6
⑥曙2条1丁目9
⑦曙6条2丁目1
⑧曙7条2丁目5
⑨曙7条2丁目5
⑩曙7条1丁目3
⑪曙7条3丁目6
⑫曙7条3丁目6
⑬曙7条3丁目3
⑭曙7条3丁目3
⑮曙7条3丁目3
⑯曙7条3丁目3
⑰前田5条14丁目5
⑱前田6条14丁目8
⑲前田6条14丁目9
⑳前田6条15丁目8
㉑前田6条16丁目3
㉒前田6条16丁目7
㉓前田6条16丁目17
㉔前田6条16丁目17")</f>
        <v>①曙4条1丁目2
②曙3条2丁目4
③曙3条2丁目13
④曙2条2丁目6
⑤曙2条2丁目6
⑥曙2条1丁目9
⑦曙6条2丁目1
⑧曙7条2丁目5
⑨曙7条2丁目5
⑩曙7条1丁目3
⑪曙7条3丁目6
⑫曙7条3丁目6
⑬曙7条3丁目3
⑭曙7条3丁目3
⑮曙7条3丁目3
⑯曙7条3丁目3
⑰前田5条14丁目5
⑱前田6条14丁目8
⑲前田6条14丁目9
⑳前田6条15丁目8
㉑前田6条16丁目3
㉒前田6条16丁目7
㉓前田6条16丁目17
㉔前田6条16丁目17</v>
      </c>
    </row>
    <row r="18" ht="15.75" customHeight="1">
      <c r="A18" s="18" t="str">
        <f>IFERROR(__xludf.DUMMYFUNCTION("""COMPUTED_VALUE"""),"令和６年度")</f>
        <v>令和６年度</v>
      </c>
      <c r="B18" s="32" t="str">
        <f>IFERROR(__xludf.DUMMYFUNCTION("""COMPUTED_VALUE"""),"曙第29町内会")</f>
        <v>曙第29町内会</v>
      </c>
      <c r="C18" s="5" t="str">
        <f>IFERROR(__xludf.DUMMYFUNCTION("""COMPUTED_VALUE"""),"5台")</f>
        <v>5台</v>
      </c>
      <c r="D18" s="19" t="str">
        <f>IFERROR(__xludf.DUMMYFUNCTION("""COMPUTED_VALUE"""),"①明日風5丁目2
②明日風3丁目7
③明日風6丁目2
④明日風3丁目5
⑤明日風4丁目15")</f>
        <v>①明日風5丁目2
②明日風3丁目7
③明日風6丁目2
④明日風3丁目5
⑤明日風4丁目15</v>
      </c>
    </row>
    <row r="19" ht="15.75" customHeight="1">
      <c r="A19" s="16" t="str">
        <f>IFERROR(__xludf.DUMMYFUNCTION("""COMPUTED_VALUE"""),"令和７年度")</f>
        <v>令和７年度</v>
      </c>
      <c r="B19" s="28" t="str">
        <f>IFERROR(__xludf.DUMMYFUNCTION("""COMPUTED_VALUE"""),"曙第29町内会")</f>
        <v>曙第29町内会</v>
      </c>
      <c r="C19" s="2" t="str">
        <f>IFERROR(__xludf.DUMMYFUNCTION("""COMPUTED_VALUE"""),"1台")</f>
        <v>1台</v>
      </c>
      <c r="D19" s="17" t="str">
        <f>IFERROR(__xludf.DUMMYFUNCTION("""COMPUTED_VALUE"""),"①明日風1丁目5")</f>
        <v>①明日風1丁目5</v>
      </c>
    </row>
    <row r="20" ht="15.75" customHeight="1">
      <c r="A20" s="16" t="str">
        <f>IFERROR(__xludf.DUMMYFUNCTION("""COMPUTED_VALUE"""),"令和７年度")</f>
        <v>令和７年度</v>
      </c>
      <c r="B20" s="28" t="str">
        <f>IFERROR(__xludf.DUMMYFUNCTION("""COMPUTED_VALUE"""),"あけぼのグリーンタウン町内会")</f>
        <v>あけぼのグリーンタウン町内会</v>
      </c>
      <c r="C20" s="2" t="str">
        <f>IFERROR(__xludf.DUMMYFUNCTION("""COMPUTED_VALUE"""),"3台")</f>
        <v>3台</v>
      </c>
      <c r="D20" s="17" t="str">
        <f>IFERROR(__xludf.DUMMYFUNCTION("""COMPUTED_VALUE"""),"①曙12条1丁目10
②曙12条1丁目8
③曙12条1丁目8")</f>
        <v>①曙12条1丁目10
②曙12条1丁目8
③曙12条1丁目8</v>
      </c>
    </row>
    <row r="21" ht="15.75" customHeight="1">
      <c r="A21" s="16" t="str">
        <f>IFERROR(__xludf.DUMMYFUNCTION("""COMPUTED_VALUE"""),"令和７年度")</f>
        <v>令和７年度</v>
      </c>
      <c r="B21" s="28" t="str">
        <f>IFERROR(__xludf.DUMMYFUNCTION("""COMPUTED_VALUE"""),"前田くみあい団地町内会")</f>
        <v>前田くみあい団地町内会</v>
      </c>
      <c r="C21" s="2" t="str">
        <f>IFERROR(__xludf.DUMMYFUNCTION("""COMPUTED_VALUE"""),"1台")</f>
        <v>1台</v>
      </c>
      <c r="D21" s="17" t="str">
        <f>IFERROR(__xludf.DUMMYFUNCTION("""COMPUTED_VALUE"""),"①前田1条9丁目5")</f>
        <v>①前田1条9丁目5</v>
      </c>
    </row>
    <row r="22" ht="15.75" customHeight="1">
      <c r="A22" s="20" t="str">
        <f>IFERROR(__xludf.DUMMYFUNCTION("""COMPUTED_VALUE"""),"令和７年度")</f>
        <v>令和７年度</v>
      </c>
      <c r="B22" s="29" t="str">
        <f>IFERROR(__xludf.DUMMYFUNCTION("""COMPUTED_VALUE"""),"手稲曙連合町内会")</f>
        <v>手稲曙連合町内会</v>
      </c>
      <c r="C22" s="21" t="str">
        <f>IFERROR(__xludf.DUMMYFUNCTION("""COMPUTED_VALUE"""),"7台")</f>
        <v>7台</v>
      </c>
      <c r="D22" s="22" t="str">
        <f>IFERROR(__xludf.DUMMYFUNCTION("""COMPUTED_VALUE"""),"①曙3条3丁目2
②曙3条3丁目1
③曙7条3丁目6
④曙7条3丁目6
⑤曙3条3丁目12
⑥曙11条2丁目6
⑦前田6条15丁目12")</f>
        <v>①曙3条3丁目2
②曙3条3丁目1
③曙7条3丁目6
④曙7条3丁目6
⑤曙3条3丁目12
⑥曙11条2丁目6
⑦前田6条15丁目12</v>
      </c>
    </row>
    <row r="23" ht="15.75" customHeight="1">
      <c r="A23" s="8"/>
      <c r="B23" s="30"/>
      <c r="C23" s="8"/>
      <c r="D23" s="23"/>
    </row>
    <row r="24" ht="15.75" customHeight="1">
      <c r="A24" s="8"/>
      <c r="B24" s="30"/>
      <c r="C24" s="8"/>
      <c r="D24" s="23"/>
    </row>
    <row r="25" ht="15.75" customHeight="1">
      <c r="A25" s="8"/>
      <c r="B25" s="30"/>
      <c r="C25" s="8"/>
      <c r="D25" s="23"/>
    </row>
    <row r="26" ht="15.75" customHeight="1">
      <c r="A26" s="8"/>
      <c r="B26" s="30"/>
      <c r="C26" s="8"/>
      <c r="D26" s="23"/>
    </row>
    <row r="27" ht="15.75" customHeight="1">
      <c r="A27" s="8"/>
      <c r="B27" s="30"/>
      <c r="C27" s="8"/>
      <c r="D27" s="23"/>
    </row>
    <row r="28" ht="15.75" customHeight="1">
      <c r="A28" s="8"/>
      <c r="B28" s="30"/>
      <c r="C28" s="8"/>
      <c r="D28" s="23"/>
    </row>
    <row r="29" ht="15.75" customHeight="1">
      <c r="A29" s="8"/>
      <c r="B29" s="30"/>
      <c r="C29" s="8"/>
      <c r="D29" s="23"/>
    </row>
    <row r="30" ht="15.75" customHeight="1">
      <c r="A30" s="8"/>
      <c r="B30" s="30"/>
      <c r="C30" s="8"/>
      <c r="D30" s="23"/>
    </row>
    <row r="31" ht="15.75" customHeight="1">
      <c r="A31" s="8"/>
      <c r="B31" s="30"/>
      <c r="C31" s="8"/>
      <c r="D31" s="8"/>
    </row>
    <row r="32" ht="15.75" customHeight="1">
      <c r="A32" s="8"/>
      <c r="B32" s="30"/>
      <c r="C32" s="8"/>
      <c r="D32" s="8"/>
    </row>
    <row r="33" ht="15.75" customHeight="1">
      <c r="A33" s="8"/>
      <c r="B33" s="30"/>
      <c r="C33" s="8"/>
      <c r="D33" s="8"/>
    </row>
    <row r="34" ht="15.75" customHeight="1">
      <c r="A34" s="8"/>
      <c r="B34" s="30"/>
      <c r="C34" s="8"/>
      <c r="D34" s="8"/>
    </row>
    <row r="35" ht="15.75" customHeight="1">
      <c r="A35" s="8"/>
      <c r="B35" s="30"/>
      <c r="C35" s="8"/>
      <c r="D35" s="8"/>
    </row>
    <row r="36" ht="15.75" customHeight="1">
      <c r="A36" s="8"/>
      <c r="B36" s="30"/>
      <c r="C36" s="8"/>
      <c r="D36" s="8"/>
    </row>
    <row r="37" ht="15.75" customHeight="1">
      <c r="A37" s="8"/>
      <c r="B37" s="30"/>
      <c r="C37" s="8"/>
      <c r="D37" s="8"/>
    </row>
    <row r="38" ht="15.75" customHeight="1">
      <c r="A38" s="8"/>
      <c r="B38" s="30"/>
      <c r="C38" s="8"/>
      <c r="D38" s="8"/>
    </row>
    <row r="39" ht="15.75" customHeight="1">
      <c r="A39" s="8"/>
      <c r="B39" s="30"/>
      <c r="C39" s="8"/>
      <c r="D39" s="8"/>
    </row>
    <row r="40" ht="15.75" customHeight="1">
      <c r="A40" s="8"/>
      <c r="B40" s="30"/>
      <c r="C40" s="8"/>
      <c r="D40" s="8"/>
    </row>
    <row r="41" ht="15.75" customHeight="1">
      <c r="A41" s="8"/>
      <c r="B41" s="30"/>
      <c r="C41" s="8"/>
      <c r="D41" s="8"/>
    </row>
    <row r="42" ht="15.75" customHeight="1">
      <c r="A42" s="8"/>
      <c r="B42" s="30"/>
      <c r="C42" s="8"/>
      <c r="D42" s="8"/>
    </row>
    <row r="43" ht="15.75" customHeight="1">
      <c r="A43" s="8"/>
      <c r="B43" s="30"/>
      <c r="C43" s="8"/>
      <c r="D43" s="8"/>
    </row>
    <row r="44" ht="15.75" customHeight="1">
      <c r="A44" s="8"/>
      <c r="B44" s="30"/>
      <c r="C44" s="8"/>
      <c r="D44" s="8"/>
    </row>
    <row r="45" ht="15.75" customHeight="1">
      <c r="A45" s="8"/>
      <c r="B45" s="30"/>
      <c r="C45" s="8"/>
      <c r="D45" s="8"/>
    </row>
    <row r="46" ht="15.75" customHeight="1">
      <c r="A46" s="8"/>
      <c r="B46" s="30"/>
      <c r="C46" s="8"/>
      <c r="D46" s="8"/>
    </row>
    <row r="47" ht="15.75" customHeight="1">
      <c r="A47" s="8"/>
      <c r="B47" s="30"/>
      <c r="C47" s="8"/>
      <c r="D47" s="8"/>
    </row>
    <row r="48" ht="15.75" customHeight="1">
      <c r="A48" s="8"/>
      <c r="B48" s="30"/>
      <c r="C48" s="8"/>
      <c r="D48" s="8"/>
    </row>
    <row r="49" ht="15.75" customHeight="1">
      <c r="A49" s="8"/>
      <c r="B49" s="30"/>
      <c r="C49" s="8"/>
      <c r="D49" s="8"/>
    </row>
    <row r="50" ht="15.75" customHeight="1">
      <c r="A50" s="8"/>
      <c r="B50" s="30"/>
      <c r="C50" s="8"/>
      <c r="D50" s="8"/>
    </row>
    <row r="51" ht="15.75" customHeight="1">
      <c r="A51" s="8"/>
      <c r="B51" s="30"/>
      <c r="C51" s="8"/>
      <c r="D51" s="8"/>
    </row>
    <row r="52" ht="15.75" customHeight="1">
      <c r="A52" s="8"/>
      <c r="B52" s="30"/>
      <c r="C52" s="8"/>
      <c r="D52" s="8"/>
    </row>
    <row r="53" ht="15.75" customHeight="1">
      <c r="A53" s="8"/>
      <c r="B53" s="30"/>
      <c r="C53" s="8"/>
      <c r="D53" s="8"/>
    </row>
    <row r="54" ht="15.75" customHeight="1">
      <c r="A54" s="8"/>
      <c r="B54" s="30"/>
      <c r="C54" s="8"/>
      <c r="D54" s="8"/>
    </row>
    <row r="55" ht="15.75" customHeight="1">
      <c r="A55" s="8"/>
      <c r="B55" s="30"/>
      <c r="C55" s="8"/>
      <c r="D55" s="8"/>
    </row>
    <row r="56" ht="15.75" customHeight="1">
      <c r="A56" s="8"/>
      <c r="B56" s="30"/>
      <c r="C56" s="8"/>
      <c r="D56" s="8"/>
    </row>
    <row r="57" ht="15.75" customHeight="1">
      <c r="A57" s="8"/>
      <c r="B57" s="30"/>
      <c r="C57" s="8"/>
      <c r="D57" s="8"/>
    </row>
    <row r="58" ht="15.75" customHeight="1">
      <c r="A58" s="8"/>
      <c r="B58" s="30"/>
      <c r="C58" s="8"/>
      <c r="D58" s="8"/>
    </row>
    <row r="59" ht="15.75" customHeight="1">
      <c r="A59" s="8"/>
      <c r="B59" s="30"/>
      <c r="C59" s="8"/>
      <c r="D59" s="8"/>
    </row>
    <row r="60" ht="15.75" customHeight="1">
      <c r="A60" s="8"/>
      <c r="B60" s="30"/>
      <c r="C60" s="8"/>
      <c r="D60" s="8"/>
    </row>
    <row r="61" ht="15.75" customHeight="1">
      <c r="A61" s="8"/>
      <c r="B61" s="30"/>
      <c r="C61" s="8"/>
      <c r="D61" s="8"/>
    </row>
    <row r="62" ht="15.75" customHeight="1">
      <c r="A62" s="8"/>
      <c r="B62" s="30"/>
      <c r="C62" s="8"/>
      <c r="D62" s="8"/>
    </row>
    <row r="63" ht="15.75" customHeight="1">
      <c r="A63" s="8"/>
      <c r="B63" s="30"/>
      <c r="C63" s="8"/>
      <c r="D63" s="8"/>
    </row>
    <row r="64" ht="15.75" customHeight="1">
      <c r="A64" s="8"/>
      <c r="B64" s="30"/>
      <c r="C64" s="8"/>
      <c r="D64" s="8"/>
    </row>
    <row r="65" ht="15.75" customHeight="1">
      <c r="A65" s="8"/>
      <c r="B65" s="30"/>
      <c r="C65" s="8"/>
      <c r="D65" s="8"/>
    </row>
    <row r="66" ht="15.75" customHeight="1">
      <c r="A66" s="8"/>
      <c r="B66" s="30"/>
      <c r="C66" s="8"/>
      <c r="D66" s="8"/>
    </row>
    <row r="67" ht="15.75" customHeight="1">
      <c r="A67" s="8"/>
      <c r="B67" s="30"/>
      <c r="C67" s="8"/>
      <c r="D67" s="8"/>
    </row>
    <row r="68" ht="15.75" customHeight="1">
      <c r="A68" s="8"/>
      <c r="B68" s="30"/>
      <c r="C68" s="8"/>
      <c r="D68" s="8"/>
    </row>
    <row r="69" ht="15.75" customHeight="1">
      <c r="A69" s="8"/>
      <c r="B69" s="30"/>
      <c r="C69" s="8"/>
      <c r="D69" s="8"/>
    </row>
    <row r="70" ht="15.75" customHeight="1">
      <c r="A70" s="8"/>
      <c r="B70" s="30"/>
      <c r="C70" s="8"/>
      <c r="D70" s="8"/>
    </row>
    <row r="71" ht="15.75" customHeight="1">
      <c r="A71" s="8"/>
      <c r="B71" s="30"/>
      <c r="C71" s="8"/>
      <c r="D71" s="8"/>
    </row>
    <row r="72" ht="15.75" customHeight="1">
      <c r="A72" s="8"/>
      <c r="B72" s="30"/>
      <c r="C72" s="8"/>
      <c r="D72" s="8"/>
    </row>
    <row r="73" ht="15.75" customHeight="1">
      <c r="A73" s="8"/>
      <c r="B73" s="30"/>
      <c r="C73" s="8"/>
      <c r="D73" s="8"/>
    </row>
    <row r="74" ht="15.75" customHeight="1">
      <c r="A74" s="8"/>
      <c r="B74" s="30"/>
      <c r="C74" s="8"/>
      <c r="D74" s="8"/>
    </row>
    <row r="75" ht="15.75" customHeight="1">
      <c r="A75" s="8"/>
      <c r="B75" s="30"/>
      <c r="C75" s="8"/>
      <c r="D75" s="8"/>
    </row>
    <row r="76" ht="15.75" customHeight="1">
      <c r="A76" s="8"/>
      <c r="B76" s="30"/>
      <c r="C76" s="8"/>
      <c r="D76" s="8"/>
    </row>
    <row r="77" ht="15.75" customHeight="1">
      <c r="A77" s="8"/>
      <c r="B77" s="30"/>
      <c r="C77" s="8"/>
      <c r="D77" s="8"/>
    </row>
    <row r="78" ht="15.75" customHeight="1">
      <c r="A78" s="8"/>
      <c r="B78" s="30"/>
      <c r="C78" s="8"/>
      <c r="D78" s="8"/>
    </row>
    <row r="79" ht="15.75" customHeight="1">
      <c r="A79" s="8"/>
      <c r="B79" s="30"/>
      <c r="C79" s="8"/>
      <c r="D79" s="8"/>
    </row>
    <row r="80" ht="15.75" customHeight="1">
      <c r="A80" s="8"/>
      <c r="B80" s="30"/>
      <c r="C80" s="8"/>
      <c r="D80" s="8"/>
    </row>
    <row r="81" ht="15.75" customHeight="1">
      <c r="A81" s="8"/>
      <c r="B81" s="30"/>
      <c r="C81" s="8"/>
      <c r="D81" s="8"/>
    </row>
    <row r="82" ht="15.75" customHeight="1">
      <c r="A82" s="8"/>
      <c r="B82" s="30"/>
      <c r="C82" s="8"/>
      <c r="D82" s="8"/>
    </row>
    <row r="83" ht="15.75" customHeight="1">
      <c r="A83" s="8"/>
      <c r="B83" s="30"/>
      <c r="C83" s="8"/>
      <c r="D83" s="8"/>
    </row>
    <row r="84" ht="15.75" customHeight="1">
      <c r="A84" s="8"/>
      <c r="B84" s="30"/>
      <c r="C84" s="8"/>
      <c r="D84" s="8"/>
    </row>
    <row r="85" ht="15.75" customHeight="1">
      <c r="A85" s="8"/>
      <c r="B85" s="30"/>
      <c r="C85" s="8"/>
      <c r="D85" s="8"/>
    </row>
    <row r="86" ht="15.75" customHeight="1">
      <c r="A86" s="8"/>
      <c r="B86" s="30"/>
      <c r="C86" s="8"/>
      <c r="D86" s="8"/>
    </row>
    <row r="87" ht="15.75" customHeight="1">
      <c r="A87" s="8"/>
      <c r="B87" s="30"/>
      <c r="C87" s="8"/>
      <c r="D87" s="8"/>
    </row>
    <row r="88" ht="15.75" customHeight="1">
      <c r="A88" s="8"/>
      <c r="B88" s="30"/>
      <c r="C88" s="8"/>
      <c r="D88" s="8"/>
    </row>
    <row r="89" ht="15.75" customHeight="1">
      <c r="A89" s="8"/>
      <c r="B89" s="30"/>
      <c r="C89" s="8"/>
      <c r="D89" s="8"/>
    </row>
    <row r="90" ht="15.75" customHeight="1">
      <c r="A90" s="8"/>
      <c r="B90" s="30"/>
      <c r="C90" s="8"/>
      <c r="D90" s="8"/>
    </row>
    <row r="91" ht="15.75" customHeight="1">
      <c r="A91" s="8"/>
      <c r="B91" s="30"/>
      <c r="C91" s="8"/>
      <c r="D91" s="8"/>
    </row>
    <row r="92" ht="15.75" customHeight="1">
      <c r="A92" s="8"/>
      <c r="B92" s="30"/>
      <c r="C92" s="8"/>
      <c r="D92" s="8"/>
    </row>
    <row r="93" ht="15.75" customHeight="1">
      <c r="A93" s="8"/>
      <c r="B93" s="30"/>
      <c r="C93" s="8"/>
      <c r="D93" s="8"/>
    </row>
    <row r="94" ht="15.75" customHeight="1">
      <c r="A94" s="8"/>
      <c r="B94" s="30"/>
      <c r="C94" s="8"/>
      <c r="D94" s="8"/>
    </row>
    <row r="95" ht="15.75" customHeight="1">
      <c r="A95" s="8"/>
      <c r="B95" s="30"/>
      <c r="C95" s="8"/>
      <c r="D95" s="8"/>
    </row>
    <row r="96" ht="15.75" customHeight="1">
      <c r="A96" s="8"/>
      <c r="B96" s="30"/>
      <c r="C96" s="8"/>
      <c r="D96" s="8"/>
    </row>
    <row r="97" ht="15.75" customHeight="1">
      <c r="A97" s="8"/>
      <c r="B97" s="30"/>
      <c r="C97" s="8"/>
      <c r="D97" s="8"/>
    </row>
    <row r="98" ht="15.75" customHeight="1">
      <c r="A98" s="8"/>
      <c r="B98" s="30"/>
      <c r="C98" s="8"/>
      <c r="D98" s="8"/>
    </row>
    <row r="99" ht="15.75" customHeight="1">
      <c r="A99" s="8"/>
      <c r="B99" s="30"/>
      <c r="C99" s="8"/>
      <c r="D99" s="8"/>
    </row>
    <row r="100" ht="15.75" customHeight="1">
      <c r="A100" s="8"/>
      <c r="B100" s="30"/>
      <c r="C100" s="8"/>
      <c r="D100" s="8"/>
    </row>
    <row r="101" ht="15.75" customHeight="1">
      <c r="A101" s="24"/>
      <c r="B101" s="31"/>
      <c r="C101" s="24"/>
      <c r="D101" s="24"/>
    </row>
    <row r="102" ht="15.75" customHeight="1">
      <c r="A102" s="24"/>
      <c r="B102" s="31"/>
      <c r="C102" s="24"/>
      <c r="D102" s="24"/>
    </row>
    <row r="103" ht="15.75" customHeight="1">
      <c r="A103" s="24"/>
      <c r="B103" s="31"/>
      <c r="C103" s="24"/>
      <c r="D103" s="24"/>
    </row>
    <row r="104" ht="15.75" customHeight="1">
      <c r="A104" s="24"/>
      <c r="B104" s="31"/>
      <c r="C104" s="24"/>
      <c r="D104" s="24"/>
    </row>
    <row r="105" ht="15.75" customHeight="1">
      <c r="A105" s="24"/>
      <c r="B105" s="31"/>
      <c r="C105" s="24"/>
      <c r="D105" s="24"/>
    </row>
    <row r="106" ht="15.75" customHeight="1">
      <c r="A106" s="24"/>
      <c r="B106" s="31"/>
      <c r="C106" s="24"/>
      <c r="D106" s="24"/>
    </row>
    <row r="107" ht="15.75" customHeight="1">
      <c r="A107" s="24"/>
      <c r="B107" s="31"/>
      <c r="C107" s="24"/>
      <c r="D107" s="24"/>
    </row>
    <row r="108" ht="15.75" customHeight="1">
      <c r="A108" s="24"/>
      <c r="B108" s="31"/>
      <c r="C108" s="24"/>
      <c r="D108" s="24"/>
    </row>
    <row r="109" ht="15.75" customHeight="1">
      <c r="A109" s="24"/>
      <c r="B109" s="31"/>
      <c r="C109" s="24"/>
      <c r="D109" s="24"/>
    </row>
    <row r="110" ht="15.75" customHeight="1">
      <c r="A110" s="24"/>
      <c r="B110" s="31"/>
      <c r="C110" s="24"/>
      <c r="D110" s="24"/>
    </row>
    <row r="111" ht="15.75" customHeight="1">
      <c r="A111" s="24"/>
      <c r="B111" s="31"/>
      <c r="C111" s="24"/>
      <c r="D111" s="24"/>
    </row>
    <row r="112" ht="15.75" customHeight="1">
      <c r="A112" s="24"/>
      <c r="B112" s="31"/>
      <c r="C112" s="24"/>
      <c r="D112" s="24"/>
    </row>
    <row r="113" ht="15.75" customHeight="1">
      <c r="A113" s="24"/>
      <c r="B113" s="31"/>
      <c r="C113" s="24"/>
      <c r="D113" s="24"/>
    </row>
    <row r="114" ht="15.75" customHeight="1">
      <c r="A114" s="24"/>
      <c r="B114" s="31"/>
      <c r="C114" s="24"/>
      <c r="D114" s="24"/>
    </row>
    <row r="115" ht="15.75" customHeight="1">
      <c r="A115" s="24"/>
      <c r="B115" s="31"/>
      <c r="C115" s="24"/>
      <c r="D115" s="24"/>
    </row>
    <row r="116" ht="15.75" customHeight="1">
      <c r="A116" s="24"/>
      <c r="B116" s="31"/>
      <c r="C116" s="24"/>
      <c r="D116" s="24"/>
    </row>
    <row r="117" ht="15.75" customHeight="1">
      <c r="A117" s="24"/>
      <c r="B117" s="31"/>
      <c r="C117" s="24"/>
      <c r="D117" s="24"/>
    </row>
    <row r="118" ht="15.75" customHeight="1">
      <c r="A118" s="24"/>
      <c r="B118" s="31"/>
      <c r="C118" s="24"/>
      <c r="D118" s="24"/>
    </row>
    <row r="119" ht="15.75" customHeight="1">
      <c r="A119" s="24"/>
      <c r="B119" s="31"/>
      <c r="C119" s="24"/>
      <c r="D119" s="24"/>
    </row>
    <row r="120" ht="15.75" customHeight="1">
      <c r="A120" s="24"/>
      <c r="B120" s="31"/>
      <c r="C120" s="24"/>
      <c r="D120" s="24"/>
    </row>
    <row r="121" ht="15.75" customHeight="1">
      <c r="A121" s="24"/>
      <c r="B121" s="31"/>
      <c r="C121" s="24"/>
      <c r="D121" s="24"/>
    </row>
    <row r="122" ht="15.75" customHeight="1">
      <c r="A122" s="24"/>
      <c r="B122" s="31"/>
      <c r="C122" s="24"/>
      <c r="D122" s="24"/>
    </row>
    <row r="123" ht="15.75" customHeight="1">
      <c r="A123" s="24"/>
      <c r="B123" s="31"/>
      <c r="C123" s="24"/>
      <c r="D123" s="24"/>
    </row>
    <row r="124" ht="15.75" customHeight="1">
      <c r="A124" s="24"/>
      <c r="B124" s="31"/>
      <c r="C124" s="24"/>
      <c r="D124" s="24"/>
    </row>
    <row r="125" ht="15.75" customHeight="1">
      <c r="A125" s="24"/>
      <c r="B125" s="31"/>
      <c r="C125" s="24"/>
      <c r="D125" s="24"/>
    </row>
    <row r="126" ht="15.75" customHeight="1">
      <c r="A126" s="24"/>
      <c r="B126" s="31"/>
      <c r="C126" s="24"/>
      <c r="D126" s="24"/>
    </row>
    <row r="127" ht="15.75" customHeight="1">
      <c r="A127" s="24"/>
      <c r="B127" s="31"/>
      <c r="C127" s="24"/>
      <c r="D127" s="24"/>
    </row>
    <row r="128" ht="15.75" customHeight="1">
      <c r="A128" s="24"/>
      <c r="B128" s="31"/>
      <c r="C128" s="24"/>
      <c r="D128" s="24"/>
    </row>
    <row r="129" ht="15.75" customHeight="1">
      <c r="A129" s="24"/>
      <c r="B129" s="31"/>
      <c r="C129" s="24"/>
      <c r="D129" s="24"/>
    </row>
    <row r="130" ht="15.75" customHeight="1">
      <c r="A130" s="24"/>
      <c r="B130" s="31"/>
      <c r="C130" s="24"/>
      <c r="D130" s="24"/>
    </row>
    <row r="131" ht="15.75" customHeight="1">
      <c r="A131" s="24"/>
      <c r="B131" s="31"/>
      <c r="C131" s="24"/>
      <c r="D131" s="24"/>
    </row>
    <row r="132" ht="15.75" customHeight="1">
      <c r="A132" s="24"/>
      <c r="B132" s="31"/>
      <c r="C132" s="24"/>
      <c r="D132" s="24"/>
    </row>
    <row r="133" ht="15.75" customHeight="1">
      <c r="A133" s="24"/>
      <c r="B133" s="31"/>
      <c r="C133" s="24"/>
      <c r="D133" s="24"/>
    </row>
    <row r="134" ht="15.75" customHeight="1">
      <c r="A134" s="24"/>
      <c r="B134" s="31"/>
      <c r="C134" s="24"/>
      <c r="D134" s="24"/>
    </row>
    <row r="135" ht="15.75" customHeight="1">
      <c r="A135" s="24"/>
      <c r="B135" s="31"/>
      <c r="C135" s="24"/>
      <c r="D135" s="24"/>
    </row>
    <row r="136" ht="15.75" customHeight="1">
      <c r="A136" s="24"/>
      <c r="B136" s="31"/>
      <c r="C136" s="24"/>
      <c r="D136" s="24"/>
    </row>
    <row r="137" ht="15.75" customHeight="1">
      <c r="A137" s="24"/>
      <c r="B137" s="31"/>
      <c r="C137" s="24"/>
      <c r="D137" s="24"/>
    </row>
    <row r="138" ht="15.75" customHeight="1">
      <c r="A138" s="24"/>
      <c r="B138" s="31"/>
      <c r="C138" s="24"/>
      <c r="D138" s="24"/>
    </row>
    <row r="139" ht="15.75" customHeight="1">
      <c r="A139" s="24"/>
      <c r="B139" s="31"/>
      <c r="C139" s="24"/>
      <c r="D139" s="24"/>
    </row>
    <row r="140" ht="15.75" customHeight="1">
      <c r="A140" s="24"/>
      <c r="B140" s="31"/>
      <c r="C140" s="24"/>
      <c r="D140" s="24"/>
    </row>
    <row r="141" ht="15.75" customHeight="1">
      <c r="A141" s="24"/>
      <c r="B141" s="31"/>
      <c r="C141" s="24"/>
      <c r="D141" s="24"/>
    </row>
    <row r="142" ht="15.75" customHeight="1">
      <c r="A142" s="24"/>
      <c r="B142" s="31"/>
      <c r="C142" s="24"/>
      <c r="D142" s="24"/>
    </row>
    <row r="143" ht="15.75" customHeight="1">
      <c r="A143" s="24"/>
      <c r="B143" s="31"/>
      <c r="C143" s="24"/>
      <c r="D143" s="24"/>
    </row>
    <row r="144" ht="15.75" customHeight="1">
      <c r="A144" s="24"/>
      <c r="B144" s="31"/>
      <c r="C144" s="24"/>
      <c r="D144" s="24"/>
    </row>
    <row r="145" ht="15.75" customHeight="1">
      <c r="A145" s="24"/>
      <c r="B145" s="31"/>
      <c r="C145" s="24"/>
      <c r="D145" s="24"/>
    </row>
    <row r="146" ht="15.75" customHeight="1">
      <c r="A146" s="24"/>
      <c r="B146" s="31"/>
      <c r="C146" s="24"/>
      <c r="D146" s="24"/>
    </row>
    <row r="147" ht="15.75" customHeight="1">
      <c r="A147" s="24"/>
      <c r="B147" s="31"/>
      <c r="C147" s="24"/>
      <c r="D147" s="24"/>
    </row>
    <row r="148" ht="15.75" customHeight="1">
      <c r="A148" s="24"/>
      <c r="B148" s="31"/>
      <c r="C148" s="24"/>
      <c r="D148" s="24"/>
    </row>
    <row r="149" ht="15.75" customHeight="1">
      <c r="A149" s="24"/>
      <c r="B149" s="31"/>
      <c r="C149" s="24"/>
      <c r="D149" s="24"/>
    </row>
    <row r="150" ht="15.75" customHeight="1">
      <c r="A150" s="24"/>
      <c r="B150" s="31"/>
      <c r="C150" s="24"/>
      <c r="D150" s="24"/>
    </row>
    <row r="151" ht="15.75" customHeight="1">
      <c r="A151" s="24"/>
      <c r="B151" s="31"/>
      <c r="C151" s="24"/>
      <c r="D151" s="24"/>
    </row>
    <row r="152" ht="15.75" customHeight="1">
      <c r="A152" s="24"/>
      <c r="B152" s="31"/>
      <c r="C152" s="24"/>
      <c r="D152" s="24"/>
    </row>
    <row r="153" ht="15.75" customHeight="1">
      <c r="A153" s="24"/>
      <c r="B153" s="31"/>
      <c r="C153" s="24"/>
      <c r="D153" s="24"/>
    </row>
    <row r="154" ht="15.75" customHeight="1">
      <c r="A154" s="24"/>
      <c r="B154" s="31"/>
      <c r="C154" s="24"/>
      <c r="D154" s="24"/>
    </row>
    <row r="155" ht="15.75" customHeight="1">
      <c r="A155" s="24"/>
      <c r="B155" s="31"/>
      <c r="C155" s="24"/>
      <c r="D155" s="24"/>
    </row>
    <row r="156" ht="15.75" customHeight="1">
      <c r="A156" s="24"/>
      <c r="B156" s="31"/>
      <c r="C156" s="24"/>
      <c r="D156" s="24"/>
    </row>
    <row r="157" ht="15.75" customHeight="1">
      <c r="A157" s="24"/>
      <c r="B157" s="31"/>
      <c r="C157" s="24"/>
      <c r="D157" s="24"/>
    </row>
    <row r="158" ht="15.75" customHeight="1">
      <c r="A158" s="24"/>
      <c r="B158" s="31"/>
      <c r="C158" s="24"/>
      <c r="D158" s="24"/>
    </row>
    <row r="159" ht="15.75" customHeight="1">
      <c r="A159" s="24"/>
      <c r="B159" s="31"/>
      <c r="C159" s="24"/>
      <c r="D159" s="24"/>
    </row>
    <row r="160" ht="15.75" customHeight="1">
      <c r="A160" s="24"/>
      <c r="B160" s="31"/>
      <c r="C160" s="24"/>
      <c r="D160" s="24"/>
    </row>
    <row r="161" ht="15.75" customHeight="1">
      <c r="A161" s="24"/>
      <c r="B161" s="31"/>
      <c r="C161" s="24"/>
      <c r="D161" s="24"/>
    </row>
    <row r="162" ht="15.75" customHeight="1">
      <c r="A162" s="24"/>
      <c r="B162" s="31"/>
      <c r="C162" s="24"/>
      <c r="D162" s="24"/>
    </row>
    <row r="163" ht="15.75" customHeight="1">
      <c r="A163" s="24"/>
      <c r="B163" s="31"/>
      <c r="C163" s="24"/>
      <c r="D163" s="24"/>
    </row>
    <row r="164" ht="15.75" customHeight="1">
      <c r="A164" s="24"/>
      <c r="B164" s="31"/>
      <c r="C164" s="24"/>
      <c r="D164" s="24"/>
    </row>
    <row r="165" ht="15.75" customHeight="1">
      <c r="A165" s="24"/>
      <c r="B165" s="31"/>
      <c r="C165" s="24"/>
      <c r="D165" s="24"/>
    </row>
    <row r="166" ht="15.75" customHeight="1">
      <c r="A166" s="24"/>
      <c r="B166" s="31"/>
      <c r="C166" s="24"/>
      <c r="D166" s="24"/>
    </row>
    <row r="167" ht="15.75" customHeight="1">
      <c r="A167" s="24"/>
      <c r="B167" s="31"/>
      <c r="C167" s="24"/>
      <c r="D167" s="24"/>
    </row>
    <row r="168" ht="15.75" customHeight="1">
      <c r="A168" s="24"/>
      <c r="B168" s="31"/>
      <c r="C168" s="24"/>
      <c r="D168" s="24"/>
    </row>
    <row r="169" ht="15.75" customHeight="1">
      <c r="A169" s="24"/>
      <c r="B169" s="31"/>
      <c r="C169" s="24"/>
      <c r="D169" s="24"/>
    </row>
    <row r="170" ht="15.75" customHeight="1">
      <c r="A170" s="24"/>
      <c r="B170" s="31"/>
      <c r="C170" s="24"/>
      <c r="D170" s="24"/>
    </row>
    <row r="171" ht="15.75" customHeight="1">
      <c r="A171" s="24"/>
      <c r="B171" s="31"/>
      <c r="C171" s="24"/>
      <c r="D171" s="24"/>
    </row>
    <row r="172" ht="15.75" customHeight="1">
      <c r="A172" s="24"/>
      <c r="B172" s="31"/>
      <c r="C172" s="24"/>
      <c r="D172" s="24"/>
    </row>
    <row r="173" ht="15.75" customHeight="1">
      <c r="A173" s="24"/>
      <c r="B173" s="31"/>
      <c r="C173" s="24"/>
      <c r="D173" s="24"/>
    </row>
    <row r="174" ht="15.75" customHeight="1">
      <c r="A174" s="24"/>
      <c r="B174" s="31"/>
      <c r="C174" s="24"/>
      <c r="D174" s="24"/>
    </row>
    <row r="175" ht="15.75" customHeight="1">
      <c r="A175" s="24"/>
      <c r="B175" s="31"/>
      <c r="C175" s="24"/>
      <c r="D175" s="24"/>
    </row>
    <row r="176" ht="15.75" customHeight="1">
      <c r="A176" s="24"/>
      <c r="B176" s="31"/>
      <c r="C176" s="24"/>
      <c r="D176" s="24"/>
    </row>
    <row r="177" ht="15.75" customHeight="1">
      <c r="A177" s="24"/>
      <c r="B177" s="31"/>
      <c r="C177" s="24"/>
      <c r="D177" s="24"/>
    </row>
    <row r="178" ht="15.75" customHeight="1">
      <c r="A178" s="24"/>
      <c r="B178" s="31"/>
      <c r="C178" s="24"/>
      <c r="D178" s="24"/>
    </row>
    <row r="179" ht="15.75" customHeight="1">
      <c r="A179" s="24"/>
      <c r="B179" s="31"/>
      <c r="C179" s="24"/>
      <c r="D179" s="24"/>
    </row>
    <row r="180" ht="15.75" customHeight="1">
      <c r="A180" s="24"/>
      <c r="B180" s="31"/>
      <c r="C180" s="24"/>
      <c r="D180" s="24"/>
    </row>
    <row r="181" ht="15.75" customHeight="1">
      <c r="A181" s="24"/>
      <c r="B181" s="31"/>
      <c r="C181" s="24"/>
      <c r="D181" s="24"/>
    </row>
    <row r="182" ht="15.75" customHeight="1">
      <c r="A182" s="24"/>
      <c r="B182" s="31"/>
      <c r="C182" s="24"/>
      <c r="D182" s="24"/>
    </row>
    <row r="183" ht="15.75" customHeight="1">
      <c r="A183" s="24"/>
      <c r="B183" s="31"/>
      <c r="C183" s="24"/>
      <c r="D183" s="24"/>
    </row>
    <row r="184" ht="15.75" customHeight="1">
      <c r="A184" s="24"/>
      <c r="B184" s="31"/>
      <c r="C184" s="24"/>
      <c r="D184" s="24"/>
    </row>
    <row r="185" ht="15.75" customHeight="1">
      <c r="A185" s="24"/>
      <c r="B185" s="31"/>
      <c r="C185" s="24"/>
      <c r="D185" s="24"/>
    </row>
    <row r="186" ht="15.75" customHeight="1">
      <c r="A186" s="24"/>
      <c r="B186" s="31"/>
      <c r="C186" s="24"/>
      <c r="D186" s="24"/>
    </row>
    <row r="187" ht="15.75" customHeight="1">
      <c r="A187" s="24"/>
      <c r="B187" s="31"/>
      <c r="C187" s="24"/>
      <c r="D187" s="24"/>
    </row>
    <row r="188" ht="15.75" customHeight="1">
      <c r="A188" s="24"/>
      <c r="B188" s="31"/>
      <c r="C188" s="24"/>
      <c r="D188" s="24"/>
    </row>
    <row r="189" ht="15.75" customHeight="1">
      <c r="A189" s="24"/>
      <c r="B189" s="31"/>
      <c r="C189" s="24"/>
      <c r="D189" s="24"/>
    </row>
    <row r="190" ht="15.75" customHeight="1">
      <c r="A190" s="24"/>
      <c r="B190" s="31"/>
      <c r="C190" s="24"/>
      <c r="D190" s="24"/>
    </row>
    <row r="191" ht="15.75" customHeight="1">
      <c r="A191" s="24"/>
      <c r="B191" s="31"/>
      <c r="C191" s="24"/>
      <c r="D191" s="24"/>
    </row>
    <row r="192" ht="15.75" customHeight="1">
      <c r="A192" s="24"/>
      <c r="B192" s="31"/>
      <c r="C192" s="24"/>
      <c r="D192" s="24"/>
    </row>
    <row r="193" ht="15.75" customHeight="1">
      <c r="A193" s="24"/>
      <c r="B193" s="31"/>
      <c r="C193" s="24"/>
      <c r="D193" s="24"/>
    </row>
    <row r="194" ht="15.75" customHeight="1">
      <c r="A194" s="24"/>
      <c r="B194" s="31"/>
      <c r="C194" s="24"/>
      <c r="D194" s="24"/>
    </row>
    <row r="195" ht="15.75" customHeight="1">
      <c r="A195" s="24"/>
      <c r="B195" s="31"/>
      <c r="C195" s="24"/>
      <c r="D195" s="24"/>
    </row>
    <row r="196" ht="15.75" customHeight="1">
      <c r="A196" s="24"/>
      <c r="B196" s="31"/>
      <c r="C196" s="24"/>
      <c r="D196" s="24"/>
    </row>
    <row r="197" ht="15.75" customHeight="1">
      <c r="A197" s="24"/>
      <c r="B197" s="31"/>
      <c r="C197" s="24"/>
      <c r="D197" s="24"/>
    </row>
    <row r="198" ht="15.75" customHeight="1">
      <c r="A198" s="24"/>
      <c r="B198" s="31"/>
      <c r="C198" s="24"/>
      <c r="D198" s="24"/>
    </row>
    <row r="199" ht="15.75" customHeight="1">
      <c r="A199" s="24"/>
      <c r="B199" s="31"/>
      <c r="C199" s="24"/>
      <c r="D199" s="24"/>
    </row>
    <row r="200" ht="15.75" customHeight="1">
      <c r="A200" s="24"/>
      <c r="B200" s="31"/>
      <c r="C200" s="24"/>
      <c r="D200" s="24"/>
    </row>
    <row r="201" ht="15.75" customHeight="1">
      <c r="A201" s="24"/>
      <c r="B201" s="31"/>
      <c r="C201" s="24"/>
      <c r="D201" s="24"/>
    </row>
    <row r="202" ht="15.75" customHeight="1">
      <c r="A202" s="24"/>
      <c r="B202" s="31"/>
      <c r="C202" s="24"/>
      <c r="D202" s="24"/>
    </row>
    <row r="203" ht="15.75" customHeight="1">
      <c r="A203" s="24"/>
      <c r="B203" s="31"/>
      <c r="C203" s="24"/>
      <c r="D203" s="24"/>
    </row>
    <row r="204" ht="15.75" customHeight="1">
      <c r="A204" s="24"/>
      <c r="B204" s="31"/>
      <c r="C204" s="24"/>
      <c r="D204" s="24"/>
    </row>
    <row r="205" ht="15.75" customHeight="1">
      <c r="A205" s="24"/>
      <c r="B205" s="31"/>
      <c r="C205" s="24"/>
      <c r="D205" s="24"/>
    </row>
    <row r="206" ht="15.75" customHeight="1">
      <c r="A206" s="24"/>
      <c r="B206" s="31"/>
      <c r="C206" s="24"/>
      <c r="D206" s="24"/>
    </row>
    <row r="207" ht="15.75" customHeight="1">
      <c r="A207" s="24"/>
      <c r="B207" s="31"/>
      <c r="C207" s="24"/>
      <c r="D207" s="24"/>
    </row>
    <row r="208" ht="15.75" customHeight="1">
      <c r="A208" s="24"/>
      <c r="B208" s="31"/>
      <c r="C208" s="24"/>
      <c r="D208" s="24"/>
    </row>
    <row r="209" ht="15.75" customHeight="1">
      <c r="A209" s="24"/>
      <c r="B209" s="31"/>
      <c r="C209" s="24"/>
      <c r="D209" s="24"/>
    </row>
    <row r="210" ht="15.75" customHeight="1">
      <c r="A210" s="24"/>
      <c r="B210" s="31"/>
      <c r="C210" s="24"/>
      <c r="D210" s="24"/>
    </row>
    <row r="211" ht="15.75" customHeight="1">
      <c r="A211" s="24"/>
      <c r="B211" s="31"/>
      <c r="C211" s="24"/>
      <c r="D211" s="24"/>
    </row>
    <row r="212" ht="15.75" customHeight="1">
      <c r="A212" s="24"/>
      <c r="B212" s="31"/>
      <c r="C212" s="24"/>
      <c r="D212" s="24"/>
    </row>
    <row r="213" ht="15.75" customHeight="1">
      <c r="A213" s="24"/>
      <c r="B213" s="31"/>
      <c r="C213" s="24"/>
      <c r="D213" s="24"/>
    </row>
    <row r="214" ht="15.75" customHeight="1">
      <c r="A214" s="24"/>
      <c r="B214" s="31"/>
      <c r="C214" s="24"/>
      <c r="D214" s="24"/>
    </row>
    <row r="215" ht="15.75" customHeight="1">
      <c r="A215" s="24"/>
      <c r="B215" s="31"/>
      <c r="C215" s="24"/>
      <c r="D215" s="24"/>
    </row>
    <row r="216" ht="15.75" customHeight="1">
      <c r="A216" s="24"/>
      <c r="B216" s="31"/>
      <c r="C216" s="24"/>
      <c r="D216" s="24"/>
    </row>
    <row r="217" ht="15.75" customHeight="1">
      <c r="A217" s="24"/>
      <c r="B217" s="31"/>
      <c r="C217" s="24"/>
      <c r="D217" s="24"/>
    </row>
    <row r="218" ht="15.75" customHeight="1">
      <c r="A218" s="24"/>
      <c r="B218" s="31"/>
      <c r="C218" s="24"/>
      <c r="D218" s="24"/>
    </row>
    <row r="219" ht="15.75" customHeight="1">
      <c r="A219" s="24"/>
      <c r="B219" s="31"/>
      <c r="C219" s="24"/>
      <c r="D219" s="24"/>
    </row>
    <row r="220" ht="15.75" customHeight="1">
      <c r="A220" s="24"/>
      <c r="B220" s="31"/>
      <c r="C220" s="24"/>
      <c r="D220" s="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4.75"/>
    <col customWidth="1" min="3" max="3" width="6.75"/>
    <col customWidth="1" min="4" max="4" width="46.38"/>
    <col customWidth="1" min="5" max="6" width="12.63"/>
  </cols>
  <sheetData>
    <row r="1" ht="26.25" customHeight="1">
      <c r="A1" s="10" t="s">
        <v>381</v>
      </c>
      <c r="B1" s="11"/>
      <c r="C1" s="11"/>
      <c r="D1" s="12"/>
    </row>
    <row r="2" ht="22.5" customHeight="1">
      <c r="A2" s="13" t="str">
        <f>IFERROR(__xludf.DUMMYFUNCTION("query('一覧'!A:E,""select A,C,D,E where B ='中央区'"",1)"),"設置年度")</f>
        <v>設置年度</v>
      </c>
      <c r="B2" s="14" t="str">
        <f>IFERROR(__xludf.DUMMYFUNCTION("""COMPUTED_VALUE"""),"申請団体")</f>
        <v>申請団体</v>
      </c>
      <c r="C2" s="14" t="str">
        <f>IFERROR(__xludf.DUMMYFUNCTION("""COMPUTED_VALUE"""),"台数")</f>
        <v>台数</v>
      </c>
      <c r="D2" s="15" t="str">
        <f>IFERROR(__xludf.DUMMYFUNCTION("""COMPUTED_VALUE"""),"設置場所")</f>
        <v>設置場所</v>
      </c>
    </row>
    <row r="3" ht="15.75" customHeight="1">
      <c r="A3" s="16" t="str">
        <f>IFERROR(__xludf.DUMMYFUNCTION("""COMPUTED_VALUE"""),"平成30年度")</f>
        <v>平成30年度</v>
      </c>
      <c r="B3" s="2" t="str">
        <f>IFERROR(__xludf.DUMMYFUNCTION("""COMPUTED_VALUE"""),"東北第十町内会")</f>
        <v>東北第十町内会</v>
      </c>
      <c r="C3" s="2" t="str">
        <f>IFERROR(__xludf.DUMMYFUNCTION("""COMPUTED_VALUE"""),"3台")</f>
        <v>3台</v>
      </c>
      <c r="D3" s="17" t="str">
        <f>IFERROR(__xludf.DUMMYFUNCTION("""COMPUTED_VALUE"""),"①北4条東4丁目3
②北4条東5丁目3
③北5条東5丁目5")</f>
        <v>①北4条東4丁目3
②北4条東5丁目3
③北5条東5丁目5</v>
      </c>
    </row>
    <row r="4" ht="15.75" customHeight="1">
      <c r="A4" s="16" t="str">
        <f>IFERROR(__xludf.DUMMYFUNCTION("""COMPUTED_VALUE"""),"平成30年度")</f>
        <v>平成30年度</v>
      </c>
      <c r="B4" s="2" t="str">
        <f>IFERROR(__xludf.DUMMYFUNCTION("""COMPUTED_VALUE"""),"西第1町内会")</f>
        <v>西第1町内会</v>
      </c>
      <c r="C4" s="2" t="str">
        <f>IFERROR(__xludf.DUMMYFUNCTION("""COMPUTED_VALUE"""),"4台")</f>
        <v>4台</v>
      </c>
      <c r="D4" s="17" t="str">
        <f>IFERROR(__xludf.DUMMYFUNCTION("""COMPUTED_VALUE"""),"①南7条西9丁目
②南7条西9丁目
③南8条西9丁目
④南8条西9丁目")</f>
        <v>①南7条西9丁目
②南7条西9丁目
③南8条西9丁目
④南8条西9丁目</v>
      </c>
    </row>
    <row r="5" ht="15.75" customHeight="1">
      <c r="A5" s="16" t="str">
        <f>IFERROR(__xludf.DUMMYFUNCTION("""COMPUTED_VALUE"""),"平成30年度")</f>
        <v>平成30年度</v>
      </c>
      <c r="B5" s="2" t="str">
        <f>IFERROR(__xludf.DUMMYFUNCTION("""COMPUTED_VALUE"""),"西第9町内会")</f>
        <v>西第9町内会</v>
      </c>
      <c r="C5" s="2" t="str">
        <f>IFERROR(__xludf.DUMMYFUNCTION("""COMPUTED_VALUE"""),"4台")</f>
        <v>4台</v>
      </c>
      <c r="D5" s="17" t="str">
        <f>IFERROR(__xludf.DUMMYFUNCTION("""COMPUTED_VALUE"""),"①南5条西12丁目
②南5条西12丁目
③南5条西11丁目
④南6条西12丁目")</f>
        <v>①南5条西12丁目
②南5条西12丁目
③南5条西11丁目
④南6条西12丁目</v>
      </c>
    </row>
    <row r="6" ht="15.75" customHeight="1">
      <c r="A6" s="16" t="str">
        <f>IFERROR(__xludf.DUMMYFUNCTION("""COMPUTED_VALUE"""),"平成30年度")</f>
        <v>平成30年度</v>
      </c>
      <c r="B6" s="2" t="str">
        <f>IFERROR(__xludf.DUMMYFUNCTION("""COMPUTED_VALUE"""),"サッポロレジデンス町内会")</f>
        <v>サッポロレジデンス町内会</v>
      </c>
      <c r="C6" s="2" t="str">
        <f>IFERROR(__xludf.DUMMYFUNCTION("""COMPUTED_VALUE"""),"4台")</f>
        <v>4台</v>
      </c>
      <c r="D6" s="17" t="str">
        <f>IFERROR(__xludf.DUMMYFUNCTION("""COMPUTED_VALUE"""),"①北5条東2丁目6
②北5条東2丁目6
③北5条東2丁目6
④北5条東2丁目6")</f>
        <v>①北5条東2丁目6
②北5条東2丁目6
③北5条東2丁目6
④北5条東2丁目6</v>
      </c>
    </row>
    <row r="7" ht="15.75" customHeight="1">
      <c r="A7" s="16" t="str">
        <f>IFERROR(__xludf.DUMMYFUNCTION("""COMPUTED_VALUE"""),"平成30年度")</f>
        <v>平成30年度</v>
      </c>
      <c r="B7" s="2" t="str">
        <f>IFERROR(__xludf.DUMMYFUNCTION("""COMPUTED_VALUE"""),"西第10町内会")</f>
        <v>西第10町内会</v>
      </c>
      <c r="C7" s="2" t="str">
        <f>IFERROR(__xludf.DUMMYFUNCTION("""COMPUTED_VALUE"""),"4台")</f>
        <v>4台</v>
      </c>
      <c r="D7" s="17" t="str">
        <f>IFERROR(__xludf.DUMMYFUNCTION("""COMPUTED_VALUE"""),"①南7条西11丁目2
②南7条西11丁目3
③南7条西11丁目3
④南7条西11丁目3")</f>
        <v>①南7条西11丁目2
②南7条西11丁目3
③南7条西11丁目3
④南7条西11丁目3</v>
      </c>
    </row>
    <row r="8" ht="15.75" customHeight="1">
      <c r="A8" s="16" t="str">
        <f>IFERROR(__xludf.DUMMYFUNCTION("""COMPUTED_VALUE"""),"平成30年度")</f>
        <v>平成30年度</v>
      </c>
      <c r="B8" s="2" t="str">
        <f>IFERROR(__xludf.DUMMYFUNCTION("""COMPUTED_VALUE"""),"円山第二町内会")</f>
        <v>円山第二町内会</v>
      </c>
      <c r="C8" s="2" t="str">
        <f>IFERROR(__xludf.DUMMYFUNCTION("""COMPUTED_VALUE"""),"1台")</f>
        <v>1台</v>
      </c>
      <c r="D8" s="17" t="str">
        <f>IFERROR(__xludf.DUMMYFUNCTION("""COMPUTED_VALUE"""),"①南1条西22丁目2")</f>
        <v>①南1条西22丁目2</v>
      </c>
    </row>
    <row r="9" ht="15.75" customHeight="1">
      <c r="A9" s="16" t="str">
        <f>IFERROR(__xludf.DUMMYFUNCTION("""COMPUTED_VALUE"""),"令和元年度")</f>
        <v>令和元年度</v>
      </c>
      <c r="B9" s="2" t="str">
        <f>IFERROR(__xludf.DUMMYFUNCTION("""COMPUTED_VALUE"""),"本府第一町内会")</f>
        <v>本府第一町内会</v>
      </c>
      <c r="C9" s="2" t="str">
        <f>IFERROR(__xludf.DUMMYFUNCTION("""COMPUTED_VALUE"""),"2台")</f>
        <v>2台</v>
      </c>
      <c r="D9" s="17" t="str">
        <f>IFERROR(__xludf.DUMMYFUNCTION("""COMPUTED_VALUE"""),"①南1条西1丁目
②南1条西1丁目")</f>
        <v>①南1条西1丁目
②南1条西1丁目</v>
      </c>
    </row>
    <row r="10" ht="15.75" customHeight="1">
      <c r="A10" s="16" t="str">
        <f>IFERROR(__xludf.DUMMYFUNCTION("""COMPUTED_VALUE"""),"令和元年度")</f>
        <v>令和元年度</v>
      </c>
      <c r="B10" s="2" t="str">
        <f>IFERROR(__xludf.DUMMYFUNCTION("""COMPUTED_VALUE"""),"本府地区第１６町内会")</f>
        <v>本府地区第１６町内会</v>
      </c>
      <c r="C10" s="2" t="str">
        <f>IFERROR(__xludf.DUMMYFUNCTION("""COMPUTED_VALUE"""),"4台")</f>
        <v>4台</v>
      </c>
      <c r="D10" s="17" t="str">
        <f>IFERROR(__xludf.DUMMYFUNCTION("""COMPUTED_VALUE"""),"①南3条東1丁目
②南3条東1丁目
③南3条東1丁目
④南3条東1丁目")</f>
        <v>①南3条東1丁目
②南3条東1丁目
③南3条東1丁目
④南3条東1丁目</v>
      </c>
    </row>
    <row r="11" ht="15.75" customHeight="1">
      <c r="A11" s="16" t="str">
        <f>IFERROR(__xludf.DUMMYFUNCTION("""COMPUTED_VALUE"""),"令和元年度")</f>
        <v>令和元年度</v>
      </c>
      <c r="B11" s="2" t="str">
        <f>IFERROR(__xludf.DUMMYFUNCTION("""COMPUTED_VALUE"""),"大通地区１５町内会")</f>
        <v>大通地区１５町内会</v>
      </c>
      <c r="C11" s="2" t="str">
        <f>IFERROR(__xludf.DUMMYFUNCTION("""COMPUTED_VALUE"""),"3台")</f>
        <v>3台</v>
      </c>
      <c r="D11" s="17" t="str">
        <f>IFERROR(__xludf.DUMMYFUNCTION("""COMPUTED_VALUE"""),"①南1条西15丁目1
②大通西15丁目2
③南1条西15丁目1")</f>
        <v>①南1条西15丁目1
②大通西15丁目2
③南1条西15丁目1</v>
      </c>
    </row>
    <row r="12" ht="15.75" customHeight="1">
      <c r="A12" s="16" t="str">
        <f>IFERROR(__xludf.DUMMYFUNCTION("""COMPUTED_VALUE"""),"令和元年度")</f>
        <v>令和元年度</v>
      </c>
      <c r="B12" s="2" t="str">
        <f>IFERROR(__xludf.DUMMYFUNCTION("""COMPUTED_VALUE"""),"西第六分区町内会")</f>
        <v>西第六分区町内会</v>
      </c>
      <c r="C12" s="2" t="str">
        <f>IFERROR(__xludf.DUMMYFUNCTION("""COMPUTED_VALUE"""),"2台")</f>
        <v>2台</v>
      </c>
      <c r="D12" s="17" t="str">
        <f>IFERROR(__xludf.DUMMYFUNCTION("""COMPUTED_VALUE"""),"①南3条西9丁目999
②南3条西9丁目999")</f>
        <v>①南3条西9丁目999
②南3条西9丁目999</v>
      </c>
    </row>
    <row r="13" ht="15.75" customHeight="1">
      <c r="A13" s="16" t="str">
        <f>IFERROR(__xludf.DUMMYFUNCTION("""COMPUTED_VALUE"""),"令和元年度")</f>
        <v>令和元年度</v>
      </c>
      <c r="B13" s="2" t="str">
        <f>IFERROR(__xludf.DUMMYFUNCTION("""COMPUTED_VALUE"""),"桑園地区連合町内会")</f>
        <v>桑園地区連合町内会</v>
      </c>
      <c r="C13" s="2" t="str">
        <f>IFERROR(__xludf.DUMMYFUNCTION("""COMPUTED_VALUE"""),"2台")</f>
        <v>2台</v>
      </c>
      <c r="D13" s="17" t="str">
        <f>IFERROR(__xludf.DUMMYFUNCTION("""COMPUTED_VALUE"""),"①北8条西18丁目2
②北16条西16丁目1")</f>
        <v>①北8条西18丁目2
②北16条西16丁目1</v>
      </c>
    </row>
    <row r="14" ht="15.75" customHeight="1">
      <c r="A14" s="16" t="str">
        <f>IFERROR(__xludf.DUMMYFUNCTION("""COMPUTED_VALUE"""),"令和２年度")</f>
        <v>令和２年度</v>
      </c>
      <c r="B14" s="2" t="str">
        <f>IFERROR(__xludf.DUMMYFUNCTION("""COMPUTED_VALUE"""),"円山第二町内会")</f>
        <v>円山第二町内会</v>
      </c>
      <c r="C14" s="2" t="str">
        <f>IFERROR(__xludf.DUMMYFUNCTION("""COMPUTED_VALUE"""),"1台")</f>
        <v>1台</v>
      </c>
      <c r="D14" s="17" t="str">
        <f>IFERROR(__xludf.DUMMYFUNCTION("""COMPUTED_VALUE"""),"①南2条西22丁目1")</f>
        <v>①南2条西22丁目1</v>
      </c>
    </row>
    <row r="15" ht="15.75" customHeight="1">
      <c r="A15" s="16" t="str">
        <f>IFERROR(__xludf.DUMMYFUNCTION("""COMPUTED_VALUE"""),"令和２年度")</f>
        <v>令和２年度</v>
      </c>
      <c r="B15" s="2" t="str">
        <f>IFERROR(__xludf.DUMMYFUNCTION("""COMPUTED_VALUE"""),"円山第七町内会")</f>
        <v>円山第七町内会</v>
      </c>
      <c r="C15" s="2" t="str">
        <f>IFERROR(__xludf.DUMMYFUNCTION("""COMPUTED_VALUE"""),"4台")</f>
        <v>4台</v>
      </c>
      <c r="D15" s="17" t="str">
        <f>IFERROR(__xludf.DUMMYFUNCTION("""COMPUTED_VALUE"""),"①北1条西24丁目3
②北1条西25丁目1
③大通西25丁目4
④大通西26丁目3")</f>
        <v>①北1条西24丁目3
②北1条西25丁目1
③大通西25丁目4
④大通西26丁目3</v>
      </c>
    </row>
    <row r="16" ht="15.75" customHeight="1">
      <c r="A16" s="16" t="str">
        <f>IFERROR(__xludf.DUMMYFUNCTION("""COMPUTED_VALUE"""),"令和２年度")</f>
        <v>令和２年度</v>
      </c>
      <c r="B16" s="2" t="str">
        <f>IFERROR(__xludf.DUMMYFUNCTION("""COMPUTED_VALUE"""),"桑園地区連合町内会")</f>
        <v>桑園地区連合町内会</v>
      </c>
      <c r="C16" s="2" t="str">
        <f>IFERROR(__xludf.DUMMYFUNCTION("""COMPUTED_VALUE"""),"1台")</f>
        <v>1台</v>
      </c>
      <c r="D16" s="17" t="str">
        <f>IFERROR(__xludf.DUMMYFUNCTION("""COMPUTED_VALUE"""),"①北11条西16丁目")</f>
        <v>①北11条西16丁目</v>
      </c>
    </row>
    <row r="17" ht="15.75" customHeight="1">
      <c r="A17" s="16" t="str">
        <f>IFERROR(__xludf.DUMMYFUNCTION("""COMPUTED_VALUE"""),"令和３年度")</f>
        <v>令和３年度</v>
      </c>
      <c r="B17" s="2" t="str">
        <f>IFERROR(__xludf.DUMMYFUNCTION("""COMPUTED_VALUE"""),"桑園地区連合町内会")</f>
        <v>桑園地区連合町内会</v>
      </c>
      <c r="C17" s="2" t="str">
        <f>IFERROR(__xludf.DUMMYFUNCTION("""COMPUTED_VALUE"""),"2台")</f>
        <v>2台</v>
      </c>
      <c r="D17" s="17" t="str">
        <f>IFERROR(__xludf.DUMMYFUNCTION("""COMPUTED_VALUE"""),"①北6条西12丁目
②北8条西15丁目")</f>
        <v>①北6条西12丁目
②北8条西15丁目</v>
      </c>
    </row>
    <row r="18" ht="15.75" customHeight="1">
      <c r="A18" s="16" t="str">
        <f>IFERROR(__xludf.DUMMYFUNCTION("""COMPUTED_VALUE"""),"令和３年度")</f>
        <v>令和３年度</v>
      </c>
      <c r="B18" s="2" t="str">
        <f>IFERROR(__xludf.DUMMYFUNCTION("""COMPUTED_VALUE"""),"苗穂第7町内会")</f>
        <v>苗穂第7町内会</v>
      </c>
      <c r="C18" s="2" t="str">
        <f>IFERROR(__xludf.DUMMYFUNCTION("""COMPUTED_VALUE"""),"2台")</f>
        <v>2台</v>
      </c>
      <c r="D18" s="17" t="str">
        <f>IFERROR(__xludf.DUMMYFUNCTION("""COMPUTED_VALUE"""),"①北2条東12丁目98
②北2条東11丁目23")</f>
        <v>①北2条東12丁目98
②北2条東11丁目23</v>
      </c>
    </row>
    <row r="19" ht="15.75" customHeight="1">
      <c r="A19" s="16" t="str">
        <f>IFERROR(__xludf.DUMMYFUNCTION("""COMPUTED_VALUE"""),"令和３年度")</f>
        <v>令和３年度</v>
      </c>
      <c r="B19" s="2" t="str">
        <f>IFERROR(__xludf.DUMMYFUNCTION("""COMPUTED_VALUE"""),"西第16町内会")</f>
        <v>西第16町内会</v>
      </c>
      <c r="C19" s="2" t="str">
        <f>IFERROR(__xludf.DUMMYFUNCTION("""COMPUTED_VALUE"""),"4台")</f>
        <v>4台</v>
      </c>
      <c r="D19" s="17" t="str">
        <f>IFERROR(__xludf.DUMMYFUNCTION("""COMPUTED_VALUE"""),"①南4条西16丁目2
②南4条西16丁目3
③南4条西16丁目3
④南5条西16丁目1")</f>
        <v>①南4条西16丁目2
②南4条西16丁目3
③南4条西16丁目3
④南5条西16丁目1</v>
      </c>
    </row>
    <row r="20" ht="15.75" customHeight="1">
      <c r="A20" s="16" t="str">
        <f>IFERROR(__xludf.DUMMYFUNCTION("""COMPUTED_VALUE"""),"令和３年度")</f>
        <v>令和３年度</v>
      </c>
      <c r="B20" s="2" t="str">
        <f>IFERROR(__xludf.DUMMYFUNCTION("""COMPUTED_VALUE"""),"15丁目町内会")</f>
        <v>15丁目町内会</v>
      </c>
      <c r="C20" s="2" t="str">
        <f>IFERROR(__xludf.DUMMYFUNCTION("""COMPUTED_VALUE"""),"1台")</f>
        <v>1台</v>
      </c>
      <c r="D20" s="17" t="str">
        <f>IFERROR(__xludf.DUMMYFUNCTION("""COMPUTED_VALUE"""),"①大通西15丁目1")</f>
        <v>①大通西15丁目1</v>
      </c>
    </row>
    <row r="21" ht="15.75" customHeight="1">
      <c r="A21" s="16" t="str">
        <f>IFERROR(__xludf.DUMMYFUNCTION("""COMPUTED_VALUE"""),"令和４年度")</f>
        <v>令和４年度</v>
      </c>
      <c r="B21" s="2" t="str">
        <f>IFERROR(__xludf.DUMMYFUNCTION("""COMPUTED_VALUE"""),"（再）円山第七町内会")</f>
        <v>（再）円山第七町内会</v>
      </c>
      <c r="C21" s="2" t="str">
        <f>IFERROR(__xludf.DUMMYFUNCTION("""COMPUTED_VALUE"""),"1台")</f>
        <v>1台</v>
      </c>
      <c r="D21" s="17" t="str">
        <f>IFERROR(__xludf.DUMMYFUNCTION("""COMPUTED_VALUE"""),"①北1条西24丁目2（令和２年度設置の②を移設）")</f>
        <v>①北1条西24丁目2（令和２年度設置の②を移設）</v>
      </c>
    </row>
    <row r="22" ht="15.75" customHeight="1">
      <c r="A22" s="16" t="str">
        <f>IFERROR(__xludf.DUMMYFUNCTION("""COMPUTED_VALUE"""),"令和４年度")</f>
        <v>令和４年度</v>
      </c>
      <c r="B22" s="2" t="str">
        <f>IFERROR(__xludf.DUMMYFUNCTION("""COMPUTED_VALUE"""),"桑園地区連合町内会")</f>
        <v>桑園地区連合町内会</v>
      </c>
      <c r="C22" s="2" t="str">
        <f>IFERROR(__xludf.DUMMYFUNCTION("""COMPUTED_VALUE"""),"2台")</f>
        <v>2台</v>
      </c>
      <c r="D22" s="17" t="str">
        <f>IFERROR(__xludf.DUMMYFUNCTION("""COMPUTED_VALUE"""),"①北6条西21丁目4
②北11条西15丁目1")</f>
        <v>①北6条西21丁目4
②北11条西15丁目1</v>
      </c>
    </row>
    <row r="23" ht="15.75" customHeight="1">
      <c r="A23" s="16" t="str">
        <f>IFERROR(__xludf.DUMMYFUNCTION("""COMPUTED_VALUE"""),"令和４年度")</f>
        <v>令和４年度</v>
      </c>
      <c r="B23" s="2" t="str">
        <f>IFERROR(__xludf.DUMMYFUNCTION("""COMPUTED_VALUE"""),"15丁目町内会")</f>
        <v>15丁目町内会</v>
      </c>
      <c r="C23" s="2" t="str">
        <f>IFERROR(__xludf.DUMMYFUNCTION("""COMPUTED_VALUE"""),"2台")</f>
        <v>2台</v>
      </c>
      <c r="D23" s="17" t="str">
        <f>IFERROR(__xludf.DUMMYFUNCTION("""COMPUTED_VALUE"""),"①大通西15丁目3
②南1条西15丁目")</f>
        <v>①大通西15丁目3
②南1条西15丁目</v>
      </c>
    </row>
    <row r="24" ht="15.75" customHeight="1">
      <c r="A24" s="16" t="str">
        <f>IFERROR(__xludf.DUMMYFUNCTION("""COMPUTED_VALUE"""),"令和５年度")</f>
        <v>令和５年度</v>
      </c>
      <c r="B24" s="2" t="str">
        <f>IFERROR(__xludf.DUMMYFUNCTION("""COMPUTED_VALUE"""),"桑園地区連合町内会")</f>
        <v>桑園地区連合町内会</v>
      </c>
      <c r="C24" s="2" t="str">
        <f>IFERROR(__xludf.DUMMYFUNCTION("""COMPUTED_VALUE"""),"2台")</f>
        <v>2台</v>
      </c>
      <c r="D24" s="17" t="str">
        <f>IFERROR(__xludf.DUMMYFUNCTION("""COMPUTED_VALUE"""),"①北4条西16丁目
②北13条西16丁目")</f>
        <v>①北4条西16丁目
②北13条西16丁目</v>
      </c>
    </row>
    <row r="25" ht="15.75" customHeight="1">
      <c r="A25" s="16" t="str">
        <f>IFERROR(__xludf.DUMMYFUNCTION("""COMPUTED_VALUE"""),"令和５年度")</f>
        <v>令和５年度</v>
      </c>
      <c r="B25" s="2" t="str">
        <f>IFERROR(__xludf.DUMMYFUNCTION("""COMPUTED_VALUE"""),"山鼻第18町内会")</f>
        <v>山鼻第18町内会</v>
      </c>
      <c r="C25" s="2" t="str">
        <f>IFERROR(__xludf.DUMMYFUNCTION("""COMPUTED_VALUE"""),"2台")</f>
        <v>2台</v>
      </c>
      <c r="D25" s="17" t="str">
        <f>IFERROR(__xludf.DUMMYFUNCTION("""COMPUTED_VALUE"""),"①南17条西15丁目2
②南18条西16丁目1")</f>
        <v>①南17条西15丁目2
②南18条西16丁目1</v>
      </c>
    </row>
    <row r="26" ht="15.75" customHeight="1">
      <c r="A26" s="16" t="str">
        <f>IFERROR(__xludf.DUMMYFUNCTION("""COMPUTED_VALUE"""),"令和５年度")</f>
        <v>令和５年度</v>
      </c>
      <c r="B26" s="2" t="str">
        <f>IFERROR(__xludf.DUMMYFUNCTION("""COMPUTED_VALUE"""),"西13丁目町内会")</f>
        <v>西13丁目町内会</v>
      </c>
      <c r="C26" s="2" t="str">
        <f>IFERROR(__xludf.DUMMYFUNCTION("""COMPUTED_VALUE"""),"3台")</f>
        <v>3台</v>
      </c>
      <c r="D26" s="17" t="str">
        <f>IFERROR(__xludf.DUMMYFUNCTION("""COMPUTED_VALUE"""),"①大通西13丁目4
②大通西13丁目4
③大通西13丁目4")</f>
        <v>①大通西13丁目4
②大通西13丁目4
③大通西13丁目4</v>
      </c>
    </row>
    <row r="27" ht="15.75" customHeight="1">
      <c r="A27" s="16" t="str">
        <f>IFERROR(__xludf.DUMMYFUNCTION("""COMPUTED_VALUE"""),"令和５年度")</f>
        <v>令和５年度</v>
      </c>
      <c r="B27" s="2" t="str">
        <f>IFERROR(__xludf.DUMMYFUNCTION("""COMPUTED_VALUE"""),"15丁目町内会")</f>
        <v>15丁目町内会</v>
      </c>
      <c r="C27" s="2" t="str">
        <f>IFERROR(__xludf.DUMMYFUNCTION("""COMPUTED_VALUE"""),"2台")</f>
        <v>2台</v>
      </c>
      <c r="D27" s="17" t="str">
        <f>IFERROR(__xludf.DUMMYFUNCTION("""COMPUTED_VALUE"""),"①大通西15丁目2
②大通西15丁目3")</f>
        <v>①大通西15丁目2
②大通西15丁目3</v>
      </c>
    </row>
    <row r="28" ht="15.75" customHeight="1">
      <c r="A28" s="16" t="str">
        <f>IFERROR(__xludf.DUMMYFUNCTION("""COMPUTED_VALUE"""),"令和６年度")</f>
        <v>令和６年度</v>
      </c>
      <c r="B28" s="2" t="str">
        <f>IFERROR(__xludf.DUMMYFUNCTION("""COMPUTED_VALUE"""),"中央区西第18町内会")</f>
        <v>中央区西第18町内会</v>
      </c>
      <c r="C28" s="2" t="str">
        <f>IFERROR(__xludf.DUMMYFUNCTION("""COMPUTED_VALUE"""),"2台")</f>
        <v>2台</v>
      </c>
      <c r="D28" s="17" t="str">
        <f>IFERROR(__xludf.DUMMYFUNCTION("""COMPUTED_VALUE"""),"①南7条西18丁目2　なかよし公園
②南7条西18丁目2　なかよし公園")</f>
        <v>①南7条西18丁目2　なかよし公園
②南7条西18丁目2　なかよし公園</v>
      </c>
    </row>
    <row r="29" ht="15.75" customHeight="1">
      <c r="A29" s="16" t="str">
        <f>IFERROR(__xludf.DUMMYFUNCTION("""COMPUTED_VALUE"""),"令和６年度")</f>
        <v>令和６年度</v>
      </c>
      <c r="B29" s="2" t="str">
        <f>IFERROR(__xludf.DUMMYFUNCTION("""COMPUTED_VALUE"""),"桑園地区連合町内会")</f>
        <v>桑園地区連合町内会</v>
      </c>
      <c r="C29" s="2" t="str">
        <f>IFERROR(__xludf.DUMMYFUNCTION("""COMPUTED_VALUE"""),"2台")</f>
        <v>2台</v>
      </c>
      <c r="D29" s="17" t="str">
        <f>IFERROR(__xludf.DUMMYFUNCTION("""COMPUTED_VALUE"""),"①北3条西15丁目1
②北4条西12丁目1")</f>
        <v>①北3条西15丁目1
②北4条西12丁目1</v>
      </c>
    </row>
    <row r="30" ht="15.75" customHeight="1">
      <c r="A30" s="18" t="str">
        <f>IFERROR(__xludf.DUMMYFUNCTION("""COMPUTED_VALUE"""),"令和６年度")</f>
        <v>令和６年度</v>
      </c>
      <c r="B30" s="5" t="str">
        <f>IFERROR(__xludf.DUMMYFUNCTION("""COMPUTED_VALUE"""),"札幌スカイタワー町内会")</f>
        <v>札幌スカイタワー町内会</v>
      </c>
      <c r="C30" s="5" t="str">
        <f>IFERROR(__xludf.DUMMYFUNCTION("""COMPUTED_VALUE"""),"6台")</f>
        <v>6台</v>
      </c>
      <c r="D30" s="19" t="str">
        <f>IFERROR(__xludf.DUMMYFUNCTION("""COMPUTED_VALUE"""),"①北1条東10丁目15
②北1条東10丁目15
③北1条東10丁目15
④北1条東10丁目15
⑤北1条東10丁目15
⑥北1条東10丁目15")</f>
        <v>①北1条東10丁目15
②北1条東10丁目15
③北1条東10丁目15
④北1条東10丁目15
⑤北1条東10丁目15
⑥北1条東10丁目15</v>
      </c>
    </row>
    <row r="31" ht="15.75" customHeight="1">
      <c r="A31" s="16" t="str">
        <f>IFERROR(__xludf.DUMMYFUNCTION("""COMPUTED_VALUE"""),"令和７年度")</f>
        <v>令和７年度</v>
      </c>
      <c r="B31" s="2" t="str">
        <f>IFERROR(__xludf.DUMMYFUNCTION("""COMPUTED_VALUE"""),"南円山第二町内会")</f>
        <v>南円山第二町内会</v>
      </c>
      <c r="C31" s="2" t="str">
        <f>IFERROR(__xludf.DUMMYFUNCTION("""COMPUTED_VALUE"""),"5台")</f>
        <v>5台</v>
      </c>
      <c r="D31" s="17" t="str">
        <f>IFERROR(__xludf.DUMMYFUNCTION("""COMPUTED_VALUE"""),"①南6条西21丁目1
②南6条西20丁目2
③南7条西21丁目1
④南6条西21丁目1
⑤南6条西22丁目2")</f>
        <v>①南6条西21丁目1
②南6条西20丁目2
③南7条西21丁目1
④南6条西21丁目1
⑤南6条西22丁目2</v>
      </c>
    </row>
    <row r="32" ht="15.75" customHeight="1">
      <c r="A32" s="16" t="str">
        <f>IFERROR(__xludf.DUMMYFUNCTION("""COMPUTED_VALUE"""),"令和７年度")</f>
        <v>令和７年度</v>
      </c>
      <c r="B32" s="2" t="str">
        <f>IFERROR(__xludf.DUMMYFUNCTION("""COMPUTED_VALUE"""),"中央区西地区第八町内会")</f>
        <v>中央区西地区第八町内会</v>
      </c>
      <c r="C32" s="2" t="str">
        <f>IFERROR(__xludf.DUMMYFUNCTION("""COMPUTED_VALUE"""),"5台")</f>
        <v>5台</v>
      </c>
      <c r="D32" s="17" t="str">
        <f>IFERROR(__xludf.DUMMYFUNCTION("""COMPUTED_VALUE"""),"①南5条西11丁目
②南5条西12丁目
③南4条西12丁目
④南5条西11丁目
⑤南5条西12丁目")</f>
        <v>①南5条西11丁目
②南5条西12丁目
③南4条西12丁目
④南5条西11丁目
⑤南5条西12丁目</v>
      </c>
    </row>
    <row r="33" ht="15.75" customHeight="1">
      <c r="A33" s="16" t="str">
        <f>IFERROR(__xludf.DUMMYFUNCTION("""COMPUTED_VALUE"""),"令和７年度")</f>
        <v>令和７年度</v>
      </c>
      <c r="B33" s="2" t="str">
        <f>IFERROR(__xludf.DUMMYFUNCTION("""COMPUTED_VALUE"""),"山鼻鹿苑町内会")</f>
        <v>山鼻鹿苑町内会</v>
      </c>
      <c r="C33" s="2" t="str">
        <f>IFERROR(__xludf.DUMMYFUNCTION("""COMPUTED_VALUE"""),"1台")</f>
        <v>1台</v>
      </c>
      <c r="D33" s="17" t="str">
        <f>IFERROR(__xludf.DUMMYFUNCTION("""COMPUTED_VALUE"""),"①南25条西8丁目")</f>
        <v>①南25条西8丁目</v>
      </c>
    </row>
    <row r="34" ht="15.75" customHeight="1">
      <c r="A34" s="20" t="str">
        <f>IFERROR(__xludf.DUMMYFUNCTION("""COMPUTED_VALUE"""),"令和７年度")</f>
        <v>令和７年度</v>
      </c>
      <c r="B34" s="21" t="str">
        <f>IFERROR(__xludf.DUMMYFUNCTION("""COMPUTED_VALUE"""),"札幌市大通地区西13丁目町内会")</f>
        <v>札幌市大通地区西13丁目町内会</v>
      </c>
      <c r="C34" s="21" t="str">
        <f>IFERROR(__xludf.DUMMYFUNCTION("""COMPUTED_VALUE"""),"2台")</f>
        <v>2台</v>
      </c>
      <c r="D34" s="22" t="str">
        <f>IFERROR(__xludf.DUMMYFUNCTION("""COMPUTED_VALUE"""),"①南1条西13丁目
②南1条西13丁目")</f>
        <v>①南1条西13丁目
②南1条西13丁目</v>
      </c>
    </row>
    <row r="35" ht="15.75" customHeight="1">
      <c r="A35" s="8"/>
      <c r="B35" s="8"/>
      <c r="C35" s="8"/>
      <c r="D35" s="23"/>
    </row>
    <row r="36" ht="15.75" customHeight="1">
      <c r="A36" s="8"/>
      <c r="B36" s="8"/>
      <c r="C36" s="8"/>
      <c r="D36" s="23"/>
    </row>
    <row r="37" ht="15.75" customHeight="1">
      <c r="A37" s="8"/>
      <c r="B37" s="8"/>
      <c r="C37" s="8"/>
      <c r="D37" s="23"/>
    </row>
    <row r="38" ht="15.75" customHeight="1">
      <c r="A38" s="8"/>
      <c r="B38" s="8"/>
      <c r="C38" s="8"/>
      <c r="D38" s="23"/>
    </row>
    <row r="39" ht="15.75" customHeight="1">
      <c r="A39" s="8"/>
      <c r="B39" s="8"/>
      <c r="C39" s="8"/>
      <c r="D39" s="23"/>
    </row>
    <row r="40" ht="15.75" customHeight="1">
      <c r="A40" s="8"/>
      <c r="B40" s="8"/>
      <c r="C40" s="8"/>
      <c r="D40" s="23"/>
    </row>
    <row r="41" ht="15.75" customHeight="1">
      <c r="A41" s="8"/>
      <c r="B41" s="8"/>
      <c r="C41" s="8"/>
      <c r="D41" s="23"/>
    </row>
    <row r="42" ht="15.75" customHeight="1">
      <c r="A42" s="8"/>
      <c r="B42" s="8"/>
      <c r="C42" s="8"/>
      <c r="D42" s="23"/>
    </row>
    <row r="43" ht="15.75" customHeight="1">
      <c r="A43" s="8"/>
      <c r="B43" s="8"/>
      <c r="C43" s="8"/>
      <c r="D43" s="23"/>
    </row>
    <row r="44" ht="15.75" customHeight="1">
      <c r="A44" s="8"/>
      <c r="B44" s="8"/>
      <c r="C44" s="8"/>
      <c r="D44" s="23"/>
    </row>
    <row r="45" ht="15.75" customHeight="1">
      <c r="A45" s="8"/>
      <c r="B45" s="8"/>
      <c r="C45" s="8"/>
      <c r="D45" s="23"/>
    </row>
    <row r="46" ht="15.75" customHeight="1">
      <c r="A46" s="8"/>
      <c r="B46" s="8"/>
      <c r="C46" s="8"/>
      <c r="D46" s="23"/>
    </row>
    <row r="47" ht="15.75" customHeight="1">
      <c r="A47" s="8"/>
      <c r="B47" s="8"/>
      <c r="C47" s="8"/>
      <c r="D47" s="23"/>
    </row>
    <row r="48" ht="15.75" customHeight="1">
      <c r="A48" s="8"/>
      <c r="B48" s="8"/>
      <c r="C48" s="8"/>
      <c r="D48" s="23"/>
    </row>
    <row r="49" ht="15.75" customHeight="1">
      <c r="A49" s="8"/>
      <c r="B49" s="8"/>
      <c r="C49" s="8"/>
      <c r="D49" s="23"/>
    </row>
    <row r="50" ht="15.75" customHeight="1">
      <c r="A50" s="8"/>
      <c r="B50" s="8"/>
      <c r="C50" s="8"/>
      <c r="D50" s="23"/>
    </row>
    <row r="51" ht="15.75" customHeight="1">
      <c r="A51" s="8"/>
      <c r="B51" s="8"/>
      <c r="C51" s="8"/>
      <c r="D51" s="23"/>
    </row>
    <row r="52" ht="15.75" customHeight="1">
      <c r="A52" s="8"/>
      <c r="B52" s="8"/>
      <c r="C52" s="8"/>
      <c r="D52" s="23"/>
    </row>
    <row r="53" ht="15.75" customHeight="1">
      <c r="A53" s="8"/>
      <c r="B53" s="8"/>
      <c r="C53" s="8"/>
      <c r="D53" s="23"/>
    </row>
    <row r="54" ht="15.75" customHeight="1">
      <c r="A54" s="8"/>
      <c r="B54" s="8"/>
      <c r="C54" s="8"/>
      <c r="D54" s="23"/>
    </row>
    <row r="55" ht="15.75" customHeight="1">
      <c r="A55" s="8"/>
      <c r="B55" s="8"/>
      <c r="C55" s="8"/>
      <c r="D55" s="23"/>
    </row>
    <row r="56" ht="15.75" customHeight="1">
      <c r="A56" s="8"/>
      <c r="B56" s="8"/>
      <c r="C56" s="8"/>
      <c r="D56" s="23"/>
    </row>
    <row r="57" ht="15.75" customHeight="1">
      <c r="A57" s="8"/>
      <c r="B57" s="8"/>
      <c r="C57" s="8"/>
      <c r="D57" s="23"/>
    </row>
    <row r="58" ht="15.75" customHeight="1">
      <c r="A58" s="8"/>
      <c r="B58" s="8"/>
      <c r="C58" s="8"/>
      <c r="D58" s="23"/>
    </row>
    <row r="59" ht="15.75" customHeight="1">
      <c r="A59" s="8"/>
      <c r="B59" s="8"/>
      <c r="C59" s="8"/>
      <c r="D59" s="23"/>
    </row>
    <row r="60" ht="15.75" customHeight="1">
      <c r="A60" s="8"/>
      <c r="B60" s="8"/>
      <c r="C60" s="8"/>
      <c r="D60" s="23"/>
    </row>
    <row r="61" ht="15.75" customHeight="1">
      <c r="A61" s="8"/>
      <c r="B61" s="8"/>
      <c r="C61" s="8"/>
      <c r="D61" s="23"/>
    </row>
    <row r="62" ht="15.75" customHeight="1">
      <c r="A62" s="8"/>
      <c r="B62" s="8"/>
      <c r="C62" s="8"/>
      <c r="D62" s="23"/>
    </row>
    <row r="63" ht="15.75" customHeight="1">
      <c r="A63" s="8"/>
      <c r="B63" s="8"/>
      <c r="C63" s="8"/>
      <c r="D63" s="23"/>
    </row>
    <row r="64" ht="15.75" customHeight="1">
      <c r="A64" s="8"/>
      <c r="B64" s="8"/>
      <c r="C64" s="8"/>
      <c r="D64" s="23"/>
    </row>
    <row r="65" ht="15.75" customHeight="1">
      <c r="A65" s="8"/>
      <c r="B65" s="8"/>
      <c r="C65" s="8"/>
      <c r="D65" s="23"/>
    </row>
    <row r="66" ht="15.75" customHeight="1">
      <c r="A66" s="8"/>
      <c r="B66" s="8"/>
      <c r="C66" s="8"/>
      <c r="D66" s="8"/>
    </row>
    <row r="67" ht="15.75" customHeight="1">
      <c r="A67" s="8"/>
      <c r="B67" s="8"/>
      <c r="C67" s="8"/>
      <c r="D67" s="8"/>
    </row>
    <row r="68" ht="15.75" customHeight="1">
      <c r="A68" s="8"/>
      <c r="B68" s="8"/>
      <c r="C68" s="8"/>
      <c r="D68" s="8"/>
    </row>
    <row r="69" ht="15.75" customHeight="1">
      <c r="A69" s="8"/>
      <c r="B69" s="8"/>
      <c r="C69" s="8"/>
      <c r="D69" s="8"/>
    </row>
    <row r="70" ht="15.75" customHeight="1">
      <c r="A70" s="8"/>
      <c r="B70" s="8"/>
      <c r="C70" s="8"/>
      <c r="D70" s="8"/>
    </row>
    <row r="71" ht="15.75" customHeight="1">
      <c r="A71" s="8"/>
      <c r="B71" s="8"/>
      <c r="C71" s="8"/>
      <c r="D71" s="8"/>
    </row>
    <row r="72" ht="15.75" customHeight="1">
      <c r="A72" s="8"/>
      <c r="B72" s="8"/>
      <c r="C72" s="8"/>
      <c r="D72" s="8"/>
    </row>
    <row r="73" ht="15.75" customHeight="1">
      <c r="A73" s="8"/>
      <c r="B73" s="8"/>
      <c r="C73" s="8"/>
      <c r="D73" s="8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24"/>
      <c r="B101" s="24"/>
      <c r="C101" s="24"/>
      <c r="D101" s="24"/>
    </row>
    <row r="102" ht="15.75" customHeight="1">
      <c r="A102" s="24"/>
      <c r="B102" s="24"/>
      <c r="C102" s="24"/>
      <c r="D102" s="24"/>
    </row>
    <row r="103" ht="15.75" customHeight="1">
      <c r="A103" s="24"/>
      <c r="B103" s="24"/>
      <c r="C103" s="24"/>
      <c r="D103" s="24"/>
    </row>
    <row r="104" ht="15.75" customHeight="1">
      <c r="A104" s="24"/>
      <c r="B104" s="24"/>
      <c r="C104" s="24"/>
      <c r="D104" s="24"/>
    </row>
    <row r="105" ht="15.75" customHeight="1">
      <c r="A105" s="24"/>
      <c r="B105" s="24"/>
      <c r="C105" s="24"/>
      <c r="D105" s="24"/>
    </row>
    <row r="106" ht="15.75" customHeight="1">
      <c r="A106" s="24"/>
      <c r="B106" s="24"/>
      <c r="C106" s="24"/>
      <c r="D106" s="24"/>
    </row>
    <row r="107" ht="15.75" customHeight="1">
      <c r="A107" s="24"/>
      <c r="B107" s="24"/>
      <c r="C107" s="24"/>
      <c r="D107" s="24"/>
    </row>
    <row r="108" ht="15.75" customHeight="1">
      <c r="A108" s="24"/>
      <c r="B108" s="24"/>
      <c r="C108" s="24"/>
      <c r="D108" s="24"/>
    </row>
    <row r="109" ht="15.75" customHeight="1">
      <c r="A109" s="24"/>
      <c r="B109" s="24"/>
      <c r="C109" s="24"/>
      <c r="D109" s="24"/>
    </row>
    <row r="110" ht="15.75" customHeight="1">
      <c r="A110" s="24"/>
      <c r="B110" s="24"/>
      <c r="C110" s="24"/>
      <c r="D110" s="24"/>
    </row>
    <row r="111" ht="15.75" customHeight="1">
      <c r="A111" s="24"/>
      <c r="B111" s="24"/>
      <c r="C111" s="24"/>
      <c r="D111" s="24"/>
    </row>
    <row r="112" ht="15.75" customHeight="1">
      <c r="A112" s="24"/>
      <c r="B112" s="24"/>
      <c r="C112" s="24"/>
      <c r="D112" s="24"/>
    </row>
    <row r="113" ht="15.75" customHeight="1">
      <c r="A113" s="24"/>
      <c r="B113" s="24"/>
      <c r="C113" s="24"/>
      <c r="D113" s="24"/>
    </row>
    <row r="114" ht="15.75" customHeight="1">
      <c r="A114" s="24"/>
      <c r="B114" s="24"/>
      <c r="C114" s="24"/>
      <c r="D114" s="24"/>
    </row>
    <row r="115" ht="15.75" customHeight="1">
      <c r="A115" s="24"/>
      <c r="B115" s="24"/>
      <c r="C115" s="24"/>
      <c r="D115" s="24"/>
    </row>
    <row r="116" ht="15.75" customHeight="1">
      <c r="A116" s="24"/>
      <c r="B116" s="24"/>
      <c r="C116" s="24"/>
      <c r="D116" s="24"/>
    </row>
    <row r="117" ht="15.75" customHeight="1">
      <c r="A117" s="24"/>
      <c r="B117" s="24"/>
      <c r="C117" s="24"/>
      <c r="D117" s="24"/>
    </row>
    <row r="118" ht="15.75" customHeight="1">
      <c r="A118" s="24"/>
      <c r="B118" s="24"/>
      <c r="C118" s="24"/>
      <c r="D118" s="24"/>
    </row>
    <row r="119" ht="15.75" customHeight="1">
      <c r="A119" s="24"/>
      <c r="B119" s="24"/>
      <c r="C119" s="24"/>
      <c r="D119" s="24"/>
    </row>
    <row r="120" ht="15.75" customHeight="1">
      <c r="A120" s="24"/>
      <c r="B120" s="24"/>
      <c r="C120" s="24"/>
      <c r="D120" s="24"/>
    </row>
    <row r="121" ht="15.75" customHeight="1">
      <c r="A121" s="24"/>
      <c r="B121" s="24"/>
      <c r="C121" s="24"/>
      <c r="D121" s="24"/>
    </row>
    <row r="122" ht="15.75" customHeight="1">
      <c r="A122" s="24"/>
      <c r="B122" s="24"/>
      <c r="C122" s="24"/>
      <c r="D122" s="24"/>
    </row>
    <row r="123" ht="15.75" customHeight="1">
      <c r="A123" s="24"/>
      <c r="B123" s="24"/>
      <c r="C123" s="24"/>
      <c r="D123" s="24"/>
    </row>
    <row r="124" ht="15.75" customHeight="1">
      <c r="A124" s="24"/>
      <c r="B124" s="24"/>
      <c r="C124" s="24"/>
      <c r="D124" s="24"/>
    </row>
    <row r="125" ht="15.75" customHeight="1">
      <c r="A125" s="24"/>
      <c r="B125" s="24"/>
      <c r="C125" s="24"/>
      <c r="D125" s="24"/>
    </row>
    <row r="126" ht="15.75" customHeight="1">
      <c r="A126" s="24"/>
      <c r="B126" s="24"/>
      <c r="C126" s="24"/>
      <c r="D126" s="24"/>
    </row>
    <row r="127" ht="15.75" customHeight="1">
      <c r="A127" s="24"/>
      <c r="B127" s="24"/>
      <c r="C127" s="24"/>
      <c r="D127" s="24"/>
    </row>
    <row r="128" ht="15.75" customHeight="1">
      <c r="A128" s="24"/>
      <c r="B128" s="24"/>
      <c r="C128" s="24"/>
      <c r="D128" s="24"/>
    </row>
    <row r="129" ht="15.75" customHeight="1">
      <c r="A129" s="24"/>
      <c r="B129" s="24"/>
      <c r="C129" s="24"/>
      <c r="D129" s="24"/>
    </row>
    <row r="130" ht="15.75" customHeight="1">
      <c r="A130" s="24"/>
      <c r="B130" s="24"/>
      <c r="C130" s="24"/>
      <c r="D130" s="24"/>
    </row>
    <row r="131" ht="15.75" customHeight="1">
      <c r="A131" s="24"/>
      <c r="B131" s="24"/>
      <c r="C131" s="24"/>
      <c r="D131" s="24"/>
    </row>
    <row r="132" ht="15.75" customHeight="1">
      <c r="A132" s="24"/>
      <c r="B132" s="24"/>
      <c r="C132" s="24"/>
      <c r="D132" s="24"/>
    </row>
    <row r="133" ht="15.75" customHeight="1">
      <c r="A133" s="24"/>
      <c r="B133" s="24"/>
      <c r="C133" s="24"/>
      <c r="D133" s="24"/>
    </row>
    <row r="134" ht="15.75" customHeight="1">
      <c r="A134" s="24"/>
      <c r="B134" s="24"/>
      <c r="C134" s="24"/>
      <c r="D134" s="24"/>
    </row>
    <row r="135" ht="15.75" customHeight="1">
      <c r="A135" s="24"/>
      <c r="B135" s="24"/>
      <c r="C135" s="24"/>
      <c r="D135" s="24"/>
    </row>
    <row r="136" ht="15.75" customHeight="1">
      <c r="A136" s="24"/>
      <c r="B136" s="24"/>
      <c r="C136" s="24"/>
      <c r="D136" s="24"/>
    </row>
    <row r="137" ht="15.75" customHeight="1">
      <c r="A137" s="24"/>
      <c r="B137" s="24"/>
      <c r="C137" s="24"/>
      <c r="D137" s="24"/>
    </row>
    <row r="138" ht="15.75" customHeight="1">
      <c r="A138" s="24"/>
      <c r="B138" s="24"/>
      <c r="C138" s="24"/>
      <c r="D138" s="24"/>
    </row>
    <row r="139" ht="15.75" customHeight="1">
      <c r="A139" s="24"/>
      <c r="B139" s="24"/>
      <c r="C139" s="24"/>
      <c r="D139" s="24"/>
    </row>
    <row r="140" ht="15.75" customHeight="1">
      <c r="A140" s="24"/>
      <c r="B140" s="24"/>
      <c r="C140" s="24"/>
      <c r="D140" s="24"/>
    </row>
    <row r="141" ht="15.75" customHeight="1">
      <c r="A141" s="24"/>
      <c r="B141" s="24"/>
      <c r="C141" s="24"/>
      <c r="D141" s="24"/>
    </row>
    <row r="142" ht="15.75" customHeight="1">
      <c r="A142" s="24"/>
      <c r="B142" s="24"/>
      <c r="C142" s="24"/>
      <c r="D142" s="24"/>
    </row>
    <row r="143" ht="15.75" customHeight="1">
      <c r="A143" s="24"/>
      <c r="B143" s="24"/>
      <c r="C143" s="24"/>
      <c r="D143" s="24"/>
    </row>
    <row r="144" ht="15.75" customHeight="1">
      <c r="A144" s="24"/>
      <c r="B144" s="24"/>
      <c r="C144" s="24"/>
      <c r="D144" s="24"/>
    </row>
    <row r="145" ht="15.75" customHeight="1">
      <c r="A145" s="24"/>
      <c r="B145" s="24"/>
      <c r="C145" s="24"/>
      <c r="D145" s="24"/>
    </row>
    <row r="146" ht="15.75" customHeight="1">
      <c r="A146" s="24"/>
      <c r="B146" s="24"/>
      <c r="C146" s="24"/>
      <c r="D146" s="24"/>
    </row>
    <row r="147" ht="15.75" customHeight="1">
      <c r="A147" s="24"/>
      <c r="B147" s="24"/>
      <c r="C147" s="24"/>
      <c r="D147" s="24"/>
    </row>
    <row r="148" ht="15.75" customHeight="1">
      <c r="A148" s="24"/>
      <c r="B148" s="24"/>
      <c r="C148" s="24"/>
      <c r="D148" s="24"/>
    </row>
    <row r="149" ht="15.75" customHeight="1">
      <c r="A149" s="24"/>
      <c r="B149" s="24"/>
      <c r="C149" s="24"/>
      <c r="D149" s="24"/>
    </row>
    <row r="150" ht="15.75" customHeight="1">
      <c r="A150" s="24"/>
      <c r="B150" s="24"/>
      <c r="C150" s="24"/>
      <c r="D150" s="24"/>
    </row>
    <row r="151" ht="15.75" customHeight="1">
      <c r="A151" s="24"/>
      <c r="B151" s="24"/>
      <c r="C151" s="24"/>
      <c r="D151" s="24"/>
    </row>
    <row r="152" ht="15.75" customHeight="1">
      <c r="A152" s="24"/>
      <c r="B152" s="24"/>
      <c r="C152" s="24"/>
      <c r="D152" s="24"/>
    </row>
    <row r="153" ht="15.75" customHeight="1">
      <c r="A153" s="24"/>
      <c r="B153" s="24"/>
      <c r="C153" s="24"/>
      <c r="D153" s="24"/>
    </row>
    <row r="154" ht="15.75" customHeight="1">
      <c r="A154" s="24"/>
      <c r="B154" s="24"/>
      <c r="C154" s="24"/>
      <c r="D154" s="24"/>
    </row>
    <row r="155" ht="15.75" customHeight="1">
      <c r="A155" s="24"/>
      <c r="B155" s="24"/>
      <c r="C155" s="24"/>
      <c r="D155" s="24"/>
    </row>
    <row r="156" ht="15.75" customHeight="1">
      <c r="A156" s="24"/>
      <c r="B156" s="24"/>
      <c r="C156" s="24"/>
      <c r="D156" s="24"/>
    </row>
    <row r="157" ht="15.75" customHeight="1">
      <c r="A157" s="24"/>
      <c r="B157" s="24"/>
      <c r="C157" s="24"/>
      <c r="D157" s="24"/>
    </row>
    <row r="158" ht="15.75" customHeight="1">
      <c r="A158" s="24"/>
      <c r="B158" s="24"/>
      <c r="C158" s="24"/>
      <c r="D158" s="24"/>
    </row>
    <row r="159" ht="15.75" customHeight="1">
      <c r="A159" s="24"/>
      <c r="B159" s="24"/>
      <c r="C159" s="24"/>
      <c r="D159" s="24"/>
    </row>
    <row r="160" ht="15.75" customHeight="1">
      <c r="A160" s="24"/>
      <c r="B160" s="24"/>
      <c r="C160" s="24"/>
      <c r="D160" s="24"/>
    </row>
    <row r="161" ht="15.75" customHeight="1">
      <c r="A161" s="24"/>
      <c r="B161" s="24"/>
      <c r="C161" s="24"/>
      <c r="D161" s="24"/>
    </row>
    <row r="162" ht="15.75" customHeight="1">
      <c r="A162" s="24"/>
      <c r="B162" s="24"/>
      <c r="C162" s="24"/>
      <c r="D162" s="24"/>
    </row>
    <row r="163" ht="15.75" customHeight="1">
      <c r="A163" s="24"/>
      <c r="B163" s="24"/>
      <c r="C163" s="24"/>
      <c r="D163" s="24"/>
    </row>
    <row r="164" ht="15.75" customHeight="1">
      <c r="A164" s="24"/>
      <c r="B164" s="24"/>
      <c r="C164" s="24"/>
      <c r="D164" s="24"/>
    </row>
    <row r="165" ht="15.75" customHeight="1">
      <c r="A165" s="24"/>
      <c r="B165" s="24"/>
      <c r="C165" s="24"/>
      <c r="D165" s="24"/>
    </row>
    <row r="166" ht="15.75" customHeight="1">
      <c r="A166" s="24"/>
      <c r="B166" s="24"/>
      <c r="C166" s="24"/>
      <c r="D166" s="24"/>
    </row>
    <row r="167" ht="15.75" customHeight="1">
      <c r="A167" s="24"/>
      <c r="B167" s="24"/>
      <c r="C167" s="24"/>
      <c r="D167" s="24"/>
    </row>
    <row r="168" ht="15.75" customHeight="1">
      <c r="A168" s="24"/>
      <c r="B168" s="24"/>
      <c r="C168" s="24"/>
      <c r="D168" s="24"/>
    </row>
    <row r="169" ht="15.75" customHeight="1">
      <c r="A169" s="24"/>
      <c r="B169" s="24"/>
      <c r="C169" s="24"/>
      <c r="D169" s="24"/>
    </row>
    <row r="170" ht="15.75" customHeight="1">
      <c r="A170" s="24"/>
      <c r="B170" s="24"/>
      <c r="C170" s="24"/>
      <c r="D170" s="24"/>
    </row>
    <row r="171" ht="15.75" customHeight="1">
      <c r="A171" s="24"/>
      <c r="B171" s="24"/>
      <c r="C171" s="24"/>
      <c r="D171" s="24"/>
    </row>
    <row r="172" ht="15.75" customHeight="1">
      <c r="A172" s="24"/>
      <c r="B172" s="24"/>
      <c r="C172" s="24"/>
      <c r="D172" s="24"/>
    </row>
    <row r="173" ht="15.75" customHeight="1">
      <c r="A173" s="24"/>
      <c r="B173" s="24"/>
      <c r="C173" s="24"/>
      <c r="D173" s="24"/>
    </row>
    <row r="174" ht="15.75" customHeight="1">
      <c r="A174" s="24"/>
      <c r="B174" s="24"/>
      <c r="C174" s="24"/>
      <c r="D174" s="24"/>
    </row>
    <row r="175" ht="15.75" customHeight="1">
      <c r="A175" s="24"/>
      <c r="B175" s="24"/>
      <c r="C175" s="24"/>
      <c r="D175" s="24"/>
    </row>
    <row r="176" ht="15.75" customHeight="1">
      <c r="A176" s="24"/>
      <c r="B176" s="24"/>
      <c r="C176" s="24"/>
      <c r="D176" s="24"/>
    </row>
    <row r="177" ht="15.75" customHeight="1">
      <c r="A177" s="24"/>
      <c r="B177" s="24"/>
      <c r="C177" s="24"/>
      <c r="D177" s="24"/>
    </row>
    <row r="178" ht="15.75" customHeight="1">
      <c r="A178" s="24"/>
      <c r="B178" s="24"/>
      <c r="C178" s="24"/>
      <c r="D178" s="24"/>
    </row>
    <row r="179" ht="15.75" customHeight="1">
      <c r="A179" s="24"/>
      <c r="B179" s="24"/>
      <c r="C179" s="24"/>
      <c r="D179" s="24"/>
    </row>
    <row r="180" ht="15.75" customHeight="1">
      <c r="A180" s="24"/>
      <c r="B180" s="24"/>
      <c r="C180" s="24"/>
      <c r="D180" s="24"/>
    </row>
    <row r="181" ht="15.75" customHeight="1">
      <c r="A181" s="24"/>
      <c r="B181" s="24"/>
      <c r="C181" s="24"/>
      <c r="D181" s="24"/>
    </row>
    <row r="182" ht="15.75" customHeight="1">
      <c r="A182" s="24"/>
      <c r="B182" s="24"/>
      <c r="C182" s="24"/>
      <c r="D182" s="24"/>
    </row>
    <row r="183" ht="15.75" customHeight="1">
      <c r="A183" s="24"/>
      <c r="B183" s="24"/>
      <c r="C183" s="24"/>
      <c r="D183" s="24"/>
    </row>
    <row r="184" ht="15.75" customHeight="1">
      <c r="A184" s="24"/>
      <c r="B184" s="24"/>
      <c r="C184" s="24"/>
      <c r="D184" s="24"/>
    </row>
    <row r="185" ht="15.75" customHeight="1">
      <c r="A185" s="24"/>
      <c r="B185" s="24"/>
      <c r="C185" s="24"/>
      <c r="D185" s="24"/>
    </row>
    <row r="186" ht="15.75" customHeight="1">
      <c r="A186" s="24"/>
      <c r="B186" s="24"/>
      <c r="C186" s="24"/>
      <c r="D186" s="24"/>
    </row>
    <row r="187" ht="15.75" customHeight="1">
      <c r="A187" s="24"/>
      <c r="B187" s="24"/>
      <c r="C187" s="24"/>
      <c r="D187" s="24"/>
    </row>
    <row r="188" ht="15.75" customHeight="1">
      <c r="A188" s="24"/>
      <c r="B188" s="24"/>
      <c r="C188" s="24"/>
      <c r="D188" s="24"/>
    </row>
    <row r="189" ht="15.75" customHeight="1">
      <c r="A189" s="24"/>
      <c r="B189" s="24"/>
      <c r="C189" s="24"/>
      <c r="D189" s="24"/>
    </row>
    <row r="190" ht="15.75" customHeight="1">
      <c r="A190" s="24"/>
      <c r="B190" s="24"/>
      <c r="C190" s="24"/>
      <c r="D190" s="24"/>
    </row>
    <row r="191" ht="15.75" customHeight="1">
      <c r="A191" s="24"/>
      <c r="B191" s="24"/>
      <c r="C191" s="24"/>
      <c r="D191" s="24"/>
    </row>
    <row r="192" ht="15.75" customHeight="1">
      <c r="A192" s="24"/>
      <c r="B192" s="24"/>
      <c r="C192" s="24"/>
      <c r="D192" s="24"/>
    </row>
    <row r="193" ht="15.75" customHeight="1">
      <c r="A193" s="24"/>
      <c r="B193" s="24"/>
      <c r="C193" s="24"/>
      <c r="D193" s="24"/>
    </row>
    <row r="194" ht="15.75" customHeight="1">
      <c r="A194" s="24"/>
      <c r="B194" s="24"/>
      <c r="C194" s="24"/>
      <c r="D194" s="24"/>
    </row>
    <row r="195" ht="15.75" customHeight="1">
      <c r="A195" s="24"/>
      <c r="B195" s="24"/>
      <c r="C195" s="24"/>
      <c r="D195" s="24"/>
    </row>
    <row r="196" ht="15.75" customHeight="1">
      <c r="A196" s="24"/>
      <c r="B196" s="24"/>
      <c r="C196" s="24"/>
      <c r="D196" s="24"/>
    </row>
    <row r="197" ht="15.75" customHeight="1">
      <c r="A197" s="24"/>
      <c r="B197" s="24"/>
      <c r="C197" s="24"/>
      <c r="D197" s="24"/>
    </row>
    <row r="198" ht="15.75" customHeight="1">
      <c r="A198" s="24"/>
      <c r="B198" s="24"/>
      <c r="C198" s="24"/>
      <c r="D198" s="24"/>
    </row>
    <row r="199" ht="15.75" customHeight="1">
      <c r="A199" s="24"/>
      <c r="B199" s="24"/>
      <c r="C199" s="24"/>
      <c r="D199" s="24"/>
    </row>
    <row r="200" ht="15.75" customHeight="1">
      <c r="A200" s="24"/>
      <c r="B200" s="24"/>
      <c r="C200" s="24"/>
      <c r="D200" s="24"/>
    </row>
    <row r="201" ht="15.75" customHeight="1">
      <c r="A201" s="24"/>
      <c r="B201" s="24"/>
      <c r="C201" s="24"/>
      <c r="D201" s="24"/>
    </row>
    <row r="202" ht="15.75" customHeight="1">
      <c r="A202" s="24"/>
      <c r="B202" s="24"/>
      <c r="C202" s="24"/>
      <c r="D202" s="24"/>
    </row>
    <row r="203" ht="15.75" customHeight="1">
      <c r="A203" s="24"/>
      <c r="B203" s="24"/>
      <c r="C203" s="24"/>
      <c r="D203" s="24"/>
    </row>
    <row r="204" ht="15.75" customHeight="1">
      <c r="A204" s="24"/>
      <c r="B204" s="24"/>
      <c r="C204" s="24"/>
      <c r="D204" s="24"/>
    </row>
    <row r="205" ht="15.75" customHeight="1">
      <c r="A205" s="24"/>
      <c r="B205" s="24"/>
      <c r="C205" s="24"/>
      <c r="D205" s="24"/>
    </row>
    <row r="206" ht="15.75" customHeight="1">
      <c r="A206" s="24"/>
      <c r="B206" s="24"/>
      <c r="C206" s="24"/>
      <c r="D206" s="24"/>
    </row>
    <row r="207" ht="15.75" customHeight="1">
      <c r="A207" s="24"/>
      <c r="B207" s="24"/>
      <c r="C207" s="24"/>
      <c r="D207" s="24"/>
    </row>
    <row r="208" ht="15.75" customHeight="1">
      <c r="A208" s="24"/>
      <c r="B208" s="24"/>
      <c r="C208" s="24"/>
      <c r="D208" s="24"/>
    </row>
    <row r="209" ht="15.75" customHeight="1">
      <c r="A209" s="24"/>
      <c r="B209" s="24"/>
      <c r="C209" s="24"/>
      <c r="D209" s="24"/>
    </row>
    <row r="210" ht="15.75" customHeight="1">
      <c r="A210" s="24"/>
      <c r="B210" s="24"/>
      <c r="C210" s="24"/>
      <c r="D210" s="24"/>
    </row>
    <row r="211" ht="15.75" customHeight="1">
      <c r="A211" s="24"/>
      <c r="B211" s="24"/>
      <c r="C211" s="24"/>
      <c r="D211" s="24"/>
    </row>
    <row r="212" ht="15.75" customHeight="1">
      <c r="A212" s="24"/>
      <c r="B212" s="24"/>
      <c r="C212" s="24"/>
      <c r="D212" s="24"/>
    </row>
    <row r="213" ht="15.75" customHeight="1">
      <c r="A213" s="24"/>
      <c r="B213" s="24"/>
      <c r="C213" s="24"/>
      <c r="D213" s="24"/>
    </row>
    <row r="214" ht="15.75" customHeight="1">
      <c r="A214" s="24"/>
      <c r="B214" s="24"/>
      <c r="C214" s="24"/>
      <c r="D214" s="24"/>
    </row>
    <row r="215" ht="15.75" customHeight="1">
      <c r="A215" s="24"/>
      <c r="B215" s="24"/>
      <c r="C215" s="24"/>
      <c r="D215" s="24"/>
    </row>
    <row r="216" ht="15.75" customHeight="1">
      <c r="A216" s="24"/>
      <c r="B216" s="24"/>
      <c r="C216" s="24"/>
      <c r="D216" s="24"/>
    </row>
    <row r="217" ht="15.75" customHeight="1">
      <c r="A217" s="24"/>
      <c r="B217" s="24"/>
      <c r="C217" s="24"/>
      <c r="D217" s="24"/>
    </row>
    <row r="218" ht="15.75" customHeight="1">
      <c r="A218" s="24"/>
      <c r="B218" s="24"/>
      <c r="C218" s="24"/>
      <c r="D218" s="24"/>
    </row>
    <row r="219" ht="15.75" customHeight="1">
      <c r="A219" s="24"/>
      <c r="B219" s="24"/>
      <c r="C219" s="24"/>
      <c r="D219" s="24"/>
    </row>
    <row r="220" ht="15.75" customHeight="1">
      <c r="A220" s="24"/>
      <c r="B220" s="24"/>
      <c r="C220" s="24"/>
      <c r="D220" s="24"/>
    </row>
    <row r="221" ht="15.75" customHeight="1">
      <c r="A221" s="24"/>
      <c r="B221" s="24"/>
      <c r="C221" s="24"/>
      <c r="D221" s="24"/>
    </row>
    <row r="222" ht="15.75" customHeight="1">
      <c r="A222" s="24"/>
      <c r="B222" s="24"/>
      <c r="C222" s="24"/>
      <c r="D222" s="24"/>
    </row>
    <row r="223" ht="15.75" customHeight="1">
      <c r="A223" s="24"/>
      <c r="B223" s="24"/>
      <c r="C223" s="24"/>
      <c r="D223" s="24"/>
    </row>
    <row r="224" ht="15.75" customHeight="1">
      <c r="A224" s="24"/>
      <c r="B224" s="24"/>
      <c r="C224" s="24"/>
      <c r="D224" s="24"/>
    </row>
    <row r="225" ht="15.75" customHeight="1">
      <c r="A225" s="24"/>
      <c r="B225" s="24"/>
      <c r="C225" s="24"/>
      <c r="D225" s="24"/>
    </row>
    <row r="226" ht="15.75" customHeight="1">
      <c r="A226" s="24"/>
      <c r="B226" s="24"/>
      <c r="C226" s="24"/>
      <c r="D226" s="24"/>
    </row>
    <row r="227" ht="15.75" customHeight="1">
      <c r="A227" s="24"/>
      <c r="B227" s="24"/>
      <c r="C227" s="24"/>
      <c r="D227" s="24"/>
    </row>
    <row r="228" ht="15.75" customHeight="1">
      <c r="A228" s="24"/>
      <c r="B228" s="24"/>
      <c r="C228" s="24"/>
      <c r="D228" s="24"/>
    </row>
    <row r="229" ht="15.75" customHeight="1">
      <c r="A229" s="24"/>
      <c r="B229" s="24"/>
      <c r="C229" s="24"/>
      <c r="D229" s="24"/>
    </row>
    <row r="230" ht="15.75" customHeight="1">
      <c r="A230" s="24"/>
      <c r="B230" s="24"/>
      <c r="C230" s="24"/>
      <c r="D230" s="24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 gridLines="1" horizontalCentered="1"/>
  <pageMargins bottom="0.19685039370078738" footer="0.0" header="0.0" left="0.19685039370078738" right="0.19685039370078738" top="0.19685039370078738"/>
  <pageSetup fitToHeight="0"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4.75"/>
    <col customWidth="1" min="3" max="3" width="6.75"/>
    <col customWidth="1" min="4" max="4" width="46.38"/>
    <col customWidth="1" min="5" max="6" width="12.63"/>
  </cols>
  <sheetData>
    <row r="1" ht="26.25" customHeight="1">
      <c r="A1" s="10" t="s">
        <v>382</v>
      </c>
      <c r="B1" s="11"/>
      <c r="C1" s="11"/>
      <c r="D1" s="12"/>
    </row>
    <row r="2" ht="22.5" customHeight="1">
      <c r="A2" s="13" t="str">
        <f>IFERROR(__xludf.DUMMYFUNCTION("query('一覧'!A:E,""select A,C,D,E where B ='北区'"",1)"),"設置年度")</f>
        <v>設置年度</v>
      </c>
      <c r="B2" s="14" t="str">
        <f>IFERROR(__xludf.DUMMYFUNCTION("""COMPUTED_VALUE"""),"申請団体")</f>
        <v>申請団体</v>
      </c>
      <c r="C2" s="14" t="str">
        <f>IFERROR(__xludf.DUMMYFUNCTION("""COMPUTED_VALUE"""),"台数")</f>
        <v>台数</v>
      </c>
      <c r="D2" s="15" t="str">
        <f>IFERROR(__xludf.DUMMYFUNCTION("""COMPUTED_VALUE"""),"設置場所")</f>
        <v>設置場所</v>
      </c>
    </row>
    <row r="3" ht="15.75" customHeight="1">
      <c r="A3" s="16" t="str">
        <f>IFERROR(__xludf.DUMMYFUNCTION("""COMPUTED_VALUE"""),"平成30年度")</f>
        <v>平成30年度</v>
      </c>
      <c r="B3" s="2" t="str">
        <f>IFERROR(__xludf.DUMMYFUNCTION("""COMPUTED_VALUE"""),"第四太平団地町内会")</f>
        <v>第四太平団地町内会</v>
      </c>
      <c r="C3" s="2" t="str">
        <f>IFERROR(__xludf.DUMMYFUNCTION("""COMPUTED_VALUE"""),"2台")</f>
        <v>2台</v>
      </c>
      <c r="D3" s="17" t="str">
        <f>IFERROR(__xludf.DUMMYFUNCTION("""COMPUTED_VALUE"""),"①太平7条7丁目
②太平7条7丁目")</f>
        <v>①太平7条7丁目
②太平7条7丁目</v>
      </c>
    </row>
    <row r="4" ht="15.75" customHeight="1">
      <c r="A4" s="16" t="str">
        <f>IFERROR(__xludf.DUMMYFUNCTION("""COMPUTED_VALUE"""),"令和元年度")</f>
        <v>令和元年度</v>
      </c>
      <c r="B4" s="2" t="str">
        <f>IFERROR(__xludf.DUMMYFUNCTION("""COMPUTED_VALUE"""),"鉄西第13町内会")</f>
        <v>鉄西第13町内会</v>
      </c>
      <c r="C4" s="2" t="str">
        <f>IFERROR(__xludf.DUMMYFUNCTION("""COMPUTED_VALUE"""),"4台")</f>
        <v>4台</v>
      </c>
      <c r="D4" s="17" t="str">
        <f>IFERROR(__xludf.DUMMYFUNCTION("""COMPUTED_VALUE"""),"①北11条西2丁目
②北11条西2丁目
③北11条西2丁目
④北11条西2丁目")</f>
        <v>①北11条西2丁目
②北11条西2丁目
③北11条西2丁目
④北11条西2丁目</v>
      </c>
    </row>
    <row r="5" ht="15.75" customHeight="1">
      <c r="A5" s="16" t="str">
        <f>IFERROR(__xludf.DUMMYFUNCTION("""COMPUTED_VALUE"""),"令和元年度")</f>
        <v>令和元年度</v>
      </c>
      <c r="B5" s="2" t="str">
        <f>IFERROR(__xludf.DUMMYFUNCTION("""COMPUTED_VALUE"""),"茨戸南町内会")</f>
        <v>茨戸南町内会</v>
      </c>
      <c r="C5" s="2" t="str">
        <f>IFERROR(__xludf.DUMMYFUNCTION("""COMPUTED_VALUE"""),"2台")</f>
        <v>2台</v>
      </c>
      <c r="D5" s="17" t="str">
        <f>IFERROR(__xludf.DUMMYFUNCTION("""COMPUTED_VALUE"""),"①西茨戸166
②西茨戸166")</f>
        <v>①西茨戸166
②西茨戸166</v>
      </c>
    </row>
    <row r="6" ht="15.75" customHeight="1">
      <c r="A6" s="16" t="str">
        <f>IFERROR(__xludf.DUMMYFUNCTION("""COMPUTED_VALUE"""),"令和元年度")</f>
        <v>令和元年度</v>
      </c>
      <c r="B6" s="2" t="str">
        <f>IFERROR(__xludf.DUMMYFUNCTION("""COMPUTED_VALUE"""),"エルム北21条町内会")</f>
        <v>エルム北21条町内会</v>
      </c>
      <c r="C6" s="2" t="str">
        <f>IFERROR(__xludf.DUMMYFUNCTION("""COMPUTED_VALUE"""),"4台")</f>
        <v>4台</v>
      </c>
      <c r="D6" s="17" t="str">
        <f>IFERROR(__xludf.DUMMYFUNCTION("""COMPUTED_VALUE"""),"①北21条西13丁目
②北21条西13丁目
③北21条西13丁目
④北21条西13丁目")</f>
        <v>①北21条西13丁目
②北21条西13丁目
③北21条西13丁目
④北21条西13丁目</v>
      </c>
    </row>
    <row r="7" ht="15.75" customHeight="1">
      <c r="A7" s="16" t="str">
        <f>IFERROR(__xludf.DUMMYFUNCTION("""COMPUTED_VALUE"""),"令和元年度")</f>
        <v>令和元年度</v>
      </c>
      <c r="B7" s="2" t="str">
        <f>IFERROR(__xludf.DUMMYFUNCTION("""COMPUTED_VALUE"""),"幌北第9町内会")</f>
        <v>幌北第9町内会</v>
      </c>
      <c r="C7" s="2" t="str">
        <f>IFERROR(__xludf.DUMMYFUNCTION("""COMPUTED_VALUE"""),"3台")</f>
        <v>3台</v>
      </c>
      <c r="D7" s="17" t="str">
        <f>IFERROR(__xludf.DUMMYFUNCTION("""COMPUTED_VALUE"""),"①北20条西7丁目
②北19条西7丁目
③北19条西6丁目")</f>
        <v>①北20条西7丁目
②北19条西7丁目
③北19条西6丁目</v>
      </c>
    </row>
    <row r="8" ht="15.75" customHeight="1">
      <c r="A8" s="16" t="str">
        <f>IFERROR(__xludf.DUMMYFUNCTION("""COMPUTED_VALUE"""),"令和２年度")</f>
        <v>令和２年度</v>
      </c>
      <c r="B8" s="2" t="str">
        <f>IFERROR(__xludf.DUMMYFUNCTION("""COMPUTED_VALUE"""),"北商団地町内会")</f>
        <v>北商団地町内会</v>
      </c>
      <c r="C8" s="2" t="str">
        <f>IFERROR(__xludf.DUMMYFUNCTION("""COMPUTED_VALUE"""),"2台")</f>
        <v>2台</v>
      </c>
      <c r="D8" s="17" t="str">
        <f>IFERROR(__xludf.DUMMYFUNCTION("""COMPUTED_VALUE"""),"①西茨戸4条2丁目1
②西茨戸4条2丁目2")</f>
        <v>①西茨戸4条2丁目1
②西茨戸4条2丁目2</v>
      </c>
    </row>
    <row r="9" ht="15.75" customHeight="1">
      <c r="A9" s="16" t="str">
        <f>IFERROR(__xludf.DUMMYFUNCTION("""COMPUTED_VALUE"""),"令和２年度")</f>
        <v>令和２年度</v>
      </c>
      <c r="B9" s="2" t="str">
        <f>IFERROR(__xludf.DUMMYFUNCTION("""COMPUTED_VALUE"""),"麻生中央町内会")</f>
        <v>麻生中央町内会</v>
      </c>
      <c r="C9" s="2" t="str">
        <f>IFERROR(__xludf.DUMMYFUNCTION("""COMPUTED_VALUE"""),"3台")</f>
        <v>3台</v>
      </c>
      <c r="D9" s="17" t="str">
        <f>IFERROR(__xludf.DUMMYFUNCTION("""COMPUTED_VALUE"""),"①麻生町3丁目11
②麻生町2丁目7
③麻生町2丁目7")</f>
        <v>①麻生町3丁目11
②麻生町2丁目7
③麻生町2丁目7</v>
      </c>
    </row>
    <row r="10" ht="15.75" customHeight="1">
      <c r="A10" s="16" t="str">
        <f>IFERROR(__xludf.DUMMYFUNCTION("""COMPUTED_VALUE"""),"令和２年度")</f>
        <v>令和２年度</v>
      </c>
      <c r="B10" s="2" t="str">
        <f>IFERROR(__xludf.DUMMYFUNCTION("""COMPUTED_VALUE"""),"和光町内会")</f>
        <v>和光町内会</v>
      </c>
      <c r="C10" s="2" t="str">
        <f>IFERROR(__xludf.DUMMYFUNCTION("""COMPUTED_VALUE"""),"4台")</f>
        <v>4台</v>
      </c>
      <c r="D10" s="17" t="str">
        <f>IFERROR(__xludf.DUMMYFUNCTION("""COMPUTED_VALUE"""),"①北33条西10丁目2
②北33条西10丁目2
③北33条西10丁目2
④北33条西10丁目2")</f>
        <v>①北33条西10丁目2
②北33条西10丁目2
③北33条西10丁目2
④北33条西10丁目2</v>
      </c>
    </row>
    <row r="11" ht="15.75" customHeight="1">
      <c r="A11" s="16" t="str">
        <f>IFERROR(__xludf.DUMMYFUNCTION("""COMPUTED_VALUE"""),"令和２年度")</f>
        <v>令和２年度</v>
      </c>
      <c r="B11" s="2" t="str">
        <f>IFERROR(__xludf.DUMMYFUNCTION("""COMPUTED_VALUE"""),"屯田七条東町内会")</f>
        <v>屯田七条東町内会</v>
      </c>
      <c r="C11" s="2" t="str">
        <f>IFERROR(__xludf.DUMMYFUNCTION("""COMPUTED_VALUE"""),"1台")</f>
        <v>1台</v>
      </c>
      <c r="D11" s="17" t="str">
        <f>IFERROR(__xludf.DUMMYFUNCTION("""COMPUTED_VALUE"""),"①屯田7条2丁目7")</f>
        <v>①屯田7条2丁目7</v>
      </c>
    </row>
    <row r="12" ht="15.75" customHeight="1">
      <c r="A12" s="16" t="str">
        <f>IFERROR(__xludf.DUMMYFUNCTION("""COMPUTED_VALUE"""),"令和３年度")</f>
        <v>令和３年度</v>
      </c>
      <c r="B12" s="2" t="str">
        <f>IFERROR(__xludf.DUMMYFUNCTION("""COMPUTED_VALUE"""),"屯田西町内会")</f>
        <v>屯田西町内会</v>
      </c>
      <c r="C12" s="2" t="str">
        <f>IFERROR(__xludf.DUMMYFUNCTION("""COMPUTED_VALUE"""),"2台")</f>
        <v>2台</v>
      </c>
      <c r="D12" s="17" t="str">
        <f>IFERROR(__xludf.DUMMYFUNCTION("""COMPUTED_VALUE"""),"①屯田4条8丁目8
②屯田4条8丁目8")</f>
        <v>①屯田4条8丁目8
②屯田4条8丁目8</v>
      </c>
    </row>
    <row r="13" ht="15.75" customHeight="1">
      <c r="A13" s="16" t="str">
        <f>IFERROR(__xludf.DUMMYFUNCTION("""COMPUTED_VALUE"""),"令和３年度")</f>
        <v>令和３年度</v>
      </c>
      <c r="B13" s="2" t="str">
        <f>IFERROR(__xludf.DUMMYFUNCTION("""COMPUTED_VALUE"""),"麻生中央町内会")</f>
        <v>麻生中央町内会</v>
      </c>
      <c r="C13" s="2" t="str">
        <f>IFERROR(__xludf.DUMMYFUNCTION("""COMPUTED_VALUE"""),"1台")</f>
        <v>1台</v>
      </c>
      <c r="D13" s="17" t="str">
        <f>IFERROR(__xludf.DUMMYFUNCTION("""COMPUTED_VALUE"""),"①麻生町3丁目7")</f>
        <v>①麻生町3丁目7</v>
      </c>
    </row>
    <row r="14" ht="15.75" customHeight="1">
      <c r="A14" s="16" t="str">
        <f>IFERROR(__xludf.DUMMYFUNCTION("""COMPUTED_VALUE"""),"令和４年度")</f>
        <v>令和４年度</v>
      </c>
      <c r="B14" s="2" t="str">
        <f>IFERROR(__xludf.DUMMYFUNCTION("""COMPUTED_VALUE"""),"あいの里中央町内会")</f>
        <v>あいの里中央町内会</v>
      </c>
      <c r="C14" s="2" t="str">
        <f>IFERROR(__xludf.DUMMYFUNCTION("""COMPUTED_VALUE"""),"2台")</f>
        <v>2台</v>
      </c>
      <c r="D14" s="17" t="str">
        <f>IFERROR(__xludf.DUMMYFUNCTION("""COMPUTED_VALUE"""),"①あいの里3条8丁目1
②あいの里3条8丁目1")</f>
        <v>①あいの里3条8丁目1
②あいの里3条8丁目1</v>
      </c>
    </row>
    <row r="15" ht="15.75" customHeight="1">
      <c r="A15" s="16" t="str">
        <f>IFERROR(__xludf.DUMMYFUNCTION("""COMPUTED_VALUE"""),"令和４年度")</f>
        <v>令和４年度</v>
      </c>
      <c r="B15" s="2" t="str">
        <f>IFERROR(__xludf.DUMMYFUNCTION("""COMPUTED_VALUE"""),"北商団地町内会")</f>
        <v>北商団地町内会</v>
      </c>
      <c r="C15" s="2" t="str">
        <f>IFERROR(__xludf.DUMMYFUNCTION("""COMPUTED_VALUE"""),"1台")</f>
        <v>1台</v>
      </c>
      <c r="D15" s="17" t="str">
        <f>IFERROR(__xludf.DUMMYFUNCTION("""COMPUTED_VALUE"""),"①西茨戸4条1丁目2")</f>
        <v>①西茨戸4条1丁目2</v>
      </c>
    </row>
    <row r="16" ht="15.75" customHeight="1">
      <c r="A16" s="16" t="str">
        <f>IFERROR(__xludf.DUMMYFUNCTION("""COMPUTED_VALUE"""),"令和５年度")</f>
        <v>令和５年度</v>
      </c>
      <c r="B16" s="2" t="str">
        <f>IFERROR(__xludf.DUMMYFUNCTION("""COMPUTED_VALUE"""),"屯田団地町内会")</f>
        <v>屯田団地町内会</v>
      </c>
      <c r="C16" s="2" t="str">
        <f>IFERROR(__xludf.DUMMYFUNCTION("""COMPUTED_VALUE"""),"2台")</f>
        <v>2台</v>
      </c>
      <c r="D16" s="17" t="str">
        <f>IFERROR(__xludf.DUMMYFUNCTION("""COMPUTED_VALUE"""),"①屯田3条4丁目11
②屯田3条4丁目")</f>
        <v>①屯田3条4丁目11
②屯田3条4丁目</v>
      </c>
    </row>
    <row r="17" ht="15.75" customHeight="1">
      <c r="A17" s="16" t="str">
        <f>IFERROR(__xludf.DUMMYFUNCTION("""COMPUTED_VALUE"""),"令和６年度")</f>
        <v>令和６年度</v>
      </c>
      <c r="B17" s="2" t="str">
        <f>IFERROR(__xludf.DUMMYFUNCTION("""COMPUTED_VALUE"""),"麻生駅前町内会")</f>
        <v>麻生駅前町内会</v>
      </c>
      <c r="C17" s="2" t="str">
        <f>IFERROR(__xludf.DUMMYFUNCTION("""COMPUTED_VALUE"""),"3台")</f>
        <v>3台</v>
      </c>
      <c r="D17" s="17" t="str">
        <f>IFERROR(__xludf.DUMMYFUNCTION("""COMPUTED_VALUE"""),"①北38条西8丁目2
②北39条西5丁目2
③北39条西5丁目2")</f>
        <v>①北38条西8丁目2
②北39条西5丁目2
③北39条西5丁目2</v>
      </c>
    </row>
    <row r="18" ht="15.75" customHeight="1">
      <c r="A18" s="18" t="str">
        <f>IFERROR(__xludf.DUMMYFUNCTION("""COMPUTED_VALUE"""),"令和６年度")</f>
        <v>令和６年度</v>
      </c>
      <c r="B18" s="5" t="str">
        <f>IFERROR(__xludf.DUMMYFUNCTION("""COMPUTED_VALUE"""),"新琴似三番通西町内会")</f>
        <v>新琴似三番通西町内会</v>
      </c>
      <c r="C18" s="5" t="str">
        <f>IFERROR(__xludf.DUMMYFUNCTION("""COMPUTED_VALUE"""),"6台")</f>
        <v>6台</v>
      </c>
      <c r="D18" s="19" t="str">
        <f>IFERROR(__xludf.DUMMYFUNCTION("""COMPUTED_VALUE"""),"①新琴似6条12丁目1
②新琴似6条11丁目5
③新琴似5条11丁目4
④新琴似6条11丁目3
⑤新琴似6条10丁目4
⑥新琴似6条9丁目5")</f>
        <v>①新琴似6条12丁目1
②新琴似6条11丁目5
③新琴似5条11丁目4
④新琴似6条11丁目3
⑤新琴似6条10丁目4
⑥新琴似6条9丁目5</v>
      </c>
    </row>
    <row r="19" ht="15.75" customHeight="1">
      <c r="A19" s="16" t="str">
        <f>IFERROR(__xludf.DUMMYFUNCTION("""COMPUTED_VALUE"""),"令和７年度")</f>
        <v>令和７年度</v>
      </c>
      <c r="B19" s="2" t="str">
        <f>IFERROR(__xludf.DUMMYFUNCTION("""COMPUTED_VALUE"""),"札幌市北区新川第５町内会")</f>
        <v>札幌市北区新川第５町内会</v>
      </c>
      <c r="C19" s="2" t="str">
        <f>IFERROR(__xludf.DUMMYFUNCTION("""COMPUTED_VALUE"""),"1台")</f>
        <v>1台</v>
      </c>
      <c r="D19" s="17" t="str">
        <f>IFERROR(__xludf.DUMMYFUNCTION("""COMPUTED_VALUE"""),"①新川2条3丁目8")</f>
        <v>①新川2条3丁目8</v>
      </c>
    </row>
    <row r="20" ht="15.75" customHeight="1">
      <c r="A20" s="16" t="str">
        <f>IFERROR(__xludf.DUMMYFUNCTION("""COMPUTED_VALUE"""),"令和７年度")</f>
        <v>令和７年度</v>
      </c>
      <c r="B20" s="2" t="str">
        <f>IFERROR(__xludf.DUMMYFUNCTION("""COMPUTED_VALUE"""),"新琴似四番通第二町内会")</f>
        <v>新琴似四番通第二町内会</v>
      </c>
      <c r="C20" s="2" t="str">
        <f>IFERROR(__xludf.DUMMYFUNCTION("""COMPUTED_VALUE"""),"3台")</f>
        <v>3台</v>
      </c>
      <c r="D20" s="17" t="str">
        <f>IFERROR(__xludf.DUMMYFUNCTION("""COMPUTED_VALUE"""),"①新琴似8条3丁目1
②新琴似7条4丁目1
③新琴似7条5丁目4")</f>
        <v>①新琴似8条3丁目1
②新琴似7条4丁目1
③新琴似7条5丁目4</v>
      </c>
    </row>
    <row r="21" ht="15.75" customHeight="1">
      <c r="A21" s="16" t="str">
        <f>IFERROR(__xludf.DUMMYFUNCTION("""COMPUTED_VALUE"""),"令和７年度")</f>
        <v>令和７年度</v>
      </c>
      <c r="B21" s="2" t="str">
        <f>IFERROR(__xludf.DUMMYFUNCTION("""COMPUTED_VALUE"""),"季実の里町中会")</f>
        <v>季実の里町中会</v>
      </c>
      <c r="C21" s="2" t="str">
        <f>IFERROR(__xludf.DUMMYFUNCTION("""COMPUTED_VALUE"""),"1台")</f>
        <v>1台</v>
      </c>
      <c r="D21" s="17" t="str">
        <f>IFERROR(__xludf.DUMMYFUNCTION("""COMPUTED_VALUE"""),"①屯田8条12丁目3")</f>
        <v>①屯田8条12丁目3</v>
      </c>
    </row>
    <row r="22" ht="15.75" customHeight="1">
      <c r="A22" s="20" t="str">
        <f>IFERROR(__xludf.DUMMYFUNCTION("""COMPUTED_VALUE"""),"令和７年度")</f>
        <v>令和７年度</v>
      </c>
      <c r="B22" s="21" t="str">
        <f>IFERROR(__xludf.DUMMYFUNCTION("""COMPUTED_VALUE"""),"グリーンタウン東茨戸町内会")</f>
        <v>グリーンタウン東茨戸町内会</v>
      </c>
      <c r="C22" s="21" t="str">
        <f>IFERROR(__xludf.DUMMYFUNCTION("""COMPUTED_VALUE"""),"3台")</f>
        <v>3台</v>
      </c>
      <c r="D22" s="22" t="str">
        <f>IFERROR(__xludf.DUMMYFUNCTION("""COMPUTED_VALUE"""),"①東茨戸2条1丁目22
②東茨戸2条1丁目23
③東茨戸3条1丁目10
④東茨戸2条1丁目20
⑤東茨戸2条1丁目22
⑥東茨戸3条1丁目9")</f>
        <v>①東茨戸2条1丁目22
②東茨戸2条1丁目23
③東茨戸3条1丁目10
④東茨戸2条1丁目20
⑤東茨戸2条1丁目22
⑥東茨戸3条1丁目9</v>
      </c>
    </row>
    <row r="23" ht="15.75" customHeight="1">
      <c r="A23" s="8"/>
      <c r="B23" s="8"/>
      <c r="C23" s="8"/>
      <c r="D23" s="23"/>
    </row>
    <row r="24" ht="15.75" customHeight="1">
      <c r="A24" s="8"/>
      <c r="B24" s="8"/>
      <c r="C24" s="8"/>
      <c r="D24" s="23"/>
    </row>
    <row r="25" ht="15.75" customHeight="1">
      <c r="A25" s="8"/>
      <c r="B25" s="8"/>
      <c r="C25" s="8"/>
      <c r="D25" s="23"/>
    </row>
    <row r="26" ht="15.75" customHeight="1">
      <c r="A26" s="8"/>
      <c r="B26" s="8"/>
      <c r="C26" s="8"/>
      <c r="D26" s="23"/>
    </row>
    <row r="27" ht="15.75" customHeight="1">
      <c r="A27" s="8"/>
      <c r="B27" s="8"/>
      <c r="C27" s="8"/>
      <c r="D27" s="23"/>
    </row>
    <row r="28" ht="15.75" customHeight="1">
      <c r="A28" s="8"/>
      <c r="B28" s="8"/>
      <c r="C28" s="8"/>
      <c r="D28" s="23"/>
    </row>
    <row r="29" ht="15.75" customHeight="1">
      <c r="A29" s="8"/>
      <c r="B29" s="8"/>
      <c r="C29" s="8"/>
      <c r="D29" s="23"/>
    </row>
    <row r="30" ht="15.75" customHeight="1">
      <c r="A30" s="8"/>
      <c r="B30" s="8"/>
      <c r="C30" s="8"/>
      <c r="D30" s="23"/>
    </row>
    <row r="31" ht="15.75" customHeight="1">
      <c r="A31" s="8"/>
      <c r="B31" s="8"/>
      <c r="C31" s="8"/>
      <c r="D31" s="8"/>
    </row>
    <row r="32" ht="15.75" customHeight="1">
      <c r="A32" s="8"/>
      <c r="B32" s="8"/>
      <c r="C32" s="8"/>
      <c r="D32" s="8"/>
    </row>
    <row r="33" ht="15.75" customHeight="1">
      <c r="A33" s="8"/>
      <c r="B33" s="8"/>
      <c r="C33" s="8"/>
      <c r="D33" s="8"/>
    </row>
    <row r="34" ht="15.75" customHeight="1">
      <c r="A34" s="8"/>
      <c r="B34" s="8"/>
      <c r="C34" s="8"/>
      <c r="D34" s="8"/>
    </row>
    <row r="35" ht="15.75" customHeight="1">
      <c r="A35" s="8"/>
      <c r="B35" s="8"/>
      <c r="C35" s="8"/>
      <c r="D35" s="8"/>
    </row>
    <row r="36" ht="15.75" customHeight="1">
      <c r="A36" s="8"/>
      <c r="B36" s="8"/>
      <c r="C36" s="8"/>
      <c r="D36" s="8"/>
    </row>
    <row r="37" ht="15.75" customHeight="1">
      <c r="A37" s="8"/>
      <c r="B37" s="8"/>
      <c r="C37" s="8"/>
      <c r="D37" s="8"/>
    </row>
    <row r="38" ht="15.75" customHeight="1">
      <c r="A38" s="8"/>
      <c r="B38" s="8"/>
      <c r="C38" s="8"/>
      <c r="D38" s="8"/>
    </row>
    <row r="39" ht="15.75" customHeight="1">
      <c r="A39" s="8"/>
      <c r="B39" s="8"/>
      <c r="C39" s="8"/>
      <c r="D39" s="8"/>
    </row>
    <row r="40" ht="15.75" customHeight="1">
      <c r="A40" s="8"/>
      <c r="B40" s="8"/>
      <c r="C40" s="8"/>
      <c r="D40" s="8"/>
    </row>
    <row r="41" ht="15.75" customHeight="1">
      <c r="A41" s="8"/>
      <c r="B41" s="8"/>
      <c r="C41" s="8"/>
      <c r="D41" s="8"/>
    </row>
    <row r="42" ht="15.75" customHeight="1">
      <c r="A42" s="8"/>
      <c r="B42" s="8"/>
      <c r="C42" s="8"/>
      <c r="D42" s="8"/>
    </row>
    <row r="43" ht="15.75" customHeight="1">
      <c r="A43" s="8"/>
      <c r="B43" s="8"/>
      <c r="C43" s="8"/>
      <c r="D43" s="8"/>
    </row>
    <row r="44" ht="15.75" customHeight="1">
      <c r="A44" s="8"/>
      <c r="B44" s="8"/>
      <c r="C44" s="8"/>
      <c r="D44" s="8"/>
    </row>
    <row r="45" ht="15.75" customHeight="1">
      <c r="A45" s="8"/>
      <c r="B45" s="8"/>
      <c r="C45" s="8"/>
      <c r="D45" s="8"/>
    </row>
    <row r="46" ht="15.75" customHeight="1">
      <c r="A46" s="8"/>
      <c r="B46" s="8"/>
      <c r="C46" s="8"/>
      <c r="D46" s="8"/>
    </row>
    <row r="47" ht="15.75" customHeight="1">
      <c r="A47" s="8"/>
      <c r="B47" s="8"/>
      <c r="C47" s="8"/>
      <c r="D47" s="8"/>
    </row>
    <row r="48" ht="15.75" customHeight="1">
      <c r="A48" s="8"/>
      <c r="B48" s="8"/>
      <c r="C48" s="8"/>
      <c r="D48" s="8"/>
    </row>
    <row r="49" ht="15.75" customHeight="1">
      <c r="A49" s="8"/>
      <c r="B49" s="8"/>
      <c r="C49" s="8"/>
      <c r="D49" s="8"/>
    </row>
    <row r="50" ht="15.75" customHeight="1">
      <c r="A50" s="8"/>
      <c r="B50" s="8"/>
      <c r="C50" s="8"/>
      <c r="D50" s="8"/>
    </row>
    <row r="51" ht="15.75" customHeight="1">
      <c r="A51" s="8"/>
      <c r="B51" s="8"/>
      <c r="C51" s="8"/>
      <c r="D51" s="8"/>
    </row>
    <row r="52" ht="15.75" customHeight="1">
      <c r="A52" s="8"/>
      <c r="B52" s="8"/>
      <c r="C52" s="8"/>
      <c r="D52" s="8"/>
    </row>
    <row r="53" ht="15.75" customHeight="1">
      <c r="A53" s="8"/>
      <c r="B53" s="8"/>
      <c r="C53" s="8"/>
      <c r="D53" s="8"/>
    </row>
    <row r="54" ht="15.75" customHeight="1">
      <c r="A54" s="8"/>
      <c r="B54" s="8"/>
      <c r="C54" s="8"/>
      <c r="D54" s="8"/>
    </row>
    <row r="55" ht="15.75" customHeight="1">
      <c r="A55" s="8"/>
      <c r="B55" s="8"/>
      <c r="C55" s="8"/>
      <c r="D55" s="8"/>
    </row>
    <row r="56" ht="15.75" customHeight="1">
      <c r="A56" s="8"/>
      <c r="B56" s="8"/>
      <c r="C56" s="8"/>
      <c r="D56" s="8"/>
    </row>
    <row r="57" ht="15.75" customHeight="1">
      <c r="A57" s="8"/>
      <c r="B57" s="8"/>
      <c r="C57" s="8"/>
      <c r="D57" s="8"/>
    </row>
    <row r="58" ht="15.75" customHeight="1">
      <c r="A58" s="8"/>
      <c r="B58" s="8"/>
      <c r="C58" s="8"/>
      <c r="D58" s="8"/>
    </row>
    <row r="59" ht="15.75" customHeight="1">
      <c r="A59" s="8"/>
      <c r="B59" s="8"/>
      <c r="C59" s="8"/>
      <c r="D59" s="8"/>
    </row>
    <row r="60" ht="15.75" customHeight="1">
      <c r="A60" s="8"/>
      <c r="B60" s="8"/>
      <c r="C60" s="8"/>
      <c r="D60" s="8"/>
    </row>
    <row r="61" ht="15.75" customHeight="1">
      <c r="A61" s="8"/>
      <c r="B61" s="8"/>
      <c r="C61" s="8"/>
      <c r="D61" s="8"/>
    </row>
    <row r="62" ht="15.75" customHeight="1">
      <c r="A62" s="8"/>
      <c r="B62" s="8"/>
      <c r="C62" s="8"/>
      <c r="D62" s="8"/>
    </row>
    <row r="63" ht="15.75" customHeight="1">
      <c r="A63" s="8"/>
      <c r="B63" s="8"/>
      <c r="C63" s="8"/>
      <c r="D63" s="8"/>
    </row>
    <row r="64" ht="15.75" customHeight="1">
      <c r="A64" s="8"/>
      <c r="B64" s="8"/>
      <c r="C64" s="8"/>
      <c r="D64" s="8"/>
    </row>
    <row r="65" ht="15.75" customHeight="1">
      <c r="A65" s="8"/>
      <c r="B65" s="8"/>
      <c r="C65" s="8"/>
      <c r="D65" s="8"/>
    </row>
    <row r="66" ht="15.75" customHeight="1">
      <c r="A66" s="8"/>
      <c r="B66" s="8"/>
      <c r="C66" s="8"/>
      <c r="D66" s="8"/>
    </row>
    <row r="67" ht="15.75" customHeight="1">
      <c r="A67" s="8"/>
      <c r="B67" s="8"/>
      <c r="C67" s="8"/>
      <c r="D67" s="8"/>
    </row>
    <row r="68" ht="15.75" customHeight="1">
      <c r="A68" s="8"/>
      <c r="B68" s="8"/>
      <c r="C68" s="8"/>
      <c r="D68" s="8"/>
    </row>
    <row r="69" ht="15.75" customHeight="1">
      <c r="A69" s="8"/>
      <c r="B69" s="8"/>
      <c r="C69" s="8"/>
      <c r="D69" s="8"/>
    </row>
    <row r="70" ht="15.75" customHeight="1">
      <c r="A70" s="8"/>
      <c r="B70" s="8"/>
      <c r="C70" s="8"/>
      <c r="D70" s="8"/>
    </row>
    <row r="71" ht="15.75" customHeight="1">
      <c r="A71" s="8"/>
      <c r="B71" s="8"/>
      <c r="C71" s="8"/>
      <c r="D71" s="8"/>
    </row>
    <row r="72" ht="15.75" customHeight="1">
      <c r="A72" s="8"/>
      <c r="B72" s="8"/>
      <c r="C72" s="8"/>
      <c r="D72" s="8"/>
    </row>
    <row r="73" ht="15.75" customHeight="1">
      <c r="A73" s="8"/>
      <c r="B73" s="8"/>
      <c r="C73" s="8"/>
      <c r="D73" s="8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24"/>
      <c r="B101" s="24"/>
      <c r="C101" s="24"/>
      <c r="D101" s="24"/>
    </row>
    <row r="102" ht="15.75" customHeight="1">
      <c r="A102" s="24"/>
      <c r="B102" s="24"/>
      <c r="C102" s="24"/>
      <c r="D102" s="24"/>
    </row>
    <row r="103" ht="15.75" customHeight="1">
      <c r="A103" s="24"/>
      <c r="B103" s="24"/>
      <c r="C103" s="24"/>
      <c r="D103" s="24"/>
    </row>
    <row r="104" ht="15.75" customHeight="1">
      <c r="A104" s="24"/>
      <c r="B104" s="24"/>
      <c r="C104" s="24"/>
      <c r="D104" s="24"/>
    </row>
    <row r="105" ht="15.75" customHeight="1">
      <c r="A105" s="24"/>
      <c r="B105" s="24"/>
      <c r="C105" s="24"/>
      <c r="D105" s="24"/>
    </row>
    <row r="106" ht="15.75" customHeight="1">
      <c r="A106" s="24"/>
      <c r="B106" s="24"/>
      <c r="C106" s="24"/>
      <c r="D106" s="24"/>
    </row>
    <row r="107" ht="15.75" customHeight="1">
      <c r="A107" s="24"/>
      <c r="B107" s="24"/>
      <c r="C107" s="24"/>
      <c r="D107" s="24"/>
    </row>
    <row r="108" ht="15.75" customHeight="1">
      <c r="A108" s="24"/>
      <c r="B108" s="24"/>
      <c r="C108" s="24"/>
      <c r="D108" s="24"/>
    </row>
    <row r="109" ht="15.75" customHeight="1">
      <c r="A109" s="24"/>
      <c r="B109" s="24"/>
      <c r="C109" s="24"/>
      <c r="D109" s="24"/>
    </row>
    <row r="110" ht="15.75" customHeight="1">
      <c r="A110" s="24"/>
      <c r="B110" s="24"/>
      <c r="C110" s="24"/>
      <c r="D110" s="24"/>
    </row>
    <row r="111" ht="15.75" customHeight="1">
      <c r="A111" s="24"/>
      <c r="B111" s="24"/>
      <c r="C111" s="24"/>
      <c r="D111" s="24"/>
    </row>
    <row r="112" ht="15.75" customHeight="1">
      <c r="A112" s="24"/>
      <c r="B112" s="24"/>
      <c r="C112" s="24"/>
      <c r="D112" s="24"/>
    </row>
    <row r="113" ht="15.75" customHeight="1">
      <c r="A113" s="24"/>
      <c r="B113" s="24"/>
      <c r="C113" s="24"/>
      <c r="D113" s="24"/>
    </row>
    <row r="114" ht="15.75" customHeight="1">
      <c r="A114" s="24"/>
      <c r="B114" s="24"/>
      <c r="C114" s="24"/>
      <c r="D114" s="24"/>
    </row>
    <row r="115" ht="15.75" customHeight="1">
      <c r="A115" s="24"/>
      <c r="B115" s="24"/>
      <c r="C115" s="24"/>
      <c r="D115" s="24"/>
    </row>
    <row r="116" ht="15.75" customHeight="1">
      <c r="A116" s="24"/>
      <c r="B116" s="24"/>
      <c r="C116" s="24"/>
      <c r="D116" s="24"/>
    </row>
    <row r="117" ht="15.75" customHeight="1">
      <c r="A117" s="24"/>
      <c r="B117" s="24"/>
      <c r="C117" s="24"/>
      <c r="D117" s="24"/>
    </row>
    <row r="118" ht="15.75" customHeight="1">
      <c r="A118" s="24"/>
      <c r="B118" s="24"/>
      <c r="C118" s="24"/>
      <c r="D118" s="24"/>
    </row>
    <row r="119" ht="15.75" customHeight="1">
      <c r="A119" s="24"/>
      <c r="B119" s="24"/>
      <c r="C119" s="24"/>
      <c r="D119" s="24"/>
    </row>
    <row r="120" ht="15.75" customHeight="1">
      <c r="A120" s="24"/>
      <c r="B120" s="24"/>
      <c r="C120" s="24"/>
      <c r="D120" s="24"/>
    </row>
    <row r="121" ht="15.75" customHeight="1">
      <c r="A121" s="24"/>
      <c r="B121" s="24"/>
      <c r="C121" s="24"/>
      <c r="D121" s="24"/>
    </row>
    <row r="122" ht="15.75" customHeight="1">
      <c r="A122" s="24"/>
      <c r="B122" s="24"/>
      <c r="C122" s="24"/>
      <c r="D122" s="24"/>
    </row>
    <row r="123" ht="15.75" customHeight="1">
      <c r="A123" s="24"/>
      <c r="B123" s="24"/>
      <c r="C123" s="24"/>
      <c r="D123" s="24"/>
    </row>
    <row r="124" ht="15.75" customHeight="1">
      <c r="A124" s="24"/>
      <c r="B124" s="24"/>
      <c r="C124" s="24"/>
      <c r="D124" s="24"/>
    </row>
    <row r="125" ht="15.75" customHeight="1">
      <c r="A125" s="24"/>
      <c r="B125" s="24"/>
      <c r="C125" s="24"/>
      <c r="D125" s="24"/>
    </row>
    <row r="126" ht="15.75" customHeight="1">
      <c r="A126" s="24"/>
      <c r="B126" s="24"/>
      <c r="C126" s="24"/>
      <c r="D126" s="24"/>
    </row>
    <row r="127" ht="15.75" customHeight="1">
      <c r="A127" s="24"/>
      <c r="B127" s="24"/>
      <c r="C127" s="24"/>
      <c r="D127" s="24"/>
    </row>
    <row r="128" ht="15.75" customHeight="1">
      <c r="A128" s="24"/>
      <c r="B128" s="24"/>
      <c r="C128" s="24"/>
      <c r="D128" s="24"/>
    </row>
    <row r="129" ht="15.75" customHeight="1">
      <c r="A129" s="24"/>
      <c r="B129" s="24"/>
      <c r="C129" s="24"/>
      <c r="D129" s="24"/>
    </row>
    <row r="130" ht="15.75" customHeight="1">
      <c r="A130" s="24"/>
      <c r="B130" s="24"/>
      <c r="C130" s="24"/>
      <c r="D130" s="24"/>
    </row>
    <row r="131" ht="15.75" customHeight="1">
      <c r="A131" s="24"/>
      <c r="B131" s="24"/>
      <c r="C131" s="24"/>
      <c r="D131" s="24"/>
    </row>
    <row r="132" ht="15.75" customHeight="1">
      <c r="A132" s="24"/>
      <c r="B132" s="24"/>
      <c r="C132" s="24"/>
      <c r="D132" s="24"/>
    </row>
    <row r="133" ht="15.75" customHeight="1">
      <c r="A133" s="24"/>
      <c r="B133" s="24"/>
      <c r="C133" s="24"/>
      <c r="D133" s="24"/>
    </row>
    <row r="134" ht="15.75" customHeight="1">
      <c r="A134" s="24"/>
      <c r="B134" s="24"/>
      <c r="C134" s="24"/>
      <c r="D134" s="24"/>
    </row>
    <row r="135" ht="15.75" customHeight="1">
      <c r="A135" s="24"/>
      <c r="B135" s="24"/>
      <c r="C135" s="24"/>
      <c r="D135" s="24"/>
    </row>
    <row r="136" ht="15.75" customHeight="1">
      <c r="A136" s="24"/>
      <c r="B136" s="24"/>
      <c r="C136" s="24"/>
      <c r="D136" s="24"/>
    </row>
    <row r="137" ht="15.75" customHeight="1">
      <c r="A137" s="24"/>
      <c r="B137" s="24"/>
      <c r="C137" s="24"/>
      <c r="D137" s="24"/>
    </row>
    <row r="138" ht="15.75" customHeight="1">
      <c r="A138" s="24"/>
      <c r="B138" s="24"/>
      <c r="C138" s="24"/>
      <c r="D138" s="24"/>
    </row>
    <row r="139" ht="15.75" customHeight="1">
      <c r="A139" s="24"/>
      <c r="B139" s="24"/>
      <c r="C139" s="24"/>
      <c r="D139" s="24"/>
    </row>
    <row r="140" ht="15.75" customHeight="1">
      <c r="A140" s="24"/>
      <c r="B140" s="24"/>
      <c r="C140" s="24"/>
      <c r="D140" s="24"/>
    </row>
    <row r="141" ht="15.75" customHeight="1">
      <c r="A141" s="24"/>
      <c r="B141" s="24"/>
      <c r="C141" s="24"/>
      <c r="D141" s="24"/>
    </row>
    <row r="142" ht="15.75" customHeight="1">
      <c r="A142" s="24"/>
      <c r="B142" s="24"/>
      <c r="C142" s="24"/>
      <c r="D142" s="24"/>
    </row>
    <row r="143" ht="15.75" customHeight="1">
      <c r="A143" s="24"/>
      <c r="B143" s="24"/>
      <c r="C143" s="24"/>
      <c r="D143" s="24"/>
    </row>
    <row r="144" ht="15.75" customHeight="1">
      <c r="A144" s="24"/>
      <c r="B144" s="24"/>
      <c r="C144" s="24"/>
      <c r="D144" s="24"/>
    </row>
    <row r="145" ht="15.75" customHeight="1">
      <c r="A145" s="24"/>
      <c r="B145" s="24"/>
      <c r="C145" s="24"/>
      <c r="D145" s="24"/>
    </row>
    <row r="146" ht="15.75" customHeight="1">
      <c r="A146" s="24"/>
      <c r="B146" s="24"/>
      <c r="C146" s="24"/>
      <c r="D146" s="24"/>
    </row>
    <row r="147" ht="15.75" customHeight="1">
      <c r="A147" s="24"/>
      <c r="B147" s="24"/>
      <c r="C147" s="24"/>
      <c r="D147" s="24"/>
    </row>
    <row r="148" ht="15.75" customHeight="1">
      <c r="A148" s="24"/>
      <c r="B148" s="24"/>
      <c r="C148" s="24"/>
      <c r="D148" s="24"/>
    </row>
    <row r="149" ht="15.75" customHeight="1">
      <c r="A149" s="24"/>
      <c r="B149" s="24"/>
      <c r="C149" s="24"/>
      <c r="D149" s="24"/>
    </row>
    <row r="150" ht="15.75" customHeight="1">
      <c r="A150" s="24"/>
      <c r="B150" s="24"/>
      <c r="C150" s="24"/>
      <c r="D150" s="24"/>
    </row>
    <row r="151" ht="15.75" customHeight="1">
      <c r="A151" s="24"/>
      <c r="B151" s="24"/>
      <c r="C151" s="24"/>
      <c r="D151" s="24"/>
    </row>
    <row r="152" ht="15.75" customHeight="1">
      <c r="A152" s="24"/>
      <c r="B152" s="24"/>
      <c r="C152" s="24"/>
      <c r="D152" s="24"/>
    </row>
    <row r="153" ht="15.75" customHeight="1">
      <c r="A153" s="24"/>
      <c r="B153" s="24"/>
      <c r="C153" s="24"/>
      <c r="D153" s="24"/>
    </row>
    <row r="154" ht="15.75" customHeight="1">
      <c r="A154" s="24"/>
      <c r="B154" s="24"/>
      <c r="C154" s="24"/>
      <c r="D154" s="24"/>
    </row>
    <row r="155" ht="15.75" customHeight="1">
      <c r="A155" s="24"/>
      <c r="B155" s="24"/>
      <c r="C155" s="24"/>
      <c r="D155" s="24"/>
    </row>
    <row r="156" ht="15.75" customHeight="1">
      <c r="A156" s="24"/>
      <c r="B156" s="24"/>
      <c r="C156" s="24"/>
      <c r="D156" s="24"/>
    </row>
    <row r="157" ht="15.75" customHeight="1">
      <c r="A157" s="24"/>
      <c r="B157" s="24"/>
      <c r="C157" s="24"/>
      <c r="D157" s="24"/>
    </row>
    <row r="158" ht="15.75" customHeight="1">
      <c r="A158" s="24"/>
      <c r="B158" s="24"/>
      <c r="C158" s="24"/>
      <c r="D158" s="24"/>
    </row>
    <row r="159" ht="15.75" customHeight="1">
      <c r="A159" s="24"/>
      <c r="B159" s="24"/>
      <c r="C159" s="24"/>
      <c r="D159" s="24"/>
    </row>
    <row r="160" ht="15.75" customHeight="1">
      <c r="A160" s="24"/>
      <c r="B160" s="24"/>
      <c r="C160" s="24"/>
      <c r="D160" s="24"/>
    </row>
    <row r="161" ht="15.75" customHeight="1">
      <c r="A161" s="24"/>
      <c r="B161" s="24"/>
      <c r="C161" s="24"/>
      <c r="D161" s="24"/>
    </row>
    <row r="162" ht="15.75" customHeight="1">
      <c r="A162" s="24"/>
      <c r="B162" s="24"/>
      <c r="C162" s="24"/>
      <c r="D162" s="24"/>
    </row>
    <row r="163" ht="15.75" customHeight="1">
      <c r="A163" s="24"/>
      <c r="B163" s="24"/>
      <c r="C163" s="24"/>
      <c r="D163" s="24"/>
    </row>
    <row r="164" ht="15.75" customHeight="1">
      <c r="A164" s="24"/>
      <c r="B164" s="24"/>
      <c r="C164" s="24"/>
      <c r="D164" s="24"/>
    </row>
    <row r="165" ht="15.75" customHeight="1">
      <c r="A165" s="24"/>
      <c r="B165" s="24"/>
      <c r="C165" s="24"/>
      <c r="D165" s="24"/>
    </row>
    <row r="166" ht="15.75" customHeight="1">
      <c r="A166" s="24"/>
      <c r="B166" s="24"/>
      <c r="C166" s="24"/>
      <c r="D166" s="24"/>
    </row>
    <row r="167" ht="15.75" customHeight="1">
      <c r="A167" s="24"/>
      <c r="B167" s="24"/>
      <c r="C167" s="24"/>
      <c r="D167" s="24"/>
    </row>
    <row r="168" ht="15.75" customHeight="1">
      <c r="A168" s="24"/>
      <c r="B168" s="24"/>
      <c r="C168" s="24"/>
      <c r="D168" s="24"/>
    </row>
    <row r="169" ht="15.75" customHeight="1">
      <c r="A169" s="24"/>
      <c r="B169" s="24"/>
      <c r="C169" s="24"/>
      <c r="D169" s="24"/>
    </row>
    <row r="170" ht="15.75" customHeight="1">
      <c r="A170" s="24"/>
      <c r="B170" s="24"/>
      <c r="C170" s="24"/>
      <c r="D170" s="24"/>
    </row>
    <row r="171" ht="15.75" customHeight="1">
      <c r="A171" s="24"/>
      <c r="B171" s="24"/>
      <c r="C171" s="24"/>
      <c r="D171" s="24"/>
    </row>
    <row r="172" ht="15.75" customHeight="1">
      <c r="A172" s="24"/>
      <c r="B172" s="24"/>
      <c r="C172" s="24"/>
      <c r="D172" s="24"/>
    </row>
    <row r="173" ht="15.75" customHeight="1">
      <c r="A173" s="24"/>
      <c r="B173" s="24"/>
      <c r="C173" s="24"/>
      <c r="D173" s="24"/>
    </row>
    <row r="174" ht="15.75" customHeight="1">
      <c r="A174" s="24"/>
      <c r="B174" s="24"/>
      <c r="C174" s="24"/>
      <c r="D174" s="24"/>
    </row>
    <row r="175" ht="15.75" customHeight="1">
      <c r="A175" s="24"/>
      <c r="B175" s="24"/>
      <c r="C175" s="24"/>
      <c r="D175" s="24"/>
    </row>
    <row r="176" ht="15.75" customHeight="1">
      <c r="A176" s="24"/>
      <c r="B176" s="24"/>
      <c r="C176" s="24"/>
      <c r="D176" s="24"/>
    </row>
    <row r="177" ht="15.75" customHeight="1">
      <c r="A177" s="24"/>
      <c r="B177" s="24"/>
      <c r="C177" s="24"/>
      <c r="D177" s="24"/>
    </row>
    <row r="178" ht="15.75" customHeight="1">
      <c r="A178" s="24"/>
      <c r="B178" s="24"/>
      <c r="C178" s="24"/>
      <c r="D178" s="24"/>
    </row>
    <row r="179" ht="15.75" customHeight="1">
      <c r="A179" s="24"/>
      <c r="B179" s="24"/>
      <c r="C179" s="24"/>
      <c r="D179" s="24"/>
    </row>
    <row r="180" ht="15.75" customHeight="1">
      <c r="A180" s="24"/>
      <c r="B180" s="24"/>
      <c r="C180" s="24"/>
      <c r="D180" s="24"/>
    </row>
    <row r="181" ht="15.75" customHeight="1">
      <c r="A181" s="24"/>
      <c r="B181" s="24"/>
      <c r="C181" s="24"/>
      <c r="D181" s="24"/>
    </row>
    <row r="182" ht="15.75" customHeight="1">
      <c r="A182" s="24"/>
      <c r="B182" s="24"/>
      <c r="C182" s="24"/>
      <c r="D182" s="24"/>
    </row>
    <row r="183" ht="15.75" customHeight="1">
      <c r="A183" s="24"/>
      <c r="B183" s="24"/>
      <c r="C183" s="24"/>
      <c r="D183" s="24"/>
    </row>
    <row r="184" ht="15.75" customHeight="1">
      <c r="A184" s="24"/>
      <c r="B184" s="24"/>
      <c r="C184" s="24"/>
      <c r="D184" s="24"/>
    </row>
    <row r="185" ht="15.75" customHeight="1">
      <c r="A185" s="24"/>
      <c r="B185" s="24"/>
      <c r="C185" s="24"/>
      <c r="D185" s="24"/>
    </row>
    <row r="186" ht="15.75" customHeight="1">
      <c r="A186" s="24"/>
      <c r="B186" s="24"/>
      <c r="C186" s="24"/>
      <c r="D186" s="24"/>
    </row>
    <row r="187" ht="15.75" customHeight="1">
      <c r="A187" s="24"/>
      <c r="B187" s="24"/>
      <c r="C187" s="24"/>
      <c r="D187" s="24"/>
    </row>
    <row r="188" ht="15.75" customHeight="1">
      <c r="A188" s="24"/>
      <c r="B188" s="24"/>
      <c r="C188" s="24"/>
      <c r="D188" s="24"/>
    </row>
    <row r="189" ht="15.75" customHeight="1">
      <c r="A189" s="24"/>
      <c r="B189" s="24"/>
      <c r="C189" s="24"/>
      <c r="D189" s="24"/>
    </row>
    <row r="190" ht="15.75" customHeight="1">
      <c r="A190" s="24"/>
      <c r="B190" s="24"/>
      <c r="C190" s="24"/>
      <c r="D190" s="24"/>
    </row>
    <row r="191" ht="15.75" customHeight="1">
      <c r="A191" s="24"/>
      <c r="B191" s="24"/>
      <c r="C191" s="24"/>
      <c r="D191" s="24"/>
    </row>
    <row r="192" ht="15.75" customHeight="1">
      <c r="A192" s="24"/>
      <c r="B192" s="24"/>
      <c r="C192" s="24"/>
      <c r="D192" s="24"/>
    </row>
    <row r="193" ht="15.75" customHeight="1">
      <c r="A193" s="24"/>
      <c r="B193" s="24"/>
      <c r="C193" s="24"/>
      <c r="D193" s="24"/>
    </row>
    <row r="194" ht="15.75" customHeight="1">
      <c r="A194" s="24"/>
      <c r="B194" s="24"/>
      <c r="C194" s="24"/>
      <c r="D194" s="24"/>
    </row>
    <row r="195" ht="15.75" customHeight="1">
      <c r="A195" s="24"/>
      <c r="B195" s="24"/>
      <c r="C195" s="24"/>
      <c r="D195" s="24"/>
    </row>
    <row r="196" ht="15.75" customHeight="1">
      <c r="A196" s="24"/>
      <c r="B196" s="24"/>
      <c r="C196" s="24"/>
      <c r="D196" s="24"/>
    </row>
    <row r="197" ht="15.75" customHeight="1">
      <c r="A197" s="24"/>
      <c r="B197" s="24"/>
      <c r="C197" s="24"/>
      <c r="D197" s="24"/>
    </row>
    <row r="198" ht="15.75" customHeight="1">
      <c r="A198" s="24"/>
      <c r="B198" s="24"/>
      <c r="C198" s="24"/>
      <c r="D198" s="24"/>
    </row>
    <row r="199" ht="15.75" customHeight="1">
      <c r="A199" s="24"/>
      <c r="B199" s="24"/>
      <c r="C199" s="24"/>
      <c r="D199" s="24"/>
    </row>
    <row r="200" ht="15.75" customHeight="1">
      <c r="A200" s="24"/>
      <c r="B200" s="24"/>
      <c r="C200" s="24"/>
      <c r="D200" s="24"/>
    </row>
    <row r="201" ht="15.75" customHeight="1">
      <c r="A201" s="24"/>
      <c r="B201" s="24"/>
      <c r="C201" s="24"/>
      <c r="D201" s="24"/>
    </row>
    <row r="202" ht="15.75" customHeight="1">
      <c r="A202" s="24"/>
      <c r="B202" s="24"/>
      <c r="C202" s="24"/>
      <c r="D202" s="24"/>
    </row>
    <row r="203" ht="15.75" customHeight="1">
      <c r="A203" s="24"/>
      <c r="B203" s="24"/>
      <c r="C203" s="24"/>
      <c r="D203" s="24"/>
    </row>
    <row r="204" ht="15.75" customHeight="1">
      <c r="A204" s="24"/>
      <c r="B204" s="24"/>
      <c r="C204" s="24"/>
      <c r="D204" s="24"/>
    </row>
    <row r="205" ht="15.75" customHeight="1">
      <c r="A205" s="24"/>
      <c r="B205" s="24"/>
      <c r="C205" s="24"/>
      <c r="D205" s="24"/>
    </row>
    <row r="206" ht="15.75" customHeight="1">
      <c r="A206" s="24"/>
      <c r="B206" s="24"/>
      <c r="C206" s="24"/>
      <c r="D206" s="24"/>
    </row>
    <row r="207" ht="15.75" customHeight="1">
      <c r="A207" s="24"/>
      <c r="B207" s="24"/>
      <c r="C207" s="24"/>
      <c r="D207" s="24"/>
    </row>
    <row r="208" ht="15.75" customHeight="1">
      <c r="A208" s="24"/>
      <c r="B208" s="24"/>
      <c r="C208" s="24"/>
      <c r="D208" s="24"/>
    </row>
    <row r="209" ht="15.75" customHeight="1">
      <c r="A209" s="24"/>
      <c r="B209" s="24"/>
      <c r="C209" s="24"/>
      <c r="D209" s="24"/>
    </row>
    <row r="210" ht="15.75" customHeight="1">
      <c r="A210" s="24"/>
      <c r="B210" s="24"/>
      <c r="C210" s="24"/>
      <c r="D210" s="24"/>
    </row>
    <row r="211" ht="15.75" customHeight="1">
      <c r="A211" s="24"/>
      <c r="B211" s="24"/>
      <c r="C211" s="24"/>
      <c r="D211" s="24"/>
    </row>
    <row r="212" ht="15.75" customHeight="1">
      <c r="A212" s="24"/>
      <c r="B212" s="24"/>
      <c r="C212" s="24"/>
      <c r="D212" s="24"/>
    </row>
    <row r="213" ht="15.75" customHeight="1">
      <c r="A213" s="24"/>
      <c r="B213" s="24"/>
      <c r="C213" s="24"/>
      <c r="D213" s="24"/>
    </row>
    <row r="214" ht="15.75" customHeight="1">
      <c r="A214" s="24"/>
      <c r="B214" s="24"/>
      <c r="C214" s="24"/>
      <c r="D214" s="24"/>
    </row>
    <row r="215" ht="15.75" customHeight="1">
      <c r="A215" s="24"/>
      <c r="B215" s="24"/>
      <c r="C215" s="24"/>
      <c r="D215" s="24"/>
    </row>
    <row r="216" ht="15.75" customHeight="1">
      <c r="A216" s="24"/>
      <c r="B216" s="24"/>
      <c r="C216" s="24"/>
      <c r="D216" s="24"/>
    </row>
    <row r="217" ht="15.75" customHeight="1">
      <c r="A217" s="24"/>
      <c r="B217" s="24"/>
      <c r="C217" s="24"/>
      <c r="D217" s="24"/>
    </row>
    <row r="218" ht="15.75" customHeight="1">
      <c r="A218" s="24"/>
      <c r="B218" s="24"/>
      <c r="C218" s="24"/>
      <c r="D218" s="24"/>
    </row>
    <row r="219" ht="15.75" customHeight="1">
      <c r="A219" s="24"/>
      <c r="B219" s="24"/>
      <c r="C219" s="24"/>
      <c r="D219" s="24"/>
    </row>
    <row r="220" ht="15.75" customHeight="1">
      <c r="A220" s="24"/>
      <c r="B220" s="24"/>
      <c r="C220" s="24"/>
      <c r="D220" s="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4.63"/>
    <col customWidth="1" min="3" max="3" width="6.75"/>
    <col customWidth="1" min="4" max="4" width="46.38"/>
    <col customWidth="1" min="5" max="6" width="12.63"/>
  </cols>
  <sheetData>
    <row r="1" ht="26.25" customHeight="1">
      <c r="A1" s="10" t="s">
        <v>383</v>
      </c>
      <c r="B1" s="11"/>
      <c r="C1" s="11"/>
      <c r="D1" s="12"/>
    </row>
    <row r="2" ht="22.5" customHeight="1">
      <c r="A2" s="13" t="str">
        <f>IFERROR(__xludf.DUMMYFUNCTION("query('一覧'!A:E,""select A,C,D,E where B ='東区'"",1)"),"設置年度")</f>
        <v>設置年度</v>
      </c>
      <c r="B2" s="14" t="str">
        <f>IFERROR(__xludf.DUMMYFUNCTION("""COMPUTED_VALUE"""),"申請団体")</f>
        <v>申請団体</v>
      </c>
      <c r="C2" s="14" t="str">
        <f>IFERROR(__xludf.DUMMYFUNCTION("""COMPUTED_VALUE"""),"台数")</f>
        <v>台数</v>
      </c>
      <c r="D2" s="15" t="str">
        <f>IFERROR(__xludf.DUMMYFUNCTION("""COMPUTED_VALUE"""),"設置場所")</f>
        <v>設置場所</v>
      </c>
    </row>
    <row r="3" ht="15.75" customHeight="1">
      <c r="A3" s="16" t="str">
        <f>IFERROR(__xludf.DUMMYFUNCTION("""COMPUTED_VALUE"""),"平成30年度")</f>
        <v>平成30年度</v>
      </c>
      <c r="B3" s="2" t="str">
        <f>IFERROR(__xludf.DUMMYFUNCTION("""COMPUTED_VALUE"""),"北栄町内会")</f>
        <v>北栄町内会</v>
      </c>
      <c r="C3" s="2" t="str">
        <f>IFERROR(__xludf.DUMMYFUNCTION("""COMPUTED_VALUE"""),"3台")</f>
        <v>3台</v>
      </c>
      <c r="D3" s="17" t="str">
        <f>IFERROR(__xludf.DUMMYFUNCTION("""COMPUTED_VALUE"""),"①北27条東1丁目2
②北26条東1丁目4
③北26条東2丁目2")</f>
        <v>①北27条東1丁目2
②北26条東1丁目4
③北26条東2丁目2</v>
      </c>
    </row>
    <row r="4" ht="15.75" customHeight="1">
      <c r="A4" s="16" t="str">
        <f>IFERROR(__xludf.DUMMYFUNCTION("""COMPUTED_VALUE"""),"平成30年度")</f>
        <v>平成30年度</v>
      </c>
      <c r="B4" s="2" t="str">
        <f>IFERROR(__xludf.DUMMYFUNCTION("""COMPUTED_VALUE"""),"明園町内会")</f>
        <v>明園町内会</v>
      </c>
      <c r="C4" s="2" t="str">
        <f>IFERROR(__xludf.DUMMYFUNCTION("""COMPUTED_VALUE"""),"1台")</f>
        <v>1台</v>
      </c>
      <c r="D4" s="17" t="str">
        <f>IFERROR(__xludf.DUMMYFUNCTION("""COMPUTED_VALUE"""),"①北22条東14丁目")</f>
        <v>①北22条東14丁目</v>
      </c>
    </row>
    <row r="5" ht="15.75" customHeight="1">
      <c r="A5" s="16" t="str">
        <f>IFERROR(__xludf.DUMMYFUNCTION("""COMPUTED_VALUE"""),"令和元年度")</f>
        <v>令和元年度</v>
      </c>
      <c r="B5" s="2" t="str">
        <f>IFERROR(__xludf.DUMMYFUNCTION("""COMPUTED_VALUE"""),"新道東町内会")</f>
        <v>新道東町内会</v>
      </c>
      <c r="C5" s="2" t="str">
        <f>IFERROR(__xludf.DUMMYFUNCTION("""COMPUTED_VALUE"""),"4台")</f>
        <v>4台</v>
      </c>
      <c r="D5" s="17" t="str">
        <f>IFERROR(__xludf.DUMMYFUNCTION("""COMPUTED_VALUE"""),"①北33条東15丁目
②北33条東15丁目
③北33条東16丁目
④北33条東16丁目")</f>
        <v>①北33条東15丁目
②北33条東15丁目
③北33条東16丁目
④北33条東16丁目</v>
      </c>
    </row>
    <row r="6" ht="15.75" customHeight="1">
      <c r="A6" s="16" t="str">
        <f>IFERROR(__xludf.DUMMYFUNCTION("""COMPUTED_VALUE"""),"令和２年度")</f>
        <v>令和２年度</v>
      </c>
      <c r="B6" s="2" t="str">
        <f>IFERROR(__xludf.DUMMYFUNCTION("""COMPUTED_VALUE"""),"元栄町内会")</f>
        <v>元栄町内会</v>
      </c>
      <c r="C6" s="2" t="str">
        <f>IFERROR(__xludf.DUMMYFUNCTION("""COMPUTED_VALUE"""),"4台")</f>
        <v>4台</v>
      </c>
      <c r="D6" s="17" t="str">
        <f>IFERROR(__xludf.DUMMYFUNCTION("""COMPUTED_VALUE"""),"①北32条東13丁目
②北31条東10丁目
③北33条東9丁目
④北32条東10丁目")</f>
        <v>①北32条東13丁目
②北31条東10丁目
③北33条東9丁目
④北32条東10丁目</v>
      </c>
    </row>
    <row r="7" ht="15.75" customHeight="1">
      <c r="A7" s="16" t="str">
        <f>IFERROR(__xludf.DUMMYFUNCTION("""COMPUTED_VALUE"""),"令和２年度")</f>
        <v>令和２年度</v>
      </c>
      <c r="B7" s="2" t="str">
        <f>IFERROR(__xludf.DUMMYFUNCTION("""COMPUTED_VALUE"""),"伏古みみずく町内会")</f>
        <v>伏古みみずく町内会</v>
      </c>
      <c r="C7" s="2" t="str">
        <f>IFERROR(__xludf.DUMMYFUNCTION("""COMPUTED_VALUE"""),"1台")</f>
        <v>1台</v>
      </c>
      <c r="D7" s="17" t="str">
        <f>IFERROR(__xludf.DUMMYFUNCTION("""COMPUTED_VALUE"""),"①伏古14条5丁目")</f>
        <v>①伏古14条5丁目</v>
      </c>
    </row>
    <row r="8" ht="15.75" customHeight="1">
      <c r="A8" s="16" t="str">
        <f>IFERROR(__xludf.DUMMYFUNCTION("""COMPUTED_VALUE"""),"令和４年度")</f>
        <v>令和４年度</v>
      </c>
      <c r="B8" s="2" t="str">
        <f>IFERROR(__xludf.DUMMYFUNCTION("""COMPUTED_VALUE"""),"エバーグリーン自治・町内会")</f>
        <v>エバーグリーン自治・町内会</v>
      </c>
      <c r="C8" s="2" t="str">
        <f>IFERROR(__xludf.DUMMYFUNCTION("""COMPUTED_VALUE"""),"4台")</f>
        <v>4台</v>
      </c>
      <c r="D8" s="17" t="str">
        <f>IFERROR(__xludf.DUMMYFUNCTION("""COMPUTED_VALUE"""),"①北41条東4丁目2
②北41条東4丁目2
③北41条東4丁目2
④北41条東4丁目2")</f>
        <v>①北41条東4丁目2
②北41条東4丁目2
③北41条東4丁目2
④北41条東4丁目2</v>
      </c>
    </row>
    <row r="9" ht="15.75" customHeight="1">
      <c r="A9" s="16" t="str">
        <f>IFERROR(__xludf.DUMMYFUNCTION("""COMPUTED_VALUE"""),"令和４年度")</f>
        <v>令和４年度</v>
      </c>
      <c r="B9" s="2" t="str">
        <f>IFERROR(__xludf.DUMMYFUNCTION("""COMPUTED_VALUE"""),"元町三区町内会")</f>
        <v>元町三区町内会</v>
      </c>
      <c r="C9" s="2" t="str">
        <f>IFERROR(__xludf.DUMMYFUNCTION("""COMPUTED_VALUE"""),"4台")</f>
        <v>4台</v>
      </c>
      <c r="D9" s="17" t="str">
        <f>IFERROR(__xludf.DUMMYFUNCTION("""COMPUTED_VALUE"""),"①北24条東21丁目3
②北22条東22丁目2
③北20条東20丁目2
④北20条東22丁目2")</f>
        <v>①北24条東21丁目3
②北22条東22丁目2
③北20条東20丁目2
④北20条東22丁目2</v>
      </c>
    </row>
    <row r="10" ht="15.75" customHeight="1">
      <c r="A10" s="16" t="str">
        <f>IFERROR(__xludf.DUMMYFUNCTION("""COMPUTED_VALUE"""),"令和５年度")</f>
        <v>令和５年度</v>
      </c>
      <c r="B10" s="2" t="str">
        <f>IFERROR(__xludf.DUMMYFUNCTION("""COMPUTED_VALUE"""),"元町二区町内会")</f>
        <v>元町二区町内会</v>
      </c>
      <c r="C10" s="2" t="str">
        <f>IFERROR(__xludf.DUMMYFUNCTION("""COMPUTED_VALUE"""),"4台")</f>
        <v>4台</v>
      </c>
      <c r="D10" s="17" t="str">
        <f>IFERROR(__xludf.DUMMYFUNCTION("""COMPUTED_VALUE"""),"①北19条東19丁目3
②北19条東20丁目1
③北19条東20丁目2
④北19条東22丁目1")</f>
        <v>①北19条東19丁目3
②北19条東20丁目1
③北19条東20丁目2
④北19条東22丁目1</v>
      </c>
    </row>
    <row r="11" ht="15.75" customHeight="1">
      <c r="A11" s="16" t="str">
        <f>IFERROR(__xludf.DUMMYFUNCTION("""COMPUTED_VALUE"""),"令和６年度")</f>
        <v>令和６年度</v>
      </c>
      <c r="B11" s="2" t="str">
        <f>IFERROR(__xludf.DUMMYFUNCTION("""COMPUTED_VALUE"""),"紀穂町内会")</f>
        <v>紀穂町内会</v>
      </c>
      <c r="C11" s="2" t="str">
        <f>IFERROR(__xludf.DUMMYFUNCTION("""COMPUTED_VALUE"""),"2台")</f>
        <v>2台</v>
      </c>
      <c r="D11" s="17" t="str">
        <f>IFERROR(__xludf.DUMMYFUNCTION("""COMPUTED_VALUE"""),"①北8条東15丁目2
②北10条東15丁目1")</f>
        <v>①北8条東15丁目2
②北10条東15丁目1</v>
      </c>
    </row>
    <row r="12" ht="15.75" customHeight="1">
      <c r="A12" s="18" t="str">
        <f>IFERROR(__xludf.DUMMYFUNCTION("""COMPUTED_VALUE"""),"令和６年度")</f>
        <v>令和６年度</v>
      </c>
      <c r="B12" s="5" t="str">
        <f>IFERROR(__xludf.DUMMYFUNCTION("""COMPUTED_VALUE"""),"北栄第一町内会")</f>
        <v>北栄第一町内会</v>
      </c>
      <c r="C12" s="5" t="str">
        <f>IFERROR(__xludf.DUMMYFUNCTION("""COMPUTED_VALUE"""),"4台")</f>
        <v>4台</v>
      </c>
      <c r="D12" s="19" t="str">
        <f>IFERROR(__xludf.DUMMYFUNCTION("""COMPUTED_VALUE"""),"①北30条東3丁目1
②北30条東3丁目1
③北31条東4丁目1
④北31条東4丁目1")</f>
        <v>①北30条東3丁目1
②北30条東3丁目1
③北31条東4丁目1
④北31条東4丁目1</v>
      </c>
    </row>
    <row r="13" ht="15.75" customHeight="1">
      <c r="A13" s="20" t="str">
        <f>IFERROR(__xludf.DUMMYFUNCTION("""COMPUTED_VALUE"""),"令和７年度")</f>
        <v>令和７年度</v>
      </c>
      <c r="B13" s="21" t="str">
        <f>IFERROR(__xludf.DUMMYFUNCTION("""COMPUTED_VALUE"""),"鉄東第15分区町内会")</f>
        <v>鉄東第15分区町内会</v>
      </c>
      <c r="C13" s="21" t="str">
        <f>IFERROR(__xludf.DUMMYFUNCTION("""COMPUTED_VALUE"""),"3台")</f>
        <v>3台</v>
      </c>
      <c r="D13" s="22" t="str">
        <f>IFERROR(__xludf.DUMMYFUNCTION("""COMPUTED_VALUE"""),"①北9条東9丁目1
②北7条東9丁目1
③北7条東6丁目19")</f>
        <v>①北9条東9丁目1
②北7条東9丁目1
③北7条東6丁目19</v>
      </c>
    </row>
    <row r="14" ht="15.75" customHeight="1">
      <c r="A14" s="8"/>
      <c r="B14" s="8"/>
      <c r="C14" s="8"/>
      <c r="D14" s="23"/>
    </row>
    <row r="15" ht="15.75" customHeight="1">
      <c r="A15" s="8"/>
      <c r="B15" s="8"/>
      <c r="C15" s="8"/>
      <c r="D15" s="23"/>
    </row>
    <row r="16" ht="15.75" customHeight="1">
      <c r="A16" s="8"/>
      <c r="B16" s="8"/>
      <c r="C16" s="8"/>
      <c r="D16" s="23"/>
    </row>
    <row r="17" ht="15.75" customHeight="1">
      <c r="A17" s="8"/>
      <c r="B17" s="8"/>
      <c r="C17" s="8"/>
      <c r="D17" s="23"/>
    </row>
    <row r="18" ht="15.75" customHeight="1">
      <c r="A18" s="8"/>
      <c r="B18" s="8"/>
      <c r="C18" s="8"/>
      <c r="D18" s="23"/>
    </row>
    <row r="19" ht="15.75" customHeight="1">
      <c r="A19" s="8"/>
      <c r="B19" s="8"/>
      <c r="C19" s="8"/>
      <c r="D19" s="23"/>
    </row>
    <row r="20" ht="15.75" customHeight="1">
      <c r="A20" s="8"/>
      <c r="B20" s="8"/>
      <c r="C20" s="8"/>
      <c r="D20" s="23"/>
    </row>
    <row r="21" ht="15.75" customHeight="1">
      <c r="A21" s="8"/>
      <c r="B21" s="8"/>
      <c r="C21" s="8"/>
      <c r="D21" s="23"/>
    </row>
    <row r="22" ht="15.75" customHeight="1">
      <c r="A22" s="8"/>
      <c r="B22" s="8"/>
      <c r="C22" s="8"/>
      <c r="D22" s="23"/>
    </row>
    <row r="23" ht="15.75" customHeight="1">
      <c r="A23" s="8"/>
      <c r="B23" s="8"/>
      <c r="C23" s="8"/>
      <c r="D23" s="23"/>
    </row>
    <row r="24" ht="15.75" customHeight="1">
      <c r="A24" s="8"/>
      <c r="B24" s="8"/>
      <c r="C24" s="8"/>
      <c r="D24" s="23"/>
    </row>
    <row r="25" ht="15.75" customHeight="1">
      <c r="A25" s="8"/>
      <c r="B25" s="8"/>
      <c r="C25" s="8"/>
      <c r="D25" s="23"/>
    </row>
    <row r="26" ht="15.75" customHeight="1">
      <c r="A26" s="8"/>
      <c r="B26" s="8"/>
      <c r="C26" s="8"/>
      <c r="D26" s="23"/>
    </row>
    <row r="27" ht="15.75" customHeight="1">
      <c r="A27" s="8"/>
      <c r="B27" s="8"/>
      <c r="C27" s="8"/>
      <c r="D27" s="23"/>
    </row>
    <row r="28" ht="15.75" customHeight="1">
      <c r="A28" s="8"/>
      <c r="B28" s="8"/>
      <c r="C28" s="8"/>
      <c r="D28" s="23"/>
    </row>
    <row r="29" ht="15.75" customHeight="1">
      <c r="A29" s="8"/>
      <c r="B29" s="8"/>
      <c r="C29" s="8"/>
      <c r="D29" s="23"/>
    </row>
    <row r="30" ht="15.75" customHeight="1">
      <c r="A30" s="8"/>
      <c r="B30" s="8"/>
      <c r="C30" s="8"/>
      <c r="D30" s="23"/>
    </row>
    <row r="31" ht="15.75" customHeight="1">
      <c r="A31" s="8"/>
      <c r="B31" s="8"/>
      <c r="C31" s="8"/>
      <c r="D31" s="8"/>
    </row>
    <row r="32" ht="15.75" customHeight="1">
      <c r="A32" s="8"/>
      <c r="B32" s="8"/>
      <c r="C32" s="8"/>
      <c r="D32" s="8"/>
    </row>
    <row r="33" ht="15.75" customHeight="1">
      <c r="A33" s="8"/>
      <c r="B33" s="8"/>
      <c r="C33" s="8"/>
      <c r="D33" s="8"/>
    </row>
    <row r="34" ht="15.75" customHeight="1">
      <c r="A34" s="8"/>
      <c r="B34" s="8"/>
      <c r="C34" s="8"/>
      <c r="D34" s="8"/>
    </row>
    <row r="35" ht="15.75" customHeight="1">
      <c r="A35" s="8"/>
      <c r="B35" s="8"/>
      <c r="C35" s="8"/>
      <c r="D35" s="8"/>
    </row>
    <row r="36" ht="15.75" customHeight="1">
      <c r="A36" s="8"/>
      <c r="B36" s="8"/>
      <c r="C36" s="8"/>
      <c r="D36" s="8"/>
    </row>
    <row r="37" ht="15.75" customHeight="1">
      <c r="A37" s="8"/>
      <c r="B37" s="8"/>
      <c r="C37" s="8"/>
      <c r="D37" s="8"/>
    </row>
    <row r="38" ht="15.75" customHeight="1">
      <c r="A38" s="8"/>
      <c r="B38" s="8"/>
      <c r="C38" s="8"/>
      <c r="D38" s="8"/>
    </row>
    <row r="39" ht="15.75" customHeight="1">
      <c r="A39" s="8"/>
      <c r="B39" s="8"/>
      <c r="C39" s="8"/>
      <c r="D39" s="8"/>
    </row>
    <row r="40" ht="15.75" customHeight="1">
      <c r="A40" s="8"/>
      <c r="B40" s="8"/>
      <c r="C40" s="8"/>
      <c r="D40" s="8"/>
    </row>
    <row r="41" ht="15.75" customHeight="1">
      <c r="A41" s="8"/>
      <c r="B41" s="8"/>
      <c r="C41" s="8"/>
      <c r="D41" s="8"/>
    </row>
    <row r="42" ht="15.75" customHeight="1">
      <c r="A42" s="8"/>
      <c r="B42" s="8"/>
      <c r="C42" s="8"/>
      <c r="D42" s="8"/>
    </row>
    <row r="43" ht="15.75" customHeight="1">
      <c r="A43" s="8"/>
      <c r="B43" s="8"/>
      <c r="C43" s="8"/>
      <c r="D43" s="8"/>
    </row>
    <row r="44" ht="15.75" customHeight="1">
      <c r="A44" s="8"/>
      <c r="B44" s="8"/>
      <c r="C44" s="8"/>
      <c r="D44" s="8"/>
    </row>
    <row r="45" ht="15.75" customHeight="1">
      <c r="A45" s="8"/>
      <c r="B45" s="8"/>
      <c r="C45" s="8"/>
      <c r="D45" s="8"/>
    </row>
    <row r="46" ht="15.75" customHeight="1">
      <c r="A46" s="8"/>
      <c r="B46" s="8"/>
      <c r="C46" s="8"/>
      <c r="D46" s="8"/>
    </row>
    <row r="47" ht="15.75" customHeight="1">
      <c r="A47" s="8"/>
      <c r="B47" s="8"/>
      <c r="C47" s="8"/>
      <c r="D47" s="8"/>
    </row>
    <row r="48" ht="15.75" customHeight="1">
      <c r="A48" s="8"/>
      <c r="B48" s="8"/>
      <c r="C48" s="8"/>
      <c r="D48" s="8"/>
    </row>
    <row r="49" ht="15.75" customHeight="1">
      <c r="A49" s="8"/>
      <c r="B49" s="8"/>
      <c r="C49" s="8"/>
      <c r="D49" s="8"/>
    </row>
    <row r="50" ht="15.75" customHeight="1">
      <c r="A50" s="8"/>
      <c r="B50" s="8"/>
      <c r="C50" s="8"/>
      <c r="D50" s="8"/>
    </row>
    <row r="51" ht="15.75" customHeight="1">
      <c r="A51" s="8"/>
      <c r="B51" s="8"/>
      <c r="C51" s="8"/>
      <c r="D51" s="8"/>
    </row>
    <row r="52" ht="15.75" customHeight="1">
      <c r="A52" s="8"/>
      <c r="B52" s="8"/>
      <c r="C52" s="8"/>
      <c r="D52" s="8"/>
    </row>
    <row r="53" ht="15.75" customHeight="1">
      <c r="A53" s="8"/>
      <c r="B53" s="8"/>
      <c r="C53" s="8"/>
      <c r="D53" s="8"/>
    </row>
    <row r="54" ht="15.75" customHeight="1">
      <c r="A54" s="8"/>
      <c r="B54" s="8"/>
      <c r="C54" s="8"/>
      <c r="D54" s="8"/>
    </row>
    <row r="55" ht="15.75" customHeight="1">
      <c r="A55" s="8"/>
      <c r="B55" s="8"/>
      <c r="C55" s="8"/>
      <c r="D55" s="8"/>
    </row>
    <row r="56" ht="15.75" customHeight="1">
      <c r="A56" s="8"/>
      <c r="B56" s="8"/>
      <c r="C56" s="8"/>
      <c r="D56" s="8"/>
    </row>
    <row r="57" ht="15.75" customHeight="1">
      <c r="A57" s="8"/>
      <c r="B57" s="8"/>
      <c r="C57" s="8"/>
      <c r="D57" s="8"/>
    </row>
    <row r="58" ht="15.75" customHeight="1">
      <c r="A58" s="8"/>
      <c r="B58" s="8"/>
      <c r="C58" s="8"/>
      <c r="D58" s="8"/>
    </row>
    <row r="59" ht="15.75" customHeight="1">
      <c r="A59" s="8"/>
      <c r="B59" s="8"/>
      <c r="C59" s="8"/>
      <c r="D59" s="8"/>
    </row>
    <row r="60" ht="15.75" customHeight="1">
      <c r="A60" s="8"/>
      <c r="B60" s="8"/>
      <c r="C60" s="8"/>
      <c r="D60" s="8"/>
    </row>
    <row r="61" ht="15.75" customHeight="1">
      <c r="A61" s="8"/>
      <c r="B61" s="8"/>
      <c r="C61" s="8"/>
      <c r="D61" s="8"/>
    </row>
    <row r="62" ht="15.75" customHeight="1">
      <c r="A62" s="8"/>
      <c r="B62" s="8"/>
      <c r="C62" s="8"/>
      <c r="D62" s="8"/>
    </row>
    <row r="63" ht="15.75" customHeight="1">
      <c r="A63" s="8"/>
      <c r="B63" s="8"/>
      <c r="C63" s="8"/>
      <c r="D63" s="8"/>
    </row>
    <row r="64" ht="15.75" customHeight="1">
      <c r="A64" s="8"/>
      <c r="B64" s="8"/>
      <c r="C64" s="8"/>
      <c r="D64" s="8"/>
    </row>
    <row r="65" ht="15.75" customHeight="1">
      <c r="A65" s="8"/>
      <c r="B65" s="8"/>
      <c r="C65" s="8"/>
      <c r="D65" s="8"/>
    </row>
    <row r="66" ht="15.75" customHeight="1">
      <c r="A66" s="8"/>
      <c r="B66" s="8"/>
      <c r="C66" s="8"/>
      <c r="D66" s="8"/>
    </row>
    <row r="67" ht="15.75" customHeight="1">
      <c r="A67" s="8"/>
      <c r="B67" s="8"/>
      <c r="C67" s="8"/>
      <c r="D67" s="8"/>
    </row>
    <row r="68" ht="15.75" customHeight="1">
      <c r="A68" s="8"/>
      <c r="B68" s="8"/>
      <c r="C68" s="8"/>
      <c r="D68" s="8"/>
    </row>
    <row r="69" ht="15.75" customHeight="1">
      <c r="A69" s="8"/>
      <c r="B69" s="8"/>
      <c r="C69" s="8"/>
      <c r="D69" s="8"/>
    </row>
    <row r="70" ht="15.75" customHeight="1">
      <c r="A70" s="8"/>
      <c r="B70" s="8"/>
      <c r="C70" s="8"/>
      <c r="D70" s="8"/>
    </row>
    <row r="71" ht="15.75" customHeight="1">
      <c r="A71" s="8"/>
      <c r="B71" s="8"/>
      <c r="C71" s="8"/>
      <c r="D71" s="8"/>
    </row>
    <row r="72" ht="15.75" customHeight="1">
      <c r="A72" s="8"/>
      <c r="B72" s="8"/>
      <c r="C72" s="8"/>
      <c r="D72" s="8"/>
    </row>
    <row r="73" ht="15.75" customHeight="1">
      <c r="A73" s="8"/>
      <c r="B73" s="8"/>
      <c r="C73" s="8"/>
      <c r="D73" s="8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24"/>
      <c r="B101" s="24"/>
      <c r="C101" s="24"/>
      <c r="D101" s="24"/>
    </row>
    <row r="102" ht="15.75" customHeight="1">
      <c r="A102" s="24"/>
      <c r="B102" s="24"/>
      <c r="C102" s="24"/>
      <c r="D102" s="24"/>
    </row>
    <row r="103" ht="15.75" customHeight="1">
      <c r="A103" s="24"/>
      <c r="B103" s="24"/>
      <c r="C103" s="24"/>
      <c r="D103" s="24"/>
    </row>
    <row r="104" ht="15.75" customHeight="1">
      <c r="A104" s="24"/>
      <c r="B104" s="24"/>
      <c r="C104" s="24"/>
      <c r="D104" s="24"/>
    </row>
    <row r="105" ht="15.75" customHeight="1">
      <c r="A105" s="24"/>
      <c r="B105" s="24"/>
      <c r="C105" s="24"/>
      <c r="D105" s="24"/>
    </row>
    <row r="106" ht="15.75" customHeight="1">
      <c r="A106" s="24"/>
      <c r="B106" s="24"/>
      <c r="C106" s="24"/>
      <c r="D106" s="24"/>
    </row>
    <row r="107" ht="15.75" customHeight="1">
      <c r="A107" s="24"/>
      <c r="B107" s="24"/>
      <c r="C107" s="24"/>
      <c r="D107" s="24"/>
    </row>
    <row r="108" ht="15.75" customHeight="1">
      <c r="A108" s="24"/>
      <c r="B108" s="24"/>
      <c r="C108" s="24"/>
      <c r="D108" s="24"/>
    </row>
    <row r="109" ht="15.75" customHeight="1">
      <c r="A109" s="24"/>
      <c r="B109" s="24"/>
      <c r="C109" s="24"/>
      <c r="D109" s="24"/>
    </row>
    <row r="110" ht="15.75" customHeight="1">
      <c r="A110" s="24"/>
      <c r="B110" s="24"/>
      <c r="C110" s="24"/>
      <c r="D110" s="24"/>
    </row>
    <row r="111" ht="15.75" customHeight="1">
      <c r="A111" s="24"/>
      <c r="B111" s="24"/>
      <c r="C111" s="24"/>
      <c r="D111" s="24"/>
    </row>
    <row r="112" ht="15.75" customHeight="1">
      <c r="A112" s="24"/>
      <c r="B112" s="24"/>
      <c r="C112" s="24"/>
      <c r="D112" s="24"/>
    </row>
    <row r="113" ht="15.75" customHeight="1">
      <c r="A113" s="24"/>
      <c r="B113" s="24"/>
      <c r="C113" s="24"/>
      <c r="D113" s="24"/>
    </row>
    <row r="114" ht="15.75" customHeight="1">
      <c r="A114" s="24"/>
      <c r="B114" s="24"/>
      <c r="C114" s="24"/>
      <c r="D114" s="24"/>
    </row>
    <row r="115" ht="15.75" customHeight="1">
      <c r="A115" s="24"/>
      <c r="B115" s="24"/>
      <c r="C115" s="24"/>
      <c r="D115" s="24"/>
    </row>
    <row r="116" ht="15.75" customHeight="1">
      <c r="A116" s="24"/>
      <c r="B116" s="24"/>
      <c r="C116" s="24"/>
      <c r="D116" s="24"/>
    </row>
    <row r="117" ht="15.75" customHeight="1">
      <c r="A117" s="24"/>
      <c r="B117" s="24"/>
      <c r="C117" s="24"/>
      <c r="D117" s="24"/>
    </row>
    <row r="118" ht="15.75" customHeight="1">
      <c r="A118" s="24"/>
      <c r="B118" s="24"/>
      <c r="C118" s="24"/>
      <c r="D118" s="24"/>
    </row>
    <row r="119" ht="15.75" customHeight="1">
      <c r="A119" s="24"/>
      <c r="B119" s="24"/>
      <c r="C119" s="24"/>
      <c r="D119" s="24"/>
    </row>
    <row r="120" ht="15.75" customHeight="1">
      <c r="A120" s="24"/>
      <c r="B120" s="24"/>
      <c r="C120" s="24"/>
      <c r="D120" s="24"/>
    </row>
    <row r="121" ht="15.75" customHeight="1">
      <c r="A121" s="24"/>
      <c r="B121" s="24"/>
      <c r="C121" s="24"/>
      <c r="D121" s="24"/>
    </row>
    <row r="122" ht="15.75" customHeight="1">
      <c r="A122" s="24"/>
      <c r="B122" s="24"/>
      <c r="C122" s="24"/>
      <c r="D122" s="24"/>
    </row>
    <row r="123" ht="15.75" customHeight="1">
      <c r="A123" s="24"/>
      <c r="B123" s="24"/>
      <c r="C123" s="24"/>
      <c r="D123" s="24"/>
    </row>
    <row r="124" ht="15.75" customHeight="1">
      <c r="A124" s="24"/>
      <c r="B124" s="24"/>
      <c r="C124" s="24"/>
      <c r="D124" s="24"/>
    </row>
    <row r="125" ht="15.75" customHeight="1">
      <c r="A125" s="24"/>
      <c r="B125" s="24"/>
      <c r="C125" s="24"/>
      <c r="D125" s="24"/>
    </row>
    <row r="126" ht="15.75" customHeight="1">
      <c r="A126" s="24"/>
      <c r="B126" s="24"/>
      <c r="C126" s="24"/>
      <c r="D126" s="24"/>
    </row>
    <row r="127" ht="15.75" customHeight="1">
      <c r="A127" s="24"/>
      <c r="B127" s="24"/>
      <c r="C127" s="24"/>
      <c r="D127" s="24"/>
    </row>
    <row r="128" ht="15.75" customHeight="1">
      <c r="A128" s="24"/>
      <c r="B128" s="24"/>
      <c r="C128" s="24"/>
      <c r="D128" s="24"/>
    </row>
    <row r="129" ht="15.75" customHeight="1">
      <c r="A129" s="24"/>
      <c r="B129" s="24"/>
      <c r="C129" s="24"/>
      <c r="D129" s="24"/>
    </row>
    <row r="130" ht="15.75" customHeight="1">
      <c r="A130" s="24"/>
      <c r="B130" s="24"/>
      <c r="C130" s="24"/>
      <c r="D130" s="24"/>
    </row>
    <row r="131" ht="15.75" customHeight="1">
      <c r="A131" s="24"/>
      <c r="B131" s="24"/>
      <c r="C131" s="24"/>
      <c r="D131" s="24"/>
    </row>
    <row r="132" ht="15.75" customHeight="1">
      <c r="A132" s="24"/>
      <c r="B132" s="24"/>
      <c r="C132" s="24"/>
      <c r="D132" s="24"/>
    </row>
    <row r="133" ht="15.75" customHeight="1">
      <c r="A133" s="24"/>
      <c r="B133" s="24"/>
      <c r="C133" s="24"/>
      <c r="D133" s="24"/>
    </row>
    <row r="134" ht="15.75" customHeight="1">
      <c r="A134" s="24"/>
      <c r="B134" s="24"/>
      <c r="C134" s="24"/>
      <c r="D134" s="24"/>
    </row>
    <row r="135" ht="15.75" customHeight="1">
      <c r="A135" s="24"/>
      <c r="B135" s="24"/>
      <c r="C135" s="24"/>
      <c r="D135" s="24"/>
    </row>
    <row r="136" ht="15.75" customHeight="1">
      <c r="A136" s="24"/>
      <c r="B136" s="24"/>
      <c r="C136" s="24"/>
      <c r="D136" s="24"/>
    </row>
    <row r="137" ht="15.75" customHeight="1">
      <c r="A137" s="24"/>
      <c r="B137" s="24"/>
      <c r="C137" s="24"/>
      <c r="D137" s="24"/>
    </row>
    <row r="138" ht="15.75" customHeight="1">
      <c r="A138" s="24"/>
      <c r="B138" s="24"/>
      <c r="C138" s="24"/>
      <c r="D138" s="24"/>
    </row>
    <row r="139" ht="15.75" customHeight="1">
      <c r="A139" s="24"/>
      <c r="B139" s="24"/>
      <c r="C139" s="24"/>
      <c r="D139" s="24"/>
    </row>
    <row r="140" ht="15.75" customHeight="1">
      <c r="A140" s="24"/>
      <c r="B140" s="24"/>
      <c r="C140" s="24"/>
      <c r="D140" s="24"/>
    </row>
    <row r="141" ht="15.75" customHeight="1">
      <c r="A141" s="24"/>
      <c r="B141" s="24"/>
      <c r="C141" s="24"/>
      <c r="D141" s="24"/>
    </row>
    <row r="142" ht="15.75" customHeight="1">
      <c r="A142" s="24"/>
      <c r="B142" s="24"/>
      <c r="C142" s="24"/>
      <c r="D142" s="24"/>
    </row>
    <row r="143" ht="15.75" customHeight="1">
      <c r="A143" s="24"/>
      <c r="B143" s="24"/>
      <c r="C143" s="24"/>
      <c r="D143" s="24"/>
    </row>
    <row r="144" ht="15.75" customHeight="1">
      <c r="A144" s="24"/>
      <c r="B144" s="24"/>
      <c r="C144" s="24"/>
      <c r="D144" s="24"/>
    </row>
    <row r="145" ht="15.75" customHeight="1">
      <c r="A145" s="24"/>
      <c r="B145" s="24"/>
      <c r="C145" s="24"/>
      <c r="D145" s="24"/>
    </row>
    <row r="146" ht="15.75" customHeight="1">
      <c r="A146" s="24"/>
      <c r="B146" s="24"/>
      <c r="C146" s="24"/>
      <c r="D146" s="24"/>
    </row>
    <row r="147" ht="15.75" customHeight="1">
      <c r="A147" s="24"/>
      <c r="B147" s="24"/>
      <c r="C147" s="24"/>
      <c r="D147" s="24"/>
    </row>
    <row r="148" ht="15.75" customHeight="1">
      <c r="A148" s="24"/>
      <c r="B148" s="24"/>
      <c r="C148" s="24"/>
      <c r="D148" s="24"/>
    </row>
    <row r="149" ht="15.75" customHeight="1">
      <c r="A149" s="24"/>
      <c r="B149" s="24"/>
      <c r="C149" s="24"/>
      <c r="D149" s="24"/>
    </row>
    <row r="150" ht="15.75" customHeight="1">
      <c r="A150" s="24"/>
      <c r="B150" s="24"/>
      <c r="C150" s="24"/>
      <c r="D150" s="24"/>
    </row>
    <row r="151" ht="15.75" customHeight="1">
      <c r="A151" s="24"/>
      <c r="B151" s="24"/>
      <c r="C151" s="24"/>
      <c r="D151" s="24"/>
    </row>
    <row r="152" ht="15.75" customHeight="1">
      <c r="A152" s="24"/>
      <c r="B152" s="24"/>
      <c r="C152" s="24"/>
      <c r="D152" s="24"/>
    </row>
    <row r="153" ht="15.75" customHeight="1">
      <c r="A153" s="24"/>
      <c r="B153" s="24"/>
      <c r="C153" s="24"/>
      <c r="D153" s="24"/>
    </row>
    <row r="154" ht="15.75" customHeight="1">
      <c r="A154" s="24"/>
      <c r="B154" s="24"/>
      <c r="C154" s="24"/>
      <c r="D154" s="24"/>
    </row>
    <row r="155" ht="15.75" customHeight="1">
      <c r="A155" s="24"/>
      <c r="B155" s="24"/>
      <c r="C155" s="24"/>
      <c r="D155" s="24"/>
    </row>
    <row r="156" ht="15.75" customHeight="1">
      <c r="A156" s="24"/>
      <c r="B156" s="24"/>
      <c r="C156" s="24"/>
      <c r="D156" s="24"/>
    </row>
    <row r="157" ht="15.75" customHeight="1">
      <c r="A157" s="24"/>
      <c r="B157" s="24"/>
      <c r="C157" s="24"/>
      <c r="D157" s="24"/>
    </row>
    <row r="158" ht="15.75" customHeight="1">
      <c r="A158" s="24"/>
      <c r="B158" s="24"/>
      <c r="C158" s="24"/>
      <c r="D158" s="24"/>
    </row>
    <row r="159" ht="15.75" customHeight="1">
      <c r="A159" s="24"/>
      <c r="B159" s="24"/>
      <c r="C159" s="24"/>
      <c r="D159" s="24"/>
    </row>
    <row r="160" ht="15.75" customHeight="1">
      <c r="A160" s="24"/>
      <c r="B160" s="24"/>
      <c r="C160" s="24"/>
      <c r="D160" s="24"/>
    </row>
    <row r="161" ht="15.75" customHeight="1">
      <c r="A161" s="24"/>
      <c r="B161" s="24"/>
      <c r="C161" s="24"/>
      <c r="D161" s="24"/>
    </row>
    <row r="162" ht="15.75" customHeight="1">
      <c r="A162" s="24"/>
      <c r="B162" s="24"/>
      <c r="C162" s="24"/>
      <c r="D162" s="24"/>
    </row>
    <row r="163" ht="15.75" customHeight="1">
      <c r="A163" s="24"/>
      <c r="B163" s="24"/>
      <c r="C163" s="24"/>
      <c r="D163" s="24"/>
    </row>
    <row r="164" ht="15.75" customHeight="1">
      <c r="A164" s="24"/>
      <c r="B164" s="24"/>
      <c r="C164" s="24"/>
      <c r="D164" s="24"/>
    </row>
    <row r="165" ht="15.75" customHeight="1">
      <c r="A165" s="24"/>
      <c r="B165" s="24"/>
      <c r="C165" s="24"/>
      <c r="D165" s="24"/>
    </row>
    <row r="166" ht="15.75" customHeight="1">
      <c r="A166" s="24"/>
      <c r="B166" s="24"/>
      <c r="C166" s="24"/>
      <c r="D166" s="24"/>
    </row>
    <row r="167" ht="15.75" customHeight="1">
      <c r="A167" s="24"/>
      <c r="B167" s="24"/>
      <c r="C167" s="24"/>
      <c r="D167" s="24"/>
    </row>
    <row r="168" ht="15.75" customHeight="1">
      <c r="A168" s="24"/>
      <c r="B168" s="24"/>
      <c r="C168" s="24"/>
      <c r="D168" s="24"/>
    </row>
    <row r="169" ht="15.75" customHeight="1">
      <c r="A169" s="24"/>
      <c r="B169" s="24"/>
      <c r="C169" s="24"/>
      <c r="D169" s="24"/>
    </row>
    <row r="170" ht="15.75" customHeight="1">
      <c r="A170" s="24"/>
      <c r="B170" s="24"/>
      <c r="C170" s="24"/>
      <c r="D170" s="24"/>
    </row>
    <row r="171" ht="15.75" customHeight="1">
      <c r="A171" s="24"/>
      <c r="B171" s="24"/>
      <c r="C171" s="24"/>
      <c r="D171" s="24"/>
    </row>
    <row r="172" ht="15.75" customHeight="1">
      <c r="A172" s="24"/>
      <c r="B172" s="24"/>
      <c r="C172" s="24"/>
      <c r="D172" s="24"/>
    </row>
    <row r="173" ht="15.75" customHeight="1">
      <c r="A173" s="24"/>
      <c r="B173" s="24"/>
      <c r="C173" s="24"/>
      <c r="D173" s="24"/>
    </row>
    <row r="174" ht="15.75" customHeight="1">
      <c r="A174" s="24"/>
      <c r="B174" s="24"/>
      <c r="C174" s="24"/>
      <c r="D174" s="24"/>
    </row>
    <row r="175" ht="15.75" customHeight="1">
      <c r="A175" s="24"/>
      <c r="B175" s="24"/>
      <c r="C175" s="24"/>
      <c r="D175" s="24"/>
    </row>
    <row r="176" ht="15.75" customHeight="1">
      <c r="A176" s="24"/>
      <c r="B176" s="24"/>
      <c r="C176" s="24"/>
      <c r="D176" s="24"/>
    </row>
    <row r="177" ht="15.75" customHeight="1">
      <c r="A177" s="24"/>
      <c r="B177" s="24"/>
      <c r="C177" s="24"/>
      <c r="D177" s="24"/>
    </row>
    <row r="178" ht="15.75" customHeight="1">
      <c r="A178" s="24"/>
      <c r="B178" s="24"/>
      <c r="C178" s="24"/>
      <c r="D178" s="24"/>
    </row>
    <row r="179" ht="15.75" customHeight="1">
      <c r="A179" s="24"/>
      <c r="B179" s="24"/>
      <c r="C179" s="24"/>
      <c r="D179" s="24"/>
    </row>
    <row r="180" ht="15.75" customHeight="1">
      <c r="A180" s="24"/>
      <c r="B180" s="24"/>
      <c r="C180" s="24"/>
      <c r="D180" s="24"/>
    </row>
    <row r="181" ht="15.75" customHeight="1">
      <c r="A181" s="24"/>
      <c r="B181" s="24"/>
      <c r="C181" s="24"/>
      <c r="D181" s="24"/>
    </row>
    <row r="182" ht="15.75" customHeight="1">
      <c r="A182" s="24"/>
      <c r="B182" s="24"/>
      <c r="C182" s="24"/>
      <c r="D182" s="24"/>
    </row>
    <row r="183" ht="15.75" customHeight="1">
      <c r="A183" s="24"/>
      <c r="B183" s="24"/>
      <c r="C183" s="24"/>
      <c r="D183" s="24"/>
    </row>
    <row r="184" ht="15.75" customHeight="1">
      <c r="A184" s="24"/>
      <c r="B184" s="24"/>
      <c r="C184" s="24"/>
      <c r="D184" s="24"/>
    </row>
    <row r="185" ht="15.75" customHeight="1">
      <c r="A185" s="24"/>
      <c r="B185" s="24"/>
      <c r="C185" s="24"/>
      <c r="D185" s="24"/>
    </row>
    <row r="186" ht="15.75" customHeight="1">
      <c r="A186" s="24"/>
      <c r="B186" s="24"/>
      <c r="C186" s="24"/>
      <c r="D186" s="24"/>
    </row>
    <row r="187" ht="15.75" customHeight="1">
      <c r="A187" s="24"/>
      <c r="B187" s="24"/>
      <c r="C187" s="24"/>
      <c r="D187" s="24"/>
    </row>
    <row r="188" ht="15.75" customHeight="1">
      <c r="A188" s="24"/>
      <c r="B188" s="24"/>
      <c r="C188" s="24"/>
      <c r="D188" s="24"/>
    </row>
    <row r="189" ht="15.75" customHeight="1">
      <c r="A189" s="24"/>
      <c r="B189" s="24"/>
      <c r="C189" s="24"/>
      <c r="D189" s="24"/>
    </row>
    <row r="190" ht="15.75" customHeight="1">
      <c r="A190" s="24"/>
      <c r="B190" s="24"/>
      <c r="C190" s="24"/>
      <c r="D190" s="24"/>
    </row>
    <row r="191" ht="15.75" customHeight="1">
      <c r="A191" s="24"/>
      <c r="B191" s="24"/>
      <c r="C191" s="24"/>
      <c r="D191" s="24"/>
    </row>
    <row r="192" ht="15.75" customHeight="1">
      <c r="A192" s="24"/>
      <c r="B192" s="24"/>
      <c r="C192" s="24"/>
      <c r="D192" s="24"/>
    </row>
    <row r="193" ht="15.75" customHeight="1">
      <c r="A193" s="24"/>
      <c r="B193" s="24"/>
      <c r="C193" s="24"/>
      <c r="D193" s="24"/>
    </row>
    <row r="194" ht="15.75" customHeight="1">
      <c r="A194" s="24"/>
      <c r="B194" s="24"/>
      <c r="C194" s="24"/>
      <c r="D194" s="24"/>
    </row>
    <row r="195" ht="15.75" customHeight="1">
      <c r="A195" s="24"/>
      <c r="B195" s="24"/>
      <c r="C195" s="24"/>
      <c r="D195" s="24"/>
    </row>
    <row r="196" ht="15.75" customHeight="1">
      <c r="A196" s="24"/>
      <c r="B196" s="24"/>
      <c r="C196" s="24"/>
      <c r="D196" s="24"/>
    </row>
    <row r="197" ht="15.75" customHeight="1">
      <c r="A197" s="24"/>
      <c r="B197" s="24"/>
      <c r="C197" s="24"/>
      <c r="D197" s="24"/>
    </row>
    <row r="198" ht="15.75" customHeight="1">
      <c r="A198" s="24"/>
      <c r="B198" s="24"/>
      <c r="C198" s="24"/>
      <c r="D198" s="24"/>
    </row>
    <row r="199" ht="15.75" customHeight="1">
      <c r="A199" s="24"/>
      <c r="B199" s="24"/>
      <c r="C199" s="24"/>
      <c r="D199" s="24"/>
    </row>
    <row r="200" ht="15.75" customHeight="1">
      <c r="A200" s="24"/>
      <c r="B200" s="24"/>
      <c r="C200" s="24"/>
      <c r="D200" s="24"/>
    </row>
    <row r="201" ht="15.75" customHeight="1">
      <c r="A201" s="24"/>
      <c r="B201" s="24"/>
      <c r="C201" s="24"/>
      <c r="D201" s="24"/>
    </row>
    <row r="202" ht="15.75" customHeight="1">
      <c r="A202" s="24"/>
      <c r="B202" s="24"/>
      <c r="C202" s="24"/>
      <c r="D202" s="24"/>
    </row>
    <row r="203" ht="15.75" customHeight="1">
      <c r="A203" s="24"/>
      <c r="B203" s="24"/>
      <c r="C203" s="24"/>
      <c r="D203" s="24"/>
    </row>
    <row r="204" ht="15.75" customHeight="1">
      <c r="A204" s="24"/>
      <c r="B204" s="24"/>
      <c r="C204" s="24"/>
      <c r="D204" s="24"/>
    </row>
    <row r="205" ht="15.75" customHeight="1">
      <c r="A205" s="24"/>
      <c r="B205" s="24"/>
      <c r="C205" s="24"/>
      <c r="D205" s="24"/>
    </row>
    <row r="206" ht="15.75" customHeight="1">
      <c r="A206" s="24"/>
      <c r="B206" s="24"/>
      <c r="C206" s="24"/>
      <c r="D206" s="24"/>
    </row>
    <row r="207" ht="15.75" customHeight="1">
      <c r="A207" s="24"/>
      <c r="B207" s="24"/>
      <c r="C207" s="24"/>
      <c r="D207" s="24"/>
    </row>
    <row r="208" ht="15.75" customHeight="1">
      <c r="A208" s="24"/>
      <c r="B208" s="24"/>
      <c r="C208" s="24"/>
      <c r="D208" s="24"/>
    </row>
    <row r="209" ht="15.75" customHeight="1">
      <c r="A209" s="24"/>
      <c r="B209" s="24"/>
      <c r="C209" s="24"/>
      <c r="D209" s="24"/>
    </row>
    <row r="210" ht="15.75" customHeight="1">
      <c r="A210" s="24"/>
      <c r="B210" s="24"/>
      <c r="C210" s="24"/>
      <c r="D210" s="24"/>
    </row>
    <row r="211" ht="15.75" customHeight="1">
      <c r="A211" s="24"/>
      <c r="B211" s="24"/>
      <c r="C211" s="24"/>
      <c r="D211" s="24"/>
    </row>
    <row r="212" ht="15.75" customHeight="1">
      <c r="A212" s="24"/>
      <c r="B212" s="24"/>
      <c r="C212" s="24"/>
      <c r="D212" s="24"/>
    </row>
    <row r="213" ht="15.75" customHeight="1">
      <c r="A213" s="24"/>
      <c r="B213" s="24"/>
      <c r="C213" s="24"/>
      <c r="D213" s="24"/>
    </row>
    <row r="214" ht="15.75" customHeight="1">
      <c r="A214" s="24"/>
      <c r="B214" s="24"/>
      <c r="C214" s="24"/>
      <c r="D214" s="24"/>
    </row>
    <row r="215" ht="15.75" customHeight="1">
      <c r="A215" s="24"/>
      <c r="B215" s="24"/>
      <c r="C215" s="24"/>
      <c r="D215" s="24"/>
    </row>
    <row r="216" ht="15.75" customHeight="1">
      <c r="A216" s="24"/>
      <c r="B216" s="24"/>
      <c r="C216" s="24"/>
      <c r="D216" s="24"/>
    </row>
    <row r="217" ht="15.75" customHeight="1">
      <c r="A217" s="24"/>
      <c r="B217" s="24"/>
      <c r="C217" s="24"/>
      <c r="D217" s="24"/>
    </row>
    <row r="218" ht="15.75" customHeight="1">
      <c r="A218" s="24"/>
      <c r="B218" s="24"/>
      <c r="C218" s="24"/>
      <c r="D218" s="24"/>
    </row>
    <row r="219" ht="15.75" customHeight="1">
      <c r="A219" s="24"/>
      <c r="B219" s="24"/>
      <c r="C219" s="24"/>
      <c r="D219" s="24"/>
    </row>
    <row r="220" ht="15.75" customHeight="1">
      <c r="A220" s="24"/>
      <c r="B220" s="24"/>
      <c r="C220" s="24"/>
      <c r="D220" s="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5.0"/>
    <col customWidth="1" min="3" max="3" width="6.75"/>
    <col customWidth="1" min="4" max="4" width="46.38"/>
    <col customWidth="1" min="5" max="6" width="12.63"/>
  </cols>
  <sheetData>
    <row r="1" ht="26.25" customHeight="1">
      <c r="A1" s="10" t="s">
        <v>384</v>
      </c>
      <c r="B1" s="11"/>
      <c r="C1" s="11"/>
      <c r="D1" s="12"/>
    </row>
    <row r="2" ht="22.5" customHeight="1">
      <c r="A2" s="13" t="str">
        <f>IFERROR(__xludf.DUMMYFUNCTION("query('一覧'!A:E,""select A,C,D,E where B ='白石区'"",1)"),"設置年度")</f>
        <v>設置年度</v>
      </c>
      <c r="B2" s="14" t="str">
        <f>IFERROR(__xludf.DUMMYFUNCTION("""COMPUTED_VALUE"""),"申請団体")</f>
        <v>申請団体</v>
      </c>
      <c r="C2" s="14" t="str">
        <f>IFERROR(__xludf.DUMMYFUNCTION("""COMPUTED_VALUE"""),"台数")</f>
        <v>台数</v>
      </c>
      <c r="D2" s="15" t="str">
        <f>IFERROR(__xludf.DUMMYFUNCTION("""COMPUTED_VALUE"""),"設置場所")</f>
        <v>設置場所</v>
      </c>
    </row>
    <row r="3" ht="15.75" customHeight="1">
      <c r="A3" s="16" t="str">
        <f>IFERROR(__xludf.DUMMYFUNCTION("""COMPUTED_VALUE"""),"平成30年度")</f>
        <v>平成30年度</v>
      </c>
      <c r="B3" s="2" t="str">
        <f>IFERROR(__xludf.DUMMYFUNCTION("""COMPUTED_VALUE"""),"栄通7丁目町内会")</f>
        <v>栄通7丁目町内会</v>
      </c>
      <c r="C3" s="2" t="str">
        <f>IFERROR(__xludf.DUMMYFUNCTION("""COMPUTED_VALUE"""),"4台")</f>
        <v>4台</v>
      </c>
      <c r="D3" s="17" t="str">
        <f>IFERROR(__xludf.DUMMYFUNCTION("""COMPUTED_VALUE"""),"①栄通7丁目4
②栄通7丁目7
③栄通7丁目4
④栄通7丁目7")</f>
        <v>①栄通7丁目4
②栄通7丁目7
③栄通7丁目4
④栄通7丁目7</v>
      </c>
    </row>
    <row r="4" ht="15.75" customHeight="1">
      <c r="A4" s="16" t="str">
        <f>IFERROR(__xludf.DUMMYFUNCTION("""COMPUTED_VALUE"""),"平成30年度")</f>
        <v>平成30年度</v>
      </c>
      <c r="B4" s="2" t="str">
        <f>IFERROR(__xludf.DUMMYFUNCTION("""COMPUTED_VALUE"""),"白石駅前地区振興会")</f>
        <v>白石駅前地区振興会</v>
      </c>
      <c r="C4" s="2" t="str">
        <f>IFERROR(__xludf.DUMMYFUNCTION("""COMPUTED_VALUE"""),"1台")</f>
        <v>1台</v>
      </c>
      <c r="D4" s="17" t="str">
        <f>IFERROR(__xludf.DUMMYFUNCTION("""COMPUTED_VALUE"""),"①平和通2丁目北7")</f>
        <v>①平和通2丁目北7</v>
      </c>
    </row>
    <row r="5" ht="15.75" customHeight="1">
      <c r="A5" s="16" t="str">
        <f>IFERROR(__xludf.DUMMYFUNCTION("""COMPUTED_VALUE"""),"令和元年度")</f>
        <v>令和元年度</v>
      </c>
      <c r="B5" s="2" t="str">
        <f>IFERROR(__xludf.DUMMYFUNCTION("""COMPUTED_VALUE"""),"本郷町内会")</f>
        <v>本郷町内会</v>
      </c>
      <c r="C5" s="2" t="str">
        <f>IFERROR(__xludf.DUMMYFUNCTION("""COMPUTED_VALUE"""),"4台")</f>
        <v>4台</v>
      </c>
      <c r="D5" s="17" t="str">
        <f>IFERROR(__xludf.DUMMYFUNCTION("""COMPUTED_VALUE"""),"①本郷通6丁目北1
②本郷通7丁目北2
③本郷通8丁目南4
④本郷通9丁目北4")</f>
        <v>①本郷通6丁目北1
②本郷通7丁目北2
③本郷通8丁目南4
④本郷通9丁目北4</v>
      </c>
    </row>
    <row r="6" ht="15.75" customHeight="1">
      <c r="A6" s="16" t="str">
        <f>IFERROR(__xludf.DUMMYFUNCTION("""COMPUTED_VALUE"""),"令和元年度")</f>
        <v>令和元年度</v>
      </c>
      <c r="B6" s="2" t="str">
        <f>IFERROR(__xludf.DUMMYFUNCTION("""COMPUTED_VALUE"""),"菊水元町白菊町内会")</f>
        <v>菊水元町白菊町内会</v>
      </c>
      <c r="C6" s="2" t="str">
        <f>IFERROR(__xludf.DUMMYFUNCTION("""COMPUTED_VALUE"""),"1台")</f>
        <v>1台</v>
      </c>
      <c r="D6" s="17" t="str">
        <f>IFERROR(__xludf.DUMMYFUNCTION("""COMPUTED_VALUE"""),"①菊水元町7条1丁目")</f>
        <v>①菊水元町7条1丁目</v>
      </c>
    </row>
    <row r="7" ht="15.75" customHeight="1">
      <c r="A7" s="16" t="str">
        <f>IFERROR(__xludf.DUMMYFUNCTION("""COMPUTED_VALUE"""),"令和２年度")</f>
        <v>令和２年度</v>
      </c>
      <c r="B7" s="2" t="str">
        <f>IFERROR(__xludf.DUMMYFUNCTION("""COMPUTED_VALUE"""),"東札幌中央町内会")</f>
        <v>東札幌中央町内会</v>
      </c>
      <c r="C7" s="2" t="str">
        <f>IFERROR(__xludf.DUMMYFUNCTION("""COMPUTED_VALUE"""),"4台")</f>
        <v>4台</v>
      </c>
      <c r="D7" s="17" t="str">
        <f>IFERROR(__xludf.DUMMYFUNCTION("""COMPUTED_VALUE"""),"①東札幌2条3丁目4
②東札幌2条3丁目5
③東札幌2条3丁目5
④東札幌2条3丁目9")</f>
        <v>①東札幌2条3丁目4
②東札幌2条3丁目5
③東札幌2条3丁目5
④東札幌2条3丁目9</v>
      </c>
    </row>
    <row r="8" ht="15.75" customHeight="1">
      <c r="A8" s="16" t="str">
        <f>IFERROR(__xludf.DUMMYFUNCTION("""COMPUTED_VALUE"""),"令和２年度")</f>
        <v>令和２年度</v>
      </c>
      <c r="B8" s="2" t="str">
        <f>IFERROR(__xludf.DUMMYFUNCTION("""COMPUTED_VALUE"""),"菊水元町白菊町内会")</f>
        <v>菊水元町白菊町内会</v>
      </c>
      <c r="C8" s="2" t="str">
        <f>IFERROR(__xludf.DUMMYFUNCTION("""COMPUTED_VALUE"""),"2台")</f>
        <v>2台</v>
      </c>
      <c r="D8" s="17" t="str">
        <f>IFERROR(__xludf.DUMMYFUNCTION("""COMPUTED_VALUE"""),"①菊水元町5条1丁目
②菊水元町9条1丁目")</f>
        <v>①菊水元町5条1丁目
②菊水元町9条1丁目</v>
      </c>
    </row>
    <row r="9" ht="15.75" customHeight="1">
      <c r="A9" s="16" t="str">
        <f>IFERROR(__xludf.DUMMYFUNCTION("""COMPUTED_VALUE"""),"令和３年度")</f>
        <v>令和３年度</v>
      </c>
      <c r="B9" s="2" t="str">
        <f>IFERROR(__xludf.DUMMYFUNCTION("""COMPUTED_VALUE"""),"栄通東町内会")</f>
        <v>栄通東町内会</v>
      </c>
      <c r="C9" s="2" t="str">
        <f>IFERROR(__xludf.DUMMYFUNCTION("""COMPUTED_VALUE"""),"8台")</f>
        <v>8台</v>
      </c>
      <c r="D9" s="17" t="str">
        <f>IFERROR(__xludf.DUMMYFUNCTION("""COMPUTED_VALUE"""),"①栄通12丁目2
②栄通12丁目2
③栄通12丁目5
④栄通12丁目5
⑤栄通13丁目3
⑥栄通13丁目3
⑦栄通13丁目6
⑧栄通14丁目3")</f>
        <v>①栄通12丁目2
②栄通12丁目2
③栄通12丁目5
④栄通12丁目5
⑤栄通13丁目3
⑥栄通13丁目3
⑦栄通13丁目6
⑧栄通14丁目3</v>
      </c>
    </row>
    <row r="10" ht="15.75" customHeight="1">
      <c r="A10" s="16" t="str">
        <f>IFERROR(__xludf.DUMMYFUNCTION("""COMPUTED_VALUE"""),"令和３年度")</f>
        <v>令和３年度</v>
      </c>
      <c r="B10" s="2" t="str">
        <f>IFERROR(__xludf.DUMMYFUNCTION("""COMPUTED_VALUE"""),"栄通7丁目町内会")</f>
        <v>栄通7丁目町内会</v>
      </c>
      <c r="C10" s="2" t="str">
        <f>IFERROR(__xludf.DUMMYFUNCTION("""COMPUTED_VALUE"""),"2台")</f>
        <v>2台</v>
      </c>
      <c r="D10" s="17" t="str">
        <f>IFERROR(__xludf.DUMMYFUNCTION("""COMPUTED_VALUE"""),"①栄通7丁目6
②栄通7丁目6")</f>
        <v>①栄通7丁目6
②栄通7丁目6</v>
      </c>
    </row>
    <row r="11" ht="15.75" customHeight="1">
      <c r="A11" s="16" t="str">
        <f>IFERROR(__xludf.DUMMYFUNCTION("""COMPUTED_VALUE"""),"令和４年度")</f>
        <v>令和４年度</v>
      </c>
      <c r="B11" s="2" t="str">
        <f>IFERROR(__xludf.DUMMYFUNCTION("""COMPUTED_VALUE"""),"栄通西町内会")</f>
        <v>栄通西町内会</v>
      </c>
      <c r="C11" s="2" t="str">
        <f>IFERROR(__xludf.DUMMYFUNCTION("""COMPUTED_VALUE"""),"8台")</f>
        <v>8台</v>
      </c>
      <c r="D11" s="17" t="str">
        <f>IFERROR(__xludf.DUMMYFUNCTION("""COMPUTED_VALUE"""),"①栄通1丁目1
②栄通1丁目9
③栄通2丁目4
④栄通1丁目12
⑤栄通1丁目12
⑥栄通1丁目5
⑦栄通1丁目3
⑧栄通1丁目6")</f>
        <v>①栄通1丁目1
②栄通1丁目9
③栄通2丁目4
④栄通1丁目12
⑤栄通1丁目12
⑥栄通1丁目5
⑦栄通1丁目3
⑧栄通1丁目6</v>
      </c>
    </row>
    <row r="12" ht="15.75" customHeight="1">
      <c r="A12" s="18" t="str">
        <f>IFERROR(__xludf.DUMMYFUNCTION("""COMPUTED_VALUE"""),"令和４年度")</f>
        <v>令和４年度</v>
      </c>
      <c r="B12" s="5" t="str">
        <f>IFERROR(__xludf.DUMMYFUNCTION("""COMPUTED_VALUE"""),"東札幌第5町内会")</f>
        <v>東札幌第5町内会</v>
      </c>
      <c r="C12" s="5" t="str">
        <f>IFERROR(__xludf.DUMMYFUNCTION("""COMPUTED_VALUE"""),"4台")</f>
        <v>4台</v>
      </c>
      <c r="D12" s="19" t="str">
        <f>IFERROR(__xludf.DUMMYFUNCTION("""COMPUTED_VALUE"""),"①東札幌5条2丁目
②東札幌5条2丁目
③東札幌6条2丁目
④東札幌6条2丁目")</f>
        <v>①東札幌5条2丁目
②東札幌5条2丁目
③東札幌6条2丁目
④東札幌6条2丁目</v>
      </c>
    </row>
    <row r="13" ht="15.75" customHeight="1">
      <c r="A13" s="16" t="str">
        <f>IFERROR(__xludf.DUMMYFUNCTION("""COMPUTED_VALUE"""),"令和４年度")</f>
        <v>令和４年度</v>
      </c>
      <c r="B13" s="2" t="str">
        <f>IFERROR(__xludf.DUMMYFUNCTION("""COMPUTED_VALUE"""),"南郷丘町内会")</f>
        <v>南郷丘町内会</v>
      </c>
      <c r="C13" s="2" t="str">
        <f>IFERROR(__xludf.DUMMYFUNCTION("""COMPUTED_VALUE"""),"8台")</f>
        <v>8台</v>
      </c>
      <c r="D13" s="17" t="str">
        <f>IFERROR(__xludf.DUMMYFUNCTION("""COMPUTED_VALUE"""),"①南郷通2丁目北1
②南郷通1丁目北7
③南郷通2丁目北4
④南郷通2丁目北4
⑤南郷通1丁目南6
⑥南郷通2丁目南6
⑦南郷通2丁目南4
⑧南郷通1丁目南1")</f>
        <v>①南郷通2丁目北1
②南郷通1丁目北7
③南郷通2丁目北4
④南郷通2丁目北4
⑤南郷通1丁目南6
⑥南郷通2丁目南6
⑦南郷通2丁目南4
⑧南郷通1丁目南1</v>
      </c>
    </row>
    <row r="14" ht="15.75" customHeight="1">
      <c r="A14" s="16" t="str">
        <f>IFERROR(__xludf.DUMMYFUNCTION("""COMPUTED_VALUE"""),"令和４年度")</f>
        <v>令和４年度</v>
      </c>
      <c r="B14" s="2" t="str">
        <f>IFERROR(__xludf.DUMMYFUNCTION("""COMPUTED_VALUE"""),"菊水南連合町内会")</f>
        <v>菊水南連合町内会</v>
      </c>
      <c r="C14" s="2" t="str">
        <f>IFERROR(__xludf.DUMMYFUNCTION("""COMPUTED_VALUE"""),"10台")</f>
        <v>10台</v>
      </c>
      <c r="D14" s="17" t="str">
        <f>IFERROR(__xludf.DUMMYFUNCTION("""COMPUTED_VALUE"""),"①菊水1条4丁目6
②菊水1条4丁目6
③菊水1条4丁目2
④菊水1条4丁目2
⑤菊水3条4丁目4
⑥菊水3条4丁目4
⑦菊水4条3丁目2
⑧菊水3条3丁目2
⑨菊水5条3丁目2
⑩菊水5条3丁目5")</f>
        <v>①菊水1条4丁目6
②菊水1条4丁目6
③菊水1条4丁目2
④菊水1条4丁目2
⑤菊水3条4丁目4
⑥菊水3条4丁目4
⑦菊水4条3丁目2
⑧菊水3条3丁目2
⑨菊水5条3丁目2
⑩菊水5条3丁目5</v>
      </c>
    </row>
    <row r="15" ht="15.75" customHeight="1">
      <c r="A15" s="16" t="str">
        <f>IFERROR(__xludf.DUMMYFUNCTION("""COMPUTED_VALUE"""),"令和４年度")</f>
        <v>令和４年度</v>
      </c>
      <c r="B15" s="2" t="str">
        <f>IFERROR(__xludf.DUMMYFUNCTION("""COMPUTED_VALUE"""),"暁町内会")</f>
        <v>暁町内会</v>
      </c>
      <c r="C15" s="2" t="str">
        <f>IFERROR(__xludf.DUMMYFUNCTION("""COMPUTED_VALUE"""),"8台")</f>
        <v>8台</v>
      </c>
      <c r="D15" s="17" t="str">
        <f>IFERROR(__xludf.DUMMYFUNCTION("""COMPUTED_VALUE"""),"①本通14丁目南5
②本通14丁目南6
③南郷通14丁目北8
④南郷通14丁目北8
⑤南郷曽織14丁目北7
⑥南郷通14丁目南3
⑦南郷通14丁目南10
⑧南郷通14丁目南1")</f>
        <v>①本通14丁目南5
②本通14丁目南6
③南郷通14丁目北8
④南郷通14丁目北8
⑤南郷曽織14丁目北7
⑥南郷通14丁目南3
⑦南郷通14丁目南10
⑧南郷通14丁目南1</v>
      </c>
    </row>
    <row r="16" ht="15.75" customHeight="1">
      <c r="A16" s="16" t="str">
        <f>IFERROR(__xludf.DUMMYFUNCTION("""COMPUTED_VALUE"""),"令和４年度")</f>
        <v>令和４年度</v>
      </c>
      <c r="B16" s="2" t="str">
        <f>IFERROR(__xludf.DUMMYFUNCTION("""COMPUTED_VALUE"""),"北郷親栄第七町内会")</f>
        <v>北郷親栄第七町内会</v>
      </c>
      <c r="C16" s="2" t="str">
        <f>IFERROR(__xludf.DUMMYFUNCTION("""COMPUTED_VALUE"""),"3台")</f>
        <v>3台</v>
      </c>
      <c r="D16" s="17" t="str">
        <f>IFERROR(__xludf.DUMMYFUNCTION("""COMPUTED_VALUE"""),"①北郷3条4丁目9
②北郷3条4丁目7
③北郷3条4丁目18")</f>
        <v>①北郷3条4丁目9
②北郷3条4丁目7
③北郷3条4丁目18</v>
      </c>
    </row>
    <row r="17" ht="15.75" customHeight="1">
      <c r="A17" s="16" t="str">
        <f>IFERROR(__xludf.DUMMYFUNCTION("""COMPUTED_VALUE"""),"令和５年度")</f>
        <v>令和５年度</v>
      </c>
      <c r="B17" s="2" t="str">
        <f>IFERROR(__xludf.DUMMYFUNCTION("""COMPUTED_VALUE"""),"（再）栄通7丁目町内会")</f>
        <v>（再）栄通7丁目町内会</v>
      </c>
      <c r="C17" s="2" t="str">
        <f>IFERROR(__xludf.DUMMYFUNCTION("""COMPUTED_VALUE"""),"1台")</f>
        <v>1台</v>
      </c>
      <c r="D17" s="17" t="str">
        <f>IFERROR(__xludf.DUMMYFUNCTION("""COMPUTED_VALUE"""),"①栄通7丁目8（平成30年度設置の②を移設）")</f>
        <v>①栄通7丁目8（平成30年度設置の②を移設）</v>
      </c>
    </row>
    <row r="18" ht="15.75" customHeight="1">
      <c r="A18" s="16" t="str">
        <f>IFERROR(__xludf.DUMMYFUNCTION("""COMPUTED_VALUE"""),"令和５年度")</f>
        <v>令和５年度</v>
      </c>
      <c r="B18" s="2" t="str">
        <f>IFERROR(__xludf.DUMMYFUNCTION("""COMPUTED_VALUE"""),"（再）栄通西町内会")</f>
        <v>（再）栄通西町内会</v>
      </c>
      <c r="C18" s="2" t="str">
        <f>IFERROR(__xludf.DUMMYFUNCTION("""COMPUTED_VALUE"""),"1台")</f>
        <v>1台</v>
      </c>
      <c r="D18" s="17" t="str">
        <f>IFERROR(__xludf.DUMMYFUNCTION("""COMPUTED_VALUE"""),"①栄通1丁目12（令和４年度設置の④を移設）")</f>
        <v>①栄通1丁目12（令和４年度設置の④を移設）</v>
      </c>
    </row>
    <row r="19" ht="15.75" customHeight="1">
      <c r="A19" s="16" t="str">
        <f>IFERROR(__xludf.DUMMYFUNCTION("""COMPUTED_VALUE"""),"令和５年度")</f>
        <v>令和５年度</v>
      </c>
      <c r="B19" s="2" t="str">
        <f>IFERROR(__xludf.DUMMYFUNCTION("""COMPUTED_VALUE"""),"白石中央第四町内会")</f>
        <v>白石中央第四町内会</v>
      </c>
      <c r="C19" s="2" t="str">
        <f>IFERROR(__xludf.DUMMYFUNCTION("""COMPUTED_VALUE"""),"4台")</f>
        <v>4台</v>
      </c>
      <c r="D19" s="17" t="str">
        <f>IFERROR(__xludf.DUMMYFUNCTION("""COMPUTED_VALUE"""),"①中央1条6丁目3　にこにこ公園付近
②中央1条6丁目3　にこにこ公園付近
③中央1条6丁目10
④中央1条6丁目10")</f>
        <v>①中央1条6丁目3　にこにこ公園付近
②中央1条6丁目3　にこにこ公園付近
③中央1条6丁目10
④中央1条6丁目10</v>
      </c>
    </row>
    <row r="20" ht="15.75" customHeight="1">
      <c r="A20" s="16" t="str">
        <f>IFERROR(__xludf.DUMMYFUNCTION("""COMPUTED_VALUE"""),"令和５年度")</f>
        <v>令和５年度</v>
      </c>
      <c r="B20" s="2" t="str">
        <f>IFERROR(__xludf.DUMMYFUNCTION("""COMPUTED_VALUE"""),"北郷親栄第７町内会")</f>
        <v>北郷親栄第７町内会</v>
      </c>
      <c r="C20" s="2" t="str">
        <f>IFERROR(__xludf.DUMMYFUNCTION("""COMPUTED_VALUE"""),"2台")</f>
        <v>2台</v>
      </c>
      <c r="D20" s="17" t="str">
        <f>IFERROR(__xludf.DUMMYFUNCTION("""COMPUTED_VALUE"""),"①北郷3条4丁目10
②北郷3条4丁目8")</f>
        <v>①北郷3条4丁目10
②北郷3条4丁目8</v>
      </c>
    </row>
    <row r="21" ht="15.75" customHeight="1">
      <c r="A21" s="16" t="str">
        <f>IFERROR(__xludf.DUMMYFUNCTION("""COMPUTED_VALUE"""),"令和５年度")</f>
        <v>令和５年度</v>
      </c>
      <c r="B21" s="2" t="str">
        <f>IFERROR(__xludf.DUMMYFUNCTION("""COMPUTED_VALUE"""),"北郷親栄第５町内会")</f>
        <v>北郷親栄第５町内会</v>
      </c>
      <c r="C21" s="2" t="str">
        <f>IFERROR(__xludf.DUMMYFUNCTION("""COMPUTED_VALUE"""),"3台")</f>
        <v>3台</v>
      </c>
      <c r="D21" s="17" t="str">
        <f>IFERROR(__xludf.DUMMYFUNCTION("""COMPUTED_VALUE"""),"①北郷6条3丁目7　あかつき公園
②北郷5条3丁目2
③北郷5条3丁目11")</f>
        <v>①北郷6条3丁目7　あかつき公園
②北郷5条3丁目2
③北郷5条3丁目11</v>
      </c>
    </row>
    <row r="22" ht="15.75" customHeight="1">
      <c r="A22" s="16" t="str">
        <f>IFERROR(__xludf.DUMMYFUNCTION("""COMPUTED_VALUE"""),"令和５年度")</f>
        <v>令和５年度</v>
      </c>
      <c r="B22" s="2" t="str">
        <f>IFERROR(__xludf.DUMMYFUNCTION("""COMPUTED_VALUE"""),"北郷親栄第６町内会")</f>
        <v>北郷親栄第６町内会</v>
      </c>
      <c r="C22" s="2" t="str">
        <f>IFERROR(__xludf.DUMMYFUNCTION("""COMPUTED_VALUE"""),"3台")</f>
        <v>3台</v>
      </c>
      <c r="D22" s="17" t="str">
        <f>IFERROR(__xludf.DUMMYFUNCTION("""COMPUTED_VALUE"""),"①北郷1条4丁目
②北郷1条4丁目
③北郷2条4丁目9")</f>
        <v>①北郷1条4丁目
②北郷1条4丁目
③北郷2条4丁目9</v>
      </c>
    </row>
    <row r="23" ht="15.75" customHeight="1">
      <c r="A23" s="16" t="str">
        <f>IFERROR(__xludf.DUMMYFUNCTION("""COMPUTED_VALUE"""),"令和５年度")</f>
        <v>令和５年度</v>
      </c>
      <c r="B23" s="2" t="str">
        <f>IFERROR(__xludf.DUMMYFUNCTION("""COMPUTED_VALUE"""),"本郷町内会")</f>
        <v>本郷町内会</v>
      </c>
      <c r="C23" s="2" t="str">
        <f>IFERROR(__xludf.DUMMYFUNCTION("""COMPUTED_VALUE"""),"4台")</f>
        <v>4台</v>
      </c>
      <c r="D23" s="17" t="str">
        <f>IFERROR(__xludf.DUMMYFUNCTION("""COMPUTED_VALUE"""),"①本郷通6丁目南1
②本郷通7丁目南3
③本郷通8丁目北6
④本郷通9丁目南6")</f>
        <v>①本郷通6丁目南1
②本郷通7丁目南3
③本郷通8丁目北6
④本郷通9丁目南6</v>
      </c>
    </row>
    <row r="24" ht="15.75" customHeight="1">
      <c r="A24" s="16" t="str">
        <f>IFERROR(__xludf.DUMMYFUNCTION("""COMPUTED_VALUE"""),"令和５年度")</f>
        <v>令和５年度</v>
      </c>
      <c r="B24" s="2" t="str">
        <f>IFERROR(__xludf.DUMMYFUNCTION("""COMPUTED_VALUE"""),"共栄第一町内会")</f>
        <v>共栄第一町内会</v>
      </c>
      <c r="C24" s="2" t="str">
        <f>IFERROR(__xludf.DUMMYFUNCTION("""COMPUTED_VALUE"""),"2台")</f>
        <v>2台</v>
      </c>
      <c r="D24" s="17" t="str">
        <f>IFERROR(__xludf.DUMMYFUNCTION("""COMPUTED_VALUE"""),"①本通4丁目南9　本通公園付近
②本通4丁目南9　本通公園付近")</f>
        <v>①本通4丁目南9　本通公園付近
②本通4丁目南9　本通公園付近</v>
      </c>
    </row>
    <row r="25" ht="15.75" customHeight="1">
      <c r="A25" s="16" t="str">
        <f>IFERROR(__xludf.DUMMYFUNCTION("""COMPUTED_VALUE"""),"令和６年度")</f>
        <v>令和６年度</v>
      </c>
      <c r="B25" s="2" t="str">
        <f>IFERROR(__xludf.DUMMYFUNCTION("""COMPUTED_VALUE"""),"北郷東町内会")</f>
        <v>北郷東町内会</v>
      </c>
      <c r="C25" s="2" t="str">
        <f>IFERROR(__xludf.DUMMYFUNCTION("""COMPUTED_VALUE"""),"2台")</f>
        <v>2台</v>
      </c>
      <c r="D25" s="17" t="str">
        <f>IFERROR(__xludf.DUMMYFUNCTION("""COMPUTED_VALUE"""),"①北郷3条5丁目5　北郷こども公園
②北郷3条5丁目5")</f>
        <v>①北郷3条5丁目5　北郷こども公園
②北郷3条5丁目5</v>
      </c>
    </row>
    <row r="26" ht="15.75" customHeight="1">
      <c r="A26" s="16" t="str">
        <f>IFERROR(__xludf.DUMMYFUNCTION("""COMPUTED_VALUE"""),"令和６年度")</f>
        <v>令和６年度</v>
      </c>
      <c r="B26" s="2" t="str">
        <f>IFERROR(__xludf.DUMMYFUNCTION("""COMPUTED_VALUE"""),"北郷親栄第二町内会")</f>
        <v>北郷親栄第二町内会</v>
      </c>
      <c r="C26" s="2" t="str">
        <f>IFERROR(__xludf.DUMMYFUNCTION("""COMPUTED_VALUE"""),"3台")</f>
        <v>3台</v>
      </c>
      <c r="D26" s="17" t="str">
        <f>IFERROR(__xludf.DUMMYFUNCTION("""COMPUTED_VALUE"""),"①北郷2条3丁目11
②北郷2条3丁目8
③北郷1条2丁目4")</f>
        <v>①北郷2条3丁目11
②北郷2条3丁目8
③北郷1条2丁目4</v>
      </c>
    </row>
    <row r="27" ht="15.75" customHeight="1">
      <c r="A27" s="18" t="str">
        <f>IFERROR(__xludf.DUMMYFUNCTION("""COMPUTED_VALUE"""),"令和６年度")</f>
        <v>令和６年度</v>
      </c>
      <c r="B27" s="5" t="str">
        <f>IFERROR(__xludf.DUMMYFUNCTION("""COMPUTED_VALUE"""),"栄通７丁目町内会（再取付）")</f>
        <v>栄通７丁目町内会（再取付）</v>
      </c>
      <c r="C27" s="5" t="str">
        <f>IFERROR(__xludf.DUMMYFUNCTION("""COMPUTED_VALUE"""),"1台")</f>
        <v>1台</v>
      </c>
      <c r="D27" s="19" t="str">
        <f>IFERROR(__xludf.DUMMYFUNCTION("""COMPUTED_VALUE"""),"①栄通7丁目6（平成30年度設置の①を移設）")</f>
        <v>①栄通7丁目6（平成30年度設置の①を移設）</v>
      </c>
    </row>
    <row r="28" ht="15.75" customHeight="1">
      <c r="A28" s="16" t="str">
        <f>IFERROR(__xludf.DUMMYFUNCTION("""COMPUTED_VALUE"""),"令和７年度")</f>
        <v>令和７年度</v>
      </c>
      <c r="B28" s="2" t="str">
        <f>IFERROR(__xludf.DUMMYFUNCTION("""COMPUTED_VALUE"""),"本郷町内会")</f>
        <v>本郷町内会</v>
      </c>
      <c r="C28" s="2" t="str">
        <f>IFERROR(__xludf.DUMMYFUNCTION("""COMPUTED_VALUE"""),"1台")</f>
        <v>1台</v>
      </c>
      <c r="D28" s="17" t="str">
        <f>IFERROR(__xludf.DUMMYFUNCTION("""COMPUTED_VALUE"""),"①本郷通7丁目北2（令和元年度設置の②を移設）")</f>
        <v>①本郷通7丁目北2（令和元年度設置の②を移設）</v>
      </c>
    </row>
    <row r="29" ht="15.75" customHeight="1">
      <c r="A29" s="16" t="str">
        <f>IFERROR(__xludf.DUMMYFUNCTION("""COMPUTED_VALUE"""),"令和７年度")</f>
        <v>令和７年度</v>
      </c>
      <c r="B29" s="2" t="str">
        <f>IFERROR(__xludf.DUMMYFUNCTION("""COMPUTED_VALUE"""),"柏丘町内会")</f>
        <v>柏丘町内会</v>
      </c>
      <c r="C29" s="2" t="str">
        <f>IFERROR(__xludf.DUMMYFUNCTION("""COMPUTED_VALUE"""),"3台")</f>
        <v>3台</v>
      </c>
      <c r="D29" s="17" t="str">
        <f>IFERROR(__xludf.DUMMYFUNCTION("""COMPUTED_VALUE"""),"①平和通9丁目北2
②平和通9丁目北17
③平和通7丁目北6")</f>
        <v>①平和通9丁目北2
②平和通9丁目北17
③平和通7丁目北6</v>
      </c>
    </row>
    <row r="30" ht="15.75" customHeight="1">
      <c r="A30" s="16" t="str">
        <f>IFERROR(__xludf.DUMMYFUNCTION("""COMPUTED_VALUE"""),"令和７年度")</f>
        <v>令和７年度</v>
      </c>
      <c r="B30" s="2" t="str">
        <f>IFERROR(__xludf.DUMMYFUNCTION("""COMPUTED_VALUE"""),"白石中央東親交会")</f>
        <v>白石中央東親交会</v>
      </c>
      <c r="C30" s="2" t="str">
        <f>IFERROR(__xludf.DUMMYFUNCTION("""COMPUTED_VALUE"""),"2台")</f>
        <v>2台</v>
      </c>
      <c r="D30" s="17" t="str">
        <f>IFERROR(__xludf.DUMMYFUNCTION("""COMPUTED_VALUE"""),"①平和通1丁目北16
②平和通2丁目南4")</f>
        <v>①平和通1丁目北16
②平和通2丁目南4</v>
      </c>
    </row>
    <row r="31" ht="15.75" customHeight="1">
      <c r="A31" s="16" t="str">
        <f>IFERROR(__xludf.DUMMYFUNCTION("""COMPUTED_VALUE"""),"令和７年度")</f>
        <v>令和７年度</v>
      </c>
      <c r="B31" s="2" t="str">
        <f>IFERROR(__xludf.DUMMYFUNCTION("""COMPUTED_VALUE"""),"北郷親栄第二町内会")</f>
        <v>北郷親栄第二町内会</v>
      </c>
      <c r="C31" s="2" t="str">
        <f>IFERROR(__xludf.DUMMYFUNCTION("""COMPUTED_VALUE"""),"1台")</f>
        <v>1台</v>
      </c>
      <c r="D31" s="17" t="str">
        <f>IFERROR(__xludf.DUMMYFUNCTION("""COMPUTED_VALUE"""),"①北郷1条3丁目4")</f>
        <v>①北郷1条3丁目4</v>
      </c>
    </row>
    <row r="32" ht="15.75" customHeight="1">
      <c r="A32" s="16" t="str">
        <f>IFERROR(__xludf.DUMMYFUNCTION("""COMPUTED_VALUE"""),"令和７年度")</f>
        <v>令和７年度</v>
      </c>
      <c r="B32" s="2" t="str">
        <f>IFERROR(__xludf.DUMMYFUNCTION("""COMPUTED_VALUE"""),"本通第一町内会")</f>
        <v>本通第一町内会</v>
      </c>
      <c r="C32" s="2" t="str">
        <f>IFERROR(__xludf.DUMMYFUNCTION("""COMPUTED_VALUE"""),"3台")</f>
        <v>3台</v>
      </c>
      <c r="D32" s="17" t="str">
        <f>IFERROR(__xludf.DUMMYFUNCTION("""COMPUTED_VALUE"""),"①本通10丁目南10
②本通10丁目南4
③本通10丁目南7")</f>
        <v>①本通10丁目南10
②本通10丁目南4
③本通10丁目南7</v>
      </c>
    </row>
    <row r="33" ht="15.75" customHeight="1">
      <c r="A33" s="20" t="str">
        <f>IFERROR(__xludf.DUMMYFUNCTION("""COMPUTED_VALUE"""),"令和７年度")</f>
        <v>令和７年度</v>
      </c>
      <c r="B33" s="21" t="str">
        <f>IFERROR(__xludf.DUMMYFUNCTION("""COMPUTED_VALUE"""),"北郷親栄第三町内会")</f>
        <v>北郷親栄第三町内会</v>
      </c>
      <c r="C33" s="21" t="str">
        <f>IFERROR(__xludf.DUMMYFUNCTION("""COMPUTED_VALUE"""),"5台")</f>
        <v>5台</v>
      </c>
      <c r="D33" s="22" t="str">
        <f>IFERROR(__xludf.DUMMYFUNCTION("""COMPUTED_VALUE"""),"①北郷3条3丁目6
②北郷3条3丁目6
③北郷3条2丁目12
④北郷3条3丁目2
⑤北郷3条3丁目7")</f>
        <v>①北郷3条3丁目6
②北郷3条3丁目6
③北郷3条2丁目12
④北郷3条3丁目2
⑤北郷3条3丁目7</v>
      </c>
    </row>
    <row r="34" ht="15.75" customHeight="1">
      <c r="A34" s="8"/>
      <c r="B34" s="8"/>
      <c r="C34" s="8"/>
      <c r="D34" s="23"/>
    </row>
    <row r="35" ht="15.75" customHeight="1">
      <c r="A35" s="8"/>
      <c r="B35" s="8"/>
      <c r="C35" s="8"/>
      <c r="D35" s="23"/>
    </row>
    <row r="36" ht="15.75" customHeight="1">
      <c r="A36" s="8"/>
      <c r="B36" s="8"/>
      <c r="C36" s="8"/>
      <c r="D36" s="23"/>
    </row>
    <row r="37" ht="15.75" customHeight="1">
      <c r="A37" s="8"/>
      <c r="B37" s="8"/>
      <c r="C37" s="8"/>
      <c r="D37" s="23"/>
    </row>
    <row r="38" ht="15.75" customHeight="1">
      <c r="A38" s="8"/>
      <c r="B38" s="8"/>
      <c r="C38" s="8"/>
      <c r="D38" s="23"/>
    </row>
    <row r="39" ht="15.75" customHeight="1">
      <c r="A39" s="8"/>
      <c r="B39" s="8"/>
      <c r="C39" s="8"/>
      <c r="D39" s="23"/>
    </row>
    <row r="40" ht="15.75" customHeight="1">
      <c r="A40" s="8"/>
      <c r="B40" s="8"/>
      <c r="C40" s="8"/>
      <c r="D40" s="23"/>
    </row>
    <row r="41" ht="15.75" customHeight="1">
      <c r="A41" s="8"/>
      <c r="B41" s="8"/>
      <c r="C41" s="8"/>
      <c r="D41" s="23"/>
    </row>
    <row r="42" ht="15.75" customHeight="1">
      <c r="A42" s="8"/>
      <c r="B42" s="8"/>
      <c r="C42" s="8"/>
      <c r="D42" s="23"/>
    </row>
    <row r="43" ht="15.75" customHeight="1">
      <c r="A43" s="8"/>
      <c r="B43" s="8"/>
      <c r="C43" s="8"/>
      <c r="D43" s="23"/>
    </row>
    <row r="44" ht="15.75" customHeight="1">
      <c r="A44" s="8"/>
      <c r="B44" s="8"/>
      <c r="C44" s="8"/>
      <c r="D44" s="23"/>
    </row>
    <row r="45" ht="15.75" customHeight="1">
      <c r="A45" s="8"/>
      <c r="B45" s="8"/>
      <c r="C45" s="8"/>
      <c r="D45" s="23"/>
    </row>
    <row r="46" ht="15.75" customHeight="1">
      <c r="A46" s="8"/>
      <c r="B46" s="8"/>
      <c r="C46" s="8"/>
      <c r="D46" s="23"/>
    </row>
    <row r="47" ht="15.75" customHeight="1">
      <c r="A47" s="8"/>
      <c r="B47" s="8"/>
      <c r="C47" s="8"/>
      <c r="D47" s="23"/>
    </row>
    <row r="48" ht="15.75" customHeight="1">
      <c r="A48" s="8"/>
      <c r="B48" s="8"/>
      <c r="C48" s="8"/>
      <c r="D48" s="23"/>
    </row>
    <row r="49" ht="15.75" customHeight="1">
      <c r="A49" s="8"/>
      <c r="B49" s="8"/>
      <c r="C49" s="8"/>
      <c r="D49" s="23"/>
    </row>
    <row r="50" ht="15.75" customHeight="1">
      <c r="A50" s="8"/>
      <c r="B50" s="8"/>
      <c r="C50" s="8"/>
      <c r="D50" s="23"/>
    </row>
    <row r="51" ht="15.75" customHeight="1">
      <c r="A51" s="8"/>
      <c r="B51" s="8"/>
      <c r="C51" s="8"/>
      <c r="D51" s="23"/>
    </row>
    <row r="52" ht="15.75" customHeight="1">
      <c r="A52" s="8"/>
      <c r="B52" s="8"/>
      <c r="C52" s="8"/>
      <c r="D52" s="23"/>
    </row>
    <row r="53" ht="15.75" customHeight="1">
      <c r="A53" s="8"/>
      <c r="B53" s="8"/>
      <c r="C53" s="8"/>
      <c r="D53" s="23"/>
    </row>
    <row r="54" ht="15.75" customHeight="1">
      <c r="A54" s="8"/>
      <c r="B54" s="8"/>
      <c r="C54" s="8"/>
      <c r="D54" s="23"/>
    </row>
    <row r="55" ht="15.75" customHeight="1">
      <c r="A55" s="8"/>
      <c r="B55" s="8"/>
      <c r="C55" s="8"/>
      <c r="D55" s="23"/>
    </row>
    <row r="56" ht="15.75" customHeight="1">
      <c r="A56" s="8"/>
      <c r="B56" s="8"/>
      <c r="C56" s="8"/>
      <c r="D56" s="23"/>
    </row>
    <row r="57" ht="15.75" customHeight="1">
      <c r="A57" s="8"/>
      <c r="B57" s="8"/>
      <c r="C57" s="8"/>
      <c r="D57" s="23"/>
    </row>
    <row r="58" ht="15.75" customHeight="1">
      <c r="A58" s="8"/>
      <c r="B58" s="8"/>
      <c r="C58" s="8"/>
      <c r="D58" s="23"/>
    </row>
    <row r="59" ht="15.75" customHeight="1">
      <c r="A59" s="8"/>
      <c r="B59" s="8"/>
      <c r="C59" s="8"/>
      <c r="D59" s="23"/>
    </row>
    <row r="60" ht="15.75" customHeight="1">
      <c r="A60" s="8"/>
      <c r="B60" s="8"/>
      <c r="C60" s="8"/>
      <c r="D60" s="23"/>
    </row>
    <row r="61" ht="15.75" customHeight="1">
      <c r="A61" s="8"/>
      <c r="B61" s="8"/>
      <c r="C61" s="8"/>
      <c r="D61" s="23"/>
    </row>
    <row r="62" ht="15.75" customHeight="1">
      <c r="A62" s="8"/>
      <c r="B62" s="8"/>
      <c r="C62" s="8"/>
      <c r="D62" s="23"/>
    </row>
    <row r="63" ht="15.75" customHeight="1">
      <c r="A63" s="8"/>
      <c r="B63" s="8"/>
      <c r="C63" s="8"/>
      <c r="D63" s="23"/>
    </row>
    <row r="64" ht="15.75" customHeight="1">
      <c r="A64" s="8"/>
      <c r="B64" s="8"/>
      <c r="C64" s="8"/>
      <c r="D64" s="23"/>
    </row>
    <row r="65" ht="15.75" customHeight="1">
      <c r="A65" s="8"/>
      <c r="B65" s="8"/>
      <c r="C65" s="8"/>
      <c r="D65" s="23"/>
    </row>
    <row r="66" ht="15.75" customHeight="1">
      <c r="A66" s="8"/>
      <c r="B66" s="8"/>
      <c r="C66" s="8"/>
      <c r="D66" s="23"/>
    </row>
    <row r="67" ht="15.75" customHeight="1">
      <c r="A67" s="8"/>
      <c r="B67" s="8"/>
      <c r="C67" s="8"/>
      <c r="D67" s="23"/>
    </row>
    <row r="68" ht="15.75" customHeight="1">
      <c r="A68" s="8"/>
      <c r="B68" s="8"/>
      <c r="C68" s="8"/>
      <c r="D68" s="23"/>
    </row>
    <row r="69" ht="15.75" customHeight="1">
      <c r="A69" s="8"/>
      <c r="B69" s="8"/>
      <c r="C69" s="8"/>
      <c r="D69" s="23"/>
    </row>
    <row r="70" ht="15.75" customHeight="1">
      <c r="A70" s="8"/>
      <c r="B70" s="8"/>
      <c r="C70" s="8"/>
      <c r="D70" s="8"/>
    </row>
    <row r="71" ht="15.75" customHeight="1">
      <c r="A71" s="8"/>
      <c r="B71" s="8"/>
      <c r="C71" s="8"/>
      <c r="D71" s="8"/>
    </row>
    <row r="72" ht="15.75" customHeight="1">
      <c r="A72" s="8"/>
      <c r="B72" s="8"/>
      <c r="C72" s="8"/>
      <c r="D72" s="8"/>
    </row>
    <row r="73" ht="15.75" customHeight="1">
      <c r="A73" s="8"/>
      <c r="B73" s="8"/>
      <c r="C73" s="8"/>
      <c r="D73" s="8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24"/>
      <c r="B101" s="24"/>
      <c r="C101" s="24"/>
      <c r="D101" s="24"/>
    </row>
    <row r="102" ht="15.75" customHeight="1">
      <c r="A102" s="24"/>
      <c r="B102" s="24"/>
      <c r="C102" s="24"/>
      <c r="D102" s="24"/>
    </row>
    <row r="103" ht="15.75" customHeight="1">
      <c r="A103" s="24"/>
      <c r="B103" s="24"/>
      <c r="C103" s="24"/>
      <c r="D103" s="24"/>
    </row>
    <row r="104" ht="15.75" customHeight="1">
      <c r="A104" s="24"/>
      <c r="B104" s="24"/>
      <c r="C104" s="24"/>
      <c r="D104" s="24"/>
    </row>
    <row r="105" ht="15.75" customHeight="1">
      <c r="A105" s="24"/>
      <c r="B105" s="24"/>
      <c r="C105" s="24"/>
      <c r="D105" s="24"/>
    </row>
    <row r="106" ht="15.75" customHeight="1">
      <c r="A106" s="24"/>
      <c r="B106" s="24"/>
      <c r="C106" s="24"/>
      <c r="D106" s="24"/>
    </row>
    <row r="107" ht="15.75" customHeight="1">
      <c r="A107" s="24"/>
      <c r="B107" s="24"/>
      <c r="C107" s="24"/>
      <c r="D107" s="24"/>
    </row>
    <row r="108" ht="15.75" customHeight="1">
      <c r="A108" s="24"/>
      <c r="B108" s="24"/>
      <c r="C108" s="24"/>
      <c r="D108" s="24"/>
    </row>
    <row r="109" ht="15.75" customHeight="1">
      <c r="A109" s="24"/>
      <c r="B109" s="24"/>
      <c r="C109" s="24"/>
      <c r="D109" s="24"/>
    </row>
    <row r="110" ht="15.75" customHeight="1">
      <c r="A110" s="24"/>
      <c r="B110" s="24"/>
      <c r="C110" s="24"/>
      <c r="D110" s="24"/>
    </row>
    <row r="111" ht="15.75" customHeight="1">
      <c r="A111" s="24"/>
      <c r="B111" s="24"/>
      <c r="C111" s="24"/>
      <c r="D111" s="24"/>
    </row>
    <row r="112" ht="15.75" customHeight="1">
      <c r="A112" s="24"/>
      <c r="B112" s="24"/>
      <c r="C112" s="24"/>
      <c r="D112" s="24"/>
    </row>
    <row r="113" ht="15.75" customHeight="1">
      <c r="A113" s="24"/>
      <c r="B113" s="24"/>
      <c r="C113" s="24"/>
      <c r="D113" s="24"/>
    </row>
    <row r="114" ht="15.75" customHeight="1">
      <c r="A114" s="24"/>
      <c r="B114" s="24"/>
      <c r="C114" s="24"/>
      <c r="D114" s="24"/>
    </row>
    <row r="115" ht="15.75" customHeight="1">
      <c r="A115" s="24"/>
      <c r="B115" s="24"/>
      <c r="C115" s="24"/>
      <c r="D115" s="24"/>
    </row>
    <row r="116" ht="15.75" customHeight="1">
      <c r="A116" s="24"/>
      <c r="B116" s="24"/>
      <c r="C116" s="24"/>
      <c r="D116" s="24"/>
    </row>
    <row r="117" ht="15.75" customHeight="1">
      <c r="A117" s="24"/>
      <c r="B117" s="24"/>
      <c r="C117" s="24"/>
      <c r="D117" s="24"/>
    </row>
    <row r="118" ht="15.75" customHeight="1">
      <c r="A118" s="24"/>
      <c r="B118" s="24"/>
      <c r="C118" s="24"/>
      <c r="D118" s="24"/>
    </row>
    <row r="119" ht="15.75" customHeight="1">
      <c r="A119" s="24"/>
      <c r="B119" s="24"/>
      <c r="C119" s="24"/>
      <c r="D119" s="24"/>
    </row>
    <row r="120" ht="15.75" customHeight="1">
      <c r="A120" s="24"/>
      <c r="B120" s="24"/>
      <c r="C120" s="24"/>
      <c r="D120" s="24"/>
    </row>
    <row r="121" ht="15.75" customHeight="1">
      <c r="A121" s="24"/>
      <c r="B121" s="24"/>
      <c r="C121" s="24"/>
      <c r="D121" s="24"/>
    </row>
    <row r="122" ht="15.75" customHeight="1">
      <c r="A122" s="24"/>
      <c r="B122" s="24"/>
      <c r="C122" s="24"/>
      <c r="D122" s="24"/>
    </row>
    <row r="123" ht="15.75" customHeight="1">
      <c r="A123" s="24"/>
      <c r="B123" s="24"/>
      <c r="C123" s="24"/>
      <c r="D123" s="24"/>
    </row>
    <row r="124" ht="15.75" customHeight="1">
      <c r="A124" s="24"/>
      <c r="B124" s="24"/>
      <c r="C124" s="24"/>
      <c r="D124" s="24"/>
    </row>
    <row r="125" ht="15.75" customHeight="1">
      <c r="A125" s="24"/>
      <c r="B125" s="24"/>
      <c r="C125" s="24"/>
      <c r="D125" s="24"/>
    </row>
    <row r="126" ht="15.75" customHeight="1">
      <c r="A126" s="24"/>
      <c r="B126" s="24"/>
      <c r="C126" s="24"/>
      <c r="D126" s="24"/>
    </row>
    <row r="127" ht="15.75" customHeight="1">
      <c r="A127" s="24"/>
      <c r="B127" s="24"/>
      <c r="C127" s="24"/>
      <c r="D127" s="24"/>
    </row>
    <row r="128" ht="15.75" customHeight="1">
      <c r="A128" s="24"/>
      <c r="B128" s="24"/>
      <c r="C128" s="24"/>
      <c r="D128" s="24"/>
    </row>
    <row r="129" ht="15.75" customHeight="1">
      <c r="A129" s="24"/>
      <c r="B129" s="24"/>
      <c r="C129" s="24"/>
      <c r="D129" s="24"/>
    </row>
    <row r="130" ht="15.75" customHeight="1">
      <c r="A130" s="24"/>
      <c r="B130" s="24"/>
      <c r="C130" s="24"/>
      <c r="D130" s="24"/>
    </row>
    <row r="131" ht="15.75" customHeight="1">
      <c r="A131" s="24"/>
      <c r="B131" s="24"/>
      <c r="C131" s="24"/>
      <c r="D131" s="24"/>
    </row>
    <row r="132" ht="15.75" customHeight="1">
      <c r="A132" s="24"/>
      <c r="B132" s="24"/>
      <c r="C132" s="24"/>
      <c r="D132" s="24"/>
    </row>
    <row r="133" ht="15.75" customHeight="1">
      <c r="A133" s="24"/>
      <c r="B133" s="24"/>
      <c r="C133" s="24"/>
      <c r="D133" s="24"/>
    </row>
    <row r="134" ht="15.75" customHeight="1">
      <c r="A134" s="24"/>
      <c r="B134" s="24"/>
      <c r="C134" s="24"/>
      <c r="D134" s="24"/>
    </row>
    <row r="135" ht="15.75" customHeight="1">
      <c r="A135" s="24"/>
      <c r="B135" s="24"/>
      <c r="C135" s="24"/>
      <c r="D135" s="24"/>
    </row>
    <row r="136" ht="15.75" customHeight="1">
      <c r="A136" s="24"/>
      <c r="B136" s="24"/>
      <c r="C136" s="24"/>
      <c r="D136" s="24"/>
    </row>
    <row r="137" ht="15.75" customHeight="1">
      <c r="A137" s="24"/>
      <c r="B137" s="24"/>
      <c r="C137" s="24"/>
      <c r="D137" s="24"/>
    </row>
    <row r="138" ht="15.75" customHeight="1">
      <c r="A138" s="24"/>
      <c r="B138" s="24"/>
      <c r="C138" s="24"/>
      <c r="D138" s="24"/>
    </row>
    <row r="139" ht="15.75" customHeight="1">
      <c r="A139" s="24"/>
      <c r="B139" s="24"/>
      <c r="C139" s="24"/>
      <c r="D139" s="24"/>
    </row>
    <row r="140" ht="15.75" customHeight="1">
      <c r="A140" s="24"/>
      <c r="B140" s="24"/>
      <c r="C140" s="24"/>
      <c r="D140" s="24"/>
    </row>
    <row r="141" ht="15.75" customHeight="1">
      <c r="A141" s="24"/>
      <c r="B141" s="24"/>
      <c r="C141" s="24"/>
      <c r="D141" s="24"/>
    </row>
    <row r="142" ht="15.75" customHeight="1">
      <c r="A142" s="24"/>
      <c r="B142" s="24"/>
      <c r="C142" s="24"/>
      <c r="D142" s="24"/>
    </row>
    <row r="143" ht="15.75" customHeight="1">
      <c r="A143" s="24"/>
      <c r="B143" s="24"/>
      <c r="C143" s="24"/>
      <c r="D143" s="24"/>
    </row>
    <row r="144" ht="15.75" customHeight="1">
      <c r="A144" s="24"/>
      <c r="B144" s="24"/>
      <c r="C144" s="24"/>
      <c r="D144" s="24"/>
    </row>
    <row r="145" ht="15.75" customHeight="1">
      <c r="A145" s="24"/>
      <c r="B145" s="24"/>
      <c r="C145" s="24"/>
      <c r="D145" s="24"/>
    </row>
    <row r="146" ht="15.75" customHeight="1">
      <c r="A146" s="24"/>
      <c r="B146" s="24"/>
      <c r="C146" s="24"/>
      <c r="D146" s="24"/>
    </row>
    <row r="147" ht="15.75" customHeight="1">
      <c r="A147" s="24"/>
      <c r="B147" s="24"/>
      <c r="C147" s="24"/>
      <c r="D147" s="24"/>
    </row>
    <row r="148" ht="15.75" customHeight="1">
      <c r="A148" s="24"/>
      <c r="B148" s="24"/>
      <c r="C148" s="24"/>
      <c r="D148" s="24"/>
    </row>
    <row r="149" ht="15.75" customHeight="1">
      <c r="A149" s="24"/>
      <c r="B149" s="24"/>
      <c r="C149" s="24"/>
      <c r="D149" s="24"/>
    </row>
    <row r="150" ht="15.75" customHeight="1">
      <c r="A150" s="24"/>
      <c r="B150" s="24"/>
      <c r="C150" s="24"/>
      <c r="D150" s="24"/>
    </row>
    <row r="151" ht="15.75" customHeight="1">
      <c r="A151" s="24"/>
      <c r="B151" s="24"/>
      <c r="C151" s="24"/>
      <c r="D151" s="24"/>
    </row>
    <row r="152" ht="15.75" customHeight="1">
      <c r="A152" s="24"/>
      <c r="B152" s="24"/>
      <c r="C152" s="24"/>
      <c r="D152" s="24"/>
    </row>
    <row r="153" ht="15.75" customHeight="1">
      <c r="A153" s="24"/>
      <c r="B153" s="24"/>
      <c r="C153" s="24"/>
      <c r="D153" s="24"/>
    </row>
    <row r="154" ht="15.75" customHeight="1">
      <c r="A154" s="24"/>
      <c r="B154" s="24"/>
      <c r="C154" s="24"/>
      <c r="D154" s="24"/>
    </row>
    <row r="155" ht="15.75" customHeight="1">
      <c r="A155" s="24"/>
      <c r="B155" s="24"/>
      <c r="C155" s="24"/>
      <c r="D155" s="24"/>
    </row>
    <row r="156" ht="15.75" customHeight="1">
      <c r="A156" s="24"/>
      <c r="B156" s="24"/>
      <c r="C156" s="24"/>
      <c r="D156" s="24"/>
    </row>
    <row r="157" ht="15.75" customHeight="1">
      <c r="A157" s="24"/>
      <c r="B157" s="24"/>
      <c r="C157" s="24"/>
      <c r="D157" s="24"/>
    </row>
    <row r="158" ht="15.75" customHeight="1">
      <c r="A158" s="24"/>
      <c r="B158" s="24"/>
      <c r="C158" s="24"/>
      <c r="D158" s="24"/>
    </row>
    <row r="159" ht="15.75" customHeight="1">
      <c r="A159" s="24"/>
      <c r="B159" s="24"/>
      <c r="C159" s="24"/>
      <c r="D159" s="24"/>
    </row>
    <row r="160" ht="15.75" customHeight="1">
      <c r="A160" s="24"/>
      <c r="B160" s="24"/>
      <c r="C160" s="24"/>
      <c r="D160" s="24"/>
    </row>
    <row r="161" ht="15.75" customHeight="1">
      <c r="A161" s="24"/>
      <c r="B161" s="24"/>
      <c r="C161" s="24"/>
      <c r="D161" s="24"/>
    </row>
    <row r="162" ht="15.75" customHeight="1">
      <c r="A162" s="24"/>
      <c r="B162" s="24"/>
      <c r="C162" s="24"/>
      <c r="D162" s="24"/>
    </row>
    <row r="163" ht="15.75" customHeight="1">
      <c r="A163" s="24"/>
      <c r="B163" s="24"/>
      <c r="C163" s="24"/>
      <c r="D163" s="24"/>
    </row>
    <row r="164" ht="15.75" customHeight="1">
      <c r="A164" s="24"/>
      <c r="B164" s="24"/>
      <c r="C164" s="24"/>
      <c r="D164" s="24"/>
    </row>
    <row r="165" ht="15.75" customHeight="1">
      <c r="A165" s="24"/>
      <c r="B165" s="24"/>
      <c r="C165" s="24"/>
      <c r="D165" s="24"/>
    </row>
    <row r="166" ht="15.75" customHeight="1">
      <c r="A166" s="24"/>
      <c r="B166" s="24"/>
      <c r="C166" s="24"/>
      <c r="D166" s="24"/>
    </row>
    <row r="167" ht="15.75" customHeight="1">
      <c r="A167" s="24"/>
      <c r="B167" s="24"/>
      <c r="C167" s="24"/>
      <c r="D167" s="24"/>
    </row>
    <row r="168" ht="15.75" customHeight="1">
      <c r="A168" s="24"/>
      <c r="B168" s="24"/>
      <c r="C168" s="24"/>
      <c r="D168" s="24"/>
    </row>
    <row r="169" ht="15.75" customHeight="1">
      <c r="A169" s="24"/>
      <c r="B169" s="24"/>
      <c r="C169" s="24"/>
      <c r="D169" s="24"/>
    </row>
    <row r="170" ht="15.75" customHeight="1">
      <c r="A170" s="24"/>
      <c r="B170" s="24"/>
      <c r="C170" s="24"/>
      <c r="D170" s="24"/>
    </row>
    <row r="171" ht="15.75" customHeight="1">
      <c r="A171" s="24"/>
      <c r="B171" s="24"/>
      <c r="C171" s="24"/>
      <c r="D171" s="24"/>
    </row>
    <row r="172" ht="15.75" customHeight="1">
      <c r="A172" s="24"/>
      <c r="B172" s="24"/>
      <c r="C172" s="24"/>
      <c r="D172" s="24"/>
    </row>
    <row r="173" ht="15.75" customHeight="1">
      <c r="A173" s="24"/>
      <c r="B173" s="24"/>
      <c r="C173" s="24"/>
      <c r="D173" s="24"/>
    </row>
    <row r="174" ht="15.75" customHeight="1">
      <c r="A174" s="24"/>
      <c r="B174" s="24"/>
      <c r="C174" s="24"/>
      <c r="D174" s="24"/>
    </row>
    <row r="175" ht="15.75" customHeight="1">
      <c r="A175" s="24"/>
      <c r="B175" s="24"/>
      <c r="C175" s="24"/>
      <c r="D175" s="24"/>
    </row>
    <row r="176" ht="15.75" customHeight="1">
      <c r="A176" s="24"/>
      <c r="B176" s="24"/>
      <c r="C176" s="24"/>
      <c r="D176" s="24"/>
    </row>
    <row r="177" ht="15.75" customHeight="1">
      <c r="A177" s="24"/>
      <c r="B177" s="24"/>
      <c r="C177" s="24"/>
      <c r="D177" s="24"/>
    </row>
    <row r="178" ht="15.75" customHeight="1">
      <c r="A178" s="24"/>
      <c r="B178" s="24"/>
      <c r="C178" s="24"/>
      <c r="D178" s="24"/>
    </row>
    <row r="179" ht="15.75" customHeight="1">
      <c r="A179" s="24"/>
      <c r="B179" s="24"/>
      <c r="C179" s="24"/>
      <c r="D179" s="24"/>
    </row>
    <row r="180" ht="15.75" customHeight="1">
      <c r="A180" s="24"/>
      <c r="B180" s="24"/>
      <c r="C180" s="24"/>
      <c r="D180" s="24"/>
    </row>
    <row r="181" ht="15.75" customHeight="1">
      <c r="A181" s="24"/>
      <c r="B181" s="24"/>
      <c r="C181" s="24"/>
      <c r="D181" s="24"/>
    </row>
    <row r="182" ht="15.75" customHeight="1">
      <c r="A182" s="24"/>
      <c r="B182" s="24"/>
      <c r="C182" s="24"/>
      <c r="D182" s="24"/>
    </row>
    <row r="183" ht="15.75" customHeight="1">
      <c r="A183" s="24"/>
      <c r="B183" s="24"/>
      <c r="C183" s="24"/>
      <c r="D183" s="24"/>
    </row>
    <row r="184" ht="15.75" customHeight="1">
      <c r="A184" s="24"/>
      <c r="B184" s="24"/>
      <c r="C184" s="24"/>
      <c r="D184" s="24"/>
    </row>
    <row r="185" ht="15.75" customHeight="1">
      <c r="A185" s="24"/>
      <c r="B185" s="24"/>
      <c r="C185" s="24"/>
      <c r="D185" s="24"/>
    </row>
    <row r="186" ht="15.75" customHeight="1">
      <c r="A186" s="24"/>
      <c r="B186" s="24"/>
      <c r="C186" s="24"/>
      <c r="D186" s="24"/>
    </row>
    <row r="187" ht="15.75" customHeight="1">
      <c r="A187" s="24"/>
      <c r="B187" s="24"/>
      <c r="C187" s="24"/>
      <c r="D187" s="24"/>
    </row>
    <row r="188" ht="15.75" customHeight="1">
      <c r="A188" s="24"/>
      <c r="B188" s="24"/>
      <c r="C188" s="24"/>
      <c r="D188" s="24"/>
    </row>
    <row r="189" ht="15.75" customHeight="1">
      <c r="A189" s="24"/>
      <c r="B189" s="24"/>
      <c r="C189" s="24"/>
      <c r="D189" s="24"/>
    </row>
    <row r="190" ht="15.75" customHeight="1">
      <c r="A190" s="24"/>
      <c r="B190" s="24"/>
      <c r="C190" s="24"/>
      <c r="D190" s="24"/>
    </row>
    <row r="191" ht="15.75" customHeight="1">
      <c r="A191" s="24"/>
      <c r="B191" s="24"/>
      <c r="C191" s="24"/>
      <c r="D191" s="24"/>
    </row>
    <row r="192" ht="15.75" customHeight="1">
      <c r="A192" s="24"/>
      <c r="B192" s="24"/>
      <c r="C192" s="24"/>
      <c r="D192" s="24"/>
    </row>
    <row r="193" ht="15.75" customHeight="1">
      <c r="A193" s="24"/>
      <c r="B193" s="24"/>
      <c r="C193" s="24"/>
      <c r="D193" s="24"/>
    </row>
    <row r="194" ht="15.75" customHeight="1">
      <c r="A194" s="24"/>
      <c r="B194" s="24"/>
      <c r="C194" s="24"/>
      <c r="D194" s="24"/>
    </row>
    <row r="195" ht="15.75" customHeight="1">
      <c r="A195" s="24"/>
      <c r="B195" s="24"/>
      <c r="C195" s="24"/>
      <c r="D195" s="24"/>
    </row>
    <row r="196" ht="15.75" customHeight="1">
      <c r="A196" s="24"/>
      <c r="B196" s="24"/>
      <c r="C196" s="24"/>
      <c r="D196" s="24"/>
    </row>
    <row r="197" ht="15.75" customHeight="1">
      <c r="A197" s="24"/>
      <c r="B197" s="24"/>
      <c r="C197" s="24"/>
      <c r="D197" s="24"/>
    </row>
    <row r="198" ht="15.75" customHeight="1">
      <c r="A198" s="24"/>
      <c r="B198" s="24"/>
      <c r="C198" s="24"/>
      <c r="D198" s="24"/>
    </row>
    <row r="199" ht="15.75" customHeight="1">
      <c r="A199" s="24"/>
      <c r="B199" s="24"/>
      <c r="C199" s="24"/>
      <c r="D199" s="24"/>
    </row>
    <row r="200" ht="15.75" customHeight="1">
      <c r="A200" s="24"/>
      <c r="B200" s="24"/>
      <c r="C200" s="24"/>
      <c r="D200" s="24"/>
    </row>
    <row r="201" ht="15.75" customHeight="1">
      <c r="A201" s="24"/>
      <c r="B201" s="24"/>
      <c r="C201" s="24"/>
      <c r="D201" s="24"/>
    </row>
    <row r="202" ht="15.75" customHeight="1">
      <c r="A202" s="24"/>
      <c r="B202" s="24"/>
      <c r="C202" s="24"/>
      <c r="D202" s="24"/>
    </row>
    <row r="203" ht="15.75" customHeight="1">
      <c r="A203" s="24"/>
      <c r="B203" s="24"/>
      <c r="C203" s="24"/>
      <c r="D203" s="24"/>
    </row>
    <row r="204" ht="15.75" customHeight="1">
      <c r="A204" s="24"/>
      <c r="B204" s="24"/>
      <c r="C204" s="24"/>
      <c r="D204" s="24"/>
    </row>
    <row r="205" ht="15.75" customHeight="1">
      <c r="A205" s="24"/>
      <c r="B205" s="24"/>
      <c r="C205" s="24"/>
      <c r="D205" s="24"/>
    </row>
    <row r="206" ht="15.75" customHeight="1">
      <c r="A206" s="24"/>
      <c r="B206" s="24"/>
      <c r="C206" s="24"/>
      <c r="D206" s="24"/>
    </row>
    <row r="207" ht="15.75" customHeight="1">
      <c r="A207" s="24"/>
      <c r="B207" s="24"/>
      <c r="C207" s="24"/>
      <c r="D207" s="24"/>
    </row>
    <row r="208" ht="15.75" customHeight="1">
      <c r="A208" s="24"/>
      <c r="B208" s="24"/>
      <c r="C208" s="24"/>
      <c r="D208" s="24"/>
    </row>
    <row r="209" ht="15.75" customHeight="1">
      <c r="A209" s="24"/>
      <c r="B209" s="24"/>
      <c r="C209" s="24"/>
      <c r="D209" s="24"/>
    </row>
    <row r="210" ht="15.75" customHeight="1">
      <c r="A210" s="24"/>
      <c r="B210" s="24"/>
      <c r="C210" s="24"/>
      <c r="D210" s="24"/>
    </row>
    <row r="211" ht="15.75" customHeight="1">
      <c r="A211" s="24"/>
      <c r="B211" s="24"/>
      <c r="C211" s="24"/>
      <c r="D211" s="24"/>
    </row>
    <row r="212" ht="15.75" customHeight="1">
      <c r="A212" s="24"/>
      <c r="B212" s="24"/>
      <c r="C212" s="24"/>
      <c r="D212" s="24"/>
    </row>
    <row r="213" ht="15.75" customHeight="1">
      <c r="A213" s="24"/>
      <c r="B213" s="24"/>
      <c r="C213" s="24"/>
      <c r="D213" s="24"/>
    </row>
    <row r="214" ht="15.75" customHeight="1">
      <c r="A214" s="24"/>
      <c r="B214" s="24"/>
      <c r="C214" s="24"/>
      <c r="D214" s="24"/>
    </row>
    <row r="215" ht="15.75" customHeight="1">
      <c r="A215" s="24"/>
      <c r="B215" s="24"/>
      <c r="C215" s="24"/>
      <c r="D215" s="24"/>
    </row>
    <row r="216" ht="15.75" customHeight="1">
      <c r="A216" s="24"/>
      <c r="B216" s="24"/>
      <c r="C216" s="24"/>
      <c r="D216" s="24"/>
    </row>
    <row r="217" ht="15.75" customHeight="1">
      <c r="A217" s="24"/>
      <c r="B217" s="24"/>
      <c r="C217" s="24"/>
      <c r="D217" s="24"/>
    </row>
    <row r="218" ht="15.75" customHeight="1">
      <c r="A218" s="24"/>
      <c r="B218" s="24"/>
      <c r="C218" s="24"/>
      <c r="D218" s="24"/>
    </row>
    <row r="219" ht="15.75" customHeight="1">
      <c r="A219" s="24"/>
      <c r="B219" s="24"/>
      <c r="C219" s="24"/>
      <c r="D219" s="24"/>
    </row>
    <row r="220" ht="15.75" customHeight="1">
      <c r="A220" s="24"/>
      <c r="B220" s="24"/>
      <c r="C220" s="24"/>
      <c r="D220" s="24"/>
    </row>
    <row r="221" ht="15.75" customHeight="1">
      <c r="A221" s="24"/>
      <c r="B221" s="24"/>
      <c r="C221" s="24"/>
      <c r="D221" s="24"/>
    </row>
    <row r="222" ht="15.75" customHeight="1">
      <c r="A222" s="24"/>
      <c r="B222" s="24"/>
      <c r="C222" s="24"/>
      <c r="D222" s="24"/>
    </row>
    <row r="223" ht="15.75" customHeight="1">
      <c r="A223" s="24"/>
      <c r="B223" s="24"/>
      <c r="C223" s="24"/>
      <c r="D223" s="24"/>
    </row>
    <row r="224" ht="15.75" customHeight="1">
      <c r="A224" s="24"/>
      <c r="B224" s="24"/>
      <c r="C224" s="24"/>
      <c r="D224" s="24"/>
    </row>
    <row r="225" ht="15.75" customHeight="1">
      <c r="A225" s="24"/>
      <c r="B225" s="24"/>
      <c r="C225" s="24"/>
      <c r="D225" s="24"/>
    </row>
    <row r="226" ht="15.75" customHeight="1">
      <c r="A226" s="24"/>
      <c r="B226" s="24"/>
      <c r="C226" s="24"/>
      <c r="D226" s="24"/>
    </row>
    <row r="227" ht="15.75" customHeight="1">
      <c r="A227" s="24"/>
      <c r="B227" s="24"/>
      <c r="C227" s="24"/>
      <c r="D227" s="24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5.0"/>
    <col customWidth="1" min="3" max="3" width="6.75"/>
    <col customWidth="1" min="4" max="4" width="46.38"/>
    <col customWidth="1" min="5" max="6" width="12.63"/>
  </cols>
  <sheetData>
    <row r="1" ht="26.25" customHeight="1">
      <c r="A1" s="10" t="s">
        <v>385</v>
      </c>
      <c r="B1" s="11"/>
      <c r="C1" s="11"/>
      <c r="D1" s="12"/>
    </row>
    <row r="2" ht="22.5" customHeight="1">
      <c r="A2" s="13" t="str">
        <f>IFERROR(__xludf.DUMMYFUNCTION("query('一覧'!A:E,""select A,C,D,E where B ='厚別区'"",1)"),"設置年度")</f>
        <v>設置年度</v>
      </c>
      <c r="B2" s="14" t="str">
        <f>IFERROR(__xludf.DUMMYFUNCTION("""COMPUTED_VALUE"""),"申請団体")</f>
        <v>申請団体</v>
      </c>
      <c r="C2" s="14" t="str">
        <f>IFERROR(__xludf.DUMMYFUNCTION("""COMPUTED_VALUE"""),"台数")</f>
        <v>台数</v>
      </c>
      <c r="D2" s="15" t="str">
        <f>IFERROR(__xludf.DUMMYFUNCTION("""COMPUTED_VALUE"""),"設置場所")</f>
        <v>設置場所</v>
      </c>
    </row>
    <row r="3" ht="15.75" customHeight="1">
      <c r="A3" s="16" t="str">
        <f>IFERROR(__xludf.DUMMYFUNCTION("""COMPUTED_VALUE"""),"平成30年度")</f>
        <v>平成30年度</v>
      </c>
      <c r="B3" s="2" t="str">
        <f>IFERROR(__xludf.DUMMYFUNCTION("""COMPUTED_VALUE"""),"厚別南二丁目町内会")</f>
        <v>厚別南二丁目町内会</v>
      </c>
      <c r="C3" s="2" t="str">
        <f>IFERROR(__xludf.DUMMYFUNCTION("""COMPUTED_VALUE"""),"4台")</f>
        <v>4台</v>
      </c>
      <c r="D3" s="17" t="str">
        <f>IFERROR(__xludf.DUMMYFUNCTION("""COMPUTED_VALUE"""),"①厚別南2-21
②厚別南2-26
③厚別南2-30
④厚別南2-31")</f>
        <v>①厚別南2-21
②厚別南2-26
③厚別南2-30
④厚別南2-31</v>
      </c>
    </row>
    <row r="4" ht="15.75" customHeight="1">
      <c r="A4" s="16" t="str">
        <f>IFERROR(__xludf.DUMMYFUNCTION("""COMPUTED_VALUE"""),"令和元年度")</f>
        <v>令和元年度</v>
      </c>
      <c r="B4" s="2" t="str">
        <f>IFERROR(__xludf.DUMMYFUNCTION("""COMPUTED_VALUE"""),"上野幌町内会")</f>
        <v>上野幌町内会</v>
      </c>
      <c r="C4" s="2" t="str">
        <f>IFERROR(__xludf.DUMMYFUNCTION("""COMPUTED_VALUE"""),"4台")</f>
        <v>4台</v>
      </c>
      <c r="D4" s="17" t="str">
        <f>IFERROR(__xludf.DUMMYFUNCTION("""COMPUTED_VALUE"""),"①厚別南4丁目
②厚別南5丁目
③厚別南6丁目
④厚別南7丁目")</f>
        <v>①厚別南4丁目
②厚別南5丁目
③厚別南6丁目
④厚別南7丁目</v>
      </c>
    </row>
    <row r="5" ht="15.75" customHeight="1">
      <c r="A5" s="16" t="str">
        <f>IFERROR(__xludf.DUMMYFUNCTION("""COMPUTED_VALUE"""),"令和２年度")</f>
        <v>令和２年度</v>
      </c>
      <c r="B5" s="2" t="str">
        <f>IFERROR(__xludf.DUMMYFUNCTION("""COMPUTED_VALUE"""),"厚別西厚信会")</f>
        <v>厚別西厚信会</v>
      </c>
      <c r="C5" s="2" t="str">
        <f>IFERROR(__xludf.DUMMYFUNCTION("""COMPUTED_VALUE"""),"4台")</f>
        <v>4台</v>
      </c>
      <c r="D5" s="17" t="str">
        <f>IFERROR(__xludf.DUMMYFUNCTION("""COMPUTED_VALUE"""),"①厚別西2条1丁目3
②厚別西2条3丁目7
③厚別西3条5丁目1
④厚別西5条3丁目3")</f>
        <v>①厚別西2条1丁目3
②厚別西2条3丁目7
③厚別西3条5丁目1
④厚別西5条3丁目3</v>
      </c>
    </row>
    <row r="6" ht="15.75" customHeight="1">
      <c r="A6" s="16" t="str">
        <f>IFERROR(__xludf.DUMMYFUNCTION("""COMPUTED_VALUE"""),"令和２年度")</f>
        <v>令和２年度</v>
      </c>
      <c r="B6" s="2" t="str">
        <f>IFERROR(__xludf.DUMMYFUNCTION("""COMPUTED_VALUE"""),"厚別南三町内会")</f>
        <v>厚別南三町内会</v>
      </c>
      <c r="C6" s="2" t="str">
        <f>IFERROR(__xludf.DUMMYFUNCTION("""COMPUTED_VALUE"""),"2台")</f>
        <v>2台</v>
      </c>
      <c r="D6" s="17" t="str">
        <f>IFERROR(__xludf.DUMMYFUNCTION("""COMPUTED_VALUE"""),"①厚別南3丁目11
②厚別南3丁目11　　")</f>
        <v>①厚別南3丁目11
②厚別南3丁目11　　</v>
      </c>
    </row>
    <row r="7" ht="15.75" customHeight="1">
      <c r="A7" s="16" t="str">
        <f>IFERROR(__xludf.DUMMYFUNCTION("""COMPUTED_VALUE"""),"令和３年度")</f>
        <v>令和３年度</v>
      </c>
      <c r="B7" s="2" t="str">
        <f>IFERROR(__xludf.DUMMYFUNCTION("""COMPUTED_VALUE"""),"南ひばりが丘町内会")</f>
        <v>南ひばりが丘町内会</v>
      </c>
      <c r="C7" s="2" t="str">
        <f>IFERROR(__xludf.DUMMYFUNCTION("""COMPUTED_VALUE"""),"6台")</f>
        <v>6台</v>
      </c>
      <c r="D7" s="17" t="str">
        <f>IFERROR(__xludf.DUMMYFUNCTION("""COMPUTED_VALUE"""),"①上野幌1条1丁目14
②上野幌1条1丁目12
③上野幌1条1丁目4
④上野幌1条1丁目5
⑤上野幌1条1丁目10
⑥上野幌1条1丁目9")</f>
        <v>①上野幌1条1丁目14
②上野幌1条1丁目12
③上野幌1条1丁目4
④上野幌1条1丁目5
⑤上野幌1条1丁目10
⑥上野幌1条1丁目9</v>
      </c>
    </row>
    <row r="8" ht="15.75" customHeight="1">
      <c r="A8" s="16" t="str">
        <f>IFERROR(__xludf.DUMMYFUNCTION("""COMPUTED_VALUE"""),"令和３年度")</f>
        <v>令和３年度</v>
      </c>
      <c r="B8" s="2" t="str">
        <f>IFERROR(__xludf.DUMMYFUNCTION("""COMPUTED_VALUE"""),"厚別中央振興会")</f>
        <v>厚別中央振興会</v>
      </c>
      <c r="C8" s="2" t="str">
        <f>IFERROR(__xludf.DUMMYFUNCTION("""COMPUTED_VALUE"""),"7台")</f>
        <v>7台</v>
      </c>
      <c r="D8" s="17" t="str">
        <f>IFERROR(__xludf.DUMMYFUNCTION("""COMPUTED_VALUE"""),"①厚別中央5条4丁目
②厚別中央4条2丁目
③厚別中央4条3丁目
④厚別中央5条3丁目
⑤厚別中央5条5丁目
⑥厚別中央4条4丁目
⑦厚別中央3条4丁目")</f>
        <v>①厚別中央5条4丁目
②厚別中央4条2丁目
③厚別中央4条3丁目
④厚別中央5条3丁目
⑤厚別中央5条5丁目
⑥厚別中央4条4丁目
⑦厚別中央3条4丁目</v>
      </c>
    </row>
    <row r="9" ht="15.75" customHeight="1">
      <c r="A9" s="16" t="str">
        <f>IFERROR(__xludf.DUMMYFUNCTION("""COMPUTED_VALUE"""),"令和４年度")</f>
        <v>令和４年度</v>
      </c>
      <c r="B9" s="2" t="str">
        <f>IFERROR(__xludf.DUMMYFUNCTION("""COMPUTED_VALUE"""),"厚別西厚信会")</f>
        <v>厚別西厚信会</v>
      </c>
      <c r="C9" s="2" t="str">
        <f>IFERROR(__xludf.DUMMYFUNCTION("""COMPUTED_VALUE"""),"3台")</f>
        <v>3台</v>
      </c>
      <c r="D9" s="17" t="str">
        <f>IFERROR(__xludf.DUMMYFUNCTION("""COMPUTED_VALUE"""),"①厚別西1条5丁目2
②厚別西1条2丁目4
③厚別中央5条2丁目3")</f>
        <v>①厚別西1条5丁目2
②厚別西1条2丁目4
③厚別中央5条2丁目3</v>
      </c>
    </row>
    <row r="10" ht="15.75" customHeight="1">
      <c r="A10" s="16" t="str">
        <f>IFERROR(__xludf.DUMMYFUNCTION("""COMPUTED_VALUE"""),"令和４年度")</f>
        <v>令和４年度</v>
      </c>
      <c r="B10" s="2" t="str">
        <f>IFERROR(__xludf.DUMMYFUNCTION("""COMPUTED_VALUE"""),"ターミナルハイツ大谷地町内会")</f>
        <v>ターミナルハイツ大谷地町内会</v>
      </c>
      <c r="C10" s="2" t="str">
        <f>IFERROR(__xludf.DUMMYFUNCTION("""COMPUTED_VALUE"""),"3台")</f>
        <v>3台</v>
      </c>
      <c r="D10" s="17" t="str">
        <f>IFERROR(__xludf.DUMMYFUNCTION("""COMPUTED_VALUE"""),"①大谷地東3丁目2
②大谷地東3丁目2
③大谷地東3丁目2")</f>
        <v>①大谷地東3丁目2
②大谷地東3丁目2
③大谷地東3丁目2</v>
      </c>
    </row>
    <row r="11" ht="15.75" customHeight="1">
      <c r="A11" s="16" t="str">
        <f>IFERROR(__xludf.DUMMYFUNCTION("""COMPUTED_VALUE"""),"令和５年度")</f>
        <v>令和５年度</v>
      </c>
      <c r="B11" s="2" t="str">
        <f>IFERROR(__xludf.DUMMYFUNCTION("""COMPUTED_VALUE"""),"旭町町内会")</f>
        <v>旭町町内会</v>
      </c>
      <c r="C11" s="2" t="str">
        <f>IFERROR(__xludf.DUMMYFUNCTION("""COMPUTED_VALUE"""),"1台")</f>
        <v>1台</v>
      </c>
      <c r="D11" s="17" t="str">
        <f>IFERROR(__xludf.DUMMYFUNCTION("""COMPUTED_VALUE"""),"①厚別中央3条1丁目")</f>
        <v>①厚別中央3条1丁目</v>
      </c>
    </row>
    <row r="12" ht="15.75" customHeight="1">
      <c r="A12" s="18" t="str">
        <f>IFERROR(__xludf.DUMMYFUNCTION("""COMPUTED_VALUE"""),"令和６年度")</f>
        <v>令和６年度</v>
      </c>
      <c r="B12" s="5" t="str">
        <f>IFERROR(__xludf.DUMMYFUNCTION("""COMPUTED_VALUE"""),"新さっぽろさくら自治会")</f>
        <v>新さっぽろさくら自治会</v>
      </c>
      <c r="C12" s="5" t="str">
        <f>IFERROR(__xludf.DUMMYFUNCTION("""COMPUTED_VALUE"""),"3台")</f>
        <v>3台</v>
      </c>
      <c r="D12" s="19" t="str">
        <f>IFERROR(__xludf.DUMMYFUNCTION("""COMPUTED_VALUE"""),"①厚別中央1条5丁目5
②厚別中央1条5丁目5
③厚別中央1条5丁目5")</f>
        <v>①厚別中央1条5丁目5
②厚別中央1条5丁目5
③厚別中央1条5丁目5</v>
      </c>
    </row>
    <row r="13" ht="15.75" customHeight="1">
      <c r="A13" s="25"/>
      <c r="B13" s="25"/>
      <c r="C13" s="25"/>
      <c r="D13" s="26"/>
    </row>
    <row r="14" ht="15.75" customHeight="1">
      <c r="A14" s="8"/>
      <c r="B14" s="8"/>
      <c r="C14" s="8"/>
      <c r="D14" s="23"/>
    </row>
    <row r="15" ht="15.75" customHeight="1">
      <c r="A15" s="8"/>
      <c r="B15" s="8"/>
      <c r="C15" s="8"/>
      <c r="D15" s="23"/>
    </row>
    <row r="16" ht="15.75" customHeight="1">
      <c r="A16" s="8"/>
      <c r="B16" s="8"/>
      <c r="C16" s="8"/>
      <c r="D16" s="23"/>
    </row>
    <row r="17" ht="15.75" customHeight="1">
      <c r="A17" s="8"/>
      <c r="B17" s="8"/>
      <c r="C17" s="8"/>
      <c r="D17" s="23"/>
    </row>
    <row r="18" ht="15.75" customHeight="1">
      <c r="A18" s="8"/>
      <c r="B18" s="8"/>
      <c r="C18" s="8"/>
      <c r="D18" s="23"/>
    </row>
    <row r="19" ht="15.75" customHeight="1">
      <c r="A19" s="8"/>
      <c r="B19" s="8"/>
      <c r="C19" s="8"/>
      <c r="D19" s="23"/>
    </row>
    <row r="20" ht="15.75" customHeight="1">
      <c r="A20" s="8"/>
      <c r="B20" s="8"/>
      <c r="C20" s="8"/>
      <c r="D20" s="23"/>
    </row>
    <row r="21" ht="15.75" customHeight="1">
      <c r="A21" s="8"/>
      <c r="B21" s="8"/>
      <c r="C21" s="8"/>
      <c r="D21" s="23"/>
    </row>
    <row r="22" ht="15.75" customHeight="1">
      <c r="A22" s="8"/>
      <c r="B22" s="8"/>
      <c r="C22" s="8"/>
      <c r="D22" s="23"/>
    </row>
    <row r="23" ht="15.75" customHeight="1">
      <c r="A23" s="8"/>
      <c r="B23" s="8"/>
      <c r="C23" s="8"/>
      <c r="D23" s="23"/>
    </row>
    <row r="24" ht="15.75" customHeight="1">
      <c r="A24" s="8"/>
      <c r="B24" s="8"/>
      <c r="C24" s="8"/>
      <c r="D24" s="23"/>
    </row>
    <row r="25" ht="15.75" customHeight="1">
      <c r="A25" s="8"/>
      <c r="B25" s="8"/>
      <c r="C25" s="8"/>
      <c r="D25" s="23"/>
    </row>
    <row r="26" ht="15.75" customHeight="1">
      <c r="A26" s="8"/>
      <c r="B26" s="8"/>
      <c r="C26" s="8"/>
      <c r="D26" s="23"/>
    </row>
    <row r="27" ht="15.75" customHeight="1">
      <c r="A27" s="8"/>
      <c r="B27" s="8"/>
      <c r="C27" s="8"/>
      <c r="D27" s="23"/>
    </row>
    <row r="28" ht="15.75" customHeight="1">
      <c r="A28" s="8"/>
      <c r="B28" s="8"/>
      <c r="C28" s="8"/>
      <c r="D28" s="23"/>
    </row>
    <row r="29" ht="15.75" customHeight="1">
      <c r="A29" s="8"/>
      <c r="B29" s="8"/>
      <c r="C29" s="8"/>
      <c r="D29" s="23"/>
    </row>
    <row r="30" ht="15.75" customHeight="1">
      <c r="A30" s="8"/>
      <c r="B30" s="8"/>
      <c r="C30" s="8"/>
      <c r="D30" s="23"/>
    </row>
    <row r="31" ht="15.75" customHeight="1">
      <c r="A31" s="8"/>
      <c r="B31" s="8"/>
      <c r="C31" s="8"/>
      <c r="D31" s="8"/>
    </row>
    <row r="32" ht="15.75" customHeight="1">
      <c r="A32" s="8"/>
      <c r="B32" s="8"/>
      <c r="C32" s="8"/>
      <c r="D32" s="8"/>
    </row>
    <row r="33" ht="15.75" customHeight="1">
      <c r="A33" s="8"/>
      <c r="B33" s="8"/>
      <c r="C33" s="8"/>
      <c r="D33" s="8"/>
    </row>
    <row r="34" ht="15.75" customHeight="1">
      <c r="A34" s="8"/>
      <c r="B34" s="8"/>
      <c r="C34" s="8"/>
      <c r="D34" s="8"/>
    </row>
    <row r="35" ht="15.75" customHeight="1">
      <c r="A35" s="8"/>
      <c r="B35" s="8"/>
      <c r="C35" s="8"/>
      <c r="D35" s="8"/>
    </row>
    <row r="36" ht="15.75" customHeight="1">
      <c r="A36" s="8"/>
      <c r="B36" s="8"/>
      <c r="C36" s="8"/>
      <c r="D36" s="8"/>
    </row>
    <row r="37" ht="15.75" customHeight="1">
      <c r="A37" s="8"/>
      <c r="B37" s="8"/>
      <c r="C37" s="8"/>
      <c r="D37" s="8"/>
    </row>
    <row r="38" ht="15.75" customHeight="1">
      <c r="A38" s="8"/>
      <c r="B38" s="8"/>
      <c r="C38" s="8"/>
      <c r="D38" s="8"/>
    </row>
    <row r="39" ht="15.75" customHeight="1">
      <c r="A39" s="8"/>
      <c r="B39" s="8"/>
      <c r="C39" s="8"/>
      <c r="D39" s="8"/>
    </row>
    <row r="40" ht="15.75" customHeight="1">
      <c r="A40" s="8"/>
      <c r="B40" s="8"/>
      <c r="C40" s="8"/>
      <c r="D40" s="8"/>
    </row>
    <row r="41" ht="15.75" customHeight="1">
      <c r="A41" s="8"/>
      <c r="B41" s="8"/>
      <c r="C41" s="8"/>
      <c r="D41" s="8"/>
    </row>
    <row r="42" ht="15.75" customHeight="1">
      <c r="A42" s="8"/>
      <c r="B42" s="8"/>
      <c r="C42" s="8"/>
      <c r="D42" s="8"/>
    </row>
    <row r="43" ht="15.75" customHeight="1">
      <c r="A43" s="8"/>
      <c r="B43" s="8"/>
      <c r="C43" s="8"/>
      <c r="D43" s="8"/>
    </row>
    <row r="44" ht="15.75" customHeight="1">
      <c r="A44" s="8"/>
      <c r="B44" s="8"/>
      <c r="C44" s="8"/>
      <c r="D44" s="8"/>
    </row>
    <row r="45" ht="15.75" customHeight="1">
      <c r="A45" s="8"/>
      <c r="B45" s="8"/>
      <c r="C45" s="8"/>
      <c r="D45" s="8"/>
    </row>
    <row r="46" ht="15.75" customHeight="1">
      <c r="A46" s="8"/>
      <c r="B46" s="8"/>
      <c r="C46" s="8"/>
      <c r="D46" s="8"/>
    </row>
    <row r="47" ht="15.75" customHeight="1">
      <c r="A47" s="8"/>
      <c r="B47" s="8"/>
      <c r="C47" s="8"/>
      <c r="D47" s="8"/>
    </row>
    <row r="48" ht="15.75" customHeight="1">
      <c r="A48" s="8"/>
      <c r="B48" s="8"/>
      <c r="C48" s="8"/>
      <c r="D48" s="8"/>
    </row>
    <row r="49" ht="15.75" customHeight="1">
      <c r="A49" s="8"/>
      <c r="B49" s="8"/>
      <c r="C49" s="8"/>
      <c r="D49" s="8"/>
    </row>
    <row r="50" ht="15.75" customHeight="1">
      <c r="A50" s="8"/>
      <c r="B50" s="8"/>
      <c r="C50" s="8"/>
      <c r="D50" s="8"/>
    </row>
    <row r="51" ht="15.75" customHeight="1">
      <c r="A51" s="8"/>
      <c r="B51" s="8"/>
      <c r="C51" s="8"/>
      <c r="D51" s="8"/>
    </row>
    <row r="52" ht="15.75" customHeight="1">
      <c r="A52" s="8"/>
      <c r="B52" s="8"/>
      <c r="C52" s="8"/>
      <c r="D52" s="8"/>
    </row>
    <row r="53" ht="15.75" customHeight="1">
      <c r="A53" s="8"/>
      <c r="B53" s="8"/>
      <c r="C53" s="8"/>
      <c r="D53" s="8"/>
    </row>
    <row r="54" ht="15.75" customHeight="1">
      <c r="A54" s="8"/>
      <c r="B54" s="8"/>
      <c r="C54" s="8"/>
      <c r="D54" s="8"/>
    </row>
    <row r="55" ht="15.75" customHeight="1">
      <c r="A55" s="8"/>
      <c r="B55" s="8"/>
      <c r="C55" s="8"/>
      <c r="D55" s="8"/>
    </row>
    <row r="56" ht="15.75" customHeight="1">
      <c r="A56" s="8"/>
      <c r="B56" s="8"/>
      <c r="C56" s="8"/>
      <c r="D56" s="8"/>
    </row>
    <row r="57" ht="15.75" customHeight="1">
      <c r="A57" s="8"/>
      <c r="B57" s="8"/>
      <c r="C57" s="8"/>
      <c r="D57" s="8"/>
    </row>
    <row r="58" ht="15.75" customHeight="1">
      <c r="A58" s="8"/>
      <c r="B58" s="8"/>
      <c r="C58" s="8"/>
      <c r="D58" s="8"/>
    </row>
    <row r="59" ht="15.75" customHeight="1">
      <c r="A59" s="8"/>
      <c r="B59" s="8"/>
      <c r="C59" s="8"/>
      <c r="D59" s="8"/>
    </row>
    <row r="60" ht="15.75" customHeight="1">
      <c r="A60" s="8"/>
      <c r="B60" s="8"/>
      <c r="C60" s="8"/>
      <c r="D60" s="8"/>
    </row>
    <row r="61" ht="15.75" customHeight="1">
      <c r="A61" s="8"/>
      <c r="B61" s="8"/>
      <c r="C61" s="8"/>
      <c r="D61" s="8"/>
    </row>
    <row r="62" ht="15.75" customHeight="1">
      <c r="A62" s="8"/>
      <c r="B62" s="8"/>
      <c r="C62" s="8"/>
      <c r="D62" s="8"/>
    </row>
    <row r="63" ht="15.75" customHeight="1">
      <c r="A63" s="8"/>
      <c r="B63" s="8"/>
      <c r="C63" s="8"/>
      <c r="D63" s="8"/>
    </row>
    <row r="64" ht="15.75" customHeight="1">
      <c r="A64" s="8"/>
      <c r="B64" s="8"/>
      <c r="C64" s="8"/>
      <c r="D64" s="8"/>
    </row>
    <row r="65" ht="15.75" customHeight="1">
      <c r="A65" s="8"/>
      <c r="B65" s="8"/>
      <c r="C65" s="8"/>
      <c r="D65" s="8"/>
    </row>
    <row r="66" ht="15.75" customHeight="1">
      <c r="A66" s="8"/>
      <c r="B66" s="8"/>
      <c r="C66" s="8"/>
      <c r="D66" s="8"/>
    </row>
    <row r="67" ht="15.75" customHeight="1">
      <c r="A67" s="8"/>
      <c r="B67" s="8"/>
      <c r="C67" s="8"/>
      <c r="D67" s="8"/>
    </row>
    <row r="68" ht="15.75" customHeight="1">
      <c r="A68" s="8"/>
      <c r="B68" s="8"/>
      <c r="C68" s="8"/>
      <c r="D68" s="8"/>
    </row>
    <row r="69" ht="15.75" customHeight="1">
      <c r="A69" s="8"/>
      <c r="B69" s="8"/>
      <c r="C69" s="8"/>
      <c r="D69" s="8"/>
    </row>
    <row r="70" ht="15.75" customHeight="1">
      <c r="A70" s="8"/>
      <c r="B70" s="8"/>
      <c r="C70" s="8"/>
      <c r="D70" s="8"/>
    </row>
    <row r="71" ht="15.75" customHeight="1">
      <c r="A71" s="8"/>
      <c r="B71" s="8"/>
      <c r="C71" s="8"/>
      <c r="D71" s="8"/>
    </row>
    <row r="72" ht="15.75" customHeight="1">
      <c r="A72" s="8"/>
      <c r="B72" s="8"/>
      <c r="C72" s="8"/>
      <c r="D72" s="8"/>
    </row>
    <row r="73" ht="15.75" customHeight="1">
      <c r="A73" s="8"/>
      <c r="B73" s="8"/>
      <c r="C73" s="8"/>
      <c r="D73" s="8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24"/>
      <c r="B101" s="24"/>
      <c r="C101" s="24"/>
      <c r="D101" s="24"/>
    </row>
    <row r="102" ht="15.75" customHeight="1">
      <c r="A102" s="24"/>
      <c r="B102" s="24"/>
      <c r="C102" s="24"/>
      <c r="D102" s="24"/>
    </row>
    <row r="103" ht="15.75" customHeight="1">
      <c r="A103" s="24"/>
      <c r="B103" s="24"/>
      <c r="C103" s="24"/>
      <c r="D103" s="24"/>
    </row>
    <row r="104" ht="15.75" customHeight="1">
      <c r="A104" s="24"/>
      <c r="B104" s="24"/>
      <c r="C104" s="24"/>
      <c r="D104" s="24"/>
    </row>
    <row r="105" ht="15.75" customHeight="1">
      <c r="A105" s="24"/>
      <c r="B105" s="24"/>
      <c r="C105" s="24"/>
      <c r="D105" s="24"/>
    </row>
    <row r="106" ht="15.75" customHeight="1">
      <c r="A106" s="24"/>
      <c r="B106" s="24"/>
      <c r="C106" s="24"/>
      <c r="D106" s="24"/>
    </row>
    <row r="107" ht="15.75" customHeight="1">
      <c r="A107" s="24"/>
      <c r="B107" s="24"/>
      <c r="C107" s="24"/>
      <c r="D107" s="24"/>
    </row>
    <row r="108" ht="15.75" customHeight="1">
      <c r="A108" s="24"/>
      <c r="B108" s="24"/>
      <c r="C108" s="24"/>
      <c r="D108" s="24"/>
    </row>
    <row r="109" ht="15.75" customHeight="1">
      <c r="A109" s="24"/>
      <c r="B109" s="24"/>
      <c r="C109" s="24"/>
      <c r="D109" s="24"/>
    </row>
    <row r="110" ht="15.75" customHeight="1">
      <c r="A110" s="24"/>
      <c r="B110" s="24"/>
      <c r="C110" s="24"/>
      <c r="D110" s="24"/>
    </row>
    <row r="111" ht="15.75" customHeight="1">
      <c r="A111" s="24"/>
      <c r="B111" s="24"/>
      <c r="C111" s="24"/>
      <c r="D111" s="24"/>
    </row>
    <row r="112" ht="15.75" customHeight="1">
      <c r="A112" s="24"/>
      <c r="B112" s="24"/>
      <c r="C112" s="24"/>
      <c r="D112" s="24"/>
    </row>
    <row r="113" ht="15.75" customHeight="1">
      <c r="A113" s="24"/>
      <c r="B113" s="24"/>
      <c r="C113" s="24"/>
      <c r="D113" s="24"/>
    </row>
    <row r="114" ht="15.75" customHeight="1">
      <c r="A114" s="24"/>
      <c r="B114" s="24"/>
      <c r="C114" s="24"/>
      <c r="D114" s="24"/>
    </row>
    <row r="115" ht="15.75" customHeight="1">
      <c r="A115" s="24"/>
      <c r="B115" s="24"/>
      <c r="C115" s="24"/>
      <c r="D115" s="24"/>
    </row>
    <row r="116" ht="15.75" customHeight="1">
      <c r="A116" s="24"/>
      <c r="B116" s="24"/>
      <c r="C116" s="24"/>
      <c r="D116" s="24"/>
    </row>
    <row r="117" ht="15.75" customHeight="1">
      <c r="A117" s="24"/>
      <c r="B117" s="24"/>
      <c r="C117" s="24"/>
      <c r="D117" s="24"/>
    </row>
    <row r="118" ht="15.75" customHeight="1">
      <c r="A118" s="24"/>
      <c r="B118" s="24"/>
      <c r="C118" s="24"/>
      <c r="D118" s="24"/>
    </row>
    <row r="119" ht="15.75" customHeight="1">
      <c r="A119" s="24"/>
      <c r="B119" s="24"/>
      <c r="C119" s="24"/>
      <c r="D119" s="24"/>
    </row>
    <row r="120" ht="15.75" customHeight="1">
      <c r="A120" s="24"/>
      <c r="B120" s="24"/>
      <c r="C120" s="24"/>
      <c r="D120" s="24"/>
    </row>
    <row r="121" ht="15.75" customHeight="1">
      <c r="A121" s="24"/>
      <c r="B121" s="24"/>
      <c r="C121" s="24"/>
      <c r="D121" s="24"/>
    </row>
    <row r="122" ht="15.75" customHeight="1">
      <c r="A122" s="24"/>
      <c r="B122" s="24"/>
      <c r="C122" s="24"/>
      <c r="D122" s="24"/>
    </row>
    <row r="123" ht="15.75" customHeight="1">
      <c r="A123" s="24"/>
      <c r="B123" s="24"/>
      <c r="C123" s="24"/>
      <c r="D123" s="24"/>
    </row>
    <row r="124" ht="15.75" customHeight="1">
      <c r="A124" s="24"/>
      <c r="B124" s="24"/>
      <c r="C124" s="24"/>
      <c r="D124" s="24"/>
    </row>
    <row r="125" ht="15.75" customHeight="1">
      <c r="A125" s="24"/>
      <c r="B125" s="24"/>
      <c r="C125" s="24"/>
      <c r="D125" s="24"/>
    </row>
    <row r="126" ht="15.75" customHeight="1">
      <c r="A126" s="24"/>
      <c r="B126" s="24"/>
      <c r="C126" s="24"/>
      <c r="D126" s="24"/>
    </row>
    <row r="127" ht="15.75" customHeight="1">
      <c r="A127" s="24"/>
      <c r="B127" s="24"/>
      <c r="C127" s="24"/>
      <c r="D127" s="24"/>
    </row>
    <row r="128" ht="15.75" customHeight="1">
      <c r="A128" s="24"/>
      <c r="B128" s="24"/>
      <c r="C128" s="24"/>
      <c r="D128" s="24"/>
    </row>
    <row r="129" ht="15.75" customHeight="1">
      <c r="A129" s="24"/>
      <c r="B129" s="24"/>
      <c r="C129" s="24"/>
      <c r="D129" s="24"/>
    </row>
    <row r="130" ht="15.75" customHeight="1">
      <c r="A130" s="24"/>
      <c r="B130" s="24"/>
      <c r="C130" s="24"/>
      <c r="D130" s="24"/>
    </row>
    <row r="131" ht="15.75" customHeight="1">
      <c r="A131" s="24"/>
      <c r="B131" s="24"/>
      <c r="C131" s="24"/>
      <c r="D131" s="24"/>
    </row>
    <row r="132" ht="15.75" customHeight="1">
      <c r="A132" s="24"/>
      <c r="B132" s="24"/>
      <c r="C132" s="24"/>
      <c r="D132" s="24"/>
    </row>
    <row r="133" ht="15.75" customHeight="1">
      <c r="A133" s="24"/>
      <c r="B133" s="24"/>
      <c r="C133" s="24"/>
      <c r="D133" s="24"/>
    </row>
    <row r="134" ht="15.75" customHeight="1">
      <c r="A134" s="24"/>
      <c r="B134" s="24"/>
      <c r="C134" s="24"/>
      <c r="D134" s="24"/>
    </row>
    <row r="135" ht="15.75" customHeight="1">
      <c r="A135" s="24"/>
      <c r="B135" s="24"/>
      <c r="C135" s="24"/>
      <c r="D135" s="24"/>
    </row>
    <row r="136" ht="15.75" customHeight="1">
      <c r="A136" s="24"/>
      <c r="B136" s="24"/>
      <c r="C136" s="24"/>
      <c r="D136" s="24"/>
    </row>
    <row r="137" ht="15.75" customHeight="1">
      <c r="A137" s="24"/>
      <c r="B137" s="24"/>
      <c r="C137" s="24"/>
      <c r="D137" s="24"/>
    </row>
    <row r="138" ht="15.75" customHeight="1">
      <c r="A138" s="24"/>
      <c r="B138" s="24"/>
      <c r="C138" s="24"/>
      <c r="D138" s="24"/>
    </row>
    <row r="139" ht="15.75" customHeight="1">
      <c r="A139" s="24"/>
      <c r="B139" s="24"/>
      <c r="C139" s="24"/>
      <c r="D139" s="24"/>
    </row>
    <row r="140" ht="15.75" customHeight="1">
      <c r="A140" s="24"/>
      <c r="B140" s="24"/>
      <c r="C140" s="24"/>
      <c r="D140" s="24"/>
    </row>
    <row r="141" ht="15.75" customHeight="1">
      <c r="A141" s="24"/>
      <c r="B141" s="24"/>
      <c r="C141" s="24"/>
      <c r="D141" s="24"/>
    </row>
    <row r="142" ht="15.75" customHeight="1">
      <c r="A142" s="24"/>
      <c r="B142" s="24"/>
      <c r="C142" s="24"/>
      <c r="D142" s="24"/>
    </row>
    <row r="143" ht="15.75" customHeight="1">
      <c r="A143" s="24"/>
      <c r="B143" s="24"/>
      <c r="C143" s="24"/>
      <c r="D143" s="24"/>
    </row>
    <row r="144" ht="15.75" customHeight="1">
      <c r="A144" s="24"/>
      <c r="B144" s="24"/>
      <c r="C144" s="24"/>
      <c r="D144" s="24"/>
    </row>
    <row r="145" ht="15.75" customHeight="1">
      <c r="A145" s="24"/>
      <c r="B145" s="24"/>
      <c r="C145" s="24"/>
      <c r="D145" s="24"/>
    </row>
    <row r="146" ht="15.75" customHeight="1">
      <c r="A146" s="24"/>
      <c r="B146" s="24"/>
      <c r="C146" s="24"/>
      <c r="D146" s="24"/>
    </row>
    <row r="147" ht="15.75" customHeight="1">
      <c r="A147" s="24"/>
      <c r="B147" s="24"/>
      <c r="C147" s="24"/>
      <c r="D147" s="24"/>
    </row>
    <row r="148" ht="15.75" customHeight="1">
      <c r="A148" s="24"/>
      <c r="B148" s="24"/>
      <c r="C148" s="24"/>
      <c r="D148" s="24"/>
    </row>
    <row r="149" ht="15.75" customHeight="1">
      <c r="A149" s="24"/>
      <c r="B149" s="24"/>
      <c r="C149" s="24"/>
      <c r="D149" s="24"/>
    </row>
    <row r="150" ht="15.75" customHeight="1">
      <c r="A150" s="24"/>
      <c r="B150" s="24"/>
      <c r="C150" s="24"/>
      <c r="D150" s="24"/>
    </row>
    <row r="151" ht="15.75" customHeight="1">
      <c r="A151" s="24"/>
      <c r="B151" s="24"/>
      <c r="C151" s="24"/>
      <c r="D151" s="24"/>
    </row>
    <row r="152" ht="15.75" customHeight="1">
      <c r="A152" s="24"/>
      <c r="B152" s="24"/>
      <c r="C152" s="24"/>
      <c r="D152" s="24"/>
    </row>
    <row r="153" ht="15.75" customHeight="1">
      <c r="A153" s="24"/>
      <c r="B153" s="24"/>
      <c r="C153" s="24"/>
      <c r="D153" s="24"/>
    </row>
    <row r="154" ht="15.75" customHeight="1">
      <c r="A154" s="24"/>
      <c r="B154" s="24"/>
      <c r="C154" s="24"/>
      <c r="D154" s="24"/>
    </row>
    <row r="155" ht="15.75" customHeight="1">
      <c r="A155" s="24"/>
      <c r="B155" s="24"/>
      <c r="C155" s="24"/>
      <c r="D155" s="24"/>
    </row>
    <row r="156" ht="15.75" customHeight="1">
      <c r="A156" s="24"/>
      <c r="B156" s="24"/>
      <c r="C156" s="24"/>
      <c r="D156" s="24"/>
    </row>
    <row r="157" ht="15.75" customHeight="1">
      <c r="A157" s="24"/>
      <c r="B157" s="24"/>
      <c r="C157" s="24"/>
      <c r="D157" s="24"/>
    </row>
    <row r="158" ht="15.75" customHeight="1">
      <c r="A158" s="24"/>
      <c r="B158" s="24"/>
      <c r="C158" s="24"/>
      <c r="D158" s="24"/>
    </row>
    <row r="159" ht="15.75" customHeight="1">
      <c r="A159" s="24"/>
      <c r="B159" s="24"/>
      <c r="C159" s="24"/>
      <c r="D159" s="24"/>
    </row>
    <row r="160" ht="15.75" customHeight="1">
      <c r="A160" s="24"/>
      <c r="B160" s="24"/>
      <c r="C160" s="24"/>
      <c r="D160" s="24"/>
    </row>
    <row r="161" ht="15.75" customHeight="1">
      <c r="A161" s="24"/>
      <c r="B161" s="24"/>
      <c r="C161" s="24"/>
      <c r="D161" s="24"/>
    </row>
    <row r="162" ht="15.75" customHeight="1">
      <c r="A162" s="24"/>
      <c r="B162" s="24"/>
      <c r="C162" s="24"/>
      <c r="D162" s="24"/>
    </row>
    <row r="163" ht="15.75" customHeight="1">
      <c r="A163" s="24"/>
      <c r="B163" s="24"/>
      <c r="C163" s="24"/>
      <c r="D163" s="24"/>
    </row>
    <row r="164" ht="15.75" customHeight="1">
      <c r="A164" s="24"/>
      <c r="B164" s="24"/>
      <c r="C164" s="24"/>
      <c r="D164" s="24"/>
    </row>
    <row r="165" ht="15.75" customHeight="1">
      <c r="A165" s="24"/>
      <c r="B165" s="24"/>
      <c r="C165" s="24"/>
      <c r="D165" s="24"/>
    </row>
    <row r="166" ht="15.75" customHeight="1">
      <c r="A166" s="24"/>
      <c r="B166" s="24"/>
      <c r="C166" s="24"/>
      <c r="D166" s="24"/>
    </row>
    <row r="167" ht="15.75" customHeight="1">
      <c r="A167" s="24"/>
      <c r="B167" s="24"/>
      <c r="C167" s="24"/>
      <c r="D167" s="24"/>
    </row>
    <row r="168" ht="15.75" customHeight="1">
      <c r="A168" s="24"/>
      <c r="B168" s="24"/>
      <c r="C168" s="24"/>
      <c r="D168" s="24"/>
    </row>
    <row r="169" ht="15.75" customHeight="1">
      <c r="A169" s="24"/>
      <c r="B169" s="24"/>
      <c r="C169" s="24"/>
      <c r="D169" s="24"/>
    </row>
    <row r="170" ht="15.75" customHeight="1">
      <c r="A170" s="24"/>
      <c r="B170" s="24"/>
      <c r="C170" s="24"/>
      <c r="D170" s="24"/>
    </row>
    <row r="171" ht="15.75" customHeight="1">
      <c r="A171" s="24"/>
      <c r="B171" s="24"/>
      <c r="C171" s="24"/>
      <c r="D171" s="24"/>
    </row>
    <row r="172" ht="15.75" customHeight="1">
      <c r="A172" s="24"/>
      <c r="B172" s="24"/>
      <c r="C172" s="24"/>
      <c r="D172" s="24"/>
    </row>
    <row r="173" ht="15.75" customHeight="1">
      <c r="A173" s="24"/>
      <c r="B173" s="24"/>
      <c r="C173" s="24"/>
      <c r="D173" s="24"/>
    </row>
    <row r="174" ht="15.75" customHeight="1">
      <c r="A174" s="24"/>
      <c r="B174" s="24"/>
      <c r="C174" s="24"/>
      <c r="D174" s="24"/>
    </row>
    <row r="175" ht="15.75" customHeight="1">
      <c r="A175" s="24"/>
      <c r="B175" s="24"/>
      <c r="C175" s="24"/>
      <c r="D175" s="24"/>
    </row>
    <row r="176" ht="15.75" customHeight="1">
      <c r="A176" s="24"/>
      <c r="B176" s="24"/>
      <c r="C176" s="24"/>
      <c r="D176" s="24"/>
    </row>
    <row r="177" ht="15.75" customHeight="1">
      <c r="A177" s="24"/>
      <c r="B177" s="24"/>
      <c r="C177" s="24"/>
      <c r="D177" s="24"/>
    </row>
    <row r="178" ht="15.75" customHeight="1">
      <c r="A178" s="24"/>
      <c r="B178" s="24"/>
      <c r="C178" s="24"/>
      <c r="D178" s="24"/>
    </row>
    <row r="179" ht="15.75" customHeight="1">
      <c r="A179" s="24"/>
      <c r="B179" s="24"/>
      <c r="C179" s="24"/>
      <c r="D179" s="24"/>
    </row>
    <row r="180" ht="15.75" customHeight="1">
      <c r="A180" s="24"/>
      <c r="B180" s="24"/>
      <c r="C180" s="24"/>
      <c r="D180" s="24"/>
    </row>
    <row r="181" ht="15.75" customHeight="1">
      <c r="A181" s="24"/>
      <c r="B181" s="24"/>
      <c r="C181" s="24"/>
      <c r="D181" s="24"/>
    </row>
    <row r="182" ht="15.75" customHeight="1">
      <c r="A182" s="24"/>
      <c r="B182" s="24"/>
      <c r="C182" s="24"/>
      <c r="D182" s="24"/>
    </row>
    <row r="183" ht="15.75" customHeight="1">
      <c r="A183" s="24"/>
      <c r="B183" s="24"/>
      <c r="C183" s="24"/>
      <c r="D183" s="24"/>
    </row>
    <row r="184" ht="15.75" customHeight="1">
      <c r="A184" s="24"/>
      <c r="B184" s="24"/>
      <c r="C184" s="24"/>
      <c r="D184" s="24"/>
    </row>
    <row r="185" ht="15.75" customHeight="1">
      <c r="A185" s="24"/>
      <c r="B185" s="24"/>
      <c r="C185" s="24"/>
      <c r="D185" s="24"/>
    </row>
    <row r="186" ht="15.75" customHeight="1">
      <c r="A186" s="24"/>
      <c r="B186" s="24"/>
      <c r="C186" s="24"/>
      <c r="D186" s="24"/>
    </row>
    <row r="187" ht="15.75" customHeight="1">
      <c r="A187" s="24"/>
      <c r="B187" s="24"/>
      <c r="C187" s="24"/>
      <c r="D187" s="24"/>
    </row>
    <row r="188" ht="15.75" customHeight="1">
      <c r="A188" s="24"/>
      <c r="B188" s="24"/>
      <c r="C188" s="24"/>
      <c r="D188" s="24"/>
    </row>
    <row r="189" ht="15.75" customHeight="1">
      <c r="A189" s="24"/>
      <c r="B189" s="24"/>
      <c r="C189" s="24"/>
      <c r="D189" s="24"/>
    </row>
    <row r="190" ht="15.75" customHeight="1">
      <c r="A190" s="24"/>
      <c r="B190" s="24"/>
      <c r="C190" s="24"/>
      <c r="D190" s="24"/>
    </row>
    <row r="191" ht="15.75" customHeight="1">
      <c r="A191" s="24"/>
      <c r="B191" s="24"/>
      <c r="C191" s="24"/>
      <c r="D191" s="24"/>
    </row>
    <row r="192" ht="15.75" customHeight="1">
      <c r="A192" s="24"/>
      <c r="B192" s="24"/>
      <c r="C192" s="24"/>
      <c r="D192" s="24"/>
    </row>
    <row r="193" ht="15.75" customHeight="1">
      <c r="A193" s="24"/>
      <c r="B193" s="24"/>
      <c r="C193" s="24"/>
      <c r="D193" s="24"/>
    </row>
    <row r="194" ht="15.75" customHeight="1">
      <c r="A194" s="24"/>
      <c r="B194" s="24"/>
      <c r="C194" s="24"/>
      <c r="D194" s="24"/>
    </row>
    <row r="195" ht="15.75" customHeight="1">
      <c r="A195" s="24"/>
      <c r="B195" s="24"/>
      <c r="C195" s="24"/>
      <c r="D195" s="24"/>
    </row>
    <row r="196" ht="15.75" customHeight="1">
      <c r="A196" s="24"/>
      <c r="B196" s="24"/>
      <c r="C196" s="24"/>
      <c r="D196" s="24"/>
    </row>
    <row r="197" ht="15.75" customHeight="1">
      <c r="A197" s="24"/>
      <c r="B197" s="24"/>
      <c r="C197" s="24"/>
      <c r="D197" s="24"/>
    </row>
    <row r="198" ht="15.75" customHeight="1">
      <c r="A198" s="24"/>
      <c r="B198" s="24"/>
      <c r="C198" s="24"/>
      <c r="D198" s="24"/>
    </row>
    <row r="199" ht="15.75" customHeight="1">
      <c r="A199" s="24"/>
      <c r="B199" s="24"/>
      <c r="C199" s="24"/>
      <c r="D199" s="24"/>
    </row>
    <row r="200" ht="15.75" customHeight="1">
      <c r="A200" s="24"/>
      <c r="B200" s="24"/>
      <c r="C200" s="24"/>
      <c r="D200" s="24"/>
    </row>
    <row r="201" ht="15.75" customHeight="1">
      <c r="A201" s="24"/>
      <c r="B201" s="24"/>
      <c r="C201" s="24"/>
      <c r="D201" s="24"/>
    </row>
    <row r="202" ht="15.75" customHeight="1">
      <c r="A202" s="24"/>
      <c r="B202" s="24"/>
      <c r="C202" s="24"/>
      <c r="D202" s="24"/>
    </row>
    <row r="203" ht="15.75" customHeight="1">
      <c r="A203" s="24"/>
      <c r="B203" s="24"/>
      <c r="C203" s="24"/>
      <c r="D203" s="24"/>
    </row>
    <row r="204" ht="15.75" customHeight="1">
      <c r="A204" s="24"/>
      <c r="B204" s="24"/>
      <c r="C204" s="24"/>
      <c r="D204" s="24"/>
    </row>
    <row r="205" ht="15.75" customHeight="1">
      <c r="A205" s="24"/>
      <c r="B205" s="24"/>
      <c r="C205" s="24"/>
      <c r="D205" s="24"/>
    </row>
    <row r="206" ht="15.75" customHeight="1">
      <c r="A206" s="24"/>
      <c r="B206" s="24"/>
      <c r="C206" s="24"/>
      <c r="D206" s="24"/>
    </row>
    <row r="207" ht="15.75" customHeight="1">
      <c r="A207" s="24"/>
      <c r="B207" s="24"/>
      <c r="C207" s="24"/>
      <c r="D207" s="24"/>
    </row>
    <row r="208" ht="15.75" customHeight="1">
      <c r="A208" s="24"/>
      <c r="B208" s="24"/>
      <c r="C208" s="24"/>
      <c r="D208" s="24"/>
    </row>
    <row r="209" ht="15.75" customHeight="1">
      <c r="A209" s="24"/>
      <c r="B209" s="24"/>
      <c r="C209" s="24"/>
      <c r="D209" s="24"/>
    </row>
    <row r="210" ht="15.75" customHeight="1">
      <c r="A210" s="24"/>
      <c r="B210" s="24"/>
      <c r="C210" s="24"/>
      <c r="D210" s="24"/>
    </row>
    <row r="211" ht="15.75" customHeight="1">
      <c r="A211" s="24"/>
      <c r="B211" s="24"/>
      <c r="C211" s="24"/>
      <c r="D211" s="24"/>
    </row>
    <row r="212" ht="15.75" customHeight="1">
      <c r="A212" s="24"/>
      <c r="B212" s="24"/>
      <c r="C212" s="24"/>
      <c r="D212" s="24"/>
    </row>
    <row r="213" ht="15.75" customHeight="1">
      <c r="A213" s="24"/>
      <c r="B213" s="24"/>
      <c r="C213" s="24"/>
      <c r="D213" s="24"/>
    </row>
    <row r="214" ht="15.75" customHeight="1">
      <c r="A214" s="24"/>
      <c r="B214" s="24"/>
      <c r="C214" s="24"/>
      <c r="D214" s="24"/>
    </row>
    <row r="215" ht="15.75" customHeight="1">
      <c r="A215" s="24"/>
      <c r="B215" s="24"/>
      <c r="C215" s="24"/>
      <c r="D215" s="24"/>
    </row>
    <row r="216" ht="15.75" customHeight="1">
      <c r="A216" s="24"/>
      <c r="B216" s="24"/>
      <c r="C216" s="24"/>
      <c r="D216" s="24"/>
    </row>
    <row r="217" ht="15.75" customHeight="1">
      <c r="A217" s="24"/>
      <c r="B217" s="24"/>
      <c r="C217" s="24"/>
      <c r="D217" s="24"/>
    </row>
    <row r="218" ht="15.75" customHeight="1">
      <c r="A218" s="24"/>
      <c r="B218" s="24"/>
      <c r="C218" s="24"/>
      <c r="D218" s="24"/>
    </row>
    <row r="219" ht="15.75" customHeight="1">
      <c r="A219" s="24"/>
      <c r="B219" s="24"/>
      <c r="C219" s="24"/>
      <c r="D219" s="24"/>
    </row>
    <row r="220" ht="15.75" customHeight="1">
      <c r="A220" s="24"/>
      <c r="B220" s="24"/>
      <c r="C220" s="24"/>
      <c r="D220" s="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4.88"/>
    <col customWidth="1" min="3" max="3" width="6.75"/>
    <col customWidth="1" min="4" max="4" width="46.38"/>
    <col customWidth="1" min="5" max="6" width="12.63"/>
  </cols>
  <sheetData>
    <row r="1" ht="26.25" customHeight="1">
      <c r="A1" s="10" t="s">
        <v>386</v>
      </c>
      <c r="B1" s="11"/>
      <c r="C1" s="11"/>
      <c r="D1" s="12"/>
    </row>
    <row r="2" ht="22.5" customHeight="1">
      <c r="A2" s="13" t="str">
        <f>IFERROR(__xludf.DUMMYFUNCTION("query('一覧'!A:E,""select A,C,D,E where B ='豊平区'"",1)"),"設置年度")</f>
        <v>設置年度</v>
      </c>
      <c r="B2" s="14" t="str">
        <f>IFERROR(__xludf.DUMMYFUNCTION("""COMPUTED_VALUE"""),"申請団体")</f>
        <v>申請団体</v>
      </c>
      <c r="C2" s="14" t="str">
        <f>IFERROR(__xludf.DUMMYFUNCTION("""COMPUTED_VALUE"""),"台数")</f>
        <v>台数</v>
      </c>
      <c r="D2" s="15" t="str">
        <f>IFERROR(__xludf.DUMMYFUNCTION("""COMPUTED_VALUE"""),"設置場所")</f>
        <v>設置場所</v>
      </c>
    </row>
    <row r="3" ht="15.75" customHeight="1">
      <c r="A3" s="16" t="str">
        <f>IFERROR(__xludf.DUMMYFUNCTION("""COMPUTED_VALUE"""),"平成30年度")</f>
        <v>平成30年度</v>
      </c>
      <c r="B3" s="2" t="str">
        <f>IFERROR(__xludf.DUMMYFUNCTION("""COMPUTED_VALUE"""),"しんたく月寒町内会")</f>
        <v>しんたく月寒町内会</v>
      </c>
      <c r="C3" s="2" t="str">
        <f>IFERROR(__xludf.DUMMYFUNCTION("""COMPUTED_VALUE"""),"4台")</f>
        <v>4台</v>
      </c>
      <c r="D3" s="17" t="str">
        <f>IFERROR(__xludf.DUMMYFUNCTION("""COMPUTED_VALUE"""),"①月寒東2条12丁目
②月寒東2条12丁目6
③月寒東2条13丁目1
④月寒東3条11丁目1")</f>
        <v>①月寒東2条12丁目
②月寒東2条12丁目6
③月寒東2条13丁目1
④月寒東3条11丁目1</v>
      </c>
    </row>
    <row r="4" ht="15.75" customHeight="1">
      <c r="A4" s="16" t="str">
        <f>IFERROR(__xludf.DUMMYFUNCTION("""COMPUTED_VALUE"""),"平成30年度")</f>
        <v>平成30年度</v>
      </c>
      <c r="B4" s="2" t="str">
        <f>IFERROR(__xludf.DUMMYFUNCTION("""COMPUTED_VALUE"""),"平岸あざみ町内会")</f>
        <v>平岸あざみ町内会</v>
      </c>
      <c r="C4" s="2" t="str">
        <f>IFERROR(__xludf.DUMMYFUNCTION("""COMPUTED_VALUE"""),"2台")</f>
        <v>2台</v>
      </c>
      <c r="D4" s="17" t="str">
        <f>IFERROR(__xludf.DUMMYFUNCTION("""COMPUTED_VALUE"""),"①平岸1条9丁目6
②平岸1条9丁目6")</f>
        <v>①平岸1条9丁目6
②平岸1条9丁目6</v>
      </c>
    </row>
    <row r="5" ht="15.75" customHeight="1">
      <c r="A5" s="16" t="str">
        <f>IFERROR(__xludf.DUMMYFUNCTION("""COMPUTED_VALUE"""),"平成30年度")</f>
        <v>平成30年度</v>
      </c>
      <c r="B5" s="2" t="str">
        <f>IFERROR(__xludf.DUMMYFUNCTION("""COMPUTED_VALUE"""),"クリーンリバーフィネス
福住東町内会")</f>
        <v>クリーンリバーフィネス
福住東町内会</v>
      </c>
      <c r="C5" s="2" t="str">
        <f>IFERROR(__xludf.DUMMYFUNCTION("""COMPUTED_VALUE"""),"1台")</f>
        <v>1台</v>
      </c>
      <c r="D5" s="17" t="str">
        <f>IFERROR(__xludf.DUMMYFUNCTION("""COMPUTED_VALUE"""),"①月寒東2条16丁目1")</f>
        <v>①月寒東2条16丁目1</v>
      </c>
    </row>
    <row r="6" ht="15.75" customHeight="1">
      <c r="A6" s="16" t="str">
        <f>IFERROR(__xludf.DUMMYFUNCTION("""COMPUTED_VALUE"""),"令和元年度")</f>
        <v>令和元年度</v>
      </c>
      <c r="B6" s="2" t="str">
        <f>IFERROR(__xludf.DUMMYFUNCTION("""COMPUTED_VALUE"""),"西岡クロバー町内会")</f>
        <v>西岡クロバー町内会</v>
      </c>
      <c r="C6" s="2" t="str">
        <f>IFERROR(__xludf.DUMMYFUNCTION("""COMPUTED_VALUE"""),"2台")</f>
        <v>2台</v>
      </c>
      <c r="D6" s="17" t="str">
        <f>IFERROR(__xludf.DUMMYFUNCTION("""COMPUTED_VALUE"""),"①西岡4条1丁目
②西岡5条1丁目　")</f>
        <v>①西岡4条1丁目
②西岡5条1丁目　</v>
      </c>
    </row>
    <row r="7" ht="15.75" customHeight="1">
      <c r="A7" s="16" t="str">
        <f>IFERROR(__xludf.DUMMYFUNCTION("""COMPUTED_VALUE"""),"令和５年度")</f>
        <v>令和５年度</v>
      </c>
      <c r="B7" s="2" t="str">
        <f>IFERROR(__xludf.DUMMYFUNCTION("""COMPUTED_VALUE"""),"豊平６分区町内会")</f>
        <v>豊平６分区町内会</v>
      </c>
      <c r="C7" s="2" t="str">
        <f>IFERROR(__xludf.DUMMYFUNCTION("""COMPUTED_VALUE"""),"3台")</f>
        <v>3台</v>
      </c>
      <c r="D7" s="17" t="str">
        <f>IFERROR(__xludf.DUMMYFUNCTION("""COMPUTED_VALUE"""),"①豊平4条3丁目4
②豊平4条3丁目4
③豊平4条3丁目4")</f>
        <v>①豊平4条3丁目4
②豊平4条3丁目4
③豊平4条3丁目4</v>
      </c>
    </row>
    <row r="8" ht="15.75" customHeight="1">
      <c r="A8" s="16" t="str">
        <f>IFERROR(__xludf.DUMMYFUNCTION("""COMPUTED_VALUE"""),"令和５年度")</f>
        <v>令和５年度</v>
      </c>
      <c r="B8" s="2" t="str">
        <f>IFERROR(__xludf.DUMMYFUNCTION("""COMPUTED_VALUE"""),"東月寒２区町内会")</f>
        <v>東月寒２区町内会</v>
      </c>
      <c r="C8" s="2" t="str">
        <f>IFERROR(__xludf.DUMMYFUNCTION("""COMPUTED_VALUE"""),"3台")</f>
        <v>3台</v>
      </c>
      <c r="D8" s="17" t="str">
        <f>IFERROR(__xludf.DUMMYFUNCTION("""COMPUTED_VALUE"""),"①月寒東2条13丁目3
②月寒東3条11丁目3
③月寒東3条11丁目3")</f>
        <v>①月寒東2条13丁目3
②月寒東3条11丁目3
③月寒東3条11丁目3</v>
      </c>
    </row>
    <row r="9" ht="15.75" customHeight="1">
      <c r="A9" s="16" t="str">
        <f>IFERROR(__xludf.DUMMYFUNCTION("""COMPUTED_VALUE"""),"令和５年度")</f>
        <v>令和５年度</v>
      </c>
      <c r="B9" s="2" t="str">
        <f>IFERROR(__xludf.DUMMYFUNCTION("""COMPUTED_VALUE"""),"西岡田園むつみ町内会")</f>
        <v>西岡田園むつみ町内会</v>
      </c>
      <c r="C9" s="2" t="str">
        <f>IFERROR(__xludf.DUMMYFUNCTION("""COMPUTED_VALUE"""),"8台")</f>
        <v>8台</v>
      </c>
      <c r="D9" s="17" t="str">
        <f>IFERROR(__xludf.DUMMYFUNCTION("""COMPUTED_VALUE"""),"①西岡2条1丁目5
②西岡2条1丁目5
③西岡2条1丁目2
④西岡2条1丁目2
⑤西岡2条1丁目6
⑥西岡2条1丁目7
⑦西岡2条1丁目8
⑧西岡3条1丁目7")</f>
        <v>①西岡2条1丁目5
②西岡2条1丁目5
③西岡2条1丁目2
④西岡2条1丁目2
⑤西岡2条1丁目6
⑥西岡2条1丁目7
⑦西岡2条1丁目8
⑧西岡3条1丁目7</v>
      </c>
    </row>
    <row r="10" ht="15.75" customHeight="1">
      <c r="A10" s="16" t="str">
        <f>IFERROR(__xludf.DUMMYFUNCTION("""COMPUTED_VALUE"""),"令和５年度")</f>
        <v>令和５年度</v>
      </c>
      <c r="B10" s="2" t="str">
        <f>IFERROR(__xludf.DUMMYFUNCTION("""COMPUTED_VALUE"""),"月ヶ丘町内会")</f>
        <v>月ヶ丘町内会</v>
      </c>
      <c r="C10" s="2" t="str">
        <f>IFERROR(__xludf.DUMMYFUNCTION("""COMPUTED_VALUE"""),"8台")</f>
        <v>8台</v>
      </c>
      <c r="D10" s="17" t="str">
        <f>IFERROR(__xludf.DUMMYFUNCTION("""COMPUTED_VALUE"""),"①月寒西2条8丁目2
②月寒西2条8丁目4
③月寒西3条8丁目
④月寒西3条8丁目
⑤月寒西3条9丁目1
⑥月寒西3条9丁目2
⑦月寒西3条9丁目5
⑧月寒西3条9丁目6")</f>
        <v>①月寒西2条8丁目2
②月寒西2条8丁目4
③月寒西3条8丁目
④月寒西3条8丁目
⑤月寒西3条9丁目1
⑥月寒西3条9丁目2
⑦月寒西3条9丁目5
⑧月寒西3条9丁目6</v>
      </c>
    </row>
    <row r="11" ht="15.75" customHeight="1">
      <c r="A11" s="16" t="str">
        <f>IFERROR(__xludf.DUMMYFUNCTION("""COMPUTED_VALUE"""),"令和６年度")</f>
        <v>令和６年度</v>
      </c>
      <c r="B11" s="2" t="str">
        <f>IFERROR(__xludf.DUMMYFUNCTION("""COMPUTED_VALUE"""),"月寒二区町内会")</f>
        <v>月寒二区町内会</v>
      </c>
      <c r="C11" s="2" t="str">
        <f>IFERROR(__xludf.DUMMYFUNCTION("""COMPUTED_VALUE"""),"3台")</f>
        <v>3台</v>
      </c>
      <c r="D11" s="17" t="str">
        <f>IFERROR(__xludf.DUMMYFUNCTION("""COMPUTED_VALUE"""),"①月寒中央通5丁目5
②月寒西2条6丁目2
③月寒西2条6丁目2")</f>
        <v>①月寒中央通5丁目5
②月寒西2条6丁目2
③月寒西2条6丁目2</v>
      </c>
    </row>
    <row r="12" ht="15.75" customHeight="1">
      <c r="A12" s="18" t="str">
        <f>IFERROR(__xludf.DUMMYFUNCTION("""COMPUTED_VALUE"""),"令和６年度")</f>
        <v>令和６年度</v>
      </c>
      <c r="B12" s="5" t="str">
        <f>IFERROR(__xludf.DUMMYFUNCTION("""COMPUTED_VALUE"""),"美園第10町内会")</f>
        <v>美園第10町内会</v>
      </c>
      <c r="C12" s="5" t="str">
        <f>IFERROR(__xludf.DUMMYFUNCTION("""COMPUTED_VALUE"""),"6台")</f>
        <v>6台</v>
      </c>
      <c r="D12" s="19" t="str">
        <f>IFERROR(__xludf.DUMMYFUNCTION("""COMPUTED_VALUE"""),"①美園3条7丁目2
②美園3条8丁目4
③美園3条8丁目3
④美園2条4丁目4
⑤美園3条4丁目2
⑥美園3条6丁目1")</f>
        <v>①美園3条7丁目2
②美園3条8丁目4
③美園3条8丁目3
④美園2条4丁目4
⑤美園3条4丁目2
⑥美園3条6丁目1</v>
      </c>
    </row>
    <row r="13" ht="15.75" customHeight="1">
      <c r="A13" s="16" t="str">
        <f>IFERROR(__xludf.DUMMYFUNCTION("""COMPUTED_VALUE"""),"令和７年度")</f>
        <v>令和７年度</v>
      </c>
      <c r="B13" s="2" t="str">
        <f>IFERROR(__xludf.DUMMYFUNCTION("""COMPUTED_VALUE"""),"福住北町内会")</f>
        <v>福住北町内会</v>
      </c>
      <c r="C13" s="2" t="str">
        <f>IFERROR(__xludf.DUMMYFUNCTION("""COMPUTED_VALUE"""),"2台")</f>
        <v>2台</v>
      </c>
      <c r="D13" s="17" t="str">
        <f>IFERROR(__xludf.DUMMYFUNCTION("""COMPUTED_VALUE"""),"①福住2条2丁目2
②福住2条2丁目2")</f>
        <v>①福住2条2丁目2
②福住2条2丁目2</v>
      </c>
    </row>
    <row r="14" ht="15.75" customHeight="1">
      <c r="A14" s="16" t="str">
        <f>IFERROR(__xludf.DUMMYFUNCTION("""COMPUTED_VALUE"""),"令和７年度")</f>
        <v>令和７年度</v>
      </c>
      <c r="B14" s="2" t="str">
        <f>IFERROR(__xludf.DUMMYFUNCTION("""COMPUTED_VALUE"""),"月寒七区第一町内会")</f>
        <v>月寒七区第一町内会</v>
      </c>
      <c r="C14" s="2" t="str">
        <f>IFERROR(__xludf.DUMMYFUNCTION("""COMPUTED_VALUE"""),"3台")</f>
        <v>3台</v>
      </c>
      <c r="D14" s="17" t="str">
        <f>IFERROR(__xludf.DUMMYFUNCTION("""COMPUTED_VALUE"""),"①月寒西3条4丁目1
②月寒西3条7丁目1
③月寒西2条7丁目2")</f>
        <v>①月寒西3条4丁目1
②月寒西3条7丁目1
③月寒西2条7丁目2</v>
      </c>
    </row>
    <row r="15" ht="15.75" customHeight="1">
      <c r="A15" s="16" t="str">
        <f>IFERROR(__xludf.DUMMYFUNCTION("""COMPUTED_VALUE"""),"令和７年度")</f>
        <v>令和７年度</v>
      </c>
      <c r="B15" s="2" t="str">
        <f>IFERROR(__xludf.DUMMYFUNCTION("""COMPUTED_VALUE"""),"月寒三区町内会")</f>
        <v>月寒三区町内会</v>
      </c>
      <c r="C15" s="2" t="str">
        <f>IFERROR(__xludf.DUMMYFUNCTION("""COMPUTED_VALUE"""),"2台")</f>
        <v>2台</v>
      </c>
      <c r="D15" s="17" t="str">
        <f>IFERROR(__xludf.DUMMYFUNCTION("""COMPUTED_VALUE"""),"①月寒西1条8丁目4
②月寒西1条8丁目10")</f>
        <v>①月寒西1条8丁目4
②月寒西1条8丁目10</v>
      </c>
    </row>
    <row r="16" ht="15.75" customHeight="1">
      <c r="A16" s="20" t="str">
        <f>IFERROR(__xludf.DUMMYFUNCTION("""COMPUTED_VALUE"""),"令和７年度")</f>
        <v>令和７年度</v>
      </c>
      <c r="B16" s="21" t="str">
        <f>IFERROR(__xludf.DUMMYFUNCTION("""COMPUTED_VALUE"""),"東月寒羊ヶ丘町内会")</f>
        <v>東月寒羊ヶ丘町内会</v>
      </c>
      <c r="C16" s="21" t="str">
        <f>IFERROR(__xludf.DUMMYFUNCTION("""COMPUTED_VALUE"""),"1台")</f>
        <v>1台</v>
      </c>
      <c r="D16" s="22" t="str">
        <f>IFERROR(__xludf.DUMMYFUNCTION("""COMPUTED_VALUE"""),"①月寒東2条15丁目4")</f>
        <v>①月寒東2条15丁目4</v>
      </c>
    </row>
    <row r="17" ht="15.75" customHeight="1">
      <c r="A17" s="8"/>
      <c r="B17" s="8"/>
      <c r="C17" s="8"/>
      <c r="D17" s="23"/>
    </row>
    <row r="18" ht="15.75" customHeight="1">
      <c r="A18" s="8"/>
      <c r="B18" s="8"/>
      <c r="C18" s="8"/>
      <c r="D18" s="23"/>
    </row>
    <row r="19" ht="15.75" customHeight="1">
      <c r="A19" s="8"/>
      <c r="B19" s="8"/>
      <c r="C19" s="8"/>
      <c r="D19" s="23"/>
    </row>
    <row r="20" ht="15.75" customHeight="1">
      <c r="A20" s="8"/>
      <c r="B20" s="8"/>
      <c r="C20" s="8"/>
      <c r="D20" s="23"/>
    </row>
    <row r="21" ht="15.75" customHeight="1">
      <c r="A21" s="8"/>
      <c r="B21" s="8"/>
      <c r="C21" s="8"/>
      <c r="D21" s="23"/>
    </row>
    <row r="22" ht="15.75" customHeight="1">
      <c r="A22" s="8"/>
      <c r="B22" s="8"/>
      <c r="C22" s="8"/>
      <c r="D22" s="23"/>
    </row>
    <row r="23" ht="15.75" customHeight="1">
      <c r="A23" s="8"/>
      <c r="B23" s="8"/>
      <c r="C23" s="8"/>
      <c r="D23" s="23"/>
    </row>
    <row r="24" ht="15.75" customHeight="1">
      <c r="A24" s="8"/>
      <c r="B24" s="8"/>
      <c r="C24" s="8"/>
      <c r="D24" s="23"/>
    </row>
    <row r="25" ht="15.75" customHeight="1">
      <c r="A25" s="8"/>
      <c r="B25" s="8"/>
      <c r="C25" s="8"/>
      <c r="D25" s="23"/>
    </row>
    <row r="26" ht="15.75" customHeight="1">
      <c r="A26" s="8"/>
      <c r="B26" s="8"/>
      <c r="C26" s="8"/>
      <c r="D26" s="23"/>
    </row>
    <row r="27" ht="15.75" customHeight="1">
      <c r="A27" s="8"/>
      <c r="B27" s="8"/>
      <c r="C27" s="8"/>
      <c r="D27" s="23"/>
    </row>
    <row r="28" ht="15.75" customHeight="1">
      <c r="A28" s="8"/>
      <c r="B28" s="8"/>
      <c r="C28" s="8"/>
      <c r="D28" s="23"/>
    </row>
    <row r="29" ht="15.75" customHeight="1">
      <c r="A29" s="8"/>
      <c r="B29" s="8"/>
      <c r="C29" s="8"/>
      <c r="D29" s="23"/>
    </row>
    <row r="30" ht="15.75" customHeight="1">
      <c r="A30" s="8"/>
      <c r="B30" s="8"/>
      <c r="C30" s="8"/>
      <c r="D30" s="23"/>
    </row>
    <row r="31" ht="15.75" customHeight="1">
      <c r="A31" s="8"/>
      <c r="B31" s="8"/>
      <c r="C31" s="8"/>
      <c r="D31" s="8"/>
    </row>
    <row r="32" ht="15.75" customHeight="1">
      <c r="A32" s="8"/>
      <c r="B32" s="8"/>
      <c r="C32" s="8"/>
      <c r="D32" s="8"/>
    </row>
    <row r="33" ht="15.75" customHeight="1">
      <c r="A33" s="8"/>
      <c r="B33" s="8"/>
      <c r="C33" s="8"/>
      <c r="D33" s="8"/>
    </row>
    <row r="34" ht="15.75" customHeight="1">
      <c r="A34" s="8"/>
      <c r="B34" s="8"/>
      <c r="C34" s="8"/>
      <c r="D34" s="8"/>
    </row>
    <row r="35" ht="15.75" customHeight="1">
      <c r="A35" s="8"/>
      <c r="B35" s="8"/>
      <c r="C35" s="8"/>
      <c r="D35" s="8"/>
    </row>
    <row r="36" ht="15.75" customHeight="1">
      <c r="A36" s="8"/>
      <c r="B36" s="8"/>
      <c r="C36" s="8"/>
      <c r="D36" s="8"/>
    </row>
    <row r="37" ht="15.75" customHeight="1">
      <c r="A37" s="8"/>
      <c r="B37" s="8"/>
      <c r="C37" s="8"/>
      <c r="D37" s="8"/>
    </row>
    <row r="38" ht="15.75" customHeight="1">
      <c r="A38" s="8"/>
      <c r="B38" s="8"/>
      <c r="C38" s="8"/>
      <c r="D38" s="8"/>
    </row>
    <row r="39" ht="15.75" customHeight="1">
      <c r="A39" s="8"/>
      <c r="B39" s="8"/>
      <c r="C39" s="8"/>
      <c r="D39" s="8"/>
    </row>
    <row r="40" ht="15.75" customHeight="1">
      <c r="A40" s="8"/>
      <c r="B40" s="8"/>
      <c r="C40" s="8"/>
      <c r="D40" s="8"/>
    </row>
    <row r="41" ht="15.75" customHeight="1">
      <c r="A41" s="8"/>
      <c r="B41" s="8"/>
      <c r="C41" s="8"/>
      <c r="D41" s="8"/>
    </row>
    <row r="42" ht="15.75" customHeight="1">
      <c r="A42" s="8"/>
      <c r="B42" s="8"/>
      <c r="C42" s="8"/>
      <c r="D42" s="8"/>
    </row>
    <row r="43" ht="15.75" customHeight="1">
      <c r="A43" s="8"/>
      <c r="B43" s="8"/>
      <c r="C43" s="8"/>
      <c r="D43" s="8"/>
    </row>
    <row r="44" ht="15.75" customHeight="1">
      <c r="A44" s="8"/>
      <c r="B44" s="8"/>
      <c r="C44" s="8"/>
      <c r="D44" s="8"/>
    </row>
    <row r="45" ht="15.75" customHeight="1">
      <c r="A45" s="8"/>
      <c r="B45" s="8"/>
      <c r="C45" s="8"/>
      <c r="D45" s="8"/>
    </row>
    <row r="46" ht="15.75" customHeight="1">
      <c r="A46" s="8"/>
      <c r="B46" s="8"/>
      <c r="C46" s="8"/>
      <c r="D46" s="8"/>
    </row>
    <row r="47" ht="15.75" customHeight="1">
      <c r="A47" s="8"/>
      <c r="B47" s="8"/>
      <c r="C47" s="8"/>
      <c r="D47" s="8"/>
    </row>
    <row r="48" ht="15.75" customHeight="1">
      <c r="A48" s="8"/>
      <c r="B48" s="8"/>
      <c r="C48" s="8"/>
      <c r="D48" s="8"/>
    </row>
    <row r="49" ht="15.75" customHeight="1">
      <c r="A49" s="8"/>
      <c r="B49" s="8"/>
      <c r="C49" s="8"/>
      <c r="D49" s="8"/>
    </row>
    <row r="50" ht="15.75" customHeight="1">
      <c r="A50" s="8"/>
      <c r="B50" s="8"/>
      <c r="C50" s="8"/>
      <c r="D50" s="8"/>
    </row>
    <row r="51" ht="15.75" customHeight="1">
      <c r="A51" s="8"/>
      <c r="B51" s="8"/>
      <c r="C51" s="8"/>
      <c r="D51" s="8"/>
    </row>
    <row r="52" ht="15.75" customHeight="1">
      <c r="A52" s="8"/>
      <c r="B52" s="8"/>
      <c r="C52" s="8"/>
      <c r="D52" s="8"/>
    </row>
    <row r="53" ht="15.75" customHeight="1">
      <c r="A53" s="8"/>
      <c r="B53" s="8"/>
      <c r="C53" s="8"/>
      <c r="D53" s="8"/>
    </row>
    <row r="54" ht="15.75" customHeight="1">
      <c r="A54" s="8"/>
      <c r="B54" s="8"/>
      <c r="C54" s="8"/>
      <c r="D54" s="8"/>
    </row>
    <row r="55" ht="15.75" customHeight="1">
      <c r="A55" s="8"/>
      <c r="B55" s="8"/>
      <c r="C55" s="8"/>
      <c r="D55" s="8"/>
    </row>
    <row r="56" ht="15.75" customHeight="1">
      <c r="A56" s="8"/>
      <c r="B56" s="8"/>
      <c r="C56" s="8"/>
      <c r="D56" s="8"/>
    </row>
    <row r="57" ht="15.75" customHeight="1">
      <c r="A57" s="8"/>
      <c r="B57" s="8"/>
      <c r="C57" s="8"/>
      <c r="D57" s="8"/>
    </row>
    <row r="58" ht="15.75" customHeight="1">
      <c r="A58" s="8"/>
      <c r="B58" s="8"/>
      <c r="C58" s="8"/>
      <c r="D58" s="8"/>
    </row>
    <row r="59" ht="15.75" customHeight="1">
      <c r="A59" s="8"/>
      <c r="B59" s="8"/>
      <c r="C59" s="8"/>
      <c r="D59" s="8"/>
    </row>
    <row r="60" ht="15.75" customHeight="1">
      <c r="A60" s="8"/>
      <c r="B60" s="8"/>
      <c r="C60" s="8"/>
      <c r="D60" s="8"/>
    </row>
    <row r="61" ht="15.75" customHeight="1">
      <c r="A61" s="8"/>
      <c r="B61" s="8"/>
      <c r="C61" s="8"/>
      <c r="D61" s="8"/>
    </row>
    <row r="62" ht="15.75" customHeight="1">
      <c r="A62" s="8"/>
      <c r="B62" s="8"/>
      <c r="C62" s="8"/>
      <c r="D62" s="8"/>
    </row>
    <row r="63" ht="15.75" customHeight="1">
      <c r="A63" s="8"/>
      <c r="B63" s="8"/>
      <c r="C63" s="8"/>
      <c r="D63" s="8"/>
    </row>
    <row r="64" ht="15.75" customHeight="1">
      <c r="A64" s="8"/>
      <c r="B64" s="8"/>
      <c r="C64" s="8"/>
      <c r="D64" s="8"/>
    </row>
    <row r="65" ht="15.75" customHeight="1">
      <c r="A65" s="8"/>
      <c r="B65" s="8"/>
      <c r="C65" s="8"/>
      <c r="D65" s="8"/>
    </row>
    <row r="66" ht="15.75" customHeight="1">
      <c r="A66" s="8"/>
      <c r="B66" s="8"/>
      <c r="C66" s="8"/>
      <c r="D66" s="8"/>
    </row>
    <row r="67" ht="15.75" customHeight="1">
      <c r="A67" s="8"/>
      <c r="B67" s="8"/>
      <c r="C67" s="8"/>
      <c r="D67" s="8"/>
    </row>
    <row r="68" ht="15.75" customHeight="1">
      <c r="A68" s="8"/>
      <c r="B68" s="8"/>
      <c r="C68" s="8"/>
      <c r="D68" s="8"/>
    </row>
    <row r="69" ht="15.75" customHeight="1">
      <c r="A69" s="8"/>
      <c r="B69" s="8"/>
      <c r="C69" s="8"/>
      <c r="D69" s="8"/>
    </row>
    <row r="70" ht="15.75" customHeight="1">
      <c r="A70" s="8"/>
      <c r="B70" s="8"/>
      <c r="C70" s="8"/>
      <c r="D70" s="8"/>
    </row>
    <row r="71" ht="15.75" customHeight="1">
      <c r="A71" s="8"/>
      <c r="B71" s="8"/>
      <c r="C71" s="8"/>
      <c r="D71" s="8"/>
    </row>
    <row r="72" ht="15.75" customHeight="1">
      <c r="A72" s="8"/>
      <c r="B72" s="8"/>
      <c r="C72" s="8"/>
      <c r="D72" s="8"/>
    </row>
    <row r="73" ht="15.75" customHeight="1">
      <c r="A73" s="8"/>
      <c r="B73" s="8"/>
      <c r="C73" s="8"/>
      <c r="D73" s="8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24"/>
      <c r="B101" s="24"/>
      <c r="C101" s="24"/>
      <c r="D101" s="24"/>
    </row>
    <row r="102" ht="15.75" customHeight="1">
      <c r="A102" s="24"/>
      <c r="B102" s="24"/>
      <c r="C102" s="24"/>
      <c r="D102" s="24"/>
    </row>
    <row r="103" ht="15.75" customHeight="1">
      <c r="A103" s="24"/>
      <c r="B103" s="24"/>
      <c r="C103" s="24"/>
      <c r="D103" s="24"/>
    </row>
    <row r="104" ht="15.75" customHeight="1">
      <c r="A104" s="24"/>
      <c r="B104" s="24"/>
      <c r="C104" s="24"/>
      <c r="D104" s="24"/>
    </row>
    <row r="105" ht="15.75" customHeight="1">
      <c r="A105" s="24"/>
      <c r="B105" s="24"/>
      <c r="C105" s="24"/>
      <c r="D105" s="24"/>
    </row>
    <row r="106" ht="15.75" customHeight="1">
      <c r="A106" s="24"/>
      <c r="B106" s="24"/>
      <c r="C106" s="24"/>
      <c r="D106" s="24"/>
    </row>
    <row r="107" ht="15.75" customHeight="1">
      <c r="A107" s="24"/>
      <c r="B107" s="24"/>
      <c r="C107" s="24"/>
      <c r="D107" s="24"/>
    </row>
    <row r="108" ht="15.75" customHeight="1">
      <c r="A108" s="24"/>
      <c r="B108" s="24"/>
      <c r="C108" s="24"/>
      <c r="D108" s="24"/>
    </row>
    <row r="109" ht="15.75" customHeight="1">
      <c r="A109" s="24"/>
      <c r="B109" s="24"/>
      <c r="C109" s="24"/>
      <c r="D109" s="24"/>
    </row>
    <row r="110" ht="15.75" customHeight="1">
      <c r="A110" s="24"/>
      <c r="B110" s="24"/>
      <c r="C110" s="24"/>
      <c r="D110" s="24"/>
    </row>
    <row r="111" ht="15.75" customHeight="1">
      <c r="A111" s="24"/>
      <c r="B111" s="24"/>
      <c r="C111" s="24"/>
      <c r="D111" s="24"/>
    </row>
    <row r="112" ht="15.75" customHeight="1">
      <c r="A112" s="24"/>
      <c r="B112" s="24"/>
      <c r="C112" s="24"/>
      <c r="D112" s="24"/>
    </row>
    <row r="113" ht="15.75" customHeight="1">
      <c r="A113" s="24"/>
      <c r="B113" s="24"/>
      <c r="C113" s="24"/>
      <c r="D113" s="24"/>
    </row>
    <row r="114" ht="15.75" customHeight="1">
      <c r="A114" s="24"/>
      <c r="B114" s="24"/>
      <c r="C114" s="24"/>
      <c r="D114" s="24"/>
    </row>
    <row r="115" ht="15.75" customHeight="1">
      <c r="A115" s="24"/>
      <c r="B115" s="24"/>
      <c r="C115" s="24"/>
      <c r="D115" s="24"/>
    </row>
    <row r="116" ht="15.75" customHeight="1">
      <c r="A116" s="24"/>
      <c r="B116" s="24"/>
      <c r="C116" s="24"/>
      <c r="D116" s="24"/>
    </row>
    <row r="117" ht="15.75" customHeight="1">
      <c r="A117" s="24"/>
      <c r="B117" s="24"/>
      <c r="C117" s="24"/>
      <c r="D117" s="24"/>
    </row>
    <row r="118" ht="15.75" customHeight="1">
      <c r="A118" s="24"/>
      <c r="B118" s="24"/>
      <c r="C118" s="24"/>
      <c r="D118" s="24"/>
    </row>
    <row r="119" ht="15.75" customHeight="1">
      <c r="A119" s="24"/>
      <c r="B119" s="24"/>
      <c r="C119" s="24"/>
      <c r="D119" s="24"/>
    </row>
    <row r="120" ht="15.75" customHeight="1">
      <c r="A120" s="24"/>
      <c r="B120" s="24"/>
      <c r="C120" s="24"/>
      <c r="D120" s="24"/>
    </row>
    <row r="121" ht="15.75" customHeight="1">
      <c r="A121" s="24"/>
      <c r="B121" s="24"/>
      <c r="C121" s="24"/>
      <c r="D121" s="24"/>
    </row>
    <row r="122" ht="15.75" customHeight="1">
      <c r="A122" s="24"/>
      <c r="B122" s="24"/>
      <c r="C122" s="24"/>
      <c r="D122" s="24"/>
    </row>
    <row r="123" ht="15.75" customHeight="1">
      <c r="A123" s="24"/>
      <c r="B123" s="24"/>
      <c r="C123" s="24"/>
      <c r="D123" s="24"/>
    </row>
    <row r="124" ht="15.75" customHeight="1">
      <c r="A124" s="24"/>
      <c r="B124" s="24"/>
      <c r="C124" s="24"/>
      <c r="D124" s="24"/>
    </row>
    <row r="125" ht="15.75" customHeight="1">
      <c r="A125" s="24"/>
      <c r="B125" s="24"/>
      <c r="C125" s="24"/>
      <c r="D125" s="24"/>
    </row>
    <row r="126" ht="15.75" customHeight="1">
      <c r="A126" s="24"/>
      <c r="B126" s="24"/>
      <c r="C126" s="24"/>
      <c r="D126" s="24"/>
    </row>
    <row r="127" ht="15.75" customHeight="1">
      <c r="A127" s="24"/>
      <c r="B127" s="24"/>
      <c r="C127" s="24"/>
      <c r="D127" s="24"/>
    </row>
    <row r="128" ht="15.75" customHeight="1">
      <c r="A128" s="24"/>
      <c r="B128" s="24"/>
      <c r="C128" s="24"/>
      <c r="D128" s="24"/>
    </row>
    <row r="129" ht="15.75" customHeight="1">
      <c r="A129" s="24"/>
      <c r="B129" s="24"/>
      <c r="C129" s="24"/>
      <c r="D129" s="24"/>
    </row>
    <row r="130" ht="15.75" customHeight="1">
      <c r="A130" s="24"/>
      <c r="B130" s="24"/>
      <c r="C130" s="24"/>
      <c r="D130" s="24"/>
    </row>
    <row r="131" ht="15.75" customHeight="1">
      <c r="A131" s="24"/>
      <c r="B131" s="24"/>
      <c r="C131" s="24"/>
      <c r="D131" s="24"/>
    </row>
    <row r="132" ht="15.75" customHeight="1">
      <c r="A132" s="24"/>
      <c r="B132" s="24"/>
      <c r="C132" s="24"/>
      <c r="D132" s="24"/>
    </row>
    <row r="133" ht="15.75" customHeight="1">
      <c r="A133" s="24"/>
      <c r="B133" s="24"/>
      <c r="C133" s="24"/>
      <c r="D133" s="24"/>
    </row>
    <row r="134" ht="15.75" customHeight="1">
      <c r="A134" s="24"/>
      <c r="B134" s="24"/>
      <c r="C134" s="24"/>
      <c r="D134" s="24"/>
    </row>
    <row r="135" ht="15.75" customHeight="1">
      <c r="A135" s="24"/>
      <c r="B135" s="24"/>
      <c r="C135" s="24"/>
      <c r="D135" s="24"/>
    </row>
    <row r="136" ht="15.75" customHeight="1">
      <c r="A136" s="24"/>
      <c r="B136" s="24"/>
      <c r="C136" s="24"/>
      <c r="D136" s="24"/>
    </row>
    <row r="137" ht="15.75" customHeight="1">
      <c r="A137" s="24"/>
      <c r="B137" s="24"/>
      <c r="C137" s="24"/>
      <c r="D137" s="24"/>
    </row>
    <row r="138" ht="15.75" customHeight="1">
      <c r="A138" s="24"/>
      <c r="B138" s="24"/>
      <c r="C138" s="24"/>
      <c r="D138" s="24"/>
    </row>
    <row r="139" ht="15.75" customHeight="1">
      <c r="A139" s="24"/>
      <c r="B139" s="24"/>
      <c r="C139" s="24"/>
      <c r="D139" s="24"/>
    </row>
    <row r="140" ht="15.75" customHeight="1">
      <c r="A140" s="24"/>
      <c r="B140" s="24"/>
      <c r="C140" s="24"/>
      <c r="D140" s="24"/>
    </row>
    <row r="141" ht="15.75" customHeight="1">
      <c r="A141" s="24"/>
      <c r="B141" s="24"/>
      <c r="C141" s="24"/>
      <c r="D141" s="24"/>
    </row>
    <row r="142" ht="15.75" customHeight="1">
      <c r="A142" s="24"/>
      <c r="B142" s="24"/>
      <c r="C142" s="24"/>
      <c r="D142" s="24"/>
    </row>
    <row r="143" ht="15.75" customHeight="1">
      <c r="A143" s="24"/>
      <c r="B143" s="24"/>
      <c r="C143" s="24"/>
      <c r="D143" s="24"/>
    </row>
    <row r="144" ht="15.75" customHeight="1">
      <c r="A144" s="24"/>
      <c r="B144" s="24"/>
      <c r="C144" s="24"/>
      <c r="D144" s="24"/>
    </row>
    <row r="145" ht="15.75" customHeight="1">
      <c r="A145" s="24"/>
      <c r="B145" s="24"/>
      <c r="C145" s="24"/>
      <c r="D145" s="24"/>
    </row>
    <row r="146" ht="15.75" customHeight="1">
      <c r="A146" s="24"/>
      <c r="B146" s="24"/>
      <c r="C146" s="24"/>
      <c r="D146" s="24"/>
    </row>
    <row r="147" ht="15.75" customHeight="1">
      <c r="A147" s="24"/>
      <c r="B147" s="24"/>
      <c r="C147" s="24"/>
      <c r="D147" s="24"/>
    </row>
    <row r="148" ht="15.75" customHeight="1">
      <c r="A148" s="24"/>
      <c r="B148" s="24"/>
      <c r="C148" s="24"/>
      <c r="D148" s="24"/>
    </row>
    <row r="149" ht="15.75" customHeight="1">
      <c r="A149" s="24"/>
      <c r="B149" s="24"/>
      <c r="C149" s="24"/>
      <c r="D149" s="24"/>
    </row>
    <row r="150" ht="15.75" customHeight="1">
      <c r="A150" s="24"/>
      <c r="B150" s="24"/>
      <c r="C150" s="24"/>
      <c r="D150" s="24"/>
    </row>
    <row r="151" ht="15.75" customHeight="1">
      <c r="A151" s="24"/>
      <c r="B151" s="24"/>
      <c r="C151" s="24"/>
      <c r="D151" s="24"/>
    </row>
    <row r="152" ht="15.75" customHeight="1">
      <c r="A152" s="24"/>
      <c r="B152" s="24"/>
      <c r="C152" s="24"/>
      <c r="D152" s="24"/>
    </row>
    <row r="153" ht="15.75" customHeight="1">
      <c r="A153" s="24"/>
      <c r="B153" s="24"/>
      <c r="C153" s="24"/>
      <c r="D153" s="24"/>
    </row>
    <row r="154" ht="15.75" customHeight="1">
      <c r="A154" s="24"/>
      <c r="B154" s="24"/>
      <c r="C154" s="24"/>
      <c r="D154" s="24"/>
    </row>
    <row r="155" ht="15.75" customHeight="1">
      <c r="A155" s="24"/>
      <c r="B155" s="24"/>
      <c r="C155" s="24"/>
      <c r="D155" s="24"/>
    </row>
    <row r="156" ht="15.75" customHeight="1">
      <c r="A156" s="24"/>
      <c r="B156" s="24"/>
      <c r="C156" s="24"/>
      <c r="D156" s="24"/>
    </row>
    <row r="157" ht="15.75" customHeight="1">
      <c r="A157" s="24"/>
      <c r="B157" s="24"/>
      <c r="C157" s="24"/>
      <c r="D157" s="24"/>
    </row>
    <row r="158" ht="15.75" customHeight="1">
      <c r="A158" s="24"/>
      <c r="B158" s="24"/>
      <c r="C158" s="24"/>
      <c r="D158" s="24"/>
    </row>
    <row r="159" ht="15.75" customHeight="1">
      <c r="A159" s="24"/>
      <c r="B159" s="24"/>
      <c r="C159" s="24"/>
      <c r="D159" s="24"/>
    </row>
    <row r="160" ht="15.75" customHeight="1">
      <c r="A160" s="24"/>
      <c r="B160" s="24"/>
      <c r="C160" s="24"/>
      <c r="D160" s="24"/>
    </row>
    <row r="161" ht="15.75" customHeight="1">
      <c r="A161" s="24"/>
      <c r="B161" s="24"/>
      <c r="C161" s="24"/>
      <c r="D161" s="24"/>
    </row>
    <row r="162" ht="15.75" customHeight="1">
      <c r="A162" s="24"/>
      <c r="B162" s="24"/>
      <c r="C162" s="24"/>
      <c r="D162" s="24"/>
    </row>
    <row r="163" ht="15.75" customHeight="1">
      <c r="A163" s="24"/>
      <c r="B163" s="24"/>
      <c r="C163" s="24"/>
      <c r="D163" s="24"/>
    </row>
    <row r="164" ht="15.75" customHeight="1">
      <c r="A164" s="24"/>
      <c r="B164" s="24"/>
      <c r="C164" s="24"/>
      <c r="D164" s="24"/>
    </row>
    <row r="165" ht="15.75" customHeight="1">
      <c r="A165" s="24"/>
      <c r="B165" s="24"/>
      <c r="C165" s="24"/>
      <c r="D165" s="24"/>
    </row>
    <row r="166" ht="15.75" customHeight="1">
      <c r="A166" s="24"/>
      <c r="B166" s="24"/>
      <c r="C166" s="24"/>
      <c r="D166" s="24"/>
    </row>
    <row r="167" ht="15.75" customHeight="1">
      <c r="A167" s="24"/>
      <c r="B167" s="24"/>
      <c r="C167" s="24"/>
      <c r="D167" s="24"/>
    </row>
    <row r="168" ht="15.75" customHeight="1">
      <c r="A168" s="24"/>
      <c r="B168" s="24"/>
      <c r="C168" s="24"/>
      <c r="D168" s="24"/>
    </row>
    <row r="169" ht="15.75" customHeight="1">
      <c r="A169" s="24"/>
      <c r="B169" s="24"/>
      <c r="C169" s="24"/>
      <c r="D169" s="24"/>
    </row>
    <row r="170" ht="15.75" customHeight="1">
      <c r="A170" s="24"/>
      <c r="B170" s="24"/>
      <c r="C170" s="24"/>
      <c r="D170" s="24"/>
    </row>
    <row r="171" ht="15.75" customHeight="1">
      <c r="A171" s="24"/>
      <c r="B171" s="24"/>
      <c r="C171" s="24"/>
      <c r="D171" s="24"/>
    </row>
    <row r="172" ht="15.75" customHeight="1">
      <c r="A172" s="24"/>
      <c r="B172" s="24"/>
      <c r="C172" s="24"/>
      <c r="D172" s="24"/>
    </row>
    <row r="173" ht="15.75" customHeight="1">
      <c r="A173" s="24"/>
      <c r="B173" s="24"/>
      <c r="C173" s="24"/>
      <c r="D173" s="24"/>
    </row>
    <row r="174" ht="15.75" customHeight="1">
      <c r="A174" s="24"/>
      <c r="B174" s="24"/>
      <c r="C174" s="24"/>
      <c r="D174" s="24"/>
    </row>
    <row r="175" ht="15.75" customHeight="1">
      <c r="A175" s="24"/>
      <c r="B175" s="24"/>
      <c r="C175" s="24"/>
      <c r="D175" s="24"/>
    </row>
    <row r="176" ht="15.75" customHeight="1">
      <c r="A176" s="24"/>
      <c r="B176" s="24"/>
      <c r="C176" s="24"/>
      <c r="D176" s="24"/>
    </row>
    <row r="177" ht="15.75" customHeight="1">
      <c r="A177" s="24"/>
      <c r="B177" s="24"/>
      <c r="C177" s="24"/>
      <c r="D177" s="24"/>
    </row>
    <row r="178" ht="15.75" customHeight="1">
      <c r="A178" s="24"/>
      <c r="B178" s="24"/>
      <c r="C178" s="24"/>
      <c r="D178" s="24"/>
    </row>
    <row r="179" ht="15.75" customHeight="1">
      <c r="A179" s="24"/>
      <c r="B179" s="24"/>
      <c r="C179" s="24"/>
      <c r="D179" s="24"/>
    </row>
    <row r="180" ht="15.75" customHeight="1">
      <c r="A180" s="24"/>
      <c r="B180" s="24"/>
      <c r="C180" s="24"/>
      <c r="D180" s="24"/>
    </row>
    <row r="181" ht="15.75" customHeight="1">
      <c r="A181" s="24"/>
      <c r="B181" s="24"/>
      <c r="C181" s="24"/>
      <c r="D181" s="24"/>
    </row>
    <row r="182" ht="15.75" customHeight="1">
      <c r="A182" s="24"/>
      <c r="B182" s="24"/>
      <c r="C182" s="24"/>
      <c r="D182" s="24"/>
    </row>
    <row r="183" ht="15.75" customHeight="1">
      <c r="A183" s="24"/>
      <c r="B183" s="24"/>
      <c r="C183" s="24"/>
      <c r="D183" s="24"/>
    </row>
    <row r="184" ht="15.75" customHeight="1">
      <c r="A184" s="24"/>
      <c r="B184" s="24"/>
      <c r="C184" s="24"/>
      <c r="D184" s="24"/>
    </row>
    <row r="185" ht="15.75" customHeight="1">
      <c r="A185" s="24"/>
      <c r="B185" s="24"/>
      <c r="C185" s="24"/>
      <c r="D185" s="24"/>
    </row>
    <row r="186" ht="15.75" customHeight="1">
      <c r="A186" s="24"/>
      <c r="B186" s="24"/>
      <c r="C186" s="24"/>
      <c r="D186" s="24"/>
    </row>
    <row r="187" ht="15.75" customHeight="1">
      <c r="A187" s="24"/>
      <c r="B187" s="24"/>
      <c r="C187" s="24"/>
      <c r="D187" s="24"/>
    </row>
    <row r="188" ht="15.75" customHeight="1">
      <c r="A188" s="24"/>
      <c r="B188" s="24"/>
      <c r="C188" s="24"/>
      <c r="D188" s="24"/>
    </row>
    <row r="189" ht="15.75" customHeight="1">
      <c r="A189" s="24"/>
      <c r="B189" s="24"/>
      <c r="C189" s="24"/>
      <c r="D189" s="24"/>
    </row>
    <row r="190" ht="15.75" customHeight="1">
      <c r="A190" s="24"/>
      <c r="B190" s="24"/>
      <c r="C190" s="24"/>
      <c r="D190" s="24"/>
    </row>
    <row r="191" ht="15.75" customHeight="1">
      <c r="A191" s="24"/>
      <c r="B191" s="24"/>
      <c r="C191" s="24"/>
      <c r="D191" s="24"/>
    </row>
    <row r="192" ht="15.75" customHeight="1">
      <c r="A192" s="24"/>
      <c r="B192" s="24"/>
      <c r="C192" s="24"/>
      <c r="D192" s="24"/>
    </row>
    <row r="193" ht="15.75" customHeight="1">
      <c r="A193" s="24"/>
      <c r="B193" s="24"/>
      <c r="C193" s="24"/>
      <c r="D193" s="24"/>
    </row>
    <row r="194" ht="15.75" customHeight="1">
      <c r="A194" s="24"/>
      <c r="B194" s="24"/>
      <c r="C194" s="24"/>
      <c r="D194" s="24"/>
    </row>
    <row r="195" ht="15.75" customHeight="1">
      <c r="A195" s="24"/>
      <c r="B195" s="24"/>
      <c r="C195" s="24"/>
      <c r="D195" s="24"/>
    </row>
    <row r="196" ht="15.75" customHeight="1">
      <c r="A196" s="24"/>
      <c r="B196" s="24"/>
      <c r="C196" s="24"/>
      <c r="D196" s="24"/>
    </row>
    <row r="197" ht="15.75" customHeight="1">
      <c r="A197" s="24"/>
      <c r="B197" s="24"/>
      <c r="C197" s="24"/>
      <c r="D197" s="24"/>
    </row>
    <row r="198" ht="15.75" customHeight="1">
      <c r="A198" s="24"/>
      <c r="B198" s="24"/>
      <c r="C198" s="24"/>
      <c r="D198" s="24"/>
    </row>
    <row r="199" ht="15.75" customHeight="1">
      <c r="A199" s="24"/>
      <c r="B199" s="24"/>
      <c r="C199" s="24"/>
      <c r="D199" s="24"/>
    </row>
    <row r="200" ht="15.75" customHeight="1">
      <c r="A200" s="24"/>
      <c r="B200" s="24"/>
      <c r="C200" s="24"/>
      <c r="D200" s="24"/>
    </row>
    <row r="201" ht="15.75" customHeight="1">
      <c r="A201" s="24"/>
      <c r="B201" s="24"/>
      <c r="C201" s="24"/>
      <c r="D201" s="24"/>
    </row>
    <row r="202" ht="15.75" customHeight="1">
      <c r="A202" s="24"/>
      <c r="B202" s="24"/>
      <c r="C202" s="24"/>
      <c r="D202" s="24"/>
    </row>
    <row r="203" ht="15.75" customHeight="1">
      <c r="A203" s="24"/>
      <c r="B203" s="24"/>
      <c r="C203" s="24"/>
      <c r="D203" s="24"/>
    </row>
    <row r="204" ht="15.75" customHeight="1">
      <c r="A204" s="24"/>
      <c r="B204" s="24"/>
      <c r="C204" s="24"/>
      <c r="D204" s="24"/>
    </row>
    <row r="205" ht="15.75" customHeight="1">
      <c r="A205" s="24"/>
      <c r="B205" s="24"/>
      <c r="C205" s="24"/>
      <c r="D205" s="24"/>
    </row>
    <row r="206" ht="15.75" customHeight="1">
      <c r="A206" s="24"/>
      <c r="B206" s="24"/>
      <c r="C206" s="24"/>
      <c r="D206" s="24"/>
    </row>
    <row r="207" ht="15.75" customHeight="1">
      <c r="A207" s="24"/>
      <c r="B207" s="24"/>
      <c r="C207" s="24"/>
      <c r="D207" s="24"/>
    </row>
    <row r="208" ht="15.75" customHeight="1">
      <c r="A208" s="24"/>
      <c r="B208" s="24"/>
      <c r="C208" s="24"/>
      <c r="D208" s="24"/>
    </row>
    <row r="209" ht="15.75" customHeight="1">
      <c r="A209" s="24"/>
      <c r="B209" s="24"/>
      <c r="C209" s="24"/>
      <c r="D209" s="24"/>
    </row>
    <row r="210" ht="15.75" customHeight="1">
      <c r="A210" s="24"/>
      <c r="B210" s="24"/>
      <c r="C210" s="24"/>
      <c r="D210" s="24"/>
    </row>
    <row r="211" ht="15.75" customHeight="1">
      <c r="A211" s="24"/>
      <c r="B211" s="24"/>
      <c r="C211" s="24"/>
      <c r="D211" s="24"/>
    </row>
    <row r="212" ht="15.75" customHeight="1">
      <c r="A212" s="24"/>
      <c r="B212" s="24"/>
      <c r="C212" s="24"/>
      <c r="D212" s="24"/>
    </row>
    <row r="213" ht="15.75" customHeight="1">
      <c r="A213" s="24"/>
      <c r="B213" s="24"/>
      <c r="C213" s="24"/>
      <c r="D213" s="24"/>
    </row>
    <row r="214" ht="15.75" customHeight="1">
      <c r="A214" s="24"/>
      <c r="B214" s="24"/>
      <c r="C214" s="24"/>
      <c r="D214" s="24"/>
    </row>
    <row r="215" ht="15.75" customHeight="1">
      <c r="A215" s="24"/>
      <c r="B215" s="24"/>
      <c r="C215" s="24"/>
      <c r="D215" s="24"/>
    </row>
    <row r="216" ht="15.75" customHeight="1">
      <c r="A216" s="24"/>
      <c r="B216" s="24"/>
      <c r="C216" s="24"/>
      <c r="D216" s="24"/>
    </row>
    <row r="217" ht="15.75" customHeight="1">
      <c r="A217" s="24"/>
      <c r="B217" s="24"/>
      <c r="C217" s="24"/>
      <c r="D217" s="24"/>
    </row>
    <row r="218" ht="15.75" customHeight="1">
      <c r="A218" s="24"/>
      <c r="B218" s="24"/>
      <c r="C218" s="24"/>
      <c r="D218" s="24"/>
    </row>
    <row r="219" ht="15.75" customHeight="1">
      <c r="A219" s="24"/>
      <c r="B219" s="24"/>
      <c r="C219" s="24"/>
      <c r="D219" s="24"/>
    </row>
    <row r="220" ht="15.75" customHeight="1">
      <c r="A220" s="24"/>
      <c r="B220" s="24"/>
      <c r="C220" s="24"/>
      <c r="D220" s="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4.75"/>
    <col customWidth="1" min="3" max="3" width="6.75"/>
    <col customWidth="1" min="4" max="4" width="46.38"/>
    <col customWidth="1" min="5" max="6" width="12.63"/>
  </cols>
  <sheetData>
    <row r="1" ht="26.25" customHeight="1">
      <c r="A1" s="10" t="s">
        <v>387</v>
      </c>
      <c r="B1" s="11"/>
      <c r="C1" s="11"/>
      <c r="D1" s="12"/>
    </row>
    <row r="2" ht="22.5" customHeight="1">
      <c r="A2" s="13" t="str">
        <f>IFERROR(__xludf.DUMMYFUNCTION("query('一覧'!A:E,""select A,C,D,E where B ='清田区'"",1)"),"設置年度")</f>
        <v>設置年度</v>
      </c>
      <c r="B2" s="14" t="str">
        <f>IFERROR(__xludf.DUMMYFUNCTION("""COMPUTED_VALUE"""),"申請団体")</f>
        <v>申請団体</v>
      </c>
      <c r="C2" s="14" t="str">
        <f>IFERROR(__xludf.DUMMYFUNCTION("""COMPUTED_VALUE"""),"台数")</f>
        <v>台数</v>
      </c>
      <c r="D2" s="15" t="str">
        <f>IFERROR(__xludf.DUMMYFUNCTION("""COMPUTED_VALUE"""),"設置場所")</f>
        <v>設置場所</v>
      </c>
    </row>
    <row r="3" ht="15.75" customHeight="1">
      <c r="A3" s="16" t="str">
        <f>IFERROR(__xludf.DUMMYFUNCTION("""COMPUTED_VALUE"""),"平成30年度")</f>
        <v>平成30年度</v>
      </c>
      <c r="B3" s="2" t="str">
        <f>IFERROR(__xludf.DUMMYFUNCTION("""COMPUTED_VALUE"""),"清田西町町内会")</f>
        <v>清田西町町内会</v>
      </c>
      <c r="C3" s="2" t="str">
        <f>IFERROR(__xludf.DUMMYFUNCTION("""COMPUTED_VALUE"""),"2台")</f>
        <v>2台</v>
      </c>
      <c r="D3" s="17" t="str">
        <f>IFERROR(__xludf.DUMMYFUNCTION("""COMPUTED_VALUE"""),"①清田8条2丁目10
②清田8条3丁目25")</f>
        <v>①清田8条2丁目10
②清田8条3丁目25</v>
      </c>
    </row>
    <row r="4" ht="15.75" customHeight="1">
      <c r="A4" s="16" t="str">
        <f>IFERROR(__xludf.DUMMYFUNCTION("""COMPUTED_VALUE"""),"平成30年度")</f>
        <v>平成30年度</v>
      </c>
      <c r="B4" s="2" t="str">
        <f>IFERROR(__xludf.DUMMYFUNCTION("""COMPUTED_VALUE"""),"平岡春風台町内会")</f>
        <v>平岡春風台町内会</v>
      </c>
      <c r="C4" s="2" t="str">
        <f>IFERROR(__xludf.DUMMYFUNCTION("""COMPUTED_VALUE"""),"1台")</f>
        <v>1台</v>
      </c>
      <c r="D4" s="17" t="str">
        <f>IFERROR(__xludf.DUMMYFUNCTION("""COMPUTED_VALUE"""),"①平岡4条3丁目3")</f>
        <v>①平岡4条3丁目3</v>
      </c>
    </row>
    <row r="5" ht="15.75" customHeight="1">
      <c r="A5" s="16" t="str">
        <f>IFERROR(__xludf.DUMMYFUNCTION("""COMPUTED_VALUE"""),"平成30年度")</f>
        <v>平成30年度</v>
      </c>
      <c r="B5" s="2" t="str">
        <f>IFERROR(__xludf.DUMMYFUNCTION("""COMPUTED_VALUE"""),"グリーンヒル里塚自治会")</f>
        <v>グリーンヒル里塚自治会</v>
      </c>
      <c r="C5" s="2" t="str">
        <f>IFERROR(__xludf.DUMMYFUNCTION("""COMPUTED_VALUE"""),"4台")</f>
        <v>4台</v>
      </c>
      <c r="D5" s="17" t="str">
        <f>IFERROR(__xludf.DUMMYFUNCTION("""COMPUTED_VALUE"""),"①里塚2条1丁目16
②里塚2条1丁目16
③里塚2条1丁目16
④里塚2条1丁目16")</f>
        <v>①里塚2条1丁目16
②里塚2条1丁目16
③里塚2条1丁目16
④里塚2条1丁目16</v>
      </c>
    </row>
    <row r="6" ht="15.75" customHeight="1">
      <c r="A6" s="16" t="str">
        <f>IFERROR(__xludf.DUMMYFUNCTION("""COMPUTED_VALUE"""),"令和元年度")</f>
        <v>令和元年度</v>
      </c>
      <c r="B6" s="2" t="str">
        <f>IFERROR(__xludf.DUMMYFUNCTION("""COMPUTED_VALUE"""),"平岡中央町内会")</f>
        <v>平岡中央町内会</v>
      </c>
      <c r="C6" s="2" t="str">
        <f>IFERROR(__xludf.DUMMYFUNCTION("""COMPUTED_VALUE"""),"4台")</f>
        <v>4台</v>
      </c>
      <c r="D6" s="17" t="str">
        <f>IFERROR(__xludf.DUMMYFUNCTION("""COMPUTED_VALUE"""),"①平岡7条1丁目18
②平岡7条1丁目22
③平岡7条1丁目20
④平岡7条1丁目22")</f>
        <v>①平岡7条1丁目18
②平岡7条1丁目22
③平岡7条1丁目20
④平岡7条1丁目22</v>
      </c>
    </row>
    <row r="7" ht="15.75" customHeight="1">
      <c r="A7" s="16" t="str">
        <f>IFERROR(__xludf.DUMMYFUNCTION("""COMPUTED_VALUE"""),"令和３年度")</f>
        <v>令和３年度</v>
      </c>
      <c r="B7" s="2" t="str">
        <f>IFERROR(__xludf.DUMMYFUNCTION("""COMPUTED_VALUE"""),"ながぐつ公園町内会")</f>
        <v>ながぐつ公園町内会</v>
      </c>
      <c r="C7" s="2" t="str">
        <f>IFERROR(__xludf.DUMMYFUNCTION("""COMPUTED_VALUE"""),"4台")</f>
        <v>4台</v>
      </c>
      <c r="D7" s="17" t="str">
        <f>IFERROR(__xludf.DUMMYFUNCTION("""COMPUTED_VALUE"""),"①里塚緑ヶ丘9丁目10
②里塚緑ヶ丘9丁目9
③里塚緑ヶ丘9丁目9
④里塚緑ヶ丘9丁目16")</f>
        <v>①里塚緑ヶ丘9丁目10
②里塚緑ヶ丘9丁目9
③里塚緑ヶ丘9丁目9
④里塚緑ヶ丘9丁目16</v>
      </c>
    </row>
    <row r="8" ht="15.75" customHeight="1">
      <c r="A8" s="16" t="str">
        <f>IFERROR(__xludf.DUMMYFUNCTION("""COMPUTED_VALUE"""),"令和４年度")</f>
        <v>令和４年度</v>
      </c>
      <c r="B8" s="2" t="str">
        <f>IFERROR(__xludf.DUMMYFUNCTION("""COMPUTED_VALUE"""),"平岡公園町内会")</f>
        <v>平岡公園町内会</v>
      </c>
      <c r="C8" s="2" t="str">
        <f>IFERROR(__xludf.DUMMYFUNCTION("""COMPUTED_VALUE"""),"2台")</f>
        <v>2台</v>
      </c>
      <c r="D8" s="17" t="str">
        <f>IFERROR(__xludf.DUMMYFUNCTION("""COMPUTED_VALUE"""),"①平岡9条4丁目2
②平岡9条4丁目2")</f>
        <v>①平岡9条4丁目2
②平岡9条4丁目2</v>
      </c>
    </row>
    <row r="9" ht="15.75" customHeight="1">
      <c r="A9" s="16" t="str">
        <f>IFERROR(__xludf.DUMMYFUNCTION("""COMPUTED_VALUE"""),"令和５年度")</f>
        <v>令和５年度</v>
      </c>
      <c r="B9" s="2" t="str">
        <f>IFERROR(__xludf.DUMMYFUNCTION("""COMPUTED_VALUE"""),"東真栄町内会")</f>
        <v>東真栄町内会</v>
      </c>
      <c r="C9" s="2" t="str">
        <f>IFERROR(__xludf.DUMMYFUNCTION("""COMPUTED_VALUE"""),"8台")</f>
        <v>8台</v>
      </c>
      <c r="D9" s="17" t="str">
        <f>IFERROR(__xludf.DUMMYFUNCTION("""COMPUTED_VALUE"""),"①真栄1条2丁目
②真栄1条2丁目
③真栄1条2丁目
④真栄1条2丁目
⑤真栄2条2丁目
⑥真栄2条2丁目
⑦真栄2条2丁目
⑧真栄2条2丁目")</f>
        <v>①真栄1条2丁目
②真栄1条2丁目
③真栄1条2丁目
④真栄1条2丁目
⑤真栄2条2丁目
⑥真栄2条2丁目
⑦真栄2条2丁目
⑧真栄2条2丁目</v>
      </c>
    </row>
    <row r="10" ht="15.75" customHeight="1">
      <c r="A10" s="16" t="str">
        <f>IFERROR(__xludf.DUMMYFUNCTION("""COMPUTED_VALUE"""),"令和６年度")</f>
        <v>令和６年度</v>
      </c>
      <c r="B10" s="2" t="str">
        <f>IFERROR(__xludf.DUMMYFUNCTION("""COMPUTED_VALUE"""),"日の丸団地町内会")</f>
        <v>日の丸団地町内会</v>
      </c>
      <c r="C10" s="2" t="str">
        <f>IFERROR(__xludf.DUMMYFUNCTION("""COMPUTED_VALUE"""),"3台")</f>
        <v>3台</v>
      </c>
      <c r="D10" s="17" t="str">
        <f>IFERROR(__xludf.DUMMYFUNCTION("""COMPUTED_VALUE"""),"①里塚2条1丁目2
②里塚2条1丁目9
③里塚3条1丁目5")</f>
        <v>①里塚2条1丁目2
②里塚2条1丁目9
③里塚3条1丁目5</v>
      </c>
    </row>
    <row r="11" ht="15.75" customHeight="1">
      <c r="A11" s="16" t="str">
        <f>IFERROR(__xludf.DUMMYFUNCTION("""COMPUTED_VALUE"""),"令和６年度")</f>
        <v>令和６年度</v>
      </c>
      <c r="B11" s="2" t="str">
        <f>IFERROR(__xludf.DUMMYFUNCTION("""COMPUTED_VALUE"""),"平岡第一自治会")</f>
        <v>平岡第一自治会</v>
      </c>
      <c r="C11" s="2" t="str">
        <f>IFERROR(__xludf.DUMMYFUNCTION("""COMPUTED_VALUE"""),"4台")</f>
        <v>4台</v>
      </c>
      <c r="D11" s="17" t="str">
        <f>IFERROR(__xludf.DUMMYFUNCTION("""COMPUTED_VALUE"""),"①平岡10条1丁目5
②平岡9条2丁目5
③平岡9条1丁目15
④平岡8条1丁目4")</f>
        <v>①平岡10条1丁目5
②平岡9条2丁目5
③平岡9条1丁目15
④平岡8条1丁目4</v>
      </c>
    </row>
    <row r="12" ht="15.75" customHeight="1">
      <c r="A12" s="18" t="str">
        <f>IFERROR(__xludf.DUMMYFUNCTION("""COMPUTED_VALUE"""),"令和６年度")</f>
        <v>令和６年度</v>
      </c>
      <c r="B12" s="5" t="str">
        <f>IFERROR(__xludf.DUMMYFUNCTION("""COMPUTED_VALUE"""),"平岡第二町内会")</f>
        <v>平岡第二町内会</v>
      </c>
      <c r="C12" s="5" t="str">
        <f>IFERROR(__xludf.DUMMYFUNCTION("""COMPUTED_VALUE"""),"4台")</f>
        <v>4台</v>
      </c>
      <c r="D12" s="19" t="str">
        <f>IFERROR(__xludf.DUMMYFUNCTION("""COMPUTED_VALUE"""),"①平岡8条1丁目13
②平岡7条1丁目6
③平岡7条1丁目10
④平岡8条1丁目1")</f>
        <v>①平岡8条1丁目13
②平岡7条1丁目6
③平岡7条1丁目10
④平岡8条1丁目1</v>
      </c>
    </row>
    <row r="13" ht="15.75" customHeight="1">
      <c r="A13" s="16" t="str">
        <f>IFERROR(__xludf.DUMMYFUNCTION("""COMPUTED_VALUE"""),"令和７年度")</f>
        <v>令和７年度</v>
      </c>
      <c r="B13" s="2" t="str">
        <f>IFERROR(__xludf.DUMMYFUNCTION("""COMPUTED_VALUE"""),"北野団地自治会")</f>
        <v>北野団地自治会</v>
      </c>
      <c r="C13" s="2" t="str">
        <f>IFERROR(__xludf.DUMMYFUNCTION("""COMPUTED_VALUE"""),"3台")</f>
        <v>3台</v>
      </c>
      <c r="D13" s="17" t="str">
        <f>IFERROR(__xludf.DUMMYFUNCTION("""COMPUTED_VALUE"""),"①北野6条5丁目1
②北野7条5丁目9
③北野6条4丁目5")</f>
        <v>①北野6条5丁目1
②北野7条5丁目9
③北野6条4丁目5</v>
      </c>
    </row>
    <row r="14" ht="15.75" customHeight="1">
      <c r="A14" s="20" t="str">
        <f>IFERROR(__xludf.DUMMYFUNCTION("""COMPUTED_VALUE"""),"令和７年度")</f>
        <v>令和７年度</v>
      </c>
      <c r="B14" s="21" t="str">
        <f>IFERROR(__xludf.DUMMYFUNCTION("""COMPUTED_VALUE"""),"清田第四町内会")</f>
        <v>清田第四町内会</v>
      </c>
      <c r="C14" s="21" t="str">
        <f>IFERROR(__xludf.DUMMYFUNCTION("""COMPUTED_VALUE"""),"3台")</f>
        <v>3台</v>
      </c>
      <c r="D14" s="22" t="str">
        <f>IFERROR(__xludf.DUMMYFUNCTION("""COMPUTED_VALUE"""),"①清田4条2丁目4
②清田4条2丁目5
③清田5条2丁目10")</f>
        <v>①清田4条2丁目4
②清田4条2丁目5
③清田5条2丁目10</v>
      </c>
    </row>
    <row r="15" ht="15.75" customHeight="1">
      <c r="A15" s="8"/>
      <c r="B15" s="8"/>
      <c r="C15" s="8"/>
      <c r="D15" s="23"/>
    </row>
    <row r="16" ht="15.75" customHeight="1">
      <c r="A16" s="8"/>
      <c r="B16" s="8"/>
      <c r="C16" s="8"/>
      <c r="D16" s="23"/>
    </row>
    <row r="17" ht="15.75" customHeight="1">
      <c r="A17" s="8"/>
      <c r="B17" s="8"/>
      <c r="C17" s="8"/>
      <c r="D17" s="23"/>
    </row>
    <row r="18" ht="15.75" customHeight="1">
      <c r="A18" s="8"/>
      <c r="B18" s="8"/>
      <c r="C18" s="8"/>
      <c r="D18" s="23"/>
    </row>
    <row r="19" ht="15.75" customHeight="1">
      <c r="A19" s="8"/>
      <c r="B19" s="8"/>
      <c r="C19" s="8"/>
      <c r="D19" s="23"/>
    </row>
    <row r="20" ht="15.75" customHeight="1">
      <c r="A20" s="8"/>
      <c r="B20" s="8"/>
      <c r="C20" s="8"/>
      <c r="D20" s="23"/>
    </row>
    <row r="21" ht="15.75" customHeight="1">
      <c r="A21" s="8"/>
      <c r="B21" s="8"/>
      <c r="C21" s="8"/>
      <c r="D21" s="23"/>
    </row>
    <row r="22" ht="15.75" customHeight="1">
      <c r="A22" s="8"/>
      <c r="B22" s="8"/>
      <c r="C22" s="8"/>
      <c r="D22" s="23"/>
    </row>
    <row r="23" ht="15.75" customHeight="1">
      <c r="A23" s="8"/>
      <c r="B23" s="8"/>
      <c r="C23" s="8"/>
      <c r="D23" s="23"/>
    </row>
    <row r="24" ht="15.75" customHeight="1">
      <c r="A24" s="8"/>
      <c r="B24" s="8"/>
      <c r="C24" s="8"/>
      <c r="D24" s="23"/>
    </row>
    <row r="25" ht="15.75" customHeight="1">
      <c r="A25" s="8"/>
      <c r="B25" s="8"/>
      <c r="C25" s="8"/>
      <c r="D25" s="23"/>
    </row>
    <row r="26" ht="15.75" customHeight="1">
      <c r="A26" s="8"/>
      <c r="B26" s="8"/>
      <c r="C26" s="8"/>
      <c r="D26" s="23"/>
    </row>
    <row r="27" ht="15.75" customHeight="1">
      <c r="A27" s="8"/>
      <c r="B27" s="8"/>
      <c r="C27" s="8"/>
      <c r="D27" s="23"/>
    </row>
    <row r="28" ht="15.75" customHeight="1">
      <c r="A28" s="8"/>
      <c r="B28" s="8"/>
      <c r="C28" s="8"/>
      <c r="D28" s="23"/>
    </row>
    <row r="29" ht="15.75" customHeight="1">
      <c r="A29" s="8"/>
      <c r="B29" s="8"/>
      <c r="C29" s="8"/>
      <c r="D29" s="23"/>
    </row>
    <row r="30" ht="15.75" customHeight="1">
      <c r="A30" s="8"/>
      <c r="B30" s="8"/>
      <c r="C30" s="8"/>
      <c r="D30" s="23"/>
    </row>
    <row r="31" ht="15.75" customHeight="1">
      <c r="A31" s="8"/>
      <c r="B31" s="8"/>
      <c r="C31" s="8"/>
      <c r="D31" s="8"/>
    </row>
    <row r="32" ht="15.75" customHeight="1">
      <c r="A32" s="8"/>
      <c r="B32" s="8"/>
      <c r="C32" s="8"/>
      <c r="D32" s="8"/>
    </row>
    <row r="33" ht="15.75" customHeight="1">
      <c r="A33" s="8"/>
      <c r="B33" s="8"/>
      <c r="C33" s="8"/>
      <c r="D33" s="8"/>
    </row>
    <row r="34" ht="15.75" customHeight="1">
      <c r="A34" s="8"/>
      <c r="B34" s="8"/>
      <c r="C34" s="8"/>
      <c r="D34" s="8"/>
    </row>
    <row r="35" ht="15.75" customHeight="1">
      <c r="A35" s="8"/>
      <c r="B35" s="8"/>
      <c r="C35" s="8"/>
      <c r="D35" s="8"/>
    </row>
    <row r="36" ht="15.75" customHeight="1">
      <c r="A36" s="8"/>
      <c r="B36" s="8"/>
      <c r="C36" s="8"/>
      <c r="D36" s="8"/>
    </row>
    <row r="37" ht="15.75" customHeight="1">
      <c r="A37" s="8"/>
      <c r="B37" s="8"/>
      <c r="C37" s="8"/>
      <c r="D37" s="8"/>
    </row>
    <row r="38" ht="15.75" customHeight="1">
      <c r="A38" s="8"/>
      <c r="B38" s="8"/>
      <c r="C38" s="8"/>
      <c r="D38" s="8"/>
    </row>
    <row r="39" ht="15.75" customHeight="1">
      <c r="A39" s="8"/>
      <c r="B39" s="8"/>
      <c r="C39" s="8"/>
      <c r="D39" s="8"/>
    </row>
    <row r="40" ht="15.75" customHeight="1">
      <c r="A40" s="8"/>
      <c r="B40" s="8"/>
      <c r="C40" s="8"/>
      <c r="D40" s="8"/>
    </row>
    <row r="41" ht="15.75" customHeight="1">
      <c r="A41" s="8"/>
      <c r="B41" s="8"/>
      <c r="C41" s="8"/>
      <c r="D41" s="8"/>
    </row>
    <row r="42" ht="15.75" customHeight="1">
      <c r="A42" s="8"/>
      <c r="B42" s="8"/>
      <c r="C42" s="8"/>
      <c r="D42" s="8"/>
    </row>
    <row r="43" ht="15.75" customHeight="1">
      <c r="A43" s="8"/>
      <c r="B43" s="8"/>
      <c r="C43" s="8"/>
      <c r="D43" s="8"/>
    </row>
    <row r="44" ht="15.75" customHeight="1">
      <c r="A44" s="8"/>
      <c r="B44" s="8"/>
      <c r="C44" s="8"/>
      <c r="D44" s="8"/>
    </row>
    <row r="45" ht="15.75" customHeight="1">
      <c r="A45" s="8"/>
      <c r="B45" s="8"/>
      <c r="C45" s="8"/>
      <c r="D45" s="8"/>
    </row>
    <row r="46" ht="15.75" customHeight="1">
      <c r="A46" s="8"/>
      <c r="B46" s="8"/>
      <c r="C46" s="8"/>
      <c r="D46" s="8"/>
    </row>
    <row r="47" ht="15.75" customHeight="1">
      <c r="A47" s="8"/>
      <c r="B47" s="8"/>
      <c r="C47" s="8"/>
      <c r="D47" s="8"/>
    </row>
    <row r="48" ht="15.75" customHeight="1">
      <c r="A48" s="8"/>
      <c r="B48" s="8"/>
      <c r="C48" s="8"/>
      <c r="D48" s="8"/>
    </row>
    <row r="49" ht="15.75" customHeight="1">
      <c r="A49" s="8"/>
      <c r="B49" s="8"/>
      <c r="C49" s="8"/>
      <c r="D49" s="8"/>
    </row>
    <row r="50" ht="15.75" customHeight="1">
      <c r="A50" s="8"/>
      <c r="B50" s="8"/>
      <c r="C50" s="8"/>
      <c r="D50" s="8"/>
    </row>
    <row r="51" ht="15.75" customHeight="1">
      <c r="A51" s="8"/>
      <c r="B51" s="8"/>
      <c r="C51" s="8"/>
      <c r="D51" s="8"/>
    </row>
    <row r="52" ht="15.75" customHeight="1">
      <c r="A52" s="8"/>
      <c r="B52" s="8"/>
      <c r="C52" s="8"/>
      <c r="D52" s="8"/>
    </row>
    <row r="53" ht="15.75" customHeight="1">
      <c r="A53" s="8"/>
      <c r="B53" s="8"/>
      <c r="C53" s="8"/>
      <c r="D53" s="8"/>
    </row>
    <row r="54" ht="15.75" customHeight="1">
      <c r="A54" s="8"/>
      <c r="B54" s="8"/>
      <c r="C54" s="8"/>
      <c r="D54" s="8"/>
    </row>
    <row r="55" ht="15.75" customHeight="1">
      <c r="A55" s="8"/>
      <c r="B55" s="8"/>
      <c r="C55" s="8"/>
      <c r="D55" s="8"/>
    </row>
    <row r="56" ht="15.75" customHeight="1">
      <c r="A56" s="8"/>
      <c r="B56" s="8"/>
      <c r="C56" s="8"/>
      <c r="D56" s="8"/>
    </row>
    <row r="57" ht="15.75" customHeight="1">
      <c r="A57" s="8"/>
      <c r="B57" s="8"/>
      <c r="C57" s="8"/>
      <c r="D57" s="8"/>
    </row>
    <row r="58" ht="15.75" customHeight="1">
      <c r="A58" s="8"/>
      <c r="B58" s="8"/>
      <c r="C58" s="8"/>
      <c r="D58" s="8"/>
    </row>
    <row r="59" ht="15.75" customHeight="1">
      <c r="A59" s="8"/>
      <c r="B59" s="8"/>
      <c r="C59" s="8"/>
      <c r="D59" s="8"/>
    </row>
    <row r="60" ht="15.75" customHeight="1">
      <c r="A60" s="8"/>
      <c r="B60" s="8"/>
      <c r="C60" s="8"/>
      <c r="D60" s="8"/>
    </row>
    <row r="61" ht="15.75" customHeight="1">
      <c r="A61" s="8"/>
      <c r="B61" s="8"/>
      <c r="C61" s="8"/>
      <c r="D61" s="8"/>
    </row>
    <row r="62" ht="15.75" customHeight="1">
      <c r="A62" s="8"/>
      <c r="B62" s="8"/>
      <c r="C62" s="8"/>
      <c r="D62" s="8"/>
    </row>
    <row r="63" ht="15.75" customHeight="1">
      <c r="A63" s="8"/>
      <c r="B63" s="8"/>
      <c r="C63" s="8"/>
      <c r="D63" s="8"/>
    </row>
    <row r="64" ht="15.75" customHeight="1">
      <c r="A64" s="8"/>
      <c r="B64" s="8"/>
      <c r="C64" s="8"/>
      <c r="D64" s="8"/>
    </row>
    <row r="65" ht="15.75" customHeight="1">
      <c r="A65" s="8"/>
      <c r="B65" s="8"/>
      <c r="C65" s="8"/>
      <c r="D65" s="8"/>
    </row>
    <row r="66" ht="15.75" customHeight="1">
      <c r="A66" s="8"/>
      <c r="B66" s="8"/>
      <c r="C66" s="8"/>
      <c r="D66" s="8"/>
    </row>
    <row r="67" ht="15.75" customHeight="1">
      <c r="A67" s="8"/>
      <c r="B67" s="8"/>
      <c r="C67" s="8"/>
      <c r="D67" s="8"/>
    </row>
    <row r="68" ht="15.75" customHeight="1">
      <c r="A68" s="8"/>
      <c r="B68" s="8"/>
      <c r="C68" s="8"/>
      <c r="D68" s="8"/>
    </row>
    <row r="69" ht="15.75" customHeight="1">
      <c r="A69" s="8"/>
      <c r="B69" s="8"/>
      <c r="C69" s="8"/>
      <c r="D69" s="8"/>
    </row>
    <row r="70" ht="15.75" customHeight="1">
      <c r="A70" s="8"/>
      <c r="B70" s="8"/>
      <c r="C70" s="8"/>
      <c r="D70" s="8"/>
    </row>
    <row r="71" ht="15.75" customHeight="1">
      <c r="A71" s="8"/>
      <c r="B71" s="8"/>
      <c r="C71" s="8"/>
      <c r="D71" s="8"/>
    </row>
    <row r="72" ht="15.75" customHeight="1">
      <c r="A72" s="8"/>
      <c r="B72" s="8"/>
      <c r="C72" s="8"/>
      <c r="D72" s="8"/>
    </row>
    <row r="73" ht="15.75" customHeight="1">
      <c r="A73" s="8"/>
      <c r="B73" s="8"/>
      <c r="C73" s="8"/>
      <c r="D73" s="8"/>
    </row>
    <row r="74" ht="15.75" customHeight="1">
      <c r="A74" s="8"/>
      <c r="B74" s="8"/>
      <c r="C74" s="8"/>
      <c r="D74" s="8"/>
    </row>
    <row r="75" ht="15.75" customHeight="1">
      <c r="A75" s="8"/>
      <c r="B75" s="8"/>
      <c r="C75" s="8"/>
      <c r="D75" s="8"/>
    </row>
    <row r="76" ht="15.75" customHeight="1">
      <c r="A76" s="8"/>
      <c r="B76" s="8"/>
      <c r="C76" s="8"/>
      <c r="D76" s="8"/>
    </row>
    <row r="77" ht="15.75" customHeight="1">
      <c r="A77" s="8"/>
      <c r="B77" s="8"/>
      <c r="C77" s="8"/>
      <c r="D77" s="8"/>
    </row>
    <row r="78" ht="15.75" customHeight="1">
      <c r="A78" s="8"/>
      <c r="B78" s="8"/>
      <c r="C78" s="8"/>
      <c r="D78" s="8"/>
    </row>
    <row r="79" ht="15.75" customHeight="1">
      <c r="A79" s="8"/>
      <c r="B79" s="8"/>
      <c r="C79" s="8"/>
      <c r="D79" s="8"/>
    </row>
    <row r="80" ht="15.75" customHeight="1">
      <c r="A80" s="8"/>
      <c r="B80" s="8"/>
      <c r="C80" s="8"/>
      <c r="D80" s="8"/>
    </row>
    <row r="81" ht="15.75" customHeight="1">
      <c r="A81" s="8"/>
      <c r="B81" s="8"/>
      <c r="C81" s="8"/>
      <c r="D81" s="8"/>
    </row>
    <row r="82" ht="15.75" customHeight="1">
      <c r="A82" s="8"/>
      <c r="B82" s="8"/>
      <c r="C82" s="8"/>
      <c r="D82" s="8"/>
    </row>
    <row r="83" ht="15.75" customHeight="1">
      <c r="A83" s="8"/>
      <c r="B83" s="8"/>
      <c r="C83" s="8"/>
      <c r="D83" s="8"/>
    </row>
    <row r="84" ht="15.75" customHeight="1">
      <c r="A84" s="8"/>
      <c r="B84" s="8"/>
      <c r="C84" s="8"/>
      <c r="D84" s="8"/>
    </row>
    <row r="85" ht="15.75" customHeight="1">
      <c r="A85" s="8"/>
      <c r="B85" s="8"/>
      <c r="C85" s="8"/>
      <c r="D85" s="8"/>
    </row>
    <row r="86" ht="15.75" customHeight="1">
      <c r="A86" s="8"/>
      <c r="B86" s="8"/>
      <c r="C86" s="8"/>
      <c r="D86" s="8"/>
    </row>
    <row r="87" ht="15.75" customHeight="1">
      <c r="A87" s="8"/>
      <c r="B87" s="8"/>
      <c r="C87" s="8"/>
      <c r="D87" s="8"/>
    </row>
    <row r="88" ht="15.75" customHeight="1">
      <c r="A88" s="8"/>
      <c r="B88" s="8"/>
      <c r="C88" s="8"/>
      <c r="D88" s="8"/>
    </row>
    <row r="89" ht="15.75" customHeight="1">
      <c r="A89" s="8"/>
      <c r="B89" s="8"/>
      <c r="C89" s="8"/>
      <c r="D89" s="8"/>
    </row>
    <row r="90" ht="15.75" customHeight="1">
      <c r="A90" s="8"/>
      <c r="B90" s="8"/>
      <c r="C90" s="8"/>
      <c r="D90" s="8"/>
    </row>
    <row r="91" ht="15.75" customHeight="1">
      <c r="A91" s="8"/>
      <c r="B91" s="8"/>
      <c r="C91" s="8"/>
      <c r="D91" s="8"/>
    </row>
    <row r="92" ht="15.75" customHeight="1">
      <c r="A92" s="8"/>
      <c r="B92" s="8"/>
      <c r="C92" s="8"/>
      <c r="D92" s="8"/>
    </row>
    <row r="93" ht="15.75" customHeight="1">
      <c r="A93" s="8"/>
      <c r="B93" s="8"/>
      <c r="C93" s="8"/>
      <c r="D93" s="8"/>
    </row>
    <row r="94" ht="15.75" customHeight="1">
      <c r="A94" s="8"/>
      <c r="B94" s="8"/>
      <c r="C94" s="8"/>
      <c r="D94" s="8"/>
    </row>
    <row r="95" ht="15.75" customHeight="1">
      <c r="A95" s="8"/>
      <c r="B95" s="8"/>
      <c r="C95" s="8"/>
      <c r="D95" s="8"/>
    </row>
    <row r="96" ht="15.75" customHeight="1">
      <c r="A96" s="8"/>
      <c r="B96" s="8"/>
      <c r="C96" s="8"/>
      <c r="D96" s="8"/>
    </row>
    <row r="97" ht="15.75" customHeight="1">
      <c r="A97" s="8"/>
      <c r="B97" s="8"/>
      <c r="C97" s="8"/>
      <c r="D97" s="8"/>
    </row>
    <row r="98" ht="15.75" customHeight="1">
      <c r="A98" s="8"/>
      <c r="B98" s="8"/>
      <c r="C98" s="8"/>
      <c r="D98" s="8"/>
    </row>
    <row r="99" ht="15.75" customHeight="1">
      <c r="A99" s="8"/>
      <c r="B99" s="8"/>
      <c r="C99" s="8"/>
      <c r="D99" s="8"/>
    </row>
    <row r="100" ht="15.75" customHeight="1">
      <c r="A100" s="8"/>
      <c r="B100" s="8"/>
      <c r="C100" s="8"/>
      <c r="D100" s="8"/>
    </row>
    <row r="101" ht="15.75" customHeight="1">
      <c r="A101" s="24"/>
      <c r="B101" s="24"/>
      <c r="C101" s="24"/>
      <c r="D101" s="24"/>
    </row>
    <row r="102" ht="15.75" customHeight="1">
      <c r="A102" s="24"/>
      <c r="B102" s="24"/>
      <c r="C102" s="24"/>
      <c r="D102" s="24"/>
    </row>
    <row r="103" ht="15.75" customHeight="1">
      <c r="A103" s="24"/>
      <c r="B103" s="24"/>
      <c r="C103" s="24"/>
      <c r="D103" s="24"/>
    </row>
    <row r="104" ht="15.75" customHeight="1">
      <c r="A104" s="24"/>
      <c r="B104" s="24"/>
      <c r="C104" s="24"/>
      <c r="D104" s="24"/>
    </row>
    <row r="105" ht="15.75" customHeight="1">
      <c r="A105" s="24"/>
      <c r="B105" s="24"/>
      <c r="C105" s="24"/>
      <c r="D105" s="24"/>
    </row>
    <row r="106" ht="15.75" customHeight="1">
      <c r="A106" s="24"/>
      <c r="B106" s="24"/>
      <c r="C106" s="24"/>
      <c r="D106" s="24"/>
    </row>
    <row r="107" ht="15.75" customHeight="1">
      <c r="A107" s="24"/>
      <c r="B107" s="24"/>
      <c r="C107" s="24"/>
      <c r="D107" s="24"/>
    </row>
    <row r="108" ht="15.75" customHeight="1">
      <c r="A108" s="24"/>
      <c r="B108" s="24"/>
      <c r="C108" s="24"/>
      <c r="D108" s="24"/>
    </row>
    <row r="109" ht="15.75" customHeight="1">
      <c r="A109" s="24"/>
      <c r="B109" s="24"/>
      <c r="C109" s="24"/>
      <c r="D109" s="24"/>
    </row>
    <row r="110" ht="15.75" customHeight="1">
      <c r="A110" s="24"/>
      <c r="B110" s="24"/>
      <c r="C110" s="24"/>
      <c r="D110" s="24"/>
    </row>
    <row r="111" ht="15.75" customHeight="1">
      <c r="A111" s="24"/>
      <c r="B111" s="24"/>
      <c r="C111" s="24"/>
      <c r="D111" s="24"/>
    </row>
    <row r="112" ht="15.75" customHeight="1">
      <c r="A112" s="24"/>
      <c r="B112" s="24"/>
      <c r="C112" s="24"/>
      <c r="D112" s="24"/>
    </row>
    <row r="113" ht="15.75" customHeight="1">
      <c r="A113" s="24"/>
      <c r="B113" s="24"/>
      <c r="C113" s="24"/>
      <c r="D113" s="24"/>
    </row>
    <row r="114" ht="15.75" customHeight="1">
      <c r="A114" s="24"/>
      <c r="B114" s="24"/>
      <c r="C114" s="24"/>
      <c r="D114" s="24"/>
    </row>
    <row r="115" ht="15.75" customHeight="1">
      <c r="A115" s="24"/>
      <c r="B115" s="24"/>
      <c r="C115" s="24"/>
      <c r="D115" s="24"/>
    </row>
    <row r="116" ht="15.75" customHeight="1">
      <c r="A116" s="24"/>
      <c r="B116" s="24"/>
      <c r="C116" s="24"/>
      <c r="D116" s="24"/>
    </row>
    <row r="117" ht="15.75" customHeight="1">
      <c r="A117" s="24"/>
      <c r="B117" s="24"/>
      <c r="C117" s="24"/>
      <c r="D117" s="24"/>
    </row>
    <row r="118" ht="15.75" customHeight="1">
      <c r="A118" s="24"/>
      <c r="B118" s="24"/>
      <c r="C118" s="24"/>
      <c r="D118" s="24"/>
    </row>
    <row r="119" ht="15.75" customHeight="1">
      <c r="A119" s="24"/>
      <c r="B119" s="24"/>
      <c r="C119" s="24"/>
      <c r="D119" s="24"/>
    </row>
    <row r="120" ht="15.75" customHeight="1">
      <c r="A120" s="24"/>
      <c r="B120" s="24"/>
      <c r="C120" s="24"/>
      <c r="D120" s="24"/>
    </row>
    <row r="121" ht="15.75" customHeight="1">
      <c r="A121" s="24"/>
      <c r="B121" s="24"/>
      <c r="C121" s="24"/>
      <c r="D121" s="24"/>
    </row>
    <row r="122" ht="15.75" customHeight="1">
      <c r="A122" s="24"/>
      <c r="B122" s="24"/>
      <c r="C122" s="24"/>
      <c r="D122" s="24"/>
    </row>
    <row r="123" ht="15.75" customHeight="1">
      <c r="A123" s="24"/>
      <c r="B123" s="24"/>
      <c r="C123" s="24"/>
      <c r="D123" s="24"/>
    </row>
    <row r="124" ht="15.75" customHeight="1">
      <c r="A124" s="24"/>
      <c r="B124" s="24"/>
      <c r="C124" s="24"/>
      <c r="D124" s="24"/>
    </row>
    <row r="125" ht="15.75" customHeight="1">
      <c r="A125" s="24"/>
      <c r="B125" s="24"/>
      <c r="C125" s="24"/>
      <c r="D125" s="24"/>
    </row>
    <row r="126" ht="15.75" customHeight="1">
      <c r="A126" s="24"/>
      <c r="B126" s="24"/>
      <c r="C126" s="24"/>
      <c r="D126" s="24"/>
    </row>
    <row r="127" ht="15.75" customHeight="1">
      <c r="A127" s="24"/>
      <c r="B127" s="24"/>
      <c r="C127" s="24"/>
      <c r="D127" s="24"/>
    </row>
    <row r="128" ht="15.75" customHeight="1">
      <c r="A128" s="24"/>
      <c r="B128" s="24"/>
      <c r="C128" s="24"/>
      <c r="D128" s="24"/>
    </row>
    <row r="129" ht="15.75" customHeight="1">
      <c r="A129" s="24"/>
      <c r="B129" s="24"/>
      <c r="C129" s="24"/>
      <c r="D129" s="24"/>
    </row>
    <row r="130" ht="15.75" customHeight="1">
      <c r="A130" s="24"/>
      <c r="B130" s="24"/>
      <c r="C130" s="24"/>
      <c r="D130" s="24"/>
    </row>
    <row r="131" ht="15.75" customHeight="1">
      <c r="A131" s="24"/>
      <c r="B131" s="24"/>
      <c r="C131" s="24"/>
      <c r="D131" s="24"/>
    </row>
    <row r="132" ht="15.75" customHeight="1">
      <c r="A132" s="24"/>
      <c r="B132" s="24"/>
      <c r="C132" s="24"/>
      <c r="D132" s="24"/>
    </row>
    <row r="133" ht="15.75" customHeight="1">
      <c r="A133" s="24"/>
      <c r="B133" s="24"/>
      <c r="C133" s="24"/>
      <c r="D133" s="24"/>
    </row>
    <row r="134" ht="15.75" customHeight="1">
      <c r="A134" s="24"/>
      <c r="B134" s="24"/>
      <c r="C134" s="24"/>
      <c r="D134" s="24"/>
    </row>
    <row r="135" ht="15.75" customHeight="1">
      <c r="A135" s="24"/>
      <c r="B135" s="24"/>
      <c r="C135" s="24"/>
      <c r="D135" s="24"/>
    </row>
    <row r="136" ht="15.75" customHeight="1">
      <c r="A136" s="24"/>
      <c r="B136" s="24"/>
      <c r="C136" s="24"/>
      <c r="D136" s="24"/>
    </row>
    <row r="137" ht="15.75" customHeight="1">
      <c r="A137" s="24"/>
      <c r="B137" s="24"/>
      <c r="C137" s="24"/>
      <c r="D137" s="24"/>
    </row>
    <row r="138" ht="15.75" customHeight="1">
      <c r="A138" s="24"/>
      <c r="B138" s="24"/>
      <c r="C138" s="24"/>
      <c r="D138" s="24"/>
    </row>
    <row r="139" ht="15.75" customHeight="1">
      <c r="A139" s="24"/>
      <c r="B139" s="24"/>
      <c r="C139" s="24"/>
      <c r="D139" s="24"/>
    </row>
    <row r="140" ht="15.75" customHeight="1">
      <c r="A140" s="24"/>
      <c r="B140" s="24"/>
      <c r="C140" s="24"/>
      <c r="D140" s="24"/>
    </row>
    <row r="141" ht="15.75" customHeight="1">
      <c r="A141" s="24"/>
      <c r="B141" s="24"/>
      <c r="C141" s="24"/>
      <c r="D141" s="24"/>
    </row>
    <row r="142" ht="15.75" customHeight="1">
      <c r="A142" s="24"/>
      <c r="B142" s="24"/>
      <c r="C142" s="24"/>
      <c r="D142" s="24"/>
    </row>
    <row r="143" ht="15.75" customHeight="1">
      <c r="A143" s="24"/>
      <c r="B143" s="24"/>
      <c r="C143" s="24"/>
      <c r="D143" s="24"/>
    </row>
    <row r="144" ht="15.75" customHeight="1">
      <c r="A144" s="24"/>
      <c r="B144" s="24"/>
      <c r="C144" s="24"/>
      <c r="D144" s="24"/>
    </row>
    <row r="145" ht="15.75" customHeight="1">
      <c r="A145" s="24"/>
      <c r="B145" s="24"/>
      <c r="C145" s="24"/>
      <c r="D145" s="24"/>
    </row>
    <row r="146" ht="15.75" customHeight="1">
      <c r="A146" s="24"/>
      <c r="B146" s="24"/>
      <c r="C146" s="24"/>
      <c r="D146" s="24"/>
    </row>
    <row r="147" ht="15.75" customHeight="1">
      <c r="A147" s="24"/>
      <c r="B147" s="24"/>
      <c r="C147" s="24"/>
      <c r="D147" s="24"/>
    </row>
    <row r="148" ht="15.75" customHeight="1">
      <c r="A148" s="24"/>
      <c r="B148" s="24"/>
      <c r="C148" s="24"/>
      <c r="D148" s="24"/>
    </row>
    <row r="149" ht="15.75" customHeight="1">
      <c r="A149" s="24"/>
      <c r="B149" s="24"/>
      <c r="C149" s="24"/>
      <c r="D149" s="24"/>
    </row>
    <row r="150" ht="15.75" customHeight="1">
      <c r="A150" s="24"/>
      <c r="B150" s="24"/>
      <c r="C150" s="24"/>
      <c r="D150" s="24"/>
    </row>
    <row r="151" ht="15.75" customHeight="1">
      <c r="A151" s="24"/>
      <c r="B151" s="24"/>
      <c r="C151" s="24"/>
      <c r="D151" s="24"/>
    </row>
    <row r="152" ht="15.75" customHeight="1">
      <c r="A152" s="24"/>
      <c r="B152" s="24"/>
      <c r="C152" s="24"/>
      <c r="D152" s="24"/>
    </row>
    <row r="153" ht="15.75" customHeight="1">
      <c r="A153" s="24"/>
      <c r="B153" s="24"/>
      <c r="C153" s="24"/>
      <c r="D153" s="24"/>
    </row>
    <row r="154" ht="15.75" customHeight="1">
      <c r="A154" s="24"/>
      <c r="B154" s="24"/>
      <c r="C154" s="24"/>
      <c r="D154" s="24"/>
    </row>
    <row r="155" ht="15.75" customHeight="1">
      <c r="A155" s="24"/>
      <c r="B155" s="24"/>
      <c r="C155" s="24"/>
      <c r="D155" s="24"/>
    </row>
    <row r="156" ht="15.75" customHeight="1">
      <c r="A156" s="24"/>
      <c r="B156" s="24"/>
      <c r="C156" s="24"/>
      <c r="D156" s="24"/>
    </row>
    <row r="157" ht="15.75" customHeight="1">
      <c r="A157" s="24"/>
      <c r="B157" s="24"/>
      <c r="C157" s="24"/>
      <c r="D157" s="24"/>
    </row>
    <row r="158" ht="15.75" customHeight="1">
      <c r="A158" s="24"/>
      <c r="B158" s="24"/>
      <c r="C158" s="24"/>
      <c r="D158" s="24"/>
    </row>
    <row r="159" ht="15.75" customHeight="1">
      <c r="A159" s="24"/>
      <c r="B159" s="24"/>
      <c r="C159" s="24"/>
      <c r="D159" s="24"/>
    </row>
    <row r="160" ht="15.75" customHeight="1">
      <c r="A160" s="24"/>
      <c r="B160" s="24"/>
      <c r="C160" s="24"/>
      <c r="D160" s="24"/>
    </row>
    <row r="161" ht="15.75" customHeight="1">
      <c r="A161" s="24"/>
      <c r="B161" s="24"/>
      <c r="C161" s="24"/>
      <c r="D161" s="24"/>
    </row>
    <row r="162" ht="15.75" customHeight="1">
      <c r="A162" s="24"/>
      <c r="B162" s="24"/>
      <c r="C162" s="24"/>
      <c r="D162" s="24"/>
    </row>
    <row r="163" ht="15.75" customHeight="1">
      <c r="A163" s="24"/>
      <c r="B163" s="24"/>
      <c r="C163" s="24"/>
      <c r="D163" s="24"/>
    </row>
    <row r="164" ht="15.75" customHeight="1">
      <c r="A164" s="24"/>
      <c r="B164" s="24"/>
      <c r="C164" s="24"/>
      <c r="D164" s="24"/>
    </row>
    <row r="165" ht="15.75" customHeight="1">
      <c r="A165" s="24"/>
      <c r="B165" s="24"/>
      <c r="C165" s="24"/>
      <c r="D165" s="24"/>
    </row>
    <row r="166" ht="15.75" customHeight="1">
      <c r="A166" s="24"/>
      <c r="B166" s="24"/>
      <c r="C166" s="24"/>
      <c r="D166" s="24"/>
    </row>
    <row r="167" ht="15.75" customHeight="1">
      <c r="A167" s="24"/>
      <c r="B167" s="24"/>
      <c r="C167" s="24"/>
      <c r="D167" s="24"/>
    </row>
    <row r="168" ht="15.75" customHeight="1">
      <c r="A168" s="24"/>
      <c r="B168" s="24"/>
      <c r="C168" s="24"/>
      <c r="D168" s="24"/>
    </row>
    <row r="169" ht="15.75" customHeight="1">
      <c r="A169" s="24"/>
      <c r="B169" s="24"/>
      <c r="C169" s="24"/>
      <c r="D169" s="24"/>
    </row>
    <row r="170" ht="15.75" customHeight="1">
      <c r="A170" s="24"/>
      <c r="B170" s="24"/>
      <c r="C170" s="24"/>
      <c r="D170" s="24"/>
    </row>
    <row r="171" ht="15.75" customHeight="1">
      <c r="A171" s="24"/>
      <c r="B171" s="24"/>
      <c r="C171" s="24"/>
      <c r="D171" s="24"/>
    </row>
    <row r="172" ht="15.75" customHeight="1">
      <c r="A172" s="24"/>
      <c r="B172" s="24"/>
      <c r="C172" s="24"/>
      <c r="D172" s="24"/>
    </row>
    <row r="173" ht="15.75" customHeight="1">
      <c r="A173" s="24"/>
      <c r="B173" s="24"/>
      <c r="C173" s="24"/>
      <c r="D173" s="24"/>
    </row>
    <row r="174" ht="15.75" customHeight="1">
      <c r="A174" s="24"/>
      <c r="B174" s="24"/>
      <c r="C174" s="24"/>
      <c r="D174" s="24"/>
    </row>
    <row r="175" ht="15.75" customHeight="1">
      <c r="A175" s="24"/>
      <c r="B175" s="24"/>
      <c r="C175" s="24"/>
      <c r="D175" s="24"/>
    </row>
    <row r="176" ht="15.75" customHeight="1">
      <c r="A176" s="24"/>
      <c r="B176" s="24"/>
      <c r="C176" s="24"/>
      <c r="D176" s="24"/>
    </row>
    <row r="177" ht="15.75" customHeight="1">
      <c r="A177" s="24"/>
      <c r="B177" s="24"/>
      <c r="C177" s="24"/>
      <c r="D177" s="24"/>
    </row>
    <row r="178" ht="15.75" customHeight="1">
      <c r="A178" s="24"/>
      <c r="B178" s="24"/>
      <c r="C178" s="24"/>
      <c r="D178" s="24"/>
    </row>
    <row r="179" ht="15.75" customHeight="1">
      <c r="A179" s="24"/>
      <c r="B179" s="24"/>
      <c r="C179" s="24"/>
      <c r="D179" s="24"/>
    </row>
    <row r="180" ht="15.75" customHeight="1">
      <c r="A180" s="24"/>
      <c r="B180" s="24"/>
      <c r="C180" s="24"/>
      <c r="D180" s="24"/>
    </row>
    <row r="181" ht="15.75" customHeight="1">
      <c r="A181" s="24"/>
      <c r="B181" s="24"/>
      <c r="C181" s="24"/>
      <c r="D181" s="24"/>
    </row>
    <row r="182" ht="15.75" customHeight="1">
      <c r="A182" s="24"/>
      <c r="B182" s="24"/>
      <c r="C182" s="24"/>
      <c r="D182" s="24"/>
    </row>
    <row r="183" ht="15.75" customHeight="1">
      <c r="A183" s="24"/>
      <c r="B183" s="24"/>
      <c r="C183" s="24"/>
      <c r="D183" s="24"/>
    </row>
    <row r="184" ht="15.75" customHeight="1">
      <c r="A184" s="24"/>
      <c r="B184" s="24"/>
      <c r="C184" s="24"/>
      <c r="D184" s="24"/>
    </row>
    <row r="185" ht="15.75" customHeight="1">
      <c r="A185" s="24"/>
      <c r="B185" s="24"/>
      <c r="C185" s="24"/>
      <c r="D185" s="24"/>
    </row>
    <row r="186" ht="15.75" customHeight="1">
      <c r="A186" s="24"/>
      <c r="B186" s="24"/>
      <c r="C186" s="24"/>
      <c r="D186" s="24"/>
    </row>
    <row r="187" ht="15.75" customHeight="1">
      <c r="A187" s="24"/>
      <c r="B187" s="24"/>
      <c r="C187" s="24"/>
      <c r="D187" s="24"/>
    </row>
    <row r="188" ht="15.75" customHeight="1">
      <c r="A188" s="24"/>
      <c r="B188" s="24"/>
      <c r="C188" s="24"/>
      <c r="D188" s="24"/>
    </row>
    <row r="189" ht="15.75" customHeight="1">
      <c r="A189" s="24"/>
      <c r="B189" s="24"/>
      <c r="C189" s="24"/>
      <c r="D189" s="24"/>
    </row>
    <row r="190" ht="15.75" customHeight="1">
      <c r="A190" s="24"/>
      <c r="B190" s="24"/>
      <c r="C190" s="24"/>
      <c r="D190" s="24"/>
    </row>
    <row r="191" ht="15.75" customHeight="1">
      <c r="A191" s="24"/>
      <c r="B191" s="24"/>
      <c r="C191" s="24"/>
      <c r="D191" s="24"/>
    </row>
    <row r="192" ht="15.75" customHeight="1">
      <c r="A192" s="24"/>
      <c r="B192" s="24"/>
      <c r="C192" s="24"/>
      <c r="D192" s="24"/>
    </row>
    <row r="193" ht="15.75" customHeight="1">
      <c r="A193" s="24"/>
      <c r="B193" s="24"/>
      <c r="C193" s="24"/>
      <c r="D193" s="24"/>
    </row>
    <row r="194" ht="15.75" customHeight="1">
      <c r="A194" s="24"/>
      <c r="B194" s="24"/>
      <c r="C194" s="24"/>
      <c r="D194" s="24"/>
    </row>
    <row r="195" ht="15.75" customHeight="1">
      <c r="A195" s="24"/>
      <c r="B195" s="24"/>
      <c r="C195" s="24"/>
      <c r="D195" s="24"/>
    </row>
    <row r="196" ht="15.75" customHeight="1">
      <c r="A196" s="24"/>
      <c r="B196" s="24"/>
      <c r="C196" s="24"/>
      <c r="D196" s="24"/>
    </row>
    <row r="197" ht="15.75" customHeight="1">
      <c r="A197" s="24"/>
      <c r="B197" s="24"/>
      <c r="C197" s="24"/>
      <c r="D197" s="24"/>
    </row>
    <row r="198" ht="15.75" customHeight="1">
      <c r="A198" s="24"/>
      <c r="B198" s="24"/>
      <c r="C198" s="24"/>
      <c r="D198" s="24"/>
    </row>
    <row r="199" ht="15.75" customHeight="1">
      <c r="A199" s="24"/>
      <c r="B199" s="24"/>
      <c r="C199" s="24"/>
      <c r="D199" s="24"/>
    </row>
    <row r="200" ht="15.75" customHeight="1">
      <c r="A200" s="24"/>
      <c r="B200" s="24"/>
      <c r="C200" s="24"/>
      <c r="D200" s="24"/>
    </row>
    <row r="201" ht="15.75" customHeight="1">
      <c r="A201" s="24"/>
      <c r="B201" s="24"/>
      <c r="C201" s="24"/>
      <c r="D201" s="24"/>
    </row>
    <row r="202" ht="15.75" customHeight="1">
      <c r="A202" s="24"/>
      <c r="B202" s="24"/>
      <c r="C202" s="24"/>
      <c r="D202" s="24"/>
    </row>
    <row r="203" ht="15.75" customHeight="1">
      <c r="A203" s="24"/>
      <c r="B203" s="24"/>
      <c r="C203" s="24"/>
      <c r="D203" s="24"/>
    </row>
    <row r="204" ht="15.75" customHeight="1">
      <c r="A204" s="24"/>
      <c r="B204" s="24"/>
      <c r="C204" s="24"/>
      <c r="D204" s="24"/>
    </row>
    <row r="205" ht="15.75" customHeight="1">
      <c r="A205" s="24"/>
      <c r="B205" s="24"/>
      <c r="C205" s="24"/>
      <c r="D205" s="24"/>
    </row>
    <row r="206" ht="15.75" customHeight="1">
      <c r="A206" s="24"/>
      <c r="B206" s="24"/>
      <c r="C206" s="24"/>
      <c r="D206" s="24"/>
    </row>
    <row r="207" ht="15.75" customHeight="1">
      <c r="A207" s="24"/>
      <c r="B207" s="24"/>
      <c r="C207" s="24"/>
      <c r="D207" s="24"/>
    </row>
    <row r="208" ht="15.75" customHeight="1">
      <c r="A208" s="24"/>
      <c r="B208" s="24"/>
      <c r="C208" s="24"/>
      <c r="D208" s="24"/>
    </row>
    <row r="209" ht="15.75" customHeight="1">
      <c r="A209" s="24"/>
      <c r="B209" s="24"/>
      <c r="C209" s="24"/>
      <c r="D209" s="24"/>
    </row>
    <row r="210" ht="15.75" customHeight="1">
      <c r="A210" s="24"/>
      <c r="B210" s="24"/>
      <c r="C210" s="24"/>
      <c r="D210" s="24"/>
    </row>
    <row r="211" ht="15.75" customHeight="1">
      <c r="A211" s="24"/>
      <c r="B211" s="24"/>
      <c r="C211" s="24"/>
      <c r="D211" s="24"/>
    </row>
    <row r="212" ht="15.75" customHeight="1">
      <c r="A212" s="24"/>
      <c r="B212" s="24"/>
      <c r="C212" s="24"/>
      <c r="D212" s="24"/>
    </row>
    <row r="213" ht="15.75" customHeight="1">
      <c r="A213" s="24"/>
      <c r="B213" s="24"/>
      <c r="C213" s="24"/>
      <c r="D213" s="24"/>
    </row>
    <row r="214" ht="15.75" customHeight="1">
      <c r="A214" s="24"/>
      <c r="B214" s="24"/>
      <c r="C214" s="24"/>
      <c r="D214" s="24"/>
    </row>
    <row r="215" ht="15.75" customHeight="1">
      <c r="A215" s="24"/>
      <c r="B215" s="24"/>
      <c r="C215" s="24"/>
      <c r="D215" s="24"/>
    </row>
    <row r="216" ht="15.75" customHeight="1">
      <c r="A216" s="24"/>
      <c r="B216" s="24"/>
      <c r="C216" s="24"/>
      <c r="D216" s="24"/>
    </row>
    <row r="217" ht="15.75" customHeight="1">
      <c r="A217" s="24"/>
      <c r="B217" s="24"/>
      <c r="C217" s="24"/>
      <c r="D217" s="24"/>
    </row>
    <row r="218" ht="15.75" customHeight="1">
      <c r="A218" s="24"/>
      <c r="B218" s="24"/>
      <c r="C218" s="24"/>
      <c r="D218" s="24"/>
    </row>
    <row r="219" ht="15.75" customHeight="1">
      <c r="A219" s="24"/>
      <c r="B219" s="24"/>
      <c r="C219" s="24"/>
      <c r="D219" s="24"/>
    </row>
    <row r="220" ht="15.75" customHeight="1">
      <c r="A220" s="24"/>
      <c r="B220" s="24"/>
      <c r="C220" s="24"/>
      <c r="D220" s="2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34.63"/>
    <col customWidth="1" min="3" max="3" width="6.75"/>
    <col customWidth="1" min="4" max="4" width="46.38"/>
    <col customWidth="1" min="5" max="6" width="12.63"/>
  </cols>
  <sheetData>
    <row r="1" ht="26.25" customHeight="1">
      <c r="A1" s="10" t="s">
        <v>388</v>
      </c>
      <c r="B1" s="11"/>
      <c r="C1" s="11"/>
      <c r="D1" s="12"/>
    </row>
    <row r="2" ht="22.5" customHeight="1">
      <c r="A2" s="13" t="str">
        <f>IFERROR(__xludf.DUMMYFUNCTION("query('一覧'!A:E,""select A,C,D,E where B ='南区'"",1)"),"設置年度")</f>
        <v>設置年度</v>
      </c>
      <c r="B2" s="27" t="str">
        <f>IFERROR(__xludf.DUMMYFUNCTION("""COMPUTED_VALUE"""),"申請団体")</f>
        <v>申請団体</v>
      </c>
      <c r="C2" s="14" t="str">
        <f>IFERROR(__xludf.DUMMYFUNCTION("""COMPUTED_VALUE"""),"台数")</f>
        <v>台数</v>
      </c>
      <c r="D2" s="15" t="str">
        <f>IFERROR(__xludf.DUMMYFUNCTION("""COMPUTED_VALUE"""),"設置場所")</f>
        <v>設置場所</v>
      </c>
    </row>
    <row r="3" ht="15.75" customHeight="1">
      <c r="A3" s="16" t="str">
        <f>IFERROR(__xludf.DUMMYFUNCTION("""COMPUTED_VALUE"""),"平成30年度")</f>
        <v>平成30年度</v>
      </c>
      <c r="B3" s="28" t="str">
        <f>IFERROR(__xludf.DUMMYFUNCTION("""COMPUTED_VALUE"""),"定山渓地区連合町内会")</f>
        <v>定山渓地区連合町内会</v>
      </c>
      <c r="C3" s="2" t="str">
        <f>IFERROR(__xludf.DUMMYFUNCTION("""COMPUTED_VALUE"""),"1台")</f>
        <v>1台</v>
      </c>
      <c r="D3" s="17" t="str">
        <f>IFERROR(__xludf.DUMMYFUNCTION("""COMPUTED_VALUE"""),"①定山渓温泉東4丁目")</f>
        <v>①定山渓温泉東4丁目</v>
      </c>
    </row>
    <row r="4" ht="15.75" customHeight="1">
      <c r="A4" s="16" t="str">
        <f>IFERROR(__xludf.DUMMYFUNCTION("""COMPUTED_VALUE"""),"平成30年度")</f>
        <v>平成30年度</v>
      </c>
      <c r="B4" s="28" t="str">
        <f>IFERROR(__xludf.DUMMYFUNCTION("""COMPUTED_VALUE"""),"藤ヶ丘西町内会")</f>
        <v>藤ヶ丘西町内会</v>
      </c>
      <c r="C4" s="2" t="str">
        <f>IFERROR(__xludf.DUMMYFUNCTION("""COMPUTED_VALUE"""),"1台")</f>
        <v>1台</v>
      </c>
      <c r="D4" s="17" t="str">
        <f>IFERROR(__xludf.DUMMYFUNCTION("""COMPUTED_VALUE"""),"①藤野4条6丁目19")</f>
        <v>①藤野4条6丁目19</v>
      </c>
    </row>
    <row r="5" ht="15.75" customHeight="1">
      <c r="A5" s="16" t="str">
        <f>IFERROR(__xludf.DUMMYFUNCTION("""COMPUTED_VALUE"""),"平成30年度")</f>
        <v>平成30年度</v>
      </c>
      <c r="B5" s="28" t="str">
        <f>IFERROR(__xludf.DUMMYFUNCTION("""COMPUTED_VALUE"""),"藻岩地区白樺町内会")</f>
        <v>藻岩地区白樺町内会</v>
      </c>
      <c r="C5" s="2" t="str">
        <f>IFERROR(__xludf.DUMMYFUNCTION("""COMPUTED_VALUE"""),"4台")</f>
        <v>4台</v>
      </c>
      <c r="D5" s="17" t="str">
        <f>IFERROR(__xludf.DUMMYFUNCTION("""COMPUTED_VALUE"""),"①川沿2条6丁目2
②川沿2条6丁目2
③川沿2条6丁目2
④川沿2条6丁目2")</f>
        <v>①川沿2条6丁目2
②川沿2条6丁目2
③川沿2条6丁目2
④川沿2条6丁目2</v>
      </c>
    </row>
    <row r="6" ht="15.75" customHeight="1">
      <c r="A6" s="16" t="str">
        <f>IFERROR(__xludf.DUMMYFUNCTION("""COMPUTED_VALUE"""),"平成30年度")</f>
        <v>平成30年度</v>
      </c>
      <c r="B6" s="28" t="str">
        <f>IFERROR(__xludf.DUMMYFUNCTION("""COMPUTED_VALUE"""),"南沢旭台町内会")</f>
        <v>南沢旭台町内会</v>
      </c>
      <c r="C6" s="2" t="str">
        <f>IFERROR(__xludf.DUMMYFUNCTION("""COMPUTED_VALUE"""),"4台")</f>
        <v>4台</v>
      </c>
      <c r="D6" s="17" t="str">
        <f>IFERROR(__xludf.DUMMYFUNCTION("""COMPUTED_VALUE"""),"①南沢1条1丁目1
②南沢4条1丁目8
③南沢4条1丁目1
④南沢4条2丁目7")</f>
        <v>①南沢1条1丁目1
②南沢4条1丁目8
③南沢4条1丁目1
④南沢4条2丁目7</v>
      </c>
    </row>
    <row r="7" ht="15.75" customHeight="1">
      <c r="A7" s="16" t="str">
        <f>IFERROR(__xludf.DUMMYFUNCTION("""COMPUTED_VALUE"""),"平成30年度")</f>
        <v>平成30年度</v>
      </c>
      <c r="B7" s="28" t="str">
        <f>IFERROR(__xludf.DUMMYFUNCTION("""COMPUTED_VALUE"""),"真駒内パークマンション管理組合")</f>
        <v>真駒内パークマンション管理組合</v>
      </c>
      <c r="C7" s="2" t="str">
        <f>IFERROR(__xludf.DUMMYFUNCTION("""COMPUTED_VALUE"""),"2台")</f>
        <v>2台</v>
      </c>
      <c r="D7" s="17" t="str">
        <f>IFERROR(__xludf.DUMMYFUNCTION("""COMPUTED_VALUE"""),"①真駒内南町4丁目2
②真駒内南町4丁目2")</f>
        <v>①真駒内南町4丁目2
②真駒内南町4丁目2</v>
      </c>
    </row>
    <row r="8" ht="15.75" customHeight="1">
      <c r="A8" s="16" t="str">
        <f>IFERROR(__xludf.DUMMYFUNCTION("""COMPUTED_VALUE"""),"令和元年度")</f>
        <v>令和元年度</v>
      </c>
      <c r="B8" s="28" t="str">
        <f>IFERROR(__xludf.DUMMYFUNCTION("""COMPUTED_VALUE"""),"真駒内柏丘緑台町内会")</f>
        <v>真駒内柏丘緑台町内会</v>
      </c>
      <c r="C8" s="2" t="str">
        <f>IFERROR(__xludf.DUMMYFUNCTION("""COMPUTED_VALUE"""),"2台")</f>
        <v>2台</v>
      </c>
      <c r="D8" s="17" t="str">
        <f>IFERROR(__xludf.DUMMYFUNCTION("""COMPUTED_VALUE"""),"①真駒内柏丘1丁目
②真駒内柏丘5丁目")</f>
        <v>①真駒内柏丘1丁目
②真駒内柏丘5丁目</v>
      </c>
    </row>
    <row r="9" ht="15.75" customHeight="1">
      <c r="A9" s="16" t="str">
        <f>IFERROR(__xludf.DUMMYFUNCTION("""COMPUTED_VALUE"""),"令和元年度")</f>
        <v>令和元年度</v>
      </c>
      <c r="B9" s="28" t="str">
        <f>IFERROR(__xludf.DUMMYFUNCTION("""COMPUTED_VALUE"""),"石山泉町内会")</f>
        <v>石山泉町内会</v>
      </c>
      <c r="C9" s="2" t="str">
        <f>IFERROR(__xludf.DUMMYFUNCTION("""COMPUTED_VALUE"""),"2台")</f>
        <v>2台</v>
      </c>
      <c r="D9" s="17" t="str">
        <f>IFERROR(__xludf.DUMMYFUNCTION("""COMPUTED_VALUE"""),"①石山3条8丁目
②石山3条8丁目")</f>
        <v>①石山3条8丁目
②石山3条8丁目</v>
      </c>
    </row>
    <row r="10" ht="15.75" customHeight="1">
      <c r="A10" s="16" t="str">
        <f>IFERROR(__xludf.DUMMYFUNCTION("""COMPUTED_VALUE"""),"令和元年度")</f>
        <v>令和元年度</v>
      </c>
      <c r="B10" s="28" t="str">
        <f>IFERROR(__xludf.DUMMYFUNCTION("""COMPUTED_VALUE"""),"澄川第４町内会")</f>
        <v>澄川第４町内会</v>
      </c>
      <c r="C10" s="2" t="str">
        <f>IFERROR(__xludf.DUMMYFUNCTION("""COMPUTED_VALUE"""),"4台")</f>
        <v>4台</v>
      </c>
      <c r="D10" s="17" t="str">
        <f>IFERROR(__xludf.DUMMYFUNCTION("""COMPUTED_VALUE"""),"①澄川3条4丁目3
②澄川3条4丁目4
③澄川3条3丁目3
④澄川2条4丁目2")</f>
        <v>①澄川3条4丁目3
②澄川3条4丁目4
③澄川3条3丁目3
④澄川2条4丁目2</v>
      </c>
    </row>
    <row r="11" ht="15.75" customHeight="1">
      <c r="A11" s="16" t="str">
        <f>IFERROR(__xludf.DUMMYFUNCTION("""COMPUTED_VALUE"""),"令和元年度")</f>
        <v>令和元年度</v>
      </c>
      <c r="B11" s="28" t="str">
        <f>IFERROR(__xludf.DUMMYFUNCTION("""COMPUTED_VALUE"""),"石山地区町内会連合会")</f>
        <v>石山地区町内会連合会</v>
      </c>
      <c r="C11" s="2" t="str">
        <f>IFERROR(__xludf.DUMMYFUNCTION("""COMPUTED_VALUE"""),"3台")</f>
        <v>3台</v>
      </c>
      <c r="D11" s="17" t="str">
        <f>IFERROR(__xludf.DUMMYFUNCTION("""COMPUTED_VALUE"""),"①石山1条4丁目2
②石山1条4丁目2
③石山1条9丁目10")</f>
        <v>①石山1条4丁目2
②石山1条4丁目2
③石山1条9丁目10</v>
      </c>
    </row>
    <row r="12" ht="15.75" customHeight="1">
      <c r="A12" s="16" t="str">
        <f>IFERROR(__xludf.DUMMYFUNCTION("""COMPUTED_VALUE"""),"令和２年度")</f>
        <v>令和２年度</v>
      </c>
      <c r="B12" s="28" t="str">
        <f>IFERROR(__xludf.DUMMYFUNCTION("""COMPUTED_VALUE"""),"石山七区町内会")</f>
        <v>石山七区町内会</v>
      </c>
      <c r="C12" s="2" t="str">
        <f>IFERROR(__xludf.DUMMYFUNCTION("""COMPUTED_VALUE"""),"1台")</f>
        <v>1台</v>
      </c>
      <c r="D12" s="17" t="str">
        <f>IFERROR(__xludf.DUMMYFUNCTION("""COMPUTED_VALUE"""),"①石山3条5丁目")</f>
        <v>①石山3条5丁目</v>
      </c>
    </row>
    <row r="13" ht="15.75" customHeight="1">
      <c r="A13" s="16" t="str">
        <f>IFERROR(__xludf.DUMMYFUNCTION("""COMPUTED_VALUE"""),"令和２年度")</f>
        <v>令和２年度</v>
      </c>
      <c r="B13" s="28" t="str">
        <f>IFERROR(__xludf.DUMMYFUNCTION("""COMPUTED_VALUE"""),"南沢第１町内会")</f>
        <v>南沢第１町内会</v>
      </c>
      <c r="C13" s="2" t="str">
        <f>IFERROR(__xludf.DUMMYFUNCTION("""COMPUTED_VALUE"""),"1台")</f>
        <v>1台</v>
      </c>
      <c r="D13" s="17" t="str">
        <f>IFERROR(__xludf.DUMMYFUNCTION("""COMPUTED_VALUE"""),"①南沢3条3丁目6")</f>
        <v>①南沢3条3丁目6</v>
      </c>
    </row>
    <row r="14" ht="15.75" customHeight="1">
      <c r="A14" s="16" t="str">
        <f>IFERROR(__xludf.DUMMYFUNCTION("""COMPUTED_VALUE"""),"令和２年度")</f>
        <v>令和２年度</v>
      </c>
      <c r="B14" s="28" t="str">
        <f>IFERROR(__xludf.DUMMYFUNCTION("""COMPUTED_VALUE"""),"真駒内柏丘緑台町内会")</f>
        <v>真駒内柏丘緑台町内会</v>
      </c>
      <c r="C14" s="2" t="str">
        <f>IFERROR(__xludf.DUMMYFUNCTION("""COMPUTED_VALUE"""),"1台")</f>
        <v>1台</v>
      </c>
      <c r="D14" s="17" t="str">
        <f>IFERROR(__xludf.DUMMYFUNCTION("""COMPUTED_VALUE"""),"①真駒内柏丘6丁目3")</f>
        <v>①真駒内柏丘6丁目3</v>
      </c>
    </row>
    <row r="15" ht="15.75" customHeight="1">
      <c r="A15" s="16" t="str">
        <f>IFERROR(__xludf.DUMMYFUNCTION("""COMPUTED_VALUE"""),"令和３年度")</f>
        <v>令和３年度</v>
      </c>
      <c r="B15" s="28" t="str">
        <f>IFERROR(__xludf.DUMMYFUNCTION("""COMPUTED_VALUE"""),"石山ヒルタウン町内会")</f>
        <v>石山ヒルタウン町内会</v>
      </c>
      <c r="C15" s="2" t="str">
        <f>IFERROR(__xludf.DUMMYFUNCTION("""COMPUTED_VALUE"""),"1台")</f>
        <v>1台</v>
      </c>
      <c r="D15" s="17" t="str">
        <f>IFERROR(__xludf.DUMMYFUNCTION("""COMPUTED_VALUE"""),"①石山4条6丁目6")</f>
        <v>①石山4条6丁目6</v>
      </c>
    </row>
    <row r="16" ht="15.75" customHeight="1">
      <c r="A16" s="16" t="str">
        <f>IFERROR(__xludf.DUMMYFUNCTION("""COMPUTED_VALUE"""),"令和３年度")</f>
        <v>令和３年度</v>
      </c>
      <c r="B16" s="28" t="str">
        <f>IFERROR(__xludf.DUMMYFUNCTION("""COMPUTED_VALUE"""),"南沢南が丘町内会")</f>
        <v>南沢南が丘町内会</v>
      </c>
      <c r="C16" s="2" t="str">
        <f>IFERROR(__xludf.DUMMYFUNCTION("""COMPUTED_VALUE"""),"1台")</f>
        <v>1台</v>
      </c>
      <c r="D16" s="17" t="str">
        <f>IFERROR(__xludf.DUMMYFUNCTION("""COMPUTED_VALUE"""),"①南沢2条1丁目12")</f>
        <v>①南沢2条1丁目12</v>
      </c>
    </row>
    <row r="17" ht="15.75" customHeight="1">
      <c r="A17" s="16" t="str">
        <f>IFERROR(__xludf.DUMMYFUNCTION("""COMPUTED_VALUE"""),"令和４年度")</f>
        <v>令和４年度</v>
      </c>
      <c r="B17" s="28" t="str">
        <f>IFERROR(__xludf.DUMMYFUNCTION("""COMPUTED_VALUE"""),"ロジェ真駒内緑町町内会")</f>
        <v>ロジェ真駒内緑町町内会</v>
      </c>
      <c r="C17" s="2" t="str">
        <f>IFERROR(__xludf.DUMMYFUNCTION("""COMPUTED_VALUE"""),"2台")</f>
        <v>2台</v>
      </c>
      <c r="D17" s="17" t="str">
        <f>IFERROR(__xludf.DUMMYFUNCTION("""COMPUTED_VALUE"""),"①真駒内緑町1丁目1
②真駒内緑町1丁目1")</f>
        <v>①真駒内緑町1丁目1
②真駒内緑町1丁目1</v>
      </c>
    </row>
    <row r="18" ht="15.75" customHeight="1">
      <c r="A18" s="16" t="str">
        <f>IFERROR(__xludf.DUMMYFUNCTION("""COMPUTED_VALUE"""),"令和４年度")</f>
        <v>令和４年度</v>
      </c>
      <c r="B18" s="28" t="str">
        <f>IFERROR(__xludf.DUMMYFUNCTION("""COMPUTED_VALUE"""),"東海中央町内会")</f>
        <v>東海中央町内会</v>
      </c>
      <c r="C18" s="2" t="str">
        <f>IFERROR(__xludf.DUMMYFUNCTION("""COMPUTED_VALUE"""),"1台")</f>
        <v>1台</v>
      </c>
      <c r="D18" s="17" t="str">
        <f>IFERROR(__xludf.DUMMYFUNCTION("""COMPUTED_VALUE"""),"①南沢5条2丁目3")</f>
        <v>①南沢5条2丁目3</v>
      </c>
    </row>
    <row r="19" ht="15.75" customHeight="1">
      <c r="A19" s="16" t="str">
        <f>IFERROR(__xludf.DUMMYFUNCTION("""COMPUTED_VALUE"""),"令和５年度")</f>
        <v>令和５年度</v>
      </c>
      <c r="B19" s="28" t="str">
        <f>IFERROR(__xludf.DUMMYFUNCTION("""COMPUTED_VALUE"""),"真駒内上町ビル住宅管理組合")</f>
        <v>真駒内上町ビル住宅管理組合</v>
      </c>
      <c r="C19" s="2" t="str">
        <f>IFERROR(__xludf.DUMMYFUNCTION("""COMPUTED_VALUE"""),"6台")</f>
        <v>6台</v>
      </c>
      <c r="D19" s="17" t="str">
        <f>IFERROR(__xludf.DUMMYFUNCTION("""COMPUTED_VALUE"""),"①真駒内上町3丁目2
②真駒内上町3丁目2
③真駒内上町3丁目2
④真駒内上町3丁目2
⑤真駒内上町3丁目2
⑥真駒内上町3丁目2")</f>
        <v>①真駒内上町3丁目2
②真駒内上町3丁目2
③真駒内上町3丁目2
④真駒内上町3丁目2
⑤真駒内上町3丁目2
⑥真駒内上町3丁目2</v>
      </c>
    </row>
    <row r="20" ht="15.75" customHeight="1">
      <c r="A20" s="16" t="str">
        <f>IFERROR(__xludf.DUMMYFUNCTION("""COMPUTED_VALUE"""),"令和５年度")</f>
        <v>令和５年度</v>
      </c>
      <c r="B20" s="28" t="str">
        <f>IFERROR(__xludf.DUMMYFUNCTION("""COMPUTED_VALUE"""),"トーカンマンション真駒内第Ⅱ自治会")</f>
        <v>トーカンマンション真駒内第Ⅱ自治会</v>
      </c>
      <c r="C20" s="2" t="str">
        <f>IFERROR(__xludf.DUMMYFUNCTION("""COMPUTED_VALUE"""),"2台")</f>
        <v>2台</v>
      </c>
      <c r="D20" s="17" t="str">
        <f>IFERROR(__xludf.DUMMYFUNCTION("""COMPUTED_VALUE"""),"①真駒内泉町2丁目1
②真駒内泉町2丁目1")</f>
        <v>①真駒内泉町2丁目1
②真駒内泉町2丁目1</v>
      </c>
    </row>
    <row r="21" ht="15.75" customHeight="1">
      <c r="A21" s="20" t="str">
        <f>IFERROR(__xludf.DUMMYFUNCTION("""COMPUTED_VALUE"""),"令和５年度")</f>
        <v>令和５年度</v>
      </c>
      <c r="B21" s="29" t="str">
        <f>IFERROR(__xludf.DUMMYFUNCTION("""COMPUTED_VALUE"""),"（再）南沢旭台町内会")</f>
        <v>（再）南沢旭台町内会</v>
      </c>
      <c r="C21" s="21" t="str">
        <f>IFERROR(__xludf.DUMMYFUNCTION("""COMPUTED_VALUE"""),"1台")</f>
        <v>1台</v>
      </c>
      <c r="D21" s="22" t="str">
        <f>IFERROR(__xludf.DUMMYFUNCTION("""COMPUTED_VALUE"""),"①南沢2条1丁目19（平成30年度設置の①を移設）")</f>
        <v>①南沢2条1丁目19（平成30年度設置の①を移設）</v>
      </c>
    </row>
    <row r="22" ht="15.75" customHeight="1">
      <c r="A22" s="8"/>
      <c r="B22" s="30"/>
      <c r="C22" s="8"/>
      <c r="D22" s="23"/>
    </row>
    <row r="23" ht="15.75" customHeight="1">
      <c r="A23" s="8"/>
      <c r="B23" s="30"/>
      <c r="C23" s="8"/>
      <c r="D23" s="23"/>
    </row>
    <row r="24" ht="15.75" customHeight="1">
      <c r="A24" s="8"/>
      <c r="B24" s="30"/>
      <c r="C24" s="8"/>
      <c r="D24" s="23"/>
    </row>
    <row r="25" ht="15.75" customHeight="1">
      <c r="A25" s="8"/>
      <c r="B25" s="30"/>
      <c r="C25" s="8"/>
      <c r="D25" s="23"/>
    </row>
    <row r="26" ht="15.75" customHeight="1">
      <c r="A26" s="8"/>
      <c r="B26" s="30"/>
      <c r="C26" s="8"/>
      <c r="D26" s="23"/>
    </row>
    <row r="27" ht="15.75" customHeight="1">
      <c r="A27" s="8"/>
      <c r="B27" s="30"/>
      <c r="C27" s="8"/>
      <c r="D27" s="23"/>
    </row>
    <row r="28" ht="15.75" customHeight="1">
      <c r="A28" s="8"/>
      <c r="B28" s="30"/>
      <c r="C28" s="8"/>
      <c r="D28" s="23"/>
    </row>
    <row r="29" ht="15.75" customHeight="1">
      <c r="A29" s="8"/>
      <c r="B29" s="30"/>
      <c r="C29" s="8"/>
      <c r="D29" s="23"/>
    </row>
    <row r="30" ht="15.75" customHeight="1">
      <c r="A30" s="8"/>
      <c r="B30" s="30"/>
      <c r="C30" s="8"/>
      <c r="D30" s="23"/>
    </row>
    <row r="31" ht="15.75" customHeight="1">
      <c r="A31" s="8"/>
      <c r="B31" s="30"/>
      <c r="C31" s="8"/>
      <c r="D31" s="8"/>
    </row>
    <row r="32" ht="15.75" customHeight="1">
      <c r="A32" s="8"/>
      <c r="B32" s="30"/>
      <c r="C32" s="8"/>
      <c r="D32" s="8"/>
    </row>
    <row r="33" ht="15.75" customHeight="1">
      <c r="A33" s="8"/>
      <c r="B33" s="30"/>
      <c r="C33" s="8"/>
      <c r="D33" s="8"/>
    </row>
    <row r="34" ht="15.75" customHeight="1">
      <c r="A34" s="8"/>
      <c r="B34" s="30"/>
      <c r="C34" s="8"/>
      <c r="D34" s="8"/>
    </row>
    <row r="35" ht="15.75" customHeight="1">
      <c r="A35" s="8"/>
      <c r="B35" s="30"/>
      <c r="C35" s="8"/>
      <c r="D35" s="8"/>
    </row>
    <row r="36" ht="15.75" customHeight="1">
      <c r="A36" s="8"/>
      <c r="B36" s="30"/>
      <c r="C36" s="8"/>
      <c r="D36" s="8"/>
    </row>
    <row r="37" ht="15.75" customHeight="1">
      <c r="A37" s="8"/>
      <c r="B37" s="30"/>
      <c r="C37" s="8"/>
      <c r="D37" s="8"/>
    </row>
    <row r="38" ht="15.75" customHeight="1">
      <c r="A38" s="8"/>
      <c r="B38" s="30"/>
      <c r="C38" s="8"/>
      <c r="D38" s="8"/>
    </row>
    <row r="39" ht="15.75" customHeight="1">
      <c r="A39" s="8"/>
      <c r="B39" s="30"/>
      <c r="C39" s="8"/>
      <c r="D39" s="8"/>
    </row>
    <row r="40" ht="15.75" customHeight="1">
      <c r="A40" s="8"/>
      <c r="B40" s="30"/>
      <c r="C40" s="8"/>
      <c r="D40" s="8"/>
    </row>
    <row r="41" ht="15.75" customHeight="1">
      <c r="A41" s="8"/>
      <c r="B41" s="30"/>
      <c r="C41" s="8"/>
      <c r="D41" s="8"/>
    </row>
    <row r="42" ht="15.75" customHeight="1">
      <c r="A42" s="8"/>
      <c r="B42" s="30"/>
      <c r="C42" s="8"/>
      <c r="D42" s="8"/>
    </row>
    <row r="43" ht="15.75" customHeight="1">
      <c r="A43" s="8"/>
      <c r="B43" s="30"/>
      <c r="C43" s="8"/>
      <c r="D43" s="8"/>
    </row>
    <row r="44" ht="15.75" customHeight="1">
      <c r="A44" s="8"/>
      <c r="B44" s="30"/>
      <c r="C44" s="8"/>
      <c r="D44" s="8"/>
    </row>
    <row r="45" ht="15.75" customHeight="1">
      <c r="A45" s="8"/>
      <c r="B45" s="30"/>
      <c r="C45" s="8"/>
      <c r="D45" s="8"/>
    </row>
    <row r="46" ht="15.75" customHeight="1">
      <c r="A46" s="8"/>
      <c r="B46" s="30"/>
      <c r="C46" s="8"/>
      <c r="D46" s="8"/>
    </row>
    <row r="47" ht="15.75" customHeight="1">
      <c r="A47" s="8"/>
      <c r="B47" s="30"/>
      <c r="C47" s="8"/>
      <c r="D47" s="8"/>
    </row>
    <row r="48" ht="15.75" customHeight="1">
      <c r="A48" s="8"/>
      <c r="B48" s="30"/>
      <c r="C48" s="8"/>
      <c r="D48" s="8"/>
    </row>
    <row r="49" ht="15.75" customHeight="1">
      <c r="A49" s="8"/>
      <c r="B49" s="30"/>
      <c r="C49" s="8"/>
      <c r="D49" s="8"/>
    </row>
    <row r="50" ht="15.75" customHeight="1">
      <c r="A50" s="8"/>
      <c r="B50" s="30"/>
      <c r="C50" s="8"/>
      <c r="D50" s="8"/>
    </row>
    <row r="51" ht="15.75" customHeight="1">
      <c r="A51" s="8"/>
      <c r="B51" s="30"/>
      <c r="C51" s="8"/>
      <c r="D51" s="8"/>
    </row>
    <row r="52" ht="15.75" customHeight="1">
      <c r="A52" s="8"/>
      <c r="B52" s="30"/>
      <c r="C52" s="8"/>
      <c r="D52" s="8"/>
    </row>
    <row r="53" ht="15.75" customHeight="1">
      <c r="A53" s="8"/>
      <c r="B53" s="30"/>
      <c r="C53" s="8"/>
      <c r="D53" s="8"/>
    </row>
    <row r="54" ht="15.75" customHeight="1">
      <c r="A54" s="8"/>
      <c r="B54" s="30"/>
      <c r="C54" s="8"/>
      <c r="D54" s="8"/>
    </row>
    <row r="55" ht="15.75" customHeight="1">
      <c r="A55" s="8"/>
      <c r="B55" s="30"/>
      <c r="C55" s="8"/>
      <c r="D55" s="8"/>
    </row>
    <row r="56" ht="15.75" customHeight="1">
      <c r="A56" s="8"/>
      <c r="B56" s="30"/>
      <c r="C56" s="8"/>
      <c r="D56" s="8"/>
    </row>
    <row r="57" ht="15.75" customHeight="1">
      <c r="A57" s="8"/>
      <c r="B57" s="30"/>
      <c r="C57" s="8"/>
      <c r="D57" s="8"/>
    </row>
    <row r="58" ht="15.75" customHeight="1">
      <c r="A58" s="8"/>
      <c r="B58" s="30"/>
      <c r="C58" s="8"/>
      <c r="D58" s="8"/>
    </row>
    <row r="59" ht="15.75" customHeight="1">
      <c r="A59" s="8"/>
      <c r="B59" s="30"/>
      <c r="C59" s="8"/>
      <c r="D59" s="8"/>
    </row>
    <row r="60" ht="15.75" customHeight="1">
      <c r="A60" s="8"/>
      <c r="B60" s="30"/>
      <c r="C60" s="8"/>
      <c r="D60" s="8"/>
    </row>
    <row r="61" ht="15.75" customHeight="1">
      <c r="A61" s="8"/>
      <c r="B61" s="30"/>
      <c r="C61" s="8"/>
      <c r="D61" s="8"/>
    </row>
    <row r="62" ht="15.75" customHeight="1">
      <c r="A62" s="8"/>
      <c r="B62" s="30"/>
      <c r="C62" s="8"/>
      <c r="D62" s="8"/>
    </row>
    <row r="63" ht="15.75" customHeight="1">
      <c r="A63" s="8"/>
      <c r="B63" s="30"/>
      <c r="C63" s="8"/>
      <c r="D63" s="8"/>
    </row>
    <row r="64" ht="15.75" customHeight="1">
      <c r="A64" s="8"/>
      <c r="B64" s="30"/>
      <c r="C64" s="8"/>
      <c r="D64" s="8"/>
    </row>
    <row r="65" ht="15.75" customHeight="1">
      <c r="A65" s="8"/>
      <c r="B65" s="30"/>
      <c r="C65" s="8"/>
      <c r="D65" s="8"/>
    </row>
    <row r="66" ht="15.75" customHeight="1">
      <c r="A66" s="8"/>
      <c r="B66" s="30"/>
      <c r="C66" s="8"/>
      <c r="D66" s="8"/>
    </row>
    <row r="67" ht="15.75" customHeight="1">
      <c r="A67" s="8"/>
      <c r="B67" s="30"/>
      <c r="C67" s="8"/>
      <c r="D67" s="8"/>
    </row>
    <row r="68" ht="15.75" customHeight="1">
      <c r="A68" s="8"/>
      <c r="B68" s="30"/>
      <c r="C68" s="8"/>
      <c r="D68" s="8"/>
    </row>
    <row r="69" ht="15.75" customHeight="1">
      <c r="A69" s="8"/>
      <c r="B69" s="30"/>
      <c r="C69" s="8"/>
      <c r="D69" s="8"/>
    </row>
    <row r="70" ht="15.75" customHeight="1">
      <c r="A70" s="8"/>
      <c r="B70" s="30"/>
      <c r="C70" s="8"/>
      <c r="D70" s="8"/>
    </row>
    <row r="71" ht="15.75" customHeight="1">
      <c r="A71" s="8"/>
      <c r="B71" s="30"/>
      <c r="C71" s="8"/>
      <c r="D71" s="8"/>
    </row>
    <row r="72" ht="15.75" customHeight="1">
      <c r="A72" s="8"/>
      <c r="B72" s="30"/>
      <c r="C72" s="8"/>
      <c r="D72" s="8"/>
    </row>
    <row r="73" ht="15.75" customHeight="1">
      <c r="A73" s="8"/>
      <c r="B73" s="30"/>
      <c r="C73" s="8"/>
      <c r="D73" s="8"/>
    </row>
    <row r="74" ht="15.75" customHeight="1">
      <c r="A74" s="8"/>
      <c r="B74" s="30"/>
      <c r="C74" s="8"/>
      <c r="D74" s="8"/>
    </row>
    <row r="75" ht="15.75" customHeight="1">
      <c r="A75" s="8"/>
      <c r="B75" s="30"/>
      <c r="C75" s="8"/>
      <c r="D75" s="8"/>
    </row>
    <row r="76" ht="15.75" customHeight="1">
      <c r="A76" s="8"/>
      <c r="B76" s="30"/>
      <c r="C76" s="8"/>
      <c r="D76" s="8"/>
    </row>
    <row r="77" ht="15.75" customHeight="1">
      <c r="A77" s="8"/>
      <c r="B77" s="30"/>
      <c r="C77" s="8"/>
      <c r="D77" s="8"/>
    </row>
    <row r="78" ht="15.75" customHeight="1">
      <c r="A78" s="8"/>
      <c r="B78" s="30"/>
      <c r="C78" s="8"/>
      <c r="D78" s="8"/>
    </row>
    <row r="79" ht="15.75" customHeight="1">
      <c r="A79" s="8"/>
      <c r="B79" s="30"/>
      <c r="C79" s="8"/>
      <c r="D79" s="8"/>
    </row>
    <row r="80" ht="15.75" customHeight="1">
      <c r="A80" s="8"/>
      <c r="B80" s="30"/>
      <c r="C80" s="8"/>
      <c r="D80" s="8"/>
    </row>
    <row r="81" ht="15.75" customHeight="1">
      <c r="A81" s="8"/>
      <c r="B81" s="30"/>
      <c r="C81" s="8"/>
      <c r="D81" s="8"/>
    </row>
    <row r="82" ht="15.75" customHeight="1">
      <c r="A82" s="8"/>
      <c r="B82" s="30"/>
      <c r="C82" s="8"/>
      <c r="D82" s="8"/>
    </row>
    <row r="83" ht="15.75" customHeight="1">
      <c r="A83" s="8"/>
      <c r="B83" s="30"/>
      <c r="C83" s="8"/>
      <c r="D83" s="8"/>
    </row>
    <row r="84" ht="15.75" customHeight="1">
      <c r="A84" s="8"/>
      <c r="B84" s="30"/>
      <c r="C84" s="8"/>
      <c r="D84" s="8"/>
    </row>
    <row r="85" ht="15.75" customHeight="1">
      <c r="A85" s="8"/>
      <c r="B85" s="30"/>
      <c r="C85" s="8"/>
      <c r="D85" s="8"/>
    </row>
    <row r="86" ht="15.75" customHeight="1">
      <c r="A86" s="8"/>
      <c r="B86" s="30"/>
      <c r="C86" s="8"/>
      <c r="D86" s="8"/>
    </row>
    <row r="87" ht="15.75" customHeight="1">
      <c r="A87" s="8"/>
      <c r="B87" s="30"/>
      <c r="C87" s="8"/>
      <c r="D87" s="8"/>
    </row>
    <row r="88" ht="15.75" customHeight="1">
      <c r="A88" s="8"/>
      <c r="B88" s="30"/>
      <c r="C88" s="8"/>
      <c r="D88" s="8"/>
    </row>
    <row r="89" ht="15.75" customHeight="1">
      <c r="A89" s="8"/>
      <c r="B89" s="30"/>
      <c r="C89" s="8"/>
      <c r="D89" s="8"/>
    </row>
    <row r="90" ht="15.75" customHeight="1">
      <c r="A90" s="8"/>
      <c r="B90" s="30"/>
      <c r="C90" s="8"/>
      <c r="D90" s="8"/>
    </row>
    <row r="91" ht="15.75" customHeight="1">
      <c r="A91" s="8"/>
      <c r="B91" s="30"/>
      <c r="C91" s="8"/>
      <c r="D91" s="8"/>
    </row>
    <row r="92" ht="15.75" customHeight="1">
      <c r="A92" s="8"/>
      <c r="B92" s="30"/>
      <c r="C92" s="8"/>
      <c r="D92" s="8"/>
    </row>
    <row r="93" ht="15.75" customHeight="1">
      <c r="A93" s="8"/>
      <c r="B93" s="30"/>
      <c r="C93" s="8"/>
      <c r="D93" s="8"/>
    </row>
    <row r="94" ht="15.75" customHeight="1">
      <c r="A94" s="8"/>
      <c r="B94" s="30"/>
      <c r="C94" s="8"/>
      <c r="D94" s="8"/>
    </row>
    <row r="95" ht="15.75" customHeight="1">
      <c r="A95" s="8"/>
      <c r="B95" s="30"/>
      <c r="C95" s="8"/>
      <c r="D95" s="8"/>
    </row>
    <row r="96" ht="15.75" customHeight="1">
      <c r="A96" s="8"/>
      <c r="B96" s="30"/>
      <c r="C96" s="8"/>
      <c r="D96" s="8"/>
    </row>
    <row r="97" ht="15.75" customHeight="1">
      <c r="A97" s="8"/>
      <c r="B97" s="30"/>
      <c r="C97" s="8"/>
      <c r="D97" s="8"/>
    </row>
    <row r="98" ht="15.75" customHeight="1">
      <c r="A98" s="8"/>
      <c r="B98" s="30"/>
      <c r="C98" s="8"/>
      <c r="D98" s="8"/>
    </row>
    <row r="99" ht="15.75" customHeight="1">
      <c r="A99" s="8"/>
      <c r="B99" s="30"/>
      <c r="C99" s="8"/>
      <c r="D99" s="8"/>
    </row>
    <row r="100" ht="15.75" customHeight="1">
      <c r="A100" s="8"/>
      <c r="B100" s="30"/>
      <c r="C100" s="8"/>
      <c r="D100" s="8"/>
    </row>
    <row r="101" ht="15.75" customHeight="1">
      <c r="A101" s="24"/>
      <c r="B101" s="31"/>
      <c r="C101" s="24"/>
      <c r="D101" s="24"/>
    </row>
    <row r="102" ht="15.75" customHeight="1">
      <c r="A102" s="24"/>
      <c r="B102" s="31"/>
      <c r="C102" s="24"/>
      <c r="D102" s="24"/>
    </row>
    <row r="103" ht="15.75" customHeight="1">
      <c r="A103" s="24"/>
      <c r="B103" s="31"/>
      <c r="C103" s="24"/>
      <c r="D103" s="24"/>
    </row>
    <row r="104" ht="15.75" customHeight="1">
      <c r="A104" s="24"/>
      <c r="B104" s="31"/>
      <c r="C104" s="24"/>
      <c r="D104" s="24"/>
    </row>
    <row r="105" ht="15.75" customHeight="1">
      <c r="A105" s="24"/>
      <c r="B105" s="31"/>
      <c r="C105" s="24"/>
      <c r="D105" s="24"/>
    </row>
    <row r="106" ht="15.75" customHeight="1">
      <c r="A106" s="24"/>
      <c r="B106" s="31"/>
      <c r="C106" s="24"/>
      <c r="D106" s="24"/>
    </row>
    <row r="107" ht="15.75" customHeight="1">
      <c r="A107" s="24"/>
      <c r="B107" s="31"/>
      <c r="C107" s="24"/>
      <c r="D107" s="24"/>
    </row>
    <row r="108" ht="15.75" customHeight="1">
      <c r="A108" s="24"/>
      <c r="B108" s="31"/>
      <c r="C108" s="24"/>
      <c r="D108" s="24"/>
    </row>
    <row r="109" ht="15.75" customHeight="1">
      <c r="A109" s="24"/>
      <c r="B109" s="31"/>
      <c r="C109" s="24"/>
      <c r="D109" s="24"/>
    </row>
    <row r="110" ht="15.75" customHeight="1">
      <c r="A110" s="24"/>
      <c r="B110" s="31"/>
      <c r="C110" s="24"/>
      <c r="D110" s="24"/>
    </row>
    <row r="111" ht="15.75" customHeight="1">
      <c r="A111" s="24"/>
      <c r="B111" s="31"/>
      <c r="C111" s="24"/>
      <c r="D111" s="24"/>
    </row>
    <row r="112" ht="15.75" customHeight="1">
      <c r="A112" s="24"/>
      <c r="B112" s="31"/>
      <c r="C112" s="24"/>
      <c r="D112" s="24"/>
    </row>
    <row r="113" ht="15.75" customHeight="1">
      <c r="A113" s="24"/>
      <c r="B113" s="31"/>
      <c r="C113" s="24"/>
      <c r="D113" s="24"/>
    </row>
    <row r="114" ht="15.75" customHeight="1">
      <c r="A114" s="24"/>
      <c r="B114" s="31"/>
      <c r="C114" s="24"/>
      <c r="D114" s="24"/>
    </row>
    <row r="115" ht="15.75" customHeight="1">
      <c r="A115" s="24"/>
      <c r="B115" s="31"/>
      <c r="C115" s="24"/>
      <c r="D115" s="24"/>
    </row>
    <row r="116" ht="15.75" customHeight="1">
      <c r="A116" s="24"/>
      <c r="B116" s="31"/>
      <c r="C116" s="24"/>
      <c r="D116" s="24"/>
    </row>
    <row r="117" ht="15.75" customHeight="1">
      <c r="A117" s="24"/>
      <c r="B117" s="31"/>
      <c r="C117" s="24"/>
      <c r="D117" s="24"/>
    </row>
    <row r="118" ht="15.75" customHeight="1">
      <c r="A118" s="24"/>
      <c r="B118" s="31"/>
      <c r="C118" s="24"/>
      <c r="D118" s="24"/>
    </row>
    <row r="119" ht="15.75" customHeight="1">
      <c r="A119" s="24"/>
      <c r="B119" s="31"/>
      <c r="C119" s="24"/>
      <c r="D119" s="24"/>
    </row>
    <row r="120" ht="15.75" customHeight="1">
      <c r="A120" s="24"/>
      <c r="B120" s="31"/>
      <c r="C120" s="24"/>
      <c r="D120" s="24"/>
    </row>
    <row r="121" ht="15.75" customHeight="1">
      <c r="A121" s="24"/>
      <c r="B121" s="31"/>
      <c r="C121" s="24"/>
      <c r="D121" s="24"/>
    </row>
    <row r="122" ht="15.75" customHeight="1">
      <c r="A122" s="24"/>
      <c r="B122" s="31"/>
      <c r="C122" s="24"/>
      <c r="D122" s="24"/>
    </row>
    <row r="123" ht="15.75" customHeight="1">
      <c r="A123" s="24"/>
      <c r="B123" s="31"/>
      <c r="C123" s="24"/>
      <c r="D123" s="24"/>
    </row>
    <row r="124" ht="15.75" customHeight="1">
      <c r="A124" s="24"/>
      <c r="B124" s="31"/>
      <c r="C124" s="24"/>
      <c r="D124" s="24"/>
    </row>
    <row r="125" ht="15.75" customHeight="1">
      <c r="A125" s="24"/>
      <c r="B125" s="31"/>
      <c r="C125" s="24"/>
      <c r="D125" s="24"/>
    </row>
    <row r="126" ht="15.75" customHeight="1">
      <c r="A126" s="24"/>
      <c r="B126" s="31"/>
      <c r="C126" s="24"/>
      <c r="D126" s="24"/>
    </row>
    <row r="127" ht="15.75" customHeight="1">
      <c r="A127" s="24"/>
      <c r="B127" s="31"/>
      <c r="C127" s="24"/>
      <c r="D127" s="24"/>
    </row>
    <row r="128" ht="15.75" customHeight="1">
      <c r="A128" s="24"/>
      <c r="B128" s="31"/>
      <c r="C128" s="24"/>
      <c r="D128" s="24"/>
    </row>
    <row r="129" ht="15.75" customHeight="1">
      <c r="A129" s="24"/>
      <c r="B129" s="31"/>
      <c r="C129" s="24"/>
      <c r="D129" s="24"/>
    </row>
    <row r="130" ht="15.75" customHeight="1">
      <c r="A130" s="24"/>
      <c r="B130" s="31"/>
      <c r="C130" s="24"/>
      <c r="D130" s="24"/>
    </row>
    <row r="131" ht="15.75" customHeight="1">
      <c r="A131" s="24"/>
      <c r="B131" s="31"/>
      <c r="C131" s="24"/>
      <c r="D131" s="24"/>
    </row>
    <row r="132" ht="15.75" customHeight="1">
      <c r="A132" s="24"/>
      <c r="B132" s="31"/>
      <c r="C132" s="24"/>
      <c r="D132" s="24"/>
    </row>
    <row r="133" ht="15.75" customHeight="1">
      <c r="A133" s="24"/>
      <c r="B133" s="31"/>
      <c r="C133" s="24"/>
      <c r="D133" s="24"/>
    </row>
    <row r="134" ht="15.75" customHeight="1">
      <c r="A134" s="24"/>
      <c r="B134" s="31"/>
      <c r="C134" s="24"/>
      <c r="D134" s="24"/>
    </row>
    <row r="135" ht="15.75" customHeight="1">
      <c r="A135" s="24"/>
      <c r="B135" s="31"/>
      <c r="C135" s="24"/>
      <c r="D135" s="24"/>
    </row>
    <row r="136" ht="15.75" customHeight="1">
      <c r="A136" s="24"/>
      <c r="B136" s="31"/>
      <c r="C136" s="24"/>
      <c r="D136" s="24"/>
    </row>
    <row r="137" ht="15.75" customHeight="1">
      <c r="A137" s="24"/>
      <c r="B137" s="31"/>
      <c r="C137" s="24"/>
      <c r="D137" s="24"/>
    </row>
    <row r="138" ht="15.75" customHeight="1">
      <c r="A138" s="24"/>
      <c r="B138" s="31"/>
      <c r="C138" s="24"/>
      <c r="D138" s="24"/>
    </row>
    <row r="139" ht="15.75" customHeight="1">
      <c r="A139" s="24"/>
      <c r="B139" s="31"/>
      <c r="C139" s="24"/>
      <c r="D139" s="24"/>
    </row>
    <row r="140" ht="15.75" customHeight="1">
      <c r="A140" s="24"/>
      <c r="B140" s="31"/>
      <c r="C140" s="24"/>
      <c r="D140" s="24"/>
    </row>
    <row r="141" ht="15.75" customHeight="1">
      <c r="A141" s="24"/>
      <c r="B141" s="31"/>
      <c r="C141" s="24"/>
      <c r="D141" s="24"/>
    </row>
    <row r="142" ht="15.75" customHeight="1">
      <c r="A142" s="24"/>
      <c r="B142" s="31"/>
      <c r="C142" s="24"/>
      <c r="D142" s="24"/>
    </row>
    <row r="143" ht="15.75" customHeight="1">
      <c r="A143" s="24"/>
      <c r="B143" s="31"/>
      <c r="C143" s="24"/>
      <c r="D143" s="24"/>
    </row>
    <row r="144" ht="15.75" customHeight="1">
      <c r="A144" s="24"/>
      <c r="B144" s="31"/>
      <c r="C144" s="24"/>
      <c r="D144" s="24"/>
    </row>
    <row r="145" ht="15.75" customHeight="1">
      <c r="A145" s="24"/>
      <c r="B145" s="31"/>
      <c r="C145" s="24"/>
      <c r="D145" s="24"/>
    </row>
    <row r="146" ht="15.75" customHeight="1">
      <c r="A146" s="24"/>
      <c r="B146" s="31"/>
      <c r="C146" s="24"/>
      <c r="D146" s="24"/>
    </row>
    <row r="147" ht="15.75" customHeight="1">
      <c r="A147" s="24"/>
      <c r="B147" s="31"/>
      <c r="C147" s="24"/>
      <c r="D147" s="24"/>
    </row>
    <row r="148" ht="15.75" customHeight="1">
      <c r="A148" s="24"/>
      <c r="B148" s="31"/>
      <c r="C148" s="24"/>
      <c r="D148" s="24"/>
    </row>
    <row r="149" ht="15.75" customHeight="1">
      <c r="A149" s="24"/>
      <c r="B149" s="31"/>
      <c r="C149" s="24"/>
      <c r="D149" s="24"/>
    </row>
    <row r="150" ht="15.75" customHeight="1">
      <c r="A150" s="24"/>
      <c r="B150" s="31"/>
      <c r="C150" s="24"/>
      <c r="D150" s="24"/>
    </row>
    <row r="151" ht="15.75" customHeight="1">
      <c r="A151" s="24"/>
      <c r="B151" s="31"/>
      <c r="C151" s="24"/>
      <c r="D151" s="24"/>
    </row>
    <row r="152" ht="15.75" customHeight="1">
      <c r="A152" s="24"/>
      <c r="B152" s="31"/>
      <c r="C152" s="24"/>
      <c r="D152" s="24"/>
    </row>
    <row r="153" ht="15.75" customHeight="1">
      <c r="A153" s="24"/>
      <c r="B153" s="31"/>
      <c r="C153" s="24"/>
      <c r="D153" s="24"/>
    </row>
    <row r="154" ht="15.75" customHeight="1">
      <c r="A154" s="24"/>
      <c r="B154" s="31"/>
      <c r="C154" s="24"/>
      <c r="D154" s="24"/>
    </row>
    <row r="155" ht="15.75" customHeight="1">
      <c r="A155" s="24"/>
      <c r="B155" s="31"/>
      <c r="C155" s="24"/>
      <c r="D155" s="24"/>
    </row>
    <row r="156" ht="15.75" customHeight="1">
      <c r="A156" s="24"/>
      <c r="B156" s="31"/>
      <c r="C156" s="24"/>
      <c r="D156" s="24"/>
    </row>
    <row r="157" ht="15.75" customHeight="1">
      <c r="A157" s="24"/>
      <c r="B157" s="31"/>
      <c r="C157" s="24"/>
      <c r="D157" s="24"/>
    </row>
    <row r="158" ht="15.75" customHeight="1">
      <c r="A158" s="24"/>
      <c r="B158" s="31"/>
      <c r="C158" s="24"/>
      <c r="D158" s="24"/>
    </row>
    <row r="159" ht="15.75" customHeight="1">
      <c r="A159" s="24"/>
      <c r="B159" s="31"/>
      <c r="C159" s="24"/>
      <c r="D159" s="24"/>
    </row>
    <row r="160" ht="15.75" customHeight="1">
      <c r="A160" s="24"/>
      <c r="B160" s="31"/>
      <c r="C160" s="24"/>
      <c r="D160" s="24"/>
    </row>
    <row r="161" ht="15.75" customHeight="1">
      <c r="A161" s="24"/>
      <c r="B161" s="31"/>
      <c r="C161" s="24"/>
      <c r="D161" s="24"/>
    </row>
    <row r="162" ht="15.75" customHeight="1">
      <c r="A162" s="24"/>
      <c r="B162" s="31"/>
      <c r="C162" s="24"/>
      <c r="D162" s="24"/>
    </row>
    <row r="163" ht="15.75" customHeight="1">
      <c r="A163" s="24"/>
      <c r="B163" s="31"/>
      <c r="C163" s="24"/>
      <c r="D163" s="24"/>
    </row>
    <row r="164" ht="15.75" customHeight="1">
      <c r="A164" s="24"/>
      <c r="B164" s="31"/>
      <c r="C164" s="24"/>
      <c r="D164" s="24"/>
    </row>
    <row r="165" ht="15.75" customHeight="1">
      <c r="A165" s="24"/>
      <c r="B165" s="31"/>
      <c r="C165" s="24"/>
      <c r="D165" s="24"/>
    </row>
    <row r="166" ht="15.75" customHeight="1">
      <c r="A166" s="24"/>
      <c r="B166" s="31"/>
      <c r="C166" s="24"/>
      <c r="D166" s="24"/>
    </row>
    <row r="167" ht="15.75" customHeight="1">
      <c r="A167" s="24"/>
      <c r="B167" s="31"/>
      <c r="C167" s="24"/>
      <c r="D167" s="24"/>
    </row>
    <row r="168" ht="15.75" customHeight="1">
      <c r="A168" s="24"/>
      <c r="B168" s="31"/>
      <c r="C168" s="24"/>
      <c r="D168" s="24"/>
    </row>
    <row r="169" ht="15.75" customHeight="1">
      <c r="A169" s="24"/>
      <c r="B169" s="31"/>
      <c r="C169" s="24"/>
      <c r="D169" s="24"/>
    </row>
    <row r="170" ht="15.75" customHeight="1">
      <c r="A170" s="24"/>
      <c r="B170" s="31"/>
      <c r="C170" s="24"/>
      <c r="D170" s="24"/>
    </row>
    <row r="171" ht="15.75" customHeight="1">
      <c r="A171" s="24"/>
      <c r="B171" s="31"/>
      <c r="C171" s="24"/>
      <c r="D171" s="24"/>
    </row>
    <row r="172" ht="15.75" customHeight="1">
      <c r="A172" s="24"/>
      <c r="B172" s="31"/>
      <c r="C172" s="24"/>
      <c r="D172" s="24"/>
    </row>
    <row r="173" ht="15.75" customHeight="1">
      <c r="A173" s="24"/>
      <c r="B173" s="31"/>
      <c r="C173" s="24"/>
      <c r="D173" s="24"/>
    </row>
    <row r="174" ht="15.75" customHeight="1">
      <c r="A174" s="24"/>
      <c r="B174" s="31"/>
      <c r="C174" s="24"/>
      <c r="D174" s="24"/>
    </row>
    <row r="175" ht="15.75" customHeight="1">
      <c r="A175" s="24"/>
      <c r="B175" s="31"/>
      <c r="C175" s="24"/>
      <c r="D175" s="24"/>
    </row>
    <row r="176" ht="15.75" customHeight="1">
      <c r="A176" s="24"/>
      <c r="B176" s="31"/>
      <c r="C176" s="24"/>
      <c r="D176" s="24"/>
    </row>
    <row r="177" ht="15.75" customHeight="1">
      <c r="A177" s="24"/>
      <c r="B177" s="31"/>
      <c r="C177" s="24"/>
      <c r="D177" s="24"/>
    </row>
    <row r="178" ht="15.75" customHeight="1">
      <c r="A178" s="24"/>
      <c r="B178" s="31"/>
      <c r="C178" s="24"/>
      <c r="D178" s="24"/>
    </row>
    <row r="179" ht="15.75" customHeight="1">
      <c r="A179" s="24"/>
      <c r="B179" s="31"/>
      <c r="C179" s="24"/>
      <c r="D179" s="24"/>
    </row>
    <row r="180" ht="15.75" customHeight="1">
      <c r="A180" s="24"/>
      <c r="B180" s="31"/>
      <c r="C180" s="24"/>
      <c r="D180" s="24"/>
    </row>
    <row r="181" ht="15.75" customHeight="1">
      <c r="A181" s="24"/>
      <c r="B181" s="31"/>
      <c r="C181" s="24"/>
      <c r="D181" s="24"/>
    </row>
    <row r="182" ht="15.75" customHeight="1">
      <c r="A182" s="24"/>
      <c r="B182" s="31"/>
      <c r="C182" s="24"/>
      <c r="D182" s="24"/>
    </row>
    <row r="183" ht="15.75" customHeight="1">
      <c r="A183" s="24"/>
      <c r="B183" s="31"/>
      <c r="C183" s="24"/>
      <c r="D183" s="24"/>
    </row>
    <row r="184" ht="15.75" customHeight="1">
      <c r="A184" s="24"/>
      <c r="B184" s="31"/>
      <c r="C184" s="24"/>
      <c r="D184" s="24"/>
    </row>
    <row r="185" ht="15.75" customHeight="1">
      <c r="A185" s="24"/>
      <c r="B185" s="31"/>
      <c r="C185" s="24"/>
      <c r="D185" s="24"/>
    </row>
    <row r="186" ht="15.75" customHeight="1">
      <c r="A186" s="24"/>
      <c r="B186" s="31"/>
      <c r="C186" s="24"/>
      <c r="D186" s="24"/>
    </row>
    <row r="187" ht="15.75" customHeight="1">
      <c r="A187" s="24"/>
      <c r="B187" s="31"/>
      <c r="C187" s="24"/>
      <c r="D187" s="24"/>
    </row>
    <row r="188" ht="15.75" customHeight="1">
      <c r="A188" s="24"/>
      <c r="B188" s="31"/>
      <c r="C188" s="24"/>
      <c r="D188" s="24"/>
    </row>
    <row r="189" ht="15.75" customHeight="1">
      <c r="A189" s="24"/>
      <c r="B189" s="31"/>
      <c r="C189" s="24"/>
      <c r="D189" s="24"/>
    </row>
    <row r="190" ht="15.75" customHeight="1">
      <c r="A190" s="24"/>
      <c r="B190" s="31"/>
      <c r="C190" s="24"/>
      <c r="D190" s="24"/>
    </row>
    <row r="191" ht="15.75" customHeight="1">
      <c r="A191" s="24"/>
      <c r="B191" s="31"/>
      <c r="C191" s="24"/>
      <c r="D191" s="24"/>
    </row>
    <row r="192" ht="15.75" customHeight="1">
      <c r="A192" s="24"/>
      <c r="B192" s="31"/>
      <c r="C192" s="24"/>
      <c r="D192" s="24"/>
    </row>
    <row r="193" ht="15.75" customHeight="1">
      <c r="A193" s="24"/>
      <c r="B193" s="31"/>
      <c r="C193" s="24"/>
      <c r="D193" s="24"/>
    </row>
    <row r="194" ht="15.75" customHeight="1">
      <c r="A194" s="24"/>
      <c r="B194" s="31"/>
      <c r="C194" s="24"/>
      <c r="D194" s="24"/>
    </row>
    <row r="195" ht="15.75" customHeight="1">
      <c r="A195" s="24"/>
      <c r="B195" s="31"/>
      <c r="C195" s="24"/>
      <c r="D195" s="24"/>
    </row>
    <row r="196" ht="15.75" customHeight="1">
      <c r="A196" s="24"/>
      <c r="B196" s="31"/>
      <c r="C196" s="24"/>
      <c r="D196" s="24"/>
    </row>
    <row r="197" ht="15.75" customHeight="1">
      <c r="A197" s="24"/>
      <c r="B197" s="31"/>
      <c r="C197" s="24"/>
      <c r="D197" s="24"/>
    </row>
    <row r="198" ht="15.75" customHeight="1">
      <c r="A198" s="24"/>
      <c r="B198" s="31"/>
      <c r="C198" s="24"/>
      <c r="D198" s="24"/>
    </row>
    <row r="199" ht="15.75" customHeight="1">
      <c r="A199" s="24"/>
      <c r="B199" s="31"/>
      <c r="C199" s="24"/>
      <c r="D199" s="24"/>
    </row>
    <row r="200" ht="15.75" customHeight="1">
      <c r="A200" s="24"/>
      <c r="B200" s="31"/>
      <c r="C200" s="24"/>
      <c r="D200" s="24"/>
    </row>
    <row r="201" ht="15.75" customHeight="1">
      <c r="A201" s="24"/>
      <c r="B201" s="31"/>
      <c r="C201" s="24"/>
      <c r="D201" s="24"/>
    </row>
    <row r="202" ht="15.75" customHeight="1">
      <c r="A202" s="24"/>
      <c r="B202" s="31"/>
      <c r="C202" s="24"/>
      <c r="D202" s="24"/>
    </row>
    <row r="203" ht="15.75" customHeight="1">
      <c r="A203" s="24"/>
      <c r="B203" s="31"/>
      <c r="C203" s="24"/>
      <c r="D203" s="24"/>
    </row>
    <row r="204" ht="15.75" customHeight="1">
      <c r="A204" s="24"/>
      <c r="B204" s="31"/>
      <c r="C204" s="24"/>
      <c r="D204" s="24"/>
    </row>
    <row r="205" ht="15.75" customHeight="1">
      <c r="A205" s="24"/>
      <c r="B205" s="31"/>
      <c r="C205" s="24"/>
      <c r="D205" s="24"/>
    </row>
    <row r="206" ht="15.75" customHeight="1">
      <c r="A206" s="24"/>
      <c r="B206" s="31"/>
      <c r="C206" s="24"/>
      <c r="D206" s="24"/>
    </row>
    <row r="207" ht="15.75" customHeight="1">
      <c r="A207" s="24"/>
      <c r="B207" s="31"/>
      <c r="C207" s="24"/>
      <c r="D207" s="24"/>
    </row>
    <row r="208" ht="15.75" customHeight="1">
      <c r="A208" s="24"/>
      <c r="B208" s="31"/>
      <c r="C208" s="24"/>
      <c r="D208" s="24"/>
    </row>
    <row r="209" ht="15.75" customHeight="1">
      <c r="A209" s="24"/>
      <c r="B209" s="31"/>
      <c r="C209" s="24"/>
      <c r="D209" s="24"/>
    </row>
    <row r="210" ht="15.75" customHeight="1">
      <c r="A210" s="24"/>
      <c r="B210" s="31"/>
      <c r="C210" s="24"/>
      <c r="D210" s="24"/>
    </row>
    <row r="211" ht="15.75" customHeight="1">
      <c r="A211" s="24"/>
      <c r="B211" s="31"/>
      <c r="C211" s="24"/>
      <c r="D211" s="24"/>
    </row>
    <row r="212" ht="15.75" customHeight="1">
      <c r="A212" s="24"/>
      <c r="B212" s="31"/>
      <c r="C212" s="24"/>
      <c r="D212" s="24"/>
    </row>
    <row r="213" ht="15.75" customHeight="1">
      <c r="A213" s="24"/>
      <c r="B213" s="31"/>
      <c r="C213" s="24"/>
      <c r="D213" s="24"/>
    </row>
    <row r="214" ht="15.75" customHeight="1">
      <c r="A214" s="24"/>
      <c r="B214" s="31"/>
      <c r="C214" s="24"/>
      <c r="D214" s="24"/>
    </row>
    <row r="215" ht="15.75" customHeight="1">
      <c r="A215" s="24"/>
      <c r="B215" s="31"/>
      <c r="C215" s="24"/>
      <c r="D215" s="24"/>
    </row>
    <row r="216" ht="15.75" customHeight="1">
      <c r="A216" s="24"/>
      <c r="B216" s="31"/>
      <c r="C216" s="24"/>
      <c r="D216" s="24"/>
    </row>
    <row r="217" ht="15.75" customHeight="1">
      <c r="A217" s="24"/>
      <c r="B217" s="31"/>
      <c r="C217" s="24"/>
      <c r="D217" s="24"/>
    </row>
    <row r="218" ht="15.75" customHeight="1">
      <c r="A218" s="24"/>
      <c r="B218" s="31"/>
      <c r="C218" s="24"/>
      <c r="D218" s="24"/>
    </row>
    <row r="219" ht="15.75" customHeight="1">
      <c r="A219" s="24"/>
      <c r="B219" s="31"/>
      <c r="C219" s="24"/>
      <c r="D219" s="24"/>
    </row>
    <row r="220" ht="15.75" customHeight="1">
      <c r="A220" s="24"/>
      <c r="B220" s="31"/>
      <c r="C220" s="24"/>
      <c r="D220" s="24"/>
    </row>
    <row r="221" ht="15.75" customHeight="1">
      <c r="A221" s="24"/>
      <c r="B221" s="31"/>
      <c r="C221" s="24"/>
      <c r="D221" s="24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drawing r:id="rId1"/>
</worksheet>
</file>