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Intranet-fs4\建設局みどりの推進部\08みどりの活用担当課\01　自然緑地係\01　限定\332札幌市森林整備事業補助\R6\03 要綱・要領・検査要領の改正（単価更新含む）\HP掲載用（確定版）\"/>
    </mc:Choice>
  </mc:AlternateContent>
  <xr:revisionPtr revIDLastSave="0" documentId="13_ncr:1_{1205AAFE-1835-41BE-91C7-6657B84CCF35}" xr6:coauthVersionLast="47" xr6:coauthVersionMax="47" xr10:uidLastSave="{00000000-0000-0000-0000-000000000000}"/>
  <bookViews>
    <workbookView xWindow="-120" yWindow="-120" windowWidth="29040" windowHeight="15840" tabRatio="867" activeTab="1" xr2:uid="{00000000-000D-0000-FFFF-FFFF00000000}"/>
  </bookViews>
  <sheets>
    <sheet name="様式オ-1（2.5m以下）" sheetId="12" r:id="rId1"/>
    <sheet name="様式オ-2（3.0m以下）" sheetId="13" r:id="rId2"/>
    <sheet name="単価表" sheetId="4" r:id="rId3"/>
  </sheets>
  <definedNames>
    <definedName name="_xlnm.Print_Area" localSheetId="2">単価表!$A$1:$E$82</definedName>
    <definedName name="_xlnm.Print_Area" localSheetId="0">'様式オ-1（2.5m以下）'!$A$1:$J$90</definedName>
    <definedName name="_xlnm.Print_Area" localSheetId="1">'様式オ-2（3.0m以下）'!$A$1:$J$90</definedName>
    <definedName name="管渠工種類">単価表!$C$40:$C$75</definedName>
    <definedName name="管渠工単価">単価表!$C$40:$D$75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2" l="1"/>
  <c r="G12" i="12" s="1"/>
  <c r="I76" i="13"/>
  <c r="I75" i="13"/>
  <c r="G56" i="13"/>
  <c r="H56" i="13" s="1"/>
  <c r="G55" i="13"/>
  <c r="H55" i="13" s="1"/>
  <c r="G54" i="13"/>
  <c r="H54" i="13" s="1"/>
  <c r="G53" i="13"/>
  <c r="H53" i="13" s="1"/>
  <c r="G45" i="13"/>
  <c r="H45" i="13" s="1"/>
  <c r="G44" i="13"/>
  <c r="H44" i="13" s="1"/>
  <c r="G43" i="13"/>
  <c r="H43" i="13" s="1"/>
  <c r="G42" i="13"/>
  <c r="H42" i="13" s="1"/>
  <c r="G41" i="13"/>
  <c r="H41" i="13" s="1"/>
  <c r="G40" i="13"/>
  <c r="H40" i="13" s="1"/>
  <c r="G39" i="13"/>
  <c r="H39" i="13" s="1"/>
  <c r="G38" i="13"/>
  <c r="H38" i="13" s="1"/>
  <c r="G37" i="13"/>
  <c r="H37" i="13" s="1"/>
  <c r="G36" i="13"/>
  <c r="H36" i="13" s="1"/>
  <c r="G35" i="13"/>
  <c r="H35" i="13" s="1"/>
  <c r="G34" i="13"/>
  <c r="H34" i="13" s="1"/>
  <c r="G33" i="13"/>
  <c r="H33" i="13" s="1"/>
  <c r="G32" i="13"/>
  <c r="H32" i="13" s="1"/>
  <c r="G31" i="13"/>
  <c r="H31" i="13" s="1"/>
  <c r="H26" i="13"/>
  <c r="G26" i="13"/>
  <c r="F26" i="13"/>
  <c r="H25" i="13"/>
  <c r="G25" i="13"/>
  <c r="F25" i="13"/>
  <c r="B22" i="13"/>
  <c r="E22" i="13" s="1"/>
  <c r="E88" i="13"/>
  <c r="F17" i="13"/>
  <c r="G17" i="13" s="1"/>
  <c r="F16" i="13"/>
  <c r="G16" i="13" s="1"/>
  <c r="F15" i="13"/>
  <c r="G15" i="13" s="1"/>
  <c r="F14" i="13"/>
  <c r="G14" i="13" s="1"/>
  <c r="F13" i="13"/>
  <c r="G13" i="13" s="1"/>
  <c r="F12" i="13"/>
  <c r="G12" i="13" s="1"/>
  <c r="E88" i="12"/>
  <c r="I76" i="12"/>
  <c r="I75" i="12"/>
  <c r="G56" i="12"/>
  <c r="H56" i="12" s="1"/>
  <c r="G55" i="12"/>
  <c r="H55" i="12" s="1"/>
  <c r="G54" i="12"/>
  <c r="H54" i="12" s="1"/>
  <c r="G53" i="12"/>
  <c r="H53" i="12" s="1"/>
  <c r="G45" i="12"/>
  <c r="H45" i="12" s="1"/>
  <c r="G44" i="12"/>
  <c r="H44" i="12" s="1"/>
  <c r="G43" i="12"/>
  <c r="H43" i="12" s="1"/>
  <c r="G42" i="12"/>
  <c r="H42" i="12" s="1"/>
  <c r="G41" i="12"/>
  <c r="H41" i="12" s="1"/>
  <c r="G40" i="12"/>
  <c r="H40" i="12" s="1"/>
  <c r="G39" i="12"/>
  <c r="H39" i="12" s="1"/>
  <c r="G38" i="12"/>
  <c r="H38" i="12" s="1"/>
  <c r="G37" i="12"/>
  <c r="H37" i="12" s="1"/>
  <c r="G36" i="12"/>
  <c r="H36" i="12" s="1"/>
  <c r="G35" i="12"/>
  <c r="H35" i="12" s="1"/>
  <c r="G34" i="12"/>
  <c r="H34" i="12" s="1"/>
  <c r="G33" i="12"/>
  <c r="H33" i="12" s="1"/>
  <c r="G32" i="12"/>
  <c r="H32" i="12" s="1"/>
  <c r="G31" i="12"/>
  <c r="H31" i="12" s="1"/>
  <c r="H26" i="12"/>
  <c r="G26" i="12"/>
  <c r="F26" i="12"/>
  <c r="H25" i="12"/>
  <c r="G25" i="12"/>
  <c r="F25" i="12"/>
  <c r="B22" i="12"/>
  <c r="E22" i="12" s="1"/>
  <c r="F17" i="12"/>
  <c r="G17" i="12" s="1"/>
  <c r="F16" i="12"/>
  <c r="G16" i="12" s="1"/>
  <c r="F15" i="12"/>
  <c r="G15" i="12" s="1"/>
  <c r="F14" i="12"/>
  <c r="G14" i="12" s="1"/>
  <c r="F13" i="12"/>
  <c r="G13" i="12" s="1"/>
  <c r="H57" i="12" l="1"/>
  <c r="H27" i="13"/>
  <c r="H46" i="13"/>
  <c r="H12" i="13"/>
  <c r="H15" i="13"/>
  <c r="H57" i="13"/>
  <c r="H27" i="12"/>
  <c r="H46" i="12"/>
  <c r="H15" i="12"/>
  <c r="H12" i="12"/>
  <c r="H18" i="13" l="1"/>
  <c r="H48" i="13" s="1"/>
  <c r="H69" i="13" s="1"/>
  <c r="H18" i="12"/>
  <c r="H48" i="12" s="1"/>
  <c r="H64" i="12" s="1"/>
  <c r="C51" i="4"/>
  <c r="C52" i="4"/>
  <c r="H64" i="13" l="1"/>
  <c r="H66" i="13" s="1"/>
  <c r="H70" i="13" s="1"/>
  <c r="H71" i="13" s="1"/>
  <c r="H69" i="12"/>
  <c r="H66" i="12"/>
  <c r="H70" i="12" s="1"/>
  <c r="B87" i="13" l="1"/>
  <c r="C87" i="13" s="1"/>
  <c r="D87" i="13" s="1"/>
  <c r="H71" i="12"/>
  <c r="B87" i="12" s="1"/>
  <c r="C87" i="12" s="1"/>
  <c r="D87" i="12" s="1"/>
  <c r="C75" i="4"/>
  <c r="C74" i="4"/>
  <c r="C73" i="4"/>
  <c r="C72" i="4"/>
  <c r="C71" i="4"/>
  <c r="C70" i="4"/>
  <c r="C69" i="4"/>
  <c r="C68" i="4"/>
  <c r="C67" i="4"/>
  <c r="C66" i="4"/>
  <c r="C65" i="4"/>
  <c r="C64" i="4"/>
  <c r="C63" i="4"/>
  <c r="C62" i="4"/>
  <c r="C61" i="4"/>
  <c r="C60" i="4"/>
  <c r="C59" i="4"/>
  <c r="C58" i="4"/>
  <c r="C57" i="4"/>
  <c r="C56" i="4"/>
  <c r="C55" i="4"/>
  <c r="C54" i="4"/>
  <c r="C50" i="4"/>
  <c r="C49" i="4"/>
  <c r="C48" i="4"/>
  <c r="C47" i="4"/>
  <c r="C46" i="4"/>
  <c r="C45" i="4"/>
  <c r="C44" i="4"/>
  <c r="C43" i="4"/>
  <c r="C42" i="4"/>
  <c r="C41" i="4"/>
  <c r="C40" i="4"/>
  <c r="E89" i="13" l="1"/>
  <c r="E87" i="13"/>
  <c r="E90" i="13" s="1"/>
  <c r="E87" i="12"/>
  <c r="E90" i="12" s="1"/>
  <c r="E8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ひかる</author>
  </authors>
  <commentList>
    <comment ref="B10" authorId="0" shapeId="0" xr:uid="{3929F963-6D66-433B-A251-CB123C713496}">
      <text>
        <r>
          <rPr>
            <sz val="9"/>
            <rFont val="ＭＳ Ｐゴシック"/>
            <family val="3"/>
            <charset val="128"/>
          </rPr>
          <t>必須</t>
        </r>
      </text>
    </comment>
    <comment ref="E12" authorId="0" shapeId="0" xr:uid="{ABCDF81F-7CF3-4F9D-B007-7F69FAA6459C}">
      <text>
        <r>
          <rPr>
            <sz val="9"/>
            <color rgb="FF000000"/>
            <rFont val="ＭＳ Ｐゴシック"/>
            <family val="3"/>
            <charset val="128"/>
          </rPr>
          <t>交付申請時は全て15～24°で入力してください。</t>
        </r>
      </text>
    </comment>
    <comment ref="B20" authorId="0" shapeId="0" xr:uid="{DAD4F2DB-2256-46B4-82B3-8109E818BE8F}">
      <text>
        <r>
          <rPr>
            <sz val="9"/>
            <rFont val="ＭＳ Ｐゴシック"/>
            <family val="3"/>
            <charset val="128"/>
          </rPr>
          <t>任意</t>
        </r>
      </text>
    </comment>
    <comment ref="B29" authorId="0" shapeId="0" xr:uid="{DAD35E08-026E-4F13-910C-40BA4A79EA2E}">
      <text>
        <r>
          <rPr>
            <sz val="9"/>
            <rFont val="ＭＳ Ｐゴシック"/>
            <family val="3"/>
            <charset val="128"/>
          </rPr>
          <t>任意</t>
        </r>
      </text>
    </comment>
    <comment ref="D34" authorId="0" shapeId="0" xr:uid="{926D7E50-D1E3-41E8-80D1-B29B9B04E7BB}">
      <text>
        <r>
          <rPr>
            <sz val="9"/>
            <rFont val="ＭＳ Ｐゴシック"/>
            <family val="3"/>
            <charset val="128"/>
          </rPr>
          <t>リストから選択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ひかる</author>
  </authors>
  <commentList>
    <comment ref="B10" authorId="0" shapeId="0" xr:uid="{F8B5732A-2B36-4D1A-B0C8-373FDDB98A36}">
      <text>
        <r>
          <rPr>
            <sz val="9"/>
            <rFont val="ＭＳ Ｐゴシック"/>
            <family val="3"/>
            <charset val="128"/>
          </rPr>
          <t>必須</t>
        </r>
      </text>
    </comment>
    <comment ref="E12" authorId="0" shapeId="0" xr:uid="{77992624-2011-487E-BCEA-CCB4A49B0BB0}">
      <text>
        <r>
          <rPr>
            <sz val="9"/>
            <color rgb="FF000000"/>
            <rFont val="ＭＳ Ｐゴシック"/>
            <family val="3"/>
            <charset val="128"/>
          </rPr>
          <t>交付申請時は全て15～24°で入力してください。</t>
        </r>
      </text>
    </comment>
    <comment ref="B20" authorId="0" shapeId="0" xr:uid="{9FBA5C67-622D-4F17-9A3B-2F5073EB311F}">
      <text>
        <r>
          <rPr>
            <sz val="9"/>
            <rFont val="ＭＳ Ｐゴシック"/>
            <family val="3"/>
            <charset val="128"/>
          </rPr>
          <t>任意</t>
        </r>
      </text>
    </comment>
    <comment ref="B29" authorId="0" shapeId="0" xr:uid="{3654FDB4-3D41-420C-9D40-2F4C6BD7AC03}">
      <text>
        <r>
          <rPr>
            <sz val="9"/>
            <rFont val="ＭＳ Ｐゴシック"/>
            <family val="3"/>
            <charset val="128"/>
          </rPr>
          <t>任意</t>
        </r>
      </text>
    </comment>
    <comment ref="D34" authorId="0" shapeId="0" xr:uid="{8A048A29-6B7E-480C-99BE-C48CB528736D}">
      <text>
        <r>
          <rPr>
            <sz val="9"/>
            <rFont val="ＭＳ Ｐゴシック"/>
            <family val="3"/>
            <charset val="128"/>
          </rPr>
          <t>リストから選択</t>
        </r>
      </text>
    </comment>
  </commentList>
</comments>
</file>

<file path=xl/sharedStrings.xml><?xml version="1.0" encoding="utf-8"?>
<sst xmlns="http://schemas.openxmlformats.org/spreadsheetml/2006/main" count="408" uniqueCount="158">
  <si>
    <t>申請者が入力する箇所</t>
  </si>
  <si>
    <t>対象林小班</t>
  </si>
  <si>
    <t>１　直接工事費の計算</t>
  </si>
  <si>
    <t>１－１　土工（路線長）</t>
  </si>
  <si>
    <t>基本幅員</t>
  </si>
  <si>
    <t>敷砂利</t>
  </si>
  <si>
    <t>斜度</t>
  </si>
  <si>
    <t>延長</t>
  </si>
  <si>
    <t>土工単価</t>
  </si>
  <si>
    <t>小計</t>
  </si>
  <si>
    <t>合計</t>
  </si>
  <si>
    <t>0°～ 14°</t>
  </si>
  <si>
    <t>なし</t>
  </si>
  <si>
    <t>15°～ 24°</t>
  </si>
  <si>
    <t>25°～ 　 　</t>
  </si>
  <si>
    <t>①</t>
  </si>
  <si>
    <t>区分</t>
  </si>
  <si>
    <t>適用</t>
  </si>
  <si>
    <t>１－２　敷砂利</t>
  </si>
  <si>
    <t>敷厚</t>
  </si>
  <si>
    <t>敷幅</t>
  </si>
  <si>
    <t>数量</t>
  </si>
  <si>
    <t>（補助対象上限）</t>
  </si>
  <si>
    <t>↓</t>
  </si>
  <si>
    <t>規格</t>
  </si>
  <si>
    <t>砂利単価</t>
  </si>
  <si>
    <t>敷均単価</t>
  </si>
  <si>
    <t>購入数量</t>
  </si>
  <si>
    <t>切込砕石（札幌市</t>
  </si>
  <si>
    <t>再生骨材</t>
  </si>
  <si>
    <t>※普通購入砂利のみ対応</t>
  </si>
  <si>
    <t>１－３　その他施設整備</t>
  </si>
  <si>
    <t>工種</t>
  </si>
  <si>
    <t>単価</t>
  </si>
  <si>
    <t>側溝（排水溝）</t>
  </si>
  <si>
    <t>土質１</t>
  </si>
  <si>
    <t>※両側側溝の場合、延長は２度計上すること。_x000D_</t>
  </si>
  <si>
    <t>土質２</t>
  </si>
  <si>
    <t>土質３</t>
  </si>
  <si>
    <t>管渠工</t>
  </si>
  <si>
    <t>フトン籠工</t>
  </si>
  <si>
    <t>丸太柵工</t>
  </si>
  <si>
    <t>木製路面排水溝</t>
  </si>
  <si>
    <t>横断U字溝（グレーチング蓋）</t>
  </si>
  <si>
    <t>洗い越し</t>
  </si>
  <si>
    <t>河床路幅４ｍ</t>
  </si>
  <si>
    <t>河床路幅５ｍ</t>
  </si>
  <si>
    <t>河床路幅６ｍ</t>
  </si>
  <si>
    <t>待避所</t>
  </si>
  <si>
    <t>⑤</t>
  </si>
  <si>
    <t>直接工事費計</t>
  </si>
  <si>
    <t>２　間接工事費</t>
  </si>
  <si>
    <t>林相</t>
  </si>
  <si>
    <t>伐開幅</t>
  </si>
  <si>
    <t>伐開単価</t>
  </si>
  <si>
    <t>伐開費</t>
  </si>
  <si>
    <t>笹原・根曲</t>
  </si>
  <si>
    <t>疎林</t>
  </si>
  <si>
    <t>30~60㎥/ha</t>
  </si>
  <si>
    <t>中林</t>
  </si>
  <si>
    <t>60~90㎥/ha</t>
  </si>
  <si>
    <t>密林</t>
  </si>
  <si>
    <t>90㎥/ha</t>
  </si>
  <si>
    <t>項目</t>
  </si>
  <si>
    <t>現場監督費率</t>
  </si>
  <si>
    <t>現場監督費</t>
  </si>
  <si>
    <t>間接工事費計</t>
  </si>
  <si>
    <t>３　標準経費</t>
  </si>
  <si>
    <t>直接工事費</t>
  </si>
  <si>
    <t>間接工事費</t>
  </si>
  <si>
    <t>標準経費（税抜き）</t>
  </si>
  <si>
    <t>４　査定経費・補助金額の算出</t>
  </si>
  <si>
    <t>査定係数</t>
  </si>
  <si>
    <t>補助率</t>
  </si>
  <si>
    <t>（実質補助率）</t>
  </si>
  <si>
    <t>森林経営計画または経営管理実施権配分計画の対象となっているか</t>
  </si>
  <si>
    <t>対象</t>
  </si>
  <si>
    <t>対象外</t>
  </si>
  <si>
    <t>総括表</t>
  </si>
  <si>
    <t>標準経費</t>
  </si>
  <si>
    <t>補助金額</t>
  </si>
  <si>
    <t>路線延長</t>
  </si>
  <si>
    <t>m</t>
  </si>
  <si>
    <t>参考）作業道１ｍあたり</t>
  </si>
  <si>
    <t>円/m</t>
  </si>
  <si>
    <t>2.5m以下</t>
  </si>
  <si>
    <t>名称</t>
  </si>
  <si>
    <t>内径cm</t>
  </si>
  <si>
    <t>リスト</t>
  </si>
  <si>
    <t>コンクリート管</t>
  </si>
  <si>
    <t>設定なし</t>
  </si>
  <si>
    <t>鉄筋コンクリートトラフ</t>
  </si>
  <si>
    <t>コルゲートパイプ</t>
  </si>
  <si>
    <t>硬質塩化ビニル管</t>
  </si>
  <si>
    <t>プラヒューム管</t>
  </si>
  <si>
    <t>札幌市が入力する箇所</t>
    <rPh sb="0" eb="2">
      <t>サッポロ</t>
    </rPh>
    <phoneticPr fontId="6"/>
  </si>
  <si>
    <t>下記のいずれかに該当するか</t>
  </si>
  <si>
    <t>消費税の納税対応状況</t>
    <phoneticPr fontId="6"/>
  </si>
  <si>
    <t>該当する
→税抜き</t>
    <rPh sb="6" eb="7">
      <t>ゼイ</t>
    </rPh>
    <rPh sb="7" eb="8">
      <t>ヌ</t>
    </rPh>
    <phoneticPr fontId="6"/>
  </si>
  <si>
    <t>該当しない
→税込み</t>
    <rPh sb="7" eb="8">
      <t>ゼイ</t>
    </rPh>
    <rPh sb="8" eb="9">
      <t>コ</t>
    </rPh>
    <phoneticPr fontId="6"/>
  </si>
  <si>
    <t>消費税</t>
  </si>
  <si>
    <t>標準経費×実質補助率（千円未満切り捨て）</t>
    <rPh sb="0" eb="2">
      <t>ヒョウジュン</t>
    </rPh>
    <rPh sb="2" eb="4">
      <t>ケイヒ</t>
    </rPh>
    <rPh sb="5" eb="7">
      <t>ジッシツ</t>
    </rPh>
    <rPh sb="7" eb="9">
      <t>ホジョ</t>
    </rPh>
    <rPh sb="9" eb="10">
      <t>リツ</t>
    </rPh>
    <rPh sb="11" eb="13">
      <t>センエン</t>
    </rPh>
    <rPh sb="13" eb="15">
      <t>ミマン</t>
    </rPh>
    <rPh sb="15" eb="16">
      <t>キ</t>
    </rPh>
    <rPh sb="17" eb="18">
      <t>ス</t>
    </rPh>
    <phoneticPr fontId="6"/>
  </si>
  <si>
    <t>単価表</t>
    <rPh sb="0" eb="2">
      <t>タンカ</t>
    </rPh>
    <rPh sb="2" eb="3">
      <t>ヒョウ</t>
    </rPh>
    <phoneticPr fontId="6"/>
  </si>
  <si>
    <t>敷砂利なし</t>
    <rPh sb="0" eb="1">
      <t>シ</t>
    </rPh>
    <rPh sb="1" eb="3">
      <t>ジャリ</t>
    </rPh>
    <phoneticPr fontId="6"/>
  </si>
  <si>
    <t>0°～ 14°</t>
    <phoneticPr fontId="6"/>
  </si>
  <si>
    <t>土工（幅員2.5ｍ以下）</t>
    <rPh sb="0" eb="2">
      <t>ドコウ</t>
    </rPh>
    <rPh sb="3" eb="5">
      <t>フクイン</t>
    </rPh>
    <rPh sb="9" eb="11">
      <t>イカ</t>
    </rPh>
    <phoneticPr fontId="6"/>
  </si>
  <si>
    <t>敷砂利あり</t>
    <rPh sb="0" eb="1">
      <t>シ</t>
    </rPh>
    <rPh sb="1" eb="3">
      <t>ジャリ</t>
    </rPh>
    <phoneticPr fontId="6"/>
  </si>
  <si>
    <t>単価（円/㎥）</t>
    <rPh sb="0" eb="2">
      <t>タンカ</t>
    </rPh>
    <rPh sb="3" eb="4">
      <t>エン</t>
    </rPh>
    <phoneticPr fontId="6"/>
  </si>
  <si>
    <t>単価（円/ｍ）</t>
    <rPh sb="3" eb="4">
      <t>エン</t>
    </rPh>
    <phoneticPr fontId="6"/>
  </si>
  <si>
    <t>名称</t>
    <rPh sb="0" eb="2">
      <t>メイショウ</t>
    </rPh>
    <phoneticPr fontId="6"/>
  </si>
  <si>
    <t>規格②</t>
    <rPh sb="0" eb="2">
      <t>キカク</t>
    </rPh>
    <phoneticPr fontId="6"/>
  </si>
  <si>
    <t>規格①</t>
    <rPh sb="0" eb="2">
      <t>キカク</t>
    </rPh>
    <phoneticPr fontId="6"/>
  </si>
  <si>
    <t>単価（円/ｍ）</t>
    <rPh sb="0" eb="2">
      <t>タンカ</t>
    </rPh>
    <rPh sb="3" eb="4">
      <t>エン</t>
    </rPh>
    <phoneticPr fontId="6"/>
  </si>
  <si>
    <t>敷き均し</t>
    <rPh sb="0" eb="1">
      <t>シ</t>
    </rPh>
    <rPh sb="2" eb="3">
      <t>ナラ</t>
    </rPh>
    <phoneticPr fontId="6"/>
  </si>
  <si>
    <t>土工（幅員3.0ｍ以下）</t>
    <rPh sb="0" eb="2">
      <t>ドコウ</t>
    </rPh>
    <rPh sb="3" eb="5">
      <t>フクイン</t>
    </rPh>
    <rPh sb="9" eb="11">
      <t>イカ</t>
    </rPh>
    <phoneticPr fontId="6"/>
  </si>
  <si>
    <t>１－３　その他施設整備（管渠工）</t>
    <rPh sb="12" eb="15">
      <t>カンキョコウ</t>
    </rPh>
    <phoneticPr fontId="6"/>
  </si>
  <si>
    <t>１－３　その他施設整備（管渠工以外）</t>
    <rPh sb="12" eb="15">
      <t>カンキョコウ</t>
    </rPh>
    <rPh sb="15" eb="17">
      <t>イガイ</t>
    </rPh>
    <phoneticPr fontId="6"/>
  </si>
  <si>
    <t>２－１　共通仮設費（積上げ）</t>
    <phoneticPr fontId="6"/>
  </si>
  <si>
    <t>２－１　伐開費</t>
    <rPh sb="4" eb="6">
      <t>バッカイ</t>
    </rPh>
    <rPh sb="6" eb="7">
      <t>ヒ</t>
    </rPh>
    <phoneticPr fontId="6"/>
  </si>
  <si>
    <t>伐開費</t>
    <rPh sb="0" eb="2">
      <t>バッカイ</t>
    </rPh>
    <rPh sb="2" eb="3">
      <t>ヒ</t>
    </rPh>
    <phoneticPr fontId="6"/>
  </si>
  <si>
    <t>あり</t>
    <phoneticPr fontId="6"/>
  </si>
  <si>
    <t>補助金額</t>
    <phoneticPr fontId="6"/>
  </si>
  <si>
    <t>切込砕石（札幌市）</t>
    <phoneticPr fontId="6"/>
  </si>
  <si>
    <t>火山灰土・砂・砂質土</t>
    <rPh sb="0" eb="3">
      <t>カザンバイ</t>
    </rPh>
    <rPh sb="3" eb="4">
      <t>ド</t>
    </rPh>
    <rPh sb="5" eb="6">
      <t>スナ</t>
    </rPh>
    <rPh sb="7" eb="10">
      <t>サシツド</t>
    </rPh>
    <phoneticPr fontId="6"/>
  </si>
  <si>
    <t>粘性土・礫質土</t>
    <rPh sb="0" eb="3">
      <t>ネンセイド</t>
    </rPh>
    <rPh sb="4" eb="7">
      <t>レキシツド</t>
    </rPh>
    <phoneticPr fontId="6"/>
  </si>
  <si>
    <t>その他（軟岩(Ⅰ)A等）</t>
    <rPh sb="2" eb="3">
      <t>タ</t>
    </rPh>
    <rPh sb="4" eb="6">
      <t>ナンガン</t>
    </rPh>
    <rPh sb="10" eb="11">
      <t>トウ</t>
    </rPh>
    <phoneticPr fontId="6"/>
  </si>
  <si>
    <t>素掘り側溝（排水溝）</t>
    <rPh sb="0" eb="2">
      <t>スボ</t>
    </rPh>
    <phoneticPr fontId="6"/>
  </si>
  <si>
    <t>3.0m以下</t>
    <phoneticPr fontId="6"/>
  </si>
  <si>
    <t>様式オ-1(要領第５条別表ア関係)</t>
    <phoneticPr fontId="10"/>
  </si>
  <si>
    <t>様式オ-2(要領第５条別表ア関係)</t>
    <phoneticPr fontId="10"/>
  </si>
  <si>
    <r>
      <t>２－２　現場監督費</t>
    </r>
    <r>
      <rPr>
        <sz val="9"/>
        <rFont val="ＭＳ Ｐゴシック"/>
        <family val="3"/>
        <charset val="128"/>
      </rPr>
      <t>（「森林環境保全整備事業における標準単価の設定等について」第3の１(1)に該当するもの）</t>
    </r>
    <phoneticPr fontId="6"/>
  </si>
  <si>
    <t>普通砂利・新材（札幌市）</t>
    <rPh sb="0" eb="2">
      <t>フツウ</t>
    </rPh>
    <rPh sb="2" eb="4">
      <t>ジャリ</t>
    </rPh>
    <rPh sb="5" eb="6">
      <t>シン</t>
    </rPh>
    <rPh sb="6" eb="7">
      <t>ザイ</t>
    </rPh>
    <phoneticPr fontId="6"/>
  </si>
  <si>
    <t>標準額
税抜き</t>
    <rPh sb="2" eb="3">
      <t>ガク</t>
    </rPh>
    <phoneticPr fontId="6"/>
  </si>
  <si>
    <t>標準額
適用</t>
    <rPh sb="2" eb="3">
      <t>ガク</t>
    </rPh>
    <phoneticPr fontId="6"/>
  </si>
  <si>
    <t>①一般事業者のうち、課税売上割合が９５％以上かつ課税売上高が５億円以下の場合</t>
    <phoneticPr fontId="6"/>
  </si>
  <si>
    <t>②一般事業者のうち、課税売上割合が９５％未満又は課税売上高が５億円超であり、個別対応方式で補助対象経費が課税売上のみに対応する場合</t>
    <phoneticPr fontId="6"/>
  </si>
  <si>
    <t>③上記以外であって、仕入れに係る消費税等相当額があり、かつ、その金額が明らかな場合</t>
    <phoneticPr fontId="6"/>
  </si>
  <si>
    <t>※笹原・根曲のみの場合、伐開費はなし</t>
    <rPh sb="1" eb="3">
      <t>ササハラ</t>
    </rPh>
    <rPh sb="4" eb="5">
      <t>ネ</t>
    </rPh>
    <rPh sb="5" eb="6">
      <t>マ</t>
    </rPh>
    <rPh sb="9" eb="11">
      <t>バアイ</t>
    </rPh>
    <rPh sb="12" eb="15">
      <t>バッカイヒ</t>
    </rPh>
    <phoneticPr fontId="6"/>
  </si>
  <si>
    <t>標準額・補助金算出調書【森林作業道整備】（基本幅員2.5ｍ以下）</t>
    <rPh sb="2" eb="3">
      <t>ガク</t>
    </rPh>
    <rPh sb="21" eb="23">
      <t>キホン</t>
    </rPh>
    <rPh sb="23" eb="25">
      <t>フクイン</t>
    </rPh>
    <rPh sb="29" eb="31">
      <t>イカ</t>
    </rPh>
    <phoneticPr fontId="6"/>
  </si>
  <si>
    <t>標準額・補助金算出調書【森林作業道整備】（基本幅員3.0ｍ以下）</t>
    <rPh sb="21" eb="23">
      <t>キホン</t>
    </rPh>
    <rPh sb="23" eb="25">
      <t>フクイン</t>
    </rPh>
    <rPh sb="29" eb="31">
      <t>イカ</t>
    </rPh>
    <phoneticPr fontId="6"/>
  </si>
  <si>
    <t>路線延長</t>
    <rPh sb="0" eb="4">
      <t>ロセンエンチョウ</t>
    </rPh>
    <phoneticPr fontId="6"/>
  </si>
  <si>
    <t>m</t>
    <phoneticPr fontId="6"/>
  </si>
  <si>
    <t>土工費</t>
    <phoneticPr fontId="6"/>
  </si>
  <si>
    <t>②</t>
    <phoneticPr fontId="6"/>
  </si>
  <si>
    <t>③</t>
    <phoneticPr fontId="6"/>
  </si>
  <si>
    <t>⑤</t>
    <phoneticPr fontId="6"/>
  </si>
  <si>
    <t>現場監督費率（一律加算）</t>
    <rPh sb="0" eb="2">
      <t>ゲンバ</t>
    </rPh>
    <rPh sb="2" eb="6">
      <t>カントクヒリツ</t>
    </rPh>
    <rPh sb="7" eb="9">
      <t>イチリツ</t>
    </rPh>
    <rPh sb="9" eb="11">
      <t>カサン</t>
    </rPh>
    <phoneticPr fontId="6"/>
  </si>
  <si>
    <t>④</t>
    <phoneticPr fontId="6"/>
  </si>
  <si>
    <t>⑦</t>
    <phoneticPr fontId="6"/>
  </si>
  <si>
    <t>④=①+②+③</t>
    <phoneticPr fontId="6"/>
  </si>
  <si>
    <t>⑥=率×（④＋⑤）</t>
    <phoneticPr fontId="6"/>
  </si>
  <si>
    <t>⑦=⑤+⑥</t>
    <phoneticPr fontId="6"/>
  </si>
  <si>
    <t>④+⑦</t>
    <phoneticPr fontId="6"/>
  </si>
  <si>
    <t>③</t>
  </si>
  <si>
    <t>④=①+②+③</t>
  </si>
  <si>
    <t>⑥=率×（④＋⑤）</t>
  </si>
  <si>
    <t>令和6年度（2024年度）単価</t>
    <rPh sb="0" eb="2">
      <t>レイワ</t>
    </rPh>
    <rPh sb="3" eb="5">
      <t>ネンド</t>
    </rPh>
    <rPh sb="10" eb="12">
      <t>ネンド</t>
    </rPh>
    <rPh sb="13" eb="15">
      <t>タンカ</t>
    </rPh>
    <phoneticPr fontId="6"/>
  </si>
  <si>
    <t>参考／R5単価</t>
    <rPh sb="0" eb="2">
      <t>サンコウ</t>
    </rPh>
    <rPh sb="5" eb="7">
      <t>タンカ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</si>
</sst>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quot;m&quot;"/>
    <numFmt numFmtId="178" formatCode="0.0&quot;㎥&quot;"/>
    <numFmt numFmtId="179" formatCode="#,##0_ "/>
    <numFmt numFmtId="180" formatCode="0.0&quot;m&quot;"/>
    <numFmt numFmtId="181" formatCode="0&quot;㎥&quot;"/>
    <numFmt numFmtId="182" formatCode="0.0_ "/>
    <numFmt numFmtId="183" formatCode="0&quot;箇所&quot;"/>
    <numFmt numFmtId="184" formatCode="0_ "/>
  </numFmts>
  <fonts count="13" x14ac:knownFonts="1">
    <font>
      <sz val="11"/>
      <name val="ＭＳ Ｐゴシック"/>
      <charset val="128"/>
    </font>
    <font>
      <sz val="10"/>
      <name val="ＭＳ Ｐゴシック"/>
      <family val="3"/>
      <charset val="128"/>
    </font>
    <font>
      <b/>
      <sz val="10"/>
      <name val="ＭＳ Ｐゴシック"/>
      <family val="3"/>
      <charset val="128"/>
    </font>
    <font>
      <sz val="11"/>
      <name val="ＭＳ Ｐゴシック"/>
      <family val="3"/>
      <charset val="128"/>
    </font>
    <font>
      <sz val="9"/>
      <name val="ＭＳ Ｐゴシック"/>
      <family val="3"/>
      <charset val="128"/>
    </font>
    <font>
      <sz val="9"/>
      <color rgb="FF000000"/>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scheme val="minor"/>
    </font>
    <font>
      <sz val="10"/>
      <name val="ＭＳ Ｐゴシック"/>
      <family val="3"/>
      <charset val="128"/>
      <scheme val="major"/>
    </font>
    <font>
      <strike/>
      <sz val="1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right/>
      <top/>
      <bottom style="double">
        <color auto="1"/>
      </bottom>
      <diagonal/>
    </border>
    <border>
      <left/>
      <right/>
      <top/>
      <bottom style="medium">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79">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left" vertical="center"/>
    </xf>
    <xf numFmtId="49" fontId="1" fillId="0" borderId="0" xfId="0" applyNumberFormat="1" applyFont="1">
      <alignment vertical="center"/>
    </xf>
    <xf numFmtId="0" fontId="1" fillId="0" borderId="2" xfId="0" applyFont="1" applyBorder="1" applyAlignment="1">
      <alignment horizontal="center" vertical="center"/>
    </xf>
    <xf numFmtId="177" fontId="1" fillId="2" borderId="5" xfId="0" applyNumberFormat="1" applyFont="1" applyFill="1" applyBorder="1">
      <alignment vertical="center"/>
    </xf>
    <xf numFmtId="179" fontId="1" fillId="0" borderId="5" xfId="0" applyNumberFormat="1" applyFont="1" applyBorder="1">
      <alignment vertical="center"/>
    </xf>
    <xf numFmtId="0" fontId="1" fillId="0" borderId="6" xfId="0" applyFont="1" applyBorder="1" applyAlignment="1">
      <alignment horizontal="center" vertical="center"/>
    </xf>
    <xf numFmtId="177" fontId="1" fillId="2" borderId="6" xfId="0" applyNumberFormat="1" applyFont="1" applyFill="1" applyBorder="1">
      <alignment vertical="center"/>
    </xf>
    <xf numFmtId="179" fontId="1" fillId="0" borderId="6" xfId="0" applyNumberFormat="1" applyFont="1" applyBorder="1">
      <alignment vertical="center"/>
    </xf>
    <xf numFmtId="177" fontId="1" fillId="2" borderId="7" xfId="0" applyNumberFormat="1" applyFont="1" applyFill="1" applyBorder="1">
      <alignment vertical="center"/>
    </xf>
    <xf numFmtId="179" fontId="1" fillId="0" borderId="7" xfId="0" applyNumberFormat="1" applyFont="1" applyBorder="1">
      <alignment vertical="center"/>
    </xf>
    <xf numFmtId="177" fontId="1" fillId="2" borderId="4" xfId="0" applyNumberFormat="1" applyFont="1" applyFill="1" applyBorder="1">
      <alignment vertical="center"/>
    </xf>
    <xf numFmtId="179" fontId="1" fillId="0" borderId="4" xfId="0" applyNumberFormat="1" applyFont="1" applyBorder="1">
      <alignment vertical="center"/>
    </xf>
    <xf numFmtId="38" fontId="2" fillId="0" borderId="1" xfId="1" applyFont="1" applyBorder="1" applyAlignment="1">
      <alignment horizontal="right" vertical="center"/>
    </xf>
    <xf numFmtId="0" fontId="1" fillId="0" borderId="1" xfId="0" applyFont="1" applyBorder="1" applyAlignment="1">
      <alignment horizontal="right" vertical="center"/>
    </xf>
    <xf numFmtId="179" fontId="1" fillId="0" borderId="1" xfId="0" applyNumberFormat="1" applyFont="1" applyBorder="1">
      <alignment vertical="center"/>
    </xf>
    <xf numFmtId="179" fontId="1" fillId="0" borderId="0" xfId="0" applyNumberFormat="1" applyFont="1">
      <alignment vertical="center"/>
    </xf>
    <xf numFmtId="38" fontId="2" fillId="0" borderId="0" xfId="1" applyFont="1" applyAlignment="1">
      <alignment horizontal="right" vertical="center"/>
    </xf>
    <xf numFmtId="177" fontId="1" fillId="0" borderId="2" xfId="0" applyNumberFormat="1" applyFont="1" applyBorder="1" applyAlignment="1">
      <alignment horizontal="center" vertical="center"/>
    </xf>
    <xf numFmtId="178" fontId="1" fillId="0" borderId="2" xfId="0" applyNumberFormat="1" applyFont="1" applyBorder="1" applyAlignment="1">
      <alignment horizontal="center" vertical="center"/>
    </xf>
    <xf numFmtId="0" fontId="1" fillId="0" borderId="0" xfId="0" applyFont="1" applyAlignment="1">
      <alignment horizontal="center" vertical="center"/>
    </xf>
    <xf numFmtId="38" fontId="1" fillId="0" borderId="2" xfId="1" applyFont="1" applyFill="1" applyBorder="1" applyAlignment="1">
      <alignment horizontal="center" vertical="center"/>
    </xf>
    <xf numFmtId="181" fontId="1" fillId="2" borderId="2" xfId="0" applyNumberFormat="1" applyFont="1" applyFill="1" applyBorder="1">
      <alignment vertical="center"/>
    </xf>
    <xf numFmtId="179" fontId="1" fillId="0" borderId="2" xfId="0" applyNumberFormat="1" applyFont="1" applyBorder="1">
      <alignment vertical="center"/>
    </xf>
    <xf numFmtId="181" fontId="1" fillId="2" borderId="7" xfId="0" applyNumberFormat="1" applyFont="1" applyFill="1" applyBorder="1">
      <alignment vertical="center"/>
    </xf>
    <xf numFmtId="179" fontId="1" fillId="0" borderId="1" xfId="0" applyNumberFormat="1" applyFont="1" applyBorder="1" applyAlignment="1">
      <alignment horizontal="right" vertical="center"/>
    </xf>
    <xf numFmtId="182" fontId="1" fillId="0" borderId="0" xfId="0" applyNumberFormat="1" applyFont="1">
      <alignment vertical="center"/>
    </xf>
    <xf numFmtId="0" fontId="1" fillId="0" borderId="10" xfId="0" applyFont="1" applyBorder="1">
      <alignment vertical="center"/>
    </xf>
    <xf numFmtId="38" fontId="1" fillId="0" borderId="4" xfId="1" applyFont="1" applyBorder="1" applyAlignment="1">
      <alignment vertical="center"/>
    </xf>
    <xf numFmtId="38" fontId="1" fillId="0" borderId="6" xfId="1" applyFont="1" applyBorder="1" applyAlignment="1">
      <alignment vertical="center"/>
    </xf>
    <xf numFmtId="38" fontId="1" fillId="0" borderId="7" xfId="1" applyFont="1" applyBorder="1" applyAlignment="1">
      <alignment vertical="center"/>
    </xf>
    <xf numFmtId="0" fontId="1" fillId="0" borderId="9" xfId="0" applyFont="1" applyBorder="1">
      <alignment vertical="center"/>
    </xf>
    <xf numFmtId="38" fontId="1" fillId="0" borderId="5" xfId="1" applyFont="1" applyBorder="1" applyAlignment="1">
      <alignment vertical="center"/>
    </xf>
    <xf numFmtId="0" fontId="1" fillId="0" borderId="12" xfId="0" applyFont="1" applyBorder="1">
      <alignment vertical="center"/>
    </xf>
    <xf numFmtId="0" fontId="1" fillId="0" borderId="3" xfId="0" applyFont="1" applyBorder="1" applyAlignment="1">
      <alignment horizontal="left" vertical="center"/>
    </xf>
    <xf numFmtId="0" fontId="1" fillId="0" borderId="8" xfId="0" applyFont="1" applyBorder="1">
      <alignment vertical="center"/>
    </xf>
    <xf numFmtId="177" fontId="1" fillId="2" borderId="2" xfId="0" applyNumberFormat="1" applyFont="1" applyFill="1" applyBorder="1" applyAlignment="1">
      <alignment vertical="center" shrinkToFit="1"/>
    </xf>
    <xf numFmtId="3" fontId="1" fillId="0" borderId="2" xfId="0" applyNumberFormat="1" applyFont="1" applyBorder="1" applyAlignment="1">
      <alignment vertical="center" shrinkToFit="1"/>
    </xf>
    <xf numFmtId="183" fontId="1" fillId="2" borderId="2" xfId="0" applyNumberFormat="1" applyFont="1" applyFill="1" applyBorder="1" applyAlignment="1">
      <alignment vertical="center" shrinkToFit="1"/>
    </xf>
    <xf numFmtId="0" fontId="1" fillId="0" borderId="1" xfId="0" applyFont="1" applyBorder="1">
      <alignment vertical="center"/>
    </xf>
    <xf numFmtId="183" fontId="1" fillId="2" borderId="4" xfId="0" applyNumberFormat="1" applyFont="1" applyFill="1" applyBorder="1" applyAlignment="1">
      <alignment vertical="center" shrinkToFit="1"/>
    </xf>
    <xf numFmtId="3" fontId="1" fillId="0" borderId="4" xfId="1" applyNumberFormat="1" applyFont="1" applyBorder="1" applyAlignment="1">
      <alignment vertical="center"/>
    </xf>
    <xf numFmtId="183" fontId="1" fillId="2" borderId="6" xfId="0" applyNumberFormat="1" applyFont="1" applyFill="1" applyBorder="1" applyAlignment="1">
      <alignment vertical="center" shrinkToFit="1"/>
    </xf>
    <xf numFmtId="3" fontId="1" fillId="0" borderId="6" xfId="1" applyNumberFormat="1" applyFont="1" applyBorder="1" applyAlignment="1">
      <alignment vertical="center"/>
    </xf>
    <xf numFmtId="0" fontId="1" fillId="0" borderId="13" xfId="0" applyFont="1" applyBorder="1">
      <alignment vertical="center"/>
    </xf>
    <xf numFmtId="183" fontId="1" fillId="2" borderId="7" xfId="0" applyNumberFormat="1" applyFont="1" applyFill="1" applyBorder="1" applyAlignment="1">
      <alignment vertical="center" shrinkToFit="1"/>
    </xf>
    <xf numFmtId="3" fontId="1" fillId="0" borderId="7" xfId="1" applyNumberFormat="1" applyFont="1" applyBorder="1" applyAlignment="1">
      <alignment vertical="center"/>
    </xf>
    <xf numFmtId="0" fontId="1" fillId="0" borderId="3" xfId="0" applyFont="1" applyBorder="1">
      <alignment vertical="center"/>
    </xf>
    <xf numFmtId="38" fontId="1" fillId="0" borderId="0" xfId="0" applyNumberFormat="1" applyFont="1">
      <alignment vertical="center"/>
    </xf>
    <xf numFmtId="0" fontId="1" fillId="0" borderId="24" xfId="0" applyFont="1" applyBorder="1">
      <alignment vertical="center"/>
    </xf>
    <xf numFmtId="0" fontId="1" fillId="0" borderId="24" xfId="0" applyFont="1" applyBorder="1" applyAlignment="1">
      <alignment horizontal="right" vertical="center"/>
    </xf>
    <xf numFmtId="38" fontId="1" fillId="0" borderId="24" xfId="0" applyNumberFormat="1" applyFont="1" applyBorder="1">
      <alignment vertical="center"/>
    </xf>
    <xf numFmtId="0" fontId="1" fillId="0" borderId="2" xfId="0" applyFont="1" applyBorder="1">
      <alignment vertical="center"/>
    </xf>
    <xf numFmtId="177" fontId="1" fillId="2" borderId="2" xfId="0" applyNumberFormat="1" applyFont="1" applyFill="1" applyBorder="1">
      <alignment vertical="center"/>
    </xf>
    <xf numFmtId="38" fontId="1" fillId="0" borderId="2" xfId="1" applyFont="1" applyBorder="1" applyAlignment="1">
      <alignment vertical="center"/>
    </xf>
    <xf numFmtId="0" fontId="1" fillId="0" borderId="2" xfId="0" applyFont="1" applyBorder="1" applyAlignment="1">
      <alignment horizontal="right" vertical="center"/>
    </xf>
    <xf numFmtId="38" fontId="1" fillId="0" borderId="1" xfId="1" applyFont="1" applyBorder="1" applyAlignment="1">
      <alignment vertical="center"/>
    </xf>
    <xf numFmtId="0" fontId="1" fillId="0" borderId="0" xfId="0" applyFont="1" applyAlignment="1">
      <alignment vertical="center" shrinkToFit="1"/>
    </xf>
    <xf numFmtId="0" fontId="1" fillId="0" borderId="12" xfId="0" applyFont="1" applyBorder="1" applyAlignment="1">
      <alignment horizontal="center" vertical="center"/>
    </xf>
    <xf numFmtId="179" fontId="1" fillId="0" borderId="12" xfId="0" applyNumberFormat="1" applyFont="1" applyBorder="1">
      <alignment vertical="center"/>
    </xf>
    <xf numFmtId="38" fontId="1" fillId="0" borderId="0" xfId="1" applyFont="1" applyBorder="1" applyAlignment="1">
      <alignment vertical="center"/>
    </xf>
    <xf numFmtId="9" fontId="1" fillId="0" borderId="0" xfId="0" applyNumberFormat="1" applyFont="1">
      <alignment vertical="center"/>
    </xf>
    <xf numFmtId="179" fontId="1" fillId="0" borderId="24" xfId="0" applyNumberFormat="1" applyFont="1" applyBorder="1">
      <alignment vertical="center"/>
    </xf>
    <xf numFmtId="0" fontId="1" fillId="0" borderId="25" xfId="0" applyFont="1" applyBorder="1">
      <alignment vertical="center"/>
    </xf>
    <xf numFmtId="0" fontId="1" fillId="0" borderId="25" xfId="0" applyFont="1" applyBorder="1" applyAlignment="1">
      <alignment horizontal="right" vertical="center"/>
    </xf>
    <xf numFmtId="179" fontId="1" fillId="0" borderId="25" xfId="0" applyNumberFormat="1" applyFont="1" applyBorder="1">
      <alignment vertical="center"/>
    </xf>
    <xf numFmtId="9" fontId="1" fillId="0" borderId="0" xfId="0" applyNumberFormat="1" applyFont="1" applyAlignment="1">
      <alignment horizontal="right" vertical="center"/>
    </xf>
    <xf numFmtId="179" fontId="2" fillId="0" borderId="0" xfId="0" applyNumberFormat="1" applyFont="1">
      <alignment vertical="center"/>
    </xf>
    <xf numFmtId="0" fontId="1" fillId="0" borderId="0" xfId="0" quotePrefix="1" applyFont="1">
      <alignment vertical="center"/>
    </xf>
    <xf numFmtId="0" fontId="8" fillId="0" borderId="0" xfId="0" applyFont="1">
      <alignment vertical="center"/>
    </xf>
    <xf numFmtId="0" fontId="0" fillId="0" borderId="0" xfId="0" applyAlignment="1">
      <alignment horizontal="center" vertical="center"/>
    </xf>
    <xf numFmtId="0" fontId="8" fillId="0" borderId="2" xfId="0" applyFont="1" applyBorder="1">
      <alignment vertical="center"/>
    </xf>
    <xf numFmtId="0" fontId="0" fillId="0" borderId="2" xfId="0" applyBorder="1">
      <alignment vertical="center"/>
    </xf>
    <xf numFmtId="0" fontId="8" fillId="0" borderId="2" xfId="0" applyFont="1" applyBorder="1" applyAlignment="1">
      <alignment horizontal="center" vertical="center"/>
    </xf>
    <xf numFmtId="0" fontId="0" fillId="0" borderId="2" xfId="0" applyBorder="1" applyAlignment="1">
      <alignment horizontal="center" vertical="center"/>
    </xf>
    <xf numFmtId="180" fontId="1" fillId="3" borderId="2" xfId="0" applyNumberFormat="1" applyFont="1" applyFill="1" applyBorder="1" applyAlignment="1">
      <alignment horizontal="center" vertical="center"/>
    </xf>
    <xf numFmtId="0" fontId="1" fillId="3" borderId="2" xfId="0" applyFont="1" applyFill="1" applyBorder="1">
      <alignment vertical="center"/>
    </xf>
    <xf numFmtId="184" fontId="1" fillId="3" borderId="2" xfId="0" applyNumberFormat="1" applyFont="1" applyFill="1" applyBorder="1" applyAlignment="1">
      <alignment horizontal="center" vertical="center"/>
    </xf>
    <xf numFmtId="9" fontId="1" fillId="3" borderId="2" xfId="0" applyNumberFormat="1" applyFont="1" applyFill="1" applyBorder="1" applyAlignment="1">
      <alignment horizontal="center" vertical="center"/>
    </xf>
    <xf numFmtId="0" fontId="7" fillId="0" borderId="0" xfId="0" applyFont="1">
      <alignment vertical="center"/>
    </xf>
    <xf numFmtId="0" fontId="7" fillId="0" borderId="2" xfId="0" applyFont="1" applyBorder="1">
      <alignment vertical="center"/>
    </xf>
    <xf numFmtId="0" fontId="1" fillId="0" borderId="2" xfId="0" applyFont="1" applyBorder="1" applyAlignment="1">
      <alignment vertical="center" shrinkToFit="1"/>
    </xf>
    <xf numFmtId="0" fontId="1" fillId="0" borderId="1" xfId="0" applyFont="1" applyBorder="1" applyAlignment="1">
      <alignment horizontal="left" vertical="center"/>
    </xf>
    <xf numFmtId="38" fontId="1" fillId="0" borderId="0" xfId="0" applyNumberFormat="1" applyFont="1" applyAlignment="1">
      <alignment horizontal="center" vertical="center"/>
    </xf>
    <xf numFmtId="0" fontId="9" fillId="0" borderId="0" xfId="0" applyFont="1">
      <alignment vertical="center"/>
    </xf>
    <xf numFmtId="0" fontId="3" fillId="0" borderId="9" xfId="0" applyFont="1" applyBorder="1">
      <alignment vertical="center"/>
    </xf>
    <xf numFmtId="38" fontId="1" fillId="0" borderId="2" xfId="0" applyNumberFormat="1" applyFont="1" applyBorder="1" applyAlignment="1">
      <alignment horizontal="center" vertical="center"/>
    </xf>
    <xf numFmtId="179" fontId="1" fillId="4" borderId="2" xfId="0" applyNumberFormat="1" applyFont="1" applyFill="1" applyBorder="1" applyAlignment="1">
      <alignment horizontal="right" vertical="center"/>
    </xf>
    <xf numFmtId="0" fontId="11" fillId="0" borderId="0" xfId="0" applyFont="1" applyAlignment="1">
      <alignment horizontal="left" vertical="center"/>
    </xf>
    <xf numFmtId="0" fontId="1" fillId="2" borderId="2" xfId="0" applyFont="1" applyFill="1" applyBorder="1">
      <alignment vertical="center"/>
    </xf>
    <xf numFmtId="0" fontId="3" fillId="0" borderId="2" xfId="0" applyFont="1" applyBorder="1">
      <alignment vertical="center"/>
    </xf>
    <xf numFmtId="38" fontId="3" fillId="3" borderId="2" xfId="1" applyFont="1" applyFill="1" applyBorder="1">
      <alignment vertical="center"/>
    </xf>
    <xf numFmtId="38" fontId="3" fillId="0" borderId="0" xfId="1" applyFont="1">
      <alignment vertical="center"/>
    </xf>
    <xf numFmtId="38" fontId="3" fillId="0" borderId="2" xfId="1" applyFont="1" applyBorder="1" applyAlignment="1">
      <alignment horizontal="center" vertical="center"/>
    </xf>
    <xf numFmtId="38" fontId="3" fillId="0" borderId="0" xfId="1" applyFont="1" applyFill="1" applyBorder="1">
      <alignment vertical="center"/>
    </xf>
    <xf numFmtId="38" fontId="3" fillId="0" borderId="0" xfId="1" applyFont="1" applyFill="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2" borderId="2" xfId="0" applyFont="1" applyFill="1" applyBorder="1" applyAlignment="1">
      <alignment horizontal="center" vertical="center"/>
    </xf>
    <xf numFmtId="0" fontId="1" fillId="0" borderId="2" xfId="0" applyFont="1" applyBorder="1" applyAlignment="1">
      <alignment horizontal="center" vertical="center" shrinkToFit="1"/>
    </xf>
    <xf numFmtId="38" fontId="2" fillId="0" borderId="9" xfId="1" applyFont="1" applyBorder="1" applyAlignment="1">
      <alignment horizontal="right" vertical="center"/>
    </xf>
    <xf numFmtId="0" fontId="1" fillId="2" borderId="1" xfId="0" applyFont="1" applyFill="1" applyBorder="1" applyAlignment="1">
      <alignment horizontal="right" vertical="center"/>
    </xf>
    <xf numFmtId="0" fontId="12" fillId="0" borderId="9" xfId="0" applyFont="1" applyBorder="1" applyAlignment="1">
      <alignment horizontal="right" vertical="center"/>
    </xf>
    <xf numFmtId="177" fontId="12" fillId="0" borderId="9" xfId="0" applyNumberFormat="1" applyFont="1" applyBorder="1">
      <alignment vertical="center"/>
    </xf>
    <xf numFmtId="0" fontId="12" fillId="0" borderId="0" xfId="0" applyFont="1">
      <alignment vertical="center"/>
    </xf>
    <xf numFmtId="0" fontId="1" fillId="0" borderId="9" xfId="0" applyFont="1" applyBorder="1" applyAlignment="1">
      <alignment horizontal="right" vertical="center"/>
    </xf>
    <xf numFmtId="177" fontId="1" fillId="0" borderId="9" xfId="0" applyNumberFormat="1" applyFont="1" applyBorder="1">
      <alignment vertical="center"/>
    </xf>
    <xf numFmtId="0" fontId="3" fillId="0" borderId="0" xfId="0" applyFont="1">
      <alignment vertical="center"/>
    </xf>
    <xf numFmtId="0" fontId="4" fillId="0" borderId="12" xfId="0" applyFont="1" applyBorder="1" applyAlignment="1">
      <alignment horizontal="center" vertical="center"/>
    </xf>
    <xf numFmtId="176" fontId="1" fillId="3" borderId="5" xfId="0" applyNumberFormat="1" applyFont="1" applyFill="1" applyBorder="1">
      <alignment vertical="center"/>
    </xf>
    <xf numFmtId="176" fontId="1" fillId="3" borderId="6" xfId="0" applyNumberFormat="1" applyFont="1" applyFill="1" applyBorder="1">
      <alignment vertical="center"/>
    </xf>
    <xf numFmtId="176" fontId="1" fillId="3" borderId="7" xfId="0" applyNumberFormat="1" applyFont="1" applyFill="1" applyBorder="1">
      <alignment vertical="center"/>
    </xf>
    <xf numFmtId="176" fontId="1" fillId="3" borderId="4" xfId="0" applyNumberFormat="1" applyFont="1" applyFill="1" applyBorder="1">
      <alignment vertical="center"/>
    </xf>
    <xf numFmtId="179" fontId="1" fillId="3" borderId="2" xfId="0" applyNumberFormat="1" applyFont="1" applyFill="1" applyBorder="1">
      <alignment vertical="center"/>
    </xf>
    <xf numFmtId="179" fontId="1" fillId="3" borderId="7" xfId="0" applyNumberFormat="1" applyFont="1" applyFill="1" applyBorder="1">
      <alignment vertical="center"/>
    </xf>
    <xf numFmtId="179" fontId="1" fillId="3" borderId="4" xfId="0" applyNumberFormat="1" applyFont="1" applyFill="1" applyBorder="1">
      <alignment vertical="center"/>
    </xf>
    <xf numFmtId="179" fontId="1" fillId="3" borderId="6" xfId="0" applyNumberFormat="1" applyFont="1" applyFill="1" applyBorder="1">
      <alignment vertical="center"/>
    </xf>
    <xf numFmtId="179" fontId="1" fillId="3" borderId="2" xfId="0" applyNumberFormat="1" applyFont="1" applyFill="1" applyBorder="1" applyAlignment="1">
      <alignment vertical="center" shrinkToFit="1"/>
    </xf>
    <xf numFmtId="38" fontId="1" fillId="3" borderId="2" xfId="0" applyNumberFormat="1" applyFont="1" applyFill="1" applyBorder="1">
      <alignment vertical="center"/>
    </xf>
    <xf numFmtId="0" fontId="1" fillId="0" borderId="2" xfId="0" applyFont="1" applyBorder="1" applyAlignment="1">
      <alignment horizontal="left" vertical="center" wrapText="1"/>
    </xf>
    <xf numFmtId="0" fontId="1" fillId="0" borderId="12" xfId="0" applyFont="1" applyBorder="1" applyAlignment="1">
      <alignment horizontal="left" vertical="center"/>
    </xf>
    <xf numFmtId="0" fontId="1" fillId="0" borderId="0" xfId="0" applyFont="1" applyAlignment="1">
      <alignment horizontal="left"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2" borderId="2" xfId="0" applyFont="1" applyFill="1" applyBorder="1" applyAlignment="1">
      <alignment horizontal="center" vertical="center"/>
    </xf>
    <xf numFmtId="0" fontId="1" fillId="0" borderId="12" xfId="0" applyFont="1" applyBorder="1" applyAlignment="1">
      <alignment horizontal="left" vertical="center" wrapText="1"/>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13" xfId="0" applyFont="1" applyBorder="1" applyAlignment="1">
      <alignment horizontal="left" vertical="center"/>
    </xf>
    <xf numFmtId="0" fontId="1" fillId="0" borderId="1" xfId="0" applyFont="1" applyBorder="1" applyAlignment="1">
      <alignment horizontal="left" vertical="center"/>
    </xf>
    <xf numFmtId="0" fontId="1" fillId="0" borderId="19" xfId="0" applyFont="1" applyBorder="1" applyAlignment="1">
      <alignment horizontal="center" vertical="center"/>
    </xf>
    <xf numFmtId="0" fontId="1" fillId="0" borderId="23" xfId="0" applyFont="1" applyBorder="1" applyAlignment="1">
      <alignment horizontal="center" vertical="center"/>
    </xf>
    <xf numFmtId="9" fontId="1" fillId="0" borderId="4" xfId="0" applyNumberFormat="1" applyFont="1" applyBorder="1" applyAlignment="1">
      <alignment horizontal="center" vertical="center"/>
    </xf>
    <xf numFmtId="9" fontId="1" fillId="0" borderId="7" xfId="0" applyNumberFormat="1" applyFont="1" applyBorder="1" applyAlignment="1">
      <alignment horizontal="center" vertical="center"/>
    </xf>
    <xf numFmtId="0" fontId="1" fillId="0" borderId="3"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0" xfId="0" applyFont="1" applyBorder="1" applyAlignment="1">
      <alignment horizontal="center" vertical="center" wrapText="1" shrinkToFit="1"/>
    </xf>
    <xf numFmtId="0" fontId="1" fillId="0" borderId="9"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 fillId="0" borderId="1" xfId="0" applyFont="1" applyBorder="1" applyAlignment="1">
      <alignment horizontal="center" vertical="center" wrapText="1" shrinkToFit="1"/>
    </xf>
    <xf numFmtId="0" fontId="1" fillId="0" borderId="14" xfId="0" applyFont="1" applyBorder="1" applyAlignment="1">
      <alignment horizontal="center" vertical="center" wrapText="1" shrinkToFit="1"/>
    </xf>
    <xf numFmtId="0" fontId="1" fillId="0" borderId="13" xfId="0" applyFont="1" applyBorder="1" applyAlignment="1">
      <alignment horizontal="left" vertical="center" wrapText="1"/>
    </xf>
    <xf numFmtId="0" fontId="1" fillId="0" borderId="1" xfId="0" applyFont="1" applyBorder="1" applyAlignment="1">
      <alignment horizontal="left" vertical="center"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horizontal="center" vertical="center"/>
    </xf>
    <xf numFmtId="0" fontId="1" fillId="2" borderId="12" xfId="0" applyFont="1" applyFill="1" applyBorder="1" applyAlignment="1">
      <alignment horizontal="center" vertical="center" shrinkToFit="1"/>
    </xf>
    <xf numFmtId="0" fontId="1" fillId="2" borderId="0" xfId="0" applyFont="1" applyFill="1" applyAlignment="1">
      <alignment horizontal="center" vertical="center" shrinkToFit="1"/>
    </xf>
    <xf numFmtId="0" fontId="1" fillId="2" borderId="16" xfId="0" applyFont="1" applyFill="1" applyBorder="1" applyAlignment="1">
      <alignment horizontal="center" vertical="center" shrinkToFit="1"/>
    </xf>
    <xf numFmtId="0" fontId="1" fillId="2" borderId="18"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2" borderId="20" xfId="0" applyFont="1" applyFill="1" applyBorder="1" applyAlignment="1">
      <alignment horizontal="center" vertical="center" shrinkToFit="1"/>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18" xfId="0" applyFont="1" applyBorder="1" applyAlignment="1">
      <alignment horizontal="center" vertical="center"/>
    </xf>
    <xf numFmtId="0" fontId="1" fillId="2" borderId="1" xfId="0" applyFont="1" applyFill="1" applyBorder="1" applyAlignment="1">
      <alignment horizontal="left" vertical="center" shrinkToFi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15" xfId="0" applyFont="1" applyBorder="1">
      <alignment vertical="center"/>
    </xf>
    <xf numFmtId="0" fontId="1" fillId="0" borderId="15" xfId="0" applyFont="1" applyBorder="1" applyAlignment="1">
      <alignment horizontal="center" vertical="center"/>
    </xf>
    <xf numFmtId="0" fontId="1" fillId="0" borderId="11" xfId="0" applyFont="1" applyBorder="1" applyAlignment="1">
      <alignment horizontal="center" vertical="center"/>
    </xf>
    <xf numFmtId="179" fontId="1" fillId="0" borderId="3" xfId="0" applyNumberFormat="1" applyFont="1" applyBorder="1" applyAlignment="1">
      <alignment horizontal="right" vertical="center"/>
    </xf>
    <xf numFmtId="0" fontId="1" fillId="0" borderId="8" xfId="0" applyFont="1" applyBorder="1" applyAlignment="1">
      <alignment horizontal="center" vertical="center"/>
    </xf>
    <xf numFmtId="0" fontId="1" fillId="0" borderId="2"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D5011-0E74-4251-98B1-410002AC0841}">
  <dimension ref="A1:J91"/>
  <sheetViews>
    <sheetView view="pageBreakPreview" topLeftCell="A31" zoomScale="85" zoomScaleNormal="85" zoomScaleSheetLayoutView="85" workbookViewId="0">
      <selection activeCell="G53" sqref="G53:G56"/>
    </sheetView>
  </sheetViews>
  <sheetFormatPr defaultColWidth="9" defaultRowHeight="12" x14ac:dyDescent="0.15"/>
  <cols>
    <col min="1" max="1" width="2.5" style="1" customWidth="1"/>
    <col min="2" max="2" width="10" style="1" customWidth="1"/>
    <col min="3" max="3" width="10.75" style="1" customWidth="1"/>
    <col min="4" max="4" width="10.625" style="1" customWidth="1"/>
    <col min="5" max="5" width="9.625" style="1" customWidth="1"/>
    <col min="6" max="6" width="9.75" style="1" customWidth="1"/>
    <col min="7" max="7" width="10.5" style="1" customWidth="1"/>
    <col min="8" max="8" width="10.625" style="1" customWidth="1"/>
    <col min="9" max="9" width="9.5" style="1" customWidth="1"/>
    <col min="10" max="10" width="5.25" style="1" customWidth="1"/>
    <col min="11" max="16384" width="9" style="1"/>
  </cols>
  <sheetData>
    <row r="1" spans="1:10" ht="15" customHeight="1" x14ac:dyDescent="0.15">
      <c r="A1" s="90" t="s">
        <v>128</v>
      </c>
      <c r="J1" s="2" t="s">
        <v>156</v>
      </c>
    </row>
    <row r="2" spans="1:10" ht="15" customHeight="1" x14ac:dyDescent="0.15">
      <c r="A2" s="1" t="s">
        <v>138</v>
      </c>
      <c r="I2" s="2" t="s">
        <v>0</v>
      </c>
      <c r="J2" s="91"/>
    </row>
    <row r="3" spans="1:10" ht="15" customHeight="1" x14ac:dyDescent="0.15">
      <c r="I3" s="2" t="s">
        <v>95</v>
      </c>
      <c r="J3" s="78"/>
    </row>
    <row r="4" spans="1:10" ht="15" customHeight="1" x14ac:dyDescent="0.15">
      <c r="A4" s="84"/>
      <c r="B4" s="84" t="s">
        <v>1</v>
      </c>
      <c r="C4" s="168"/>
      <c r="D4" s="168"/>
      <c r="E4" s="168"/>
      <c r="F4" s="168"/>
    </row>
    <row r="5" spans="1:10" ht="15" customHeight="1" x14ac:dyDescent="0.15">
      <c r="C5" s="2"/>
      <c r="D5" s="3"/>
      <c r="E5" s="3"/>
      <c r="F5" s="3"/>
    </row>
    <row r="6" spans="1:10" ht="15" customHeight="1" x14ac:dyDescent="0.15">
      <c r="B6" s="1" t="s">
        <v>140</v>
      </c>
      <c r="C6" s="107"/>
      <c r="D6" s="3" t="s">
        <v>141</v>
      </c>
      <c r="E6" s="3"/>
      <c r="F6" s="3"/>
    </row>
    <row r="7" spans="1:10" ht="15" customHeight="1" x14ac:dyDescent="0.15">
      <c r="C7" s="2"/>
      <c r="D7" s="3"/>
      <c r="E7" s="3"/>
      <c r="F7" s="3"/>
    </row>
    <row r="8" spans="1:10" ht="15" customHeight="1" x14ac:dyDescent="0.15">
      <c r="A8" s="1" t="s">
        <v>2</v>
      </c>
    </row>
    <row r="9" spans="1:10" ht="15" customHeight="1" x14ac:dyDescent="0.15"/>
    <row r="10" spans="1:10" ht="15" customHeight="1" x14ac:dyDescent="0.15">
      <c r="A10" s="4"/>
      <c r="B10" s="1" t="s">
        <v>3</v>
      </c>
    </row>
    <row r="11" spans="1:10" ht="15" customHeight="1" x14ac:dyDescent="0.15">
      <c r="B11" s="5" t="s">
        <v>4</v>
      </c>
      <c r="C11" s="5" t="s">
        <v>5</v>
      </c>
      <c r="D11" s="5" t="s">
        <v>6</v>
      </c>
      <c r="E11" s="5" t="s">
        <v>7</v>
      </c>
      <c r="F11" s="5" t="s">
        <v>8</v>
      </c>
      <c r="G11" s="5" t="s">
        <v>9</v>
      </c>
      <c r="H11" s="101" t="s">
        <v>10</v>
      </c>
      <c r="I11" s="60"/>
    </row>
    <row r="12" spans="1:10" ht="15" customHeight="1" x14ac:dyDescent="0.15">
      <c r="B12" s="169" t="s">
        <v>85</v>
      </c>
      <c r="C12" s="98"/>
      <c r="D12" s="99" t="s">
        <v>11</v>
      </c>
      <c r="E12" s="6"/>
      <c r="F12" s="115">
        <f>+単価表!D5</f>
        <v>1990</v>
      </c>
      <c r="G12" s="7">
        <f>ROUNDDOWN(E12*F12,0)</f>
        <v>0</v>
      </c>
      <c r="H12" s="176">
        <f>+SUM(G12:G14)</f>
        <v>0</v>
      </c>
      <c r="I12" s="61"/>
    </row>
    <row r="13" spans="1:10" ht="15" customHeight="1" x14ac:dyDescent="0.15">
      <c r="B13" s="170"/>
      <c r="C13" s="99" t="s">
        <v>12</v>
      </c>
      <c r="D13" s="8" t="s">
        <v>13</v>
      </c>
      <c r="E13" s="9"/>
      <c r="F13" s="116">
        <f>+単価表!D6</f>
        <v>2300</v>
      </c>
      <c r="G13" s="10">
        <f>ROUNDDOWN(E13*F13,0)</f>
        <v>0</v>
      </c>
      <c r="H13" s="176"/>
      <c r="I13" s="61"/>
    </row>
    <row r="14" spans="1:10" ht="15" customHeight="1" x14ac:dyDescent="0.15">
      <c r="B14" s="170"/>
      <c r="C14" s="100"/>
      <c r="D14" s="100" t="s">
        <v>14</v>
      </c>
      <c r="E14" s="11"/>
      <c r="F14" s="117">
        <f>+単価表!D7</f>
        <v>3130</v>
      </c>
      <c r="G14" s="12">
        <f t="shared" ref="G14:G17" si="0">ROUNDDOWN(E14*F14,0)</f>
        <v>0</v>
      </c>
      <c r="H14" s="176"/>
      <c r="I14" s="61"/>
    </row>
    <row r="15" spans="1:10" ht="15" customHeight="1" x14ac:dyDescent="0.15">
      <c r="B15" s="170"/>
      <c r="C15" s="98"/>
      <c r="D15" s="99" t="s">
        <v>11</v>
      </c>
      <c r="E15" s="13"/>
      <c r="F15" s="118">
        <f>+単価表!D8</f>
        <v>290</v>
      </c>
      <c r="G15" s="14">
        <f t="shared" si="0"/>
        <v>0</v>
      </c>
      <c r="H15" s="176">
        <f>+SUM(G15:G17)</f>
        <v>0</v>
      </c>
      <c r="I15" s="61"/>
    </row>
    <row r="16" spans="1:10" ht="15" customHeight="1" x14ac:dyDescent="0.15">
      <c r="B16" s="170"/>
      <c r="C16" s="99" t="s">
        <v>120</v>
      </c>
      <c r="D16" s="8" t="s">
        <v>13</v>
      </c>
      <c r="E16" s="9"/>
      <c r="F16" s="116">
        <f>+単価表!D9</f>
        <v>1090</v>
      </c>
      <c r="G16" s="10">
        <f t="shared" si="0"/>
        <v>0</v>
      </c>
      <c r="H16" s="176"/>
      <c r="I16" s="61"/>
    </row>
    <row r="17" spans="1:9" ht="15" customHeight="1" x14ac:dyDescent="0.15">
      <c r="B17" s="171"/>
      <c r="C17" s="100"/>
      <c r="D17" s="100" t="s">
        <v>14</v>
      </c>
      <c r="E17" s="11"/>
      <c r="F17" s="117">
        <f>+単価表!D10</f>
        <v>1900</v>
      </c>
      <c r="G17" s="12">
        <f t="shared" si="0"/>
        <v>0</v>
      </c>
      <c r="H17" s="176"/>
      <c r="I17" s="61"/>
    </row>
    <row r="18" spans="1:9" ht="15" customHeight="1" x14ac:dyDescent="0.15">
      <c r="D18" s="108"/>
      <c r="E18" s="109"/>
      <c r="F18" s="106"/>
      <c r="G18" s="16" t="s">
        <v>142</v>
      </c>
      <c r="H18" s="17">
        <f>+H15+H12</f>
        <v>0</v>
      </c>
      <c r="I18" s="18" t="s">
        <v>15</v>
      </c>
    </row>
    <row r="19" spans="1:9" ht="15" customHeight="1" x14ac:dyDescent="0.15">
      <c r="E19" s="18"/>
      <c r="F19" s="19"/>
      <c r="G19" s="2"/>
      <c r="H19" s="18"/>
    </row>
    <row r="20" spans="1:9" ht="15" customHeight="1" x14ac:dyDescent="0.15">
      <c r="A20" s="4"/>
      <c r="B20" s="1" t="s">
        <v>18</v>
      </c>
      <c r="I20" s="2"/>
    </row>
    <row r="21" spans="1:9" ht="15" customHeight="1" x14ac:dyDescent="0.15">
      <c r="B21" s="5" t="s">
        <v>7</v>
      </c>
      <c r="C21" s="5" t="s">
        <v>19</v>
      </c>
      <c r="D21" s="5" t="s">
        <v>20</v>
      </c>
      <c r="E21" s="5" t="s">
        <v>21</v>
      </c>
    </row>
    <row r="22" spans="1:9" ht="15" customHeight="1" x14ac:dyDescent="0.15">
      <c r="B22" s="20">
        <f>+SUM(E15:E17)</f>
        <v>0</v>
      </c>
      <c r="C22" s="77">
        <v>0.1</v>
      </c>
      <c r="D22" s="77">
        <v>2</v>
      </c>
      <c r="E22" s="21">
        <f>+B22*C22*D22</f>
        <v>0</v>
      </c>
      <c r="F22" s="1" t="s">
        <v>22</v>
      </c>
    </row>
    <row r="23" spans="1:9" ht="15" customHeight="1" x14ac:dyDescent="0.15">
      <c r="E23" s="22" t="s">
        <v>23</v>
      </c>
    </row>
    <row r="24" spans="1:9" ht="15" customHeight="1" x14ac:dyDescent="0.15">
      <c r="B24" s="172" t="s">
        <v>24</v>
      </c>
      <c r="C24" s="177"/>
      <c r="D24" s="174"/>
      <c r="E24" s="23" t="s">
        <v>21</v>
      </c>
      <c r="F24" s="5" t="s">
        <v>25</v>
      </c>
      <c r="G24" s="5" t="s">
        <v>26</v>
      </c>
      <c r="H24" s="23" t="s">
        <v>9</v>
      </c>
      <c r="I24" s="60"/>
    </row>
    <row r="25" spans="1:9" ht="15" customHeight="1" x14ac:dyDescent="0.15">
      <c r="B25" s="165" t="s">
        <v>27</v>
      </c>
      <c r="C25" s="178" t="s">
        <v>122</v>
      </c>
      <c r="D25" s="178"/>
      <c r="E25" s="24"/>
      <c r="F25" s="119">
        <f>+単価表!D20</f>
        <v>4428</v>
      </c>
      <c r="G25" s="119">
        <f>+単価表!D22</f>
        <v>325</v>
      </c>
      <c r="H25" s="25">
        <f>ROUNDDOWN(+IF(E25=0,0,MIN(E22,E25)*(F25+G25)),0)</f>
        <v>0</v>
      </c>
      <c r="I25" s="61"/>
    </row>
    <row r="26" spans="1:9" ht="15" customHeight="1" x14ac:dyDescent="0.15">
      <c r="B26" s="154"/>
      <c r="C26" s="178" t="s">
        <v>29</v>
      </c>
      <c r="D26" s="178"/>
      <c r="E26" s="26"/>
      <c r="F26" s="120">
        <f>+単価表!D21</f>
        <v>3852</v>
      </c>
      <c r="G26" s="120">
        <f>+単価表!D22</f>
        <v>325</v>
      </c>
      <c r="H26" s="12">
        <f>ROUNDDOWN(+IF(E26=0,0,MIN(E23,E26)*(F26+G26)),0)</f>
        <v>0</v>
      </c>
      <c r="I26" s="61"/>
    </row>
    <row r="27" spans="1:9" ht="15" customHeight="1" x14ac:dyDescent="0.15">
      <c r="B27" s="1" t="s">
        <v>30</v>
      </c>
      <c r="F27" s="18"/>
      <c r="G27" s="27" t="s">
        <v>10</v>
      </c>
      <c r="H27" s="17">
        <f>+H26+H25</f>
        <v>0</v>
      </c>
      <c r="I27" s="1" t="s">
        <v>143</v>
      </c>
    </row>
    <row r="28" spans="1:9" ht="15" customHeight="1" x14ac:dyDescent="0.15">
      <c r="E28" s="28"/>
    </row>
    <row r="29" spans="1:9" ht="15" customHeight="1" x14ac:dyDescent="0.15">
      <c r="A29" s="4"/>
      <c r="B29" s="1" t="s">
        <v>31</v>
      </c>
      <c r="E29" s="85"/>
    </row>
    <row r="30" spans="1:9" ht="15" customHeight="1" x14ac:dyDescent="0.15">
      <c r="B30" s="172" t="s">
        <v>32</v>
      </c>
      <c r="C30" s="173"/>
      <c r="D30" s="172" t="s">
        <v>24</v>
      </c>
      <c r="E30" s="174"/>
      <c r="F30" s="5" t="s">
        <v>21</v>
      </c>
      <c r="G30" s="5" t="s">
        <v>33</v>
      </c>
      <c r="H30" s="105" t="s">
        <v>9</v>
      </c>
    </row>
    <row r="31" spans="1:9" ht="15" customHeight="1" x14ac:dyDescent="0.15">
      <c r="B31" s="29" t="s">
        <v>126</v>
      </c>
      <c r="D31" s="165" t="s">
        <v>123</v>
      </c>
      <c r="E31" s="175"/>
      <c r="F31" s="13"/>
      <c r="G31" s="121">
        <f>+単価表!D26</f>
        <v>70</v>
      </c>
      <c r="H31" s="30">
        <f t="shared" ref="H31:H33" si="1">ROUNDDOWN(F31*G31,0)</f>
        <v>0</v>
      </c>
    </row>
    <row r="32" spans="1:9" ht="15" customHeight="1" x14ac:dyDescent="0.15">
      <c r="B32" s="131" t="s">
        <v>36</v>
      </c>
      <c r="C32" s="132"/>
      <c r="D32" s="152" t="s">
        <v>124</v>
      </c>
      <c r="E32" s="153"/>
      <c r="F32" s="9"/>
      <c r="G32" s="122">
        <f>+単価表!D27</f>
        <v>70</v>
      </c>
      <c r="H32" s="31">
        <f>ROUNDDOWN(F32*G32,0)</f>
        <v>0</v>
      </c>
    </row>
    <row r="33" spans="2:9" ht="15" customHeight="1" x14ac:dyDescent="0.15">
      <c r="B33" s="150"/>
      <c r="C33" s="151"/>
      <c r="D33" s="154" t="s">
        <v>125</v>
      </c>
      <c r="E33" s="155"/>
      <c r="F33" s="11"/>
      <c r="G33" s="120">
        <f>+単価表!D28</f>
        <v>95</v>
      </c>
      <c r="H33" s="32">
        <f t="shared" si="1"/>
        <v>0</v>
      </c>
    </row>
    <row r="34" spans="2:9" ht="15" customHeight="1" x14ac:dyDescent="0.15">
      <c r="B34" s="29" t="s">
        <v>39</v>
      </c>
      <c r="C34" s="33"/>
      <c r="D34" s="157"/>
      <c r="E34" s="158"/>
      <c r="F34" s="6"/>
      <c r="G34" s="7">
        <f>+IFERROR(VLOOKUP(D34,管渠工単価,2,FALSE),0)</f>
        <v>0</v>
      </c>
      <c r="H34" s="34">
        <f t="shared" ref="H34:H37" si="2">ROUNDDOWN(G34*F34,0)</f>
        <v>0</v>
      </c>
      <c r="I34" s="62"/>
    </row>
    <row r="35" spans="2:9" ht="15" customHeight="1" x14ac:dyDescent="0.15">
      <c r="B35" s="35"/>
      <c r="D35" s="159"/>
      <c r="E35" s="160"/>
      <c r="F35" s="9"/>
      <c r="G35" s="10">
        <f>+IFERROR(VLOOKUP(D35,管渠工単価,2,FALSE),0)</f>
        <v>0</v>
      </c>
      <c r="H35" s="31">
        <f t="shared" si="2"/>
        <v>0</v>
      </c>
      <c r="I35" s="62"/>
    </row>
    <row r="36" spans="2:9" ht="15" customHeight="1" x14ac:dyDescent="0.15">
      <c r="B36" s="35"/>
      <c r="D36" s="159"/>
      <c r="E36" s="160"/>
      <c r="F36" s="9"/>
      <c r="G36" s="10">
        <f>+IFERROR(VLOOKUP(D36,管渠工単価,2,FALSE),0)</f>
        <v>0</v>
      </c>
      <c r="H36" s="31">
        <f t="shared" si="2"/>
        <v>0</v>
      </c>
      <c r="I36" s="62"/>
    </row>
    <row r="37" spans="2:9" ht="15" customHeight="1" x14ac:dyDescent="0.15">
      <c r="B37" s="35"/>
      <c r="D37" s="161"/>
      <c r="E37" s="162"/>
      <c r="F37" s="9"/>
      <c r="G37" s="10">
        <f>+IFERROR(VLOOKUP(D37,管渠工単価,2,FALSE),0)</f>
        <v>0</v>
      </c>
      <c r="H37" s="31">
        <f t="shared" si="2"/>
        <v>0</v>
      </c>
      <c r="I37" s="62"/>
    </row>
    <row r="38" spans="2:9" ht="15" customHeight="1" x14ac:dyDescent="0.15">
      <c r="B38" s="36" t="s">
        <v>40</v>
      </c>
      <c r="C38" s="37"/>
      <c r="D38" s="154"/>
      <c r="E38" s="155"/>
      <c r="F38" s="38"/>
      <c r="G38" s="123">
        <f>+単価表!D29</f>
        <v>19600</v>
      </c>
      <c r="H38" s="39">
        <f t="shared" ref="H38:H45" si="3">ROUNDDOWN(F38*G38,0)</f>
        <v>0</v>
      </c>
    </row>
    <row r="39" spans="2:9" ht="15" customHeight="1" x14ac:dyDescent="0.15">
      <c r="B39" s="36" t="s">
        <v>41</v>
      </c>
      <c r="C39" s="37"/>
      <c r="D39" s="154"/>
      <c r="E39" s="155"/>
      <c r="F39" s="38"/>
      <c r="G39" s="123">
        <f>+単価表!D30</f>
        <v>10682</v>
      </c>
      <c r="H39" s="39">
        <f t="shared" si="3"/>
        <v>0</v>
      </c>
    </row>
    <row r="40" spans="2:9" ht="15" customHeight="1" x14ac:dyDescent="0.15">
      <c r="B40" s="36" t="s">
        <v>42</v>
      </c>
      <c r="C40" s="37"/>
      <c r="D40" s="154"/>
      <c r="E40" s="155"/>
      <c r="F40" s="40"/>
      <c r="G40" s="123">
        <f>+単価表!D31</f>
        <v>9835</v>
      </c>
      <c r="H40" s="39">
        <f t="shared" si="3"/>
        <v>0</v>
      </c>
    </row>
    <row r="41" spans="2:9" ht="15" customHeight="1" x14ac:dyDescent="0.15">
      <c r="B41" s="141" t="s">
        <v>43</v>
      </c>
      <c r="C41" s="143"/>
      <c r="D41" s="163"/>
      <c r="E41" s="164"/>
      <c r="F41" s="38"/>
      <c r="G41" s="123">
        <f>+単価表!D32</f>
        <v>61686</v>
      </c>
      <c r="H41" s="39">
        <f t="shared" si="3"/>
        <v>0</v>
      </c>
    </row>
    <row r="42" spans="2:9" ht="15" customHeight="1" x14ac:dyDescent="0.15">
      <c r="B42" s="29" t="s">
        <v>44</v>
      </c>
      <c r="D42" s="165" t="s">
        <v>45</v>
      </c>
      <c r="E42" s="166"/>
      <c r="F42" s="42"/>
      <c r="G42" s="121">
        <f>+単価表!D33</f>
        <v>109408</v>
      </c>
      <c r="H42" s="43">
        <f t="shared" si="3"/>
        <v>0</v>
      </c>
    </row>
    <row r="43" spans="2:9" ht="15" customHeight="1" x14ac:dyDescent="0.15">
      <c r="B43" s="35"/>
      <c r="D43" s="152" t="s">
        <v>46</v>
      </c>
      <c r="E43" s="167"/>
      <c r="F43" s="44"/>
      <c r="G43" s="122">
        <f>+単価表!D34</f>
        <v>136748</v>
      </c>
      <c r="H43" s="45">
        <f t="shared" si="3"/>
        <v>0</v>
      </c>
    </row>
    <row r="44" spans="2:9" ht="15" customHeight="1" x14ac:dyDescent="0.15">
      <c r="B44" s="46"/>
      <c r="C44" s="41"/>
      <c r="D44" s="154" t="s">
        <v>47</v>
      </c>
      <c r="E44" s="156"/>
      <c r="F44" s="47"/>
      <c r="G44" s="120">
        <f>+単価表!D35</f>
        <v>164088</v>
      </c>
      <c r="H44" s="48">
        <f t="shared" si="3"/>
        <v>0</v>
      </c>
    </row>
    <row r="45" spans="2:9" ht="15" customHeight="1" x14ac:dyDescent="0.15">
      <c r="B45" s="49" t="s">
        <v>48</v>
      </c>
      <c r="C45" s="41"/>
      <c r="D45" s="137"/>
      <c r="E45" s="138"/>
      <c r="F45" s="40"/>
      <c r="G45" s="123">
        <f>+単価表!D36</f>
        <v>19872</v>
      </c>
      <c r="H45" s="39">
        <f t="shared" si="3"/>
        <v>0</v>
      </c>
    </row>
    <row r="46" spans="2:9" ht="15" customHeight="1" x14ac:dyDescent="0.15">
      <c r="G46" s="102" t="s">
        <v>10</v>
      </c>
      <c r="H46" s="27">
        <f>+SUM(H31:H45)</f>
        <v>0</v>
      </c>
      <c r="I46" s="1" t="s">
        <v>144</v>
      </c>
    </row>
    <row r="47" spans="2:9" ht="15" customHeight="1" x14ac:dyDescent="0.15"/>
    <row r="48" spans="2:9" ht="15" customHeight="1" thickBot="1" x14ac:dyDescent="0.2">
      <c r="E48" s="50"/>
      <c r="F48" s="51"/>
      <c r="G48" s="52" t="s">
        <v>50</v>
      </c>
      <c r="H48" s="53">
        <f>+H46+H27+H18</f>
        <v>0</v>
      </c>
      <c r="I48" s="1" t="s">
        <v>149</v>
      </c>
    </row>
    <row r="49" spans="1:10" ht="15" customHeight="1" thickTop="1" x14ac:dyDescent="0.15">
      <c r="A49" s="1" t="s">
        <v>51</v>
      </c>
    </row>
    <row r="50" spans="1:10" ht="15" customHeight="1" x14ac:dyDescent="0.15"/>
    <row r="51" spans="1:10" ht="15" customHeight="1" x14ac:dyDescent="0.15">
      <c r="A51" s="4"/>
      <c r="B51" s="1" t="s">
        <v>117</v>
      </c>
    </row>
    <row r="52" spans="1:10" ht="15" customHeight="1" x14ac:dyDescent="0.15">
      <c r="C52" s="5" t="s">
        <v>52</v>
      </c>
      <c r="D52" s="5" t="s">
        <v>24</v>
      </c>
      <c r="E52" s="5" t="s">
        <v>53</v>
      </c>
      <c r="F52" s="5" t="s">
        <v>7</v>
      </c>
      <c r="G52" s="5" t="s">
        <v>54</v>
      </c>
      <c r="H52" s="5" t="s">
        <v>55</v>
      </c>
    </row>
    <row r="53" spans="1:10" ht="15" customHeight="1" x14ac:dyDescent="0.15">
      <c r="B53" s="129" t="s">
        <v>55</v>
      </c>
      <c r="C53" s="5" t="s">
        <v>56</v>
      </c>
      <c r="D53" s="54"/>
      <c r="E53" s="77">
        <v>2.5</v>
      </c>
      <c r="F53" s="55"/>
      <c r="G53" s="124">
        <f>+単価表!D79</f>
        <v>0</v>
      </c>
      <c r="H53" s="56">
        <f>ROUNDDOWN(E53*F53*G53,0)</f>
        <v>0</v>
      </c>
    </row>
    <row r="54" spans="1:10" ht="15" customHeight="1" x14ac:dyDescent="0.15">
      <c r="B54" s="129"/>
      <c r="C54" s="5" t="s">
        <v>57</v>
      </c>
      <c r="D54" s="57" t="s">
        <v>58</v>
      </c>
      <c r="E54" s="77">
        <v>2.5</v>
      </c>
      <c r="F54" s="55"/>
      <c r="G54" s="78">
        <f>+単価表!D80</f>
        <v>110</v>
      </c>
      <c r="H54" s="56">
        <f t="shared" ref="H54:H56" si="4">ROUNDDOWN(E54*F54*G54,0)</f>
        <v>0</v>
      </c>
    </row>
    <row r="55" spans="1:10" ht="15" customHeight="1" x14ac:dyDescent="0.15">
      <c r="B55" s="129"/>
      <c r="C55" s="5" t="s">
        <v>59</v>
      </c>
      <c r="D55" s="57" t="s">
        <v>60</v>
      </c>
      <c r="E55" s="77">
        <v>2.5</v>
      </c>
      <c r="F55" s="55"/>
      <c r="G55" s="78">
        <f>+単価表!D81</f>
        <v>183</v>
      </c>
      <c r="H55" s="56">
        <f t="shared" si="4"/>
        <v>0</v>
      </c>
    </row>
    <row r="56" spans="1:10" ht="15" customHeight="1" x14ac:dyDescent="0.15">
      <c r="B56" s="129"/>
      <c r="C56" s="5" t="s">
        <v>61</v>
      </c>
      <c r="D56" s="57" t="s">
        <v>62</v>
      </c>
      <c r="E56" s="77">
        <v>2.5</v>
      </c>
      <c r="F56" s="55"/>
      <c r="G56" s="78">
        <f>+単価表!D82</f>
        <v>257</v>
      </c>
      <c r="H56" s="56">
        <f t="shared" si="4"/>
        <v>0</v>
      </c>
    </row>
    <row r="57" spans="1:10" ht="15" customHeight="1" x14ac:dyDescent="0.15">
      <c r="B57" s="1" t="s">
        <v>137</v>
      </c>
      <c r="G57" s="102" t="s">
        <v>10</v>
      </c>
      <c r="H57" s="58">
        <f>SUM(H54:H56)</f>
        <v>0</v>
      </c>
      <c r="I57" s="62" t="s">
        <v>145</v>
      </c>
    </row>
    <row r="58" spans="1:10" ht="15" customHeight="1" x14ac:dyDescent="0.15"/>
    <row r="59" spans="1:10" ht="15" customHeight="1" x14ac:dyDescent="0.15">
      <c r="A59" s="4"/>
      <c r="B59" s="1" t="s">
        <v>130</v>
      </c>
      <c r="D59" s="59"/>
    </row>
    <row r="60" spans="1:10" ht="15" customHeight="1" x14ac:dyDescent="0.15">
      <c r="B60" s="141" t="s">
        <v>63</v>
      </c>
      <c r="C60" s="142"/>
      <c r="D60" s="142"/>
      <c r="E60" s="142"/>
      <c r="F60" s="143"/>
      <c r="G60" s="83" t="s">
        <v>64</v>
      </c>
      <c r="I60" s="2"/>
    </row>
    <row r="61" spans="1:10" ht="15" customHeight="1" x14ac:dyDescent="0.15">
      <c r="B61" s="144" t="s">
        <v>146</v>
      </c>
      <c r="C61" s="145"/>
      <c r="D61" s="145"/>
      <c r="E61" s="145"/>
      <c r="F61" s="146"/>
      <c r="G61" s="139">
        <v>0.21</v>
      </c>
      <c r="I61" s="110"/>
      <c r="J61" s="63"/>
    </row>
    <row r="62" spans="1:10" ht="15" customHeight="1" x14ac:dyDescent="0.15">
      <c r="B62" s="147"/>
      <c r="C62" s="148"/>
      <c r="D62" s="148"/>
      <c r="E62" s="148"/>
      <c r="F62" s="149"/>
      <c r="G62" s="140"/>
      <c r="I62" s="110"/>
      <c r="J62" s="63"/>
    </row>
    <row r="63" spans="1:10" ht="15" customHeight="1" x14ac:dyDescent="0.15">
      <c r="C63" s="59"/>
      <c r="D63" s="22"/>
      <c r="H63" s="63"/>
      <c r="J63" s="63"/>
    </row>
    <row r="64" spans="1:10" ht="15" customHeight="1" x14ac:dyDescent="0.15">
      <c r="C64" s="59"/>
      <c r="D64" s="22"/>
      <c r="G64" s="41" t="s">
        <v>65</v>
      </c>
      <c r="H64" s="17">
        <f>ROUNDDOWN((H48+H57)*G61,0)</f>
        <v>0</v>
      </c>
      <c r="I64" s="1" t="s">
        <v>150</v>
      </c>
      <c r="J64" s="63"/>
    </row>
    <row r="65" spans="1:10" ht="15" customHeight="1" x14ac:dyDescent="0.15"/>
    <row r="66" spans="1:10" ht="15" customHeight="1" thickBot="1" x14ac:dyDescent="0.2">
      <c r="E66" s="50"/>
      <c r="F66" s="51"/>
      <c r="G66" s="52" t="s">
        <v>66</v>
      </c>
      <c r="H66" s="64">
        <f>+H64+H57</f>
        <v>0</v>
      </c>
      <c r="I66" s="1" t="s">
        <v>151</v>
      </c>
    </row>
    <row r="67" spans="1:10" ht="15" customHeight="1" thickTop="1" x14ac:dyDescent="0.15">
      <c r="E67" s="50"/>
      <c r="H67" s="18"/>
    </row>
    <row r="68" spans="1:10" ht="15" customHeight="1" x14ac:dyDescent="0.15">
      <c r="A68" s="1" t="s">
        <v>67</v>
      </c>
      <c r="E68" s="50"/>
      <c r="H68" s="18"/>
    </row>
    <row r="69" spans="1:10" ht="15" customHeight="1" x14ac:dyDescent="0.15">
      <c r="E69" s="62"/>
      <c r="G69" s="2" t="s">
        <v>68</v>
      </c>
      <c r="H69" s="18">
        <f>+H48</f>
        <v>0</v>
      </c>
      <c r="I69" s="1" t="s">
        <v>147</v>
      </c>
    </row>
    <row r="70" spans="1:10" ht="15" customHeight="1" x14ac:dyDescent="0.15">
      <c r="G70" s="2" t="s">
        <v>69</v>
      </c>
      <c r="H70" s="18">
        <f>+H66</f>
        <v>0</v>
      </c>
      <c r="I70" s="1" t="s">
        <v>148</v>
      </c>
    </row>
    <row r="71" spans="1:10" ht="15" customHeight="1" thickBot="1" x14ac:dyDescent="0.2">
      <c r="E71" s="50"/>
      <c r="F71" s="65"/>
      <c r="G71" s="66" t="s">
        <v>70</v>
      </c>
      <c r="H71" s="67">
        <f>+H69+H70</f>
        <v>0</v>
      </c>
      <c r="I71" s="70" t="s">
        <v>152</v>
      </c>
    </row>
    <row r="72" spans="1:10" ht="15" customHeight="1" x14ac:dyDescent="0.15"/>
    <row r="73" spans="1:10" ht="15" customHeight="1" x14ac:dyDescent="0.15">
      <c r="A73" s="1" t="s">
        <v>71</v>
      </c>
      <c r="I73" s="2"/>
      <c r="J73" s="63"/>
    </row>
    <row r="74" spans="1:10" ht="15" customHeight="1" x14ac:dyDescent="0.15">
      <c r="E74" s="5" t="s">
        <v>16</v>
      </c>
      <c r="F74" s="5" t="s">
        <v>17</v>
      </c>
      <c r="G74" s="5" t="s">
        <v>72</v>
      </c>
      <c r="H74" s="5" t="s">
        <v>73</v>
      </c>
      <c r="I74" s="3" t="s">
        <v>74</v>
      </c>
      <c r="J74" s="63"/>
    </row>
    <row r="75" spans="1:10" ht="15" customHeight="1" x14ac:dyDescent="0.15">
      <c r="B75" s="125" t="s">
        <v>75</v>
      </c>
      <c r="C75" s="125"/>
      <c r="D75" s="125"/>
      <c r="E75" s="5" t="s">
        <v>76</v>
      </c>
      <c r="F75" s="104"/>
      <c r="G75" s="79">
        <v>170</v>
      </c>
      <c r="H75" s="80">
        <v>0.4</v>
      </c>
      <c r="I75" s="68">
        <f>+G75/100*H75</f>
        <v>0.68</v>
      </c>
      <c r="J75" s="63"/>
    </row>
    <row r="76" spans="1:10" ht="15" customHeight="1" x14ac:dyDescent="0.15">
      <c r="B76" s="125"/>
      <c r="C76" s="125"/>
      <c r="D76" s="125"/>
      <c r="E76" s="5" t="s">
        <v>77</v>
      </c>
      <c r="F76" s="104"/>
      <c r="G76" s="79">
        <v>90</v>
      </c>
      <c r="H76" s="80">
        <v>0.4</v>
      </c>
      <c r="I76" s="68">
        <f>+G76/100*H76</f>
        <v>0.36000000000000004</v>
      </c>
    </row>
    <row r="77" spans="1:10" ht="15" customHeight="1" x14ac:dyDescent="0.15">
      <c r="J77" s="63"/>
    </row>
    <row r="78" spans="1:10" ht="15" customHeight="1" x14ac:dyDescent="0.15">
      <c r="B78" s="1" t="s">
        <v>97</v>
      </c>
      <c r="C78" s="86"/>
      <c r="D78" s="86"/>
      <c r="E78" s="86"/>
      <c r="F78" s="86"/>
      <c r="G78" s="86"/>
      <c r="H78" s="86"/>
      <c r="I78" s="86"/>
      <c r="J78" s="86"/>
    </row>
    <row r="79" spans="1:10" ht="15" customHeight="1" x14ac:dyDescent="0.15">
      <c r="B79" s="29" t="s">
        <v>96</v>
      </c>
      <c r="C79" s="87"/>
      <c r="D79" s="87"/>
      <c r="E79" s="87"/>
      <c r="F79" s="87"/>
      <c r="G79" s="87"/>
      <c r="H79" s="87"/>
      <c r="I79" s="88" t="s">
        <v>16</v>
      </c>
      <c r="J79" s="5" t="s">
        <v>17</v>
      </c>
    </row>
    <row r="80" spans="1:10" ht="15" customHeight="1" x14ac:dyDescent="0.15">
      <c r="B80" s="126" t="s">
        <v>134</v>
      </c>
      <c r="C80" s="127"/>
      <c r="D80" s="127"/>
      <c r="E80" s="127"/>
      <c r="F80" s="127"/>
      <c r="G80" s="127"/>
      <c r="H80" s="127"/>
      <c r="I80" s="128" t="s">
        <v>98</v>
      </c>
      <c r="J80" s="130"/>
    </row>
    <row r="81" spans="2:10" ht="15" customHeight="1" x14ac:dyDescent="0.15">
      <c r="B81" s="131" t="s">
        <v>135</v>
      </c>
      <c r="C81" s="132"/>
      <c r="D81" s="132"/>
      <c r="E81" s="132"/>
      <c r="F81" s="132"/>
      <c r="G81" s="132"/>
      <c r="H81" s="132"/>
      <c r="I81" s="129"/>
      <c r="J81" s="130"/>
    </row>
    <row r="82" spans="2:10" ht="15" customHeight="1" x14ac:dyDescent="0.15">
      <c r="B82" s="131"/>
      <c r="C82" s="132"/>
      <c r="D82" s="132"/>
      <c r="E82" s="132"/>
      <c r="F82" s="132"/>
      <c r="G82" s="132"/>
      <c r="H82" s="132"/>
      <c r="I82" s="128" t="s">
        <v>99</v>
      </c>
      <c r="J82" s="133"/>
    </row>
    <row r="83" spans="2:10" ht="15" customHeight="1" x14ac:dyDescent="0.15">
      <c r="B83" s="135" t="s">
        <v>136</v>
      </c>
      <c r="C83" s="136"/>
      <c r="D83" s="136"/>
      <c r="E83" s="136"/>
      <c r="F83" s="136"/>
      <c r="G83" s="136"/>
      <c r="H83" s="136"/>
      <c r="I83" s="129"/>
      <c r="J83" s="134"/>
    </row>
    <row r="84" spans="2:10" ht="15" customHeight="1" x14ac:dyDescent="0.15">
      <c r="J84" s="63"/>
    </row>
    <row r="85" spans="2:10" ht="15" customHeight="1" x14ac:dyDescent="0.15">
      <c r="B85" s="1" t="s">
        <v>78</v>
      </c>
      <c r="J85" s="63"/>
    </row>
    <row r="86" spans="2:10" ht="28.5" customHeight="1" x14ac:dyDescent="0.15">
      <c r="B86" s="103" t="s">
        <v>132</v>
      </c>
      <c r="C86" s="5" t="s">
        <v>100</v>
      </c>
      <c r="D86" s="103" t="s">
        <v>133</v>
      </c>
      <c r="E86" s="103" t="s">
        <v>121</v>
      </c>
      <c r="F86" s="60"/>
      <c r="G86" s="22"/>
    </row>
    <row r="87" spans="2:10" ht="15" customHeight="1" x14ac:dyDescent="0.15">
      <c r="B87" s="89">
        <f>+H71</f>
        <v>0</v>
      </c>
      <c r="C87" s="89">
        <f>ROUNDDOWN(IF(J80="○",0,B87*0.1),0)</f>
        <v>0</v>
      </c>
      <c r="D87" s="89">
        <f>+C87+B87</f>
        <v>0</v>
      </c>
      <c r="E87" s="89">
        <f>IF(F75="○",ROUNDDOWN(D87*I75,-3),ROUNDDOWN(D87*I76,-3))</f>
        <v>0</v>
      </c>
      <c r="F87" s="1" t="s">
        <v>101</v>
      </c>
      <c r="I87" s="69"/>
    </row>
    <row r="88" spans="2:10" ht="15" customHeight="1" x14ac:dyDescent="0.15">
      <c r="D88" s="2" t="s">
        <v>81</v>
      </c>
      <c r="E88" s="18">
        <f>+C6</f>
        <v>0</v>
      </c>
      <c r="F88" s="1" t="s">
        <v>82</v>
      </c>
    </row>
    <row r="89" spans="2:10" ht="15" customHeight="1" x14ac:dyDescent="0.15">
      <c r="C89" s="2" t="s">
        <v>83</v>
      </c>
      <c r="D89" s="2" t="s">
        <v>79</v>
      </c>
      <c r="E89" s="18">
        <f>+IFERROR(ROUND(D87/E88,0),0)</f>
        <v>0</v>
      </c>
      <c r="F89" s="1" t="s">
        <v>84</v>
      </c>
    </row>
    <row r="90" spans="2:10" ht="15" customHeight="1" x14ac:dyDescent="0.15">
      <c r="D90" s="2" t="s">
        <v>80</v>
      </c>
      <c r="E90" s="18">
        <f>+IFERROR(ROUND(E87/E88,0),)</f>
        <v>0</v>
      </c>
      <c r="F90" s="1" t="s">
        <v>84</v>
      </c>
    </row>
    <row r="91" spans="2:10" ht="15" customHeight="1" x14ac:dyDescent="0.15"/>
  </sheetData>
  <mergeCells count="39">
    <mergeCell ref="H12:H14"/>
    <mergeCell ref="H15:H17"/>
    <mergeCell ref="B24:D24"/>
    <mergeCell ref="B25:B26"/>
    <mergeCell ref="C25:D25"/>
    <mergeCell ref="C26:D26"/>
    <mergeCell ref="C4:F4"/>
    <mergeCell ref="B12:B17"/>
    <mergeCell ref="B30:C30"/>
    <mergeCell ref="D30:E30"/>
    <mergeCell ref="D31:E31"/>
    <mergeCell ref="B32:C33"/>
    <mergeCell ref="D32:E32"/>
    <mergeCell ref="D33:E33"/>
    <mergeCell ref="D44:E44"/>
    <mergeCell ref="D34:E34"/>
    <mergeCell ref="D35:E35"/>
    <mergeCell ref="D36:E36"/>
    <mergeCell ref="D37:E37"/>
    <mergeCell ref="D38:E38"/>
    <mergeCell ref="D39:E39"/>
    <mergeCell ref="D40:E40"/>
    <mergeCell ref="B41:C41"/>
    <mergeCell ref="D41:E41"/>
    <mergeCell ref="D42:E42"/>
    <mergeCell ref="D43:E43"/>
    <mergeCell ref="D45:E45"/>
    <mergeCell ref="B53:B56"/>
    <mergeCell ref="G61:G62"/>
    <mergeCell ref="B60:F60"/>
    <mergeCell ref="B61:F62"/>
    <mergeCell ref="B75:D76"/>
    <mergeCell ref="B80:H80"/>
    <mergeCell ref="I80:I81"/>
    <mergeCell ref="J80:J81"/>
    <mergeCell ref="B81:H82"/>
    <mergeCell ref="I82:I83"/>
    <mergeCell ref="J82:J83"/>
    <mergeCell ref="B83:H83"/>
  </mergeCells>
  <phoneticPr fontId="6"/>
  <dataValidations count="4">
    <dataValidation type="list" allowBlank="1" showInputMessage="1" showErrorMessage="1" sqref="D63" xr:uid="{9C7DB964-23CD-4A00-97E7-E216FDB45E05}">
      <formula1>"○"</formula1>
    </dataValidation>
    <dataValidation type="list" errorStyle="warning" allowBlank="1" showInputMessage="1" showErrorMessage="1" error="リストにない値です。" sqref="D34:E37" xr:uid="{F12F7E71-CD97-4578-B3A0-38579AB04A12}">
      <formula1>管渠工種類</formula1>
    </dataValidation>
    <dataValidation allowBlank="1" showInputMessage="1" showErrorMessage="1" sqref="I80 I82:I83" xr:uid="{E71328E8-225E-4053-A151-1F76A90569A1}"/>
    <dataValidation type="list" allowBlank="1" showInputMessage="1" showErrorMessage="1" sqref="F75:F76 J80 J82" xr:uid="{C2B57703-D1E1-40FF-9603-066CDB31C45F}">
      <formula1>"○,－"</formula1>
    </dataValidation>
  </dataValidations>
  <pageMargins left="0.70763888888888904" right="0.70763888888888904" top="0.74791666666666701" bottom="0.42" header="0.31388888888888899" footer="0.31388888888888899"/>
  <pageSetup paperSize="9" scale="99" orientation="portrait" r:id="rId1"/>
  <headerFooter alignWithMargins="0"/>
  <rowBreaks count="1" manualBreakCount="1">
    <brk id="48" max="9"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A1C1A-6E9D-480F-A177-F80C78CAC644}">
  <dimension ref="A1:J91"/>
  <sheetViews>
    <sheetView tabSelected="1" view="pageBreakPreview" topLeftCell="A46" zoomScale="85" zoomScaleNormal="85" zoomScaleSheetLayoutView="85" workbookViewId="0">
      <selection activeCell="H51" sqref="H51"/>
    </sheetView>
  </sheetViews>
  <sheetFormatPr defaultColWidth="9" defaultRowHeight="12" x14ac:dyDescent="0.15"/>
  <cols>
    <col min="1" max="1" width="2.5" style="1" customWidth="1"/>
    <col min="2" max="2" width="10" style="1" customWidth="1"/>
    <col min="3" max="3" width="10.75" style="1" customWidth="1"/>
    <col min="4" max="4" width="10.625" style="1" customWidth="1"/>
    <col min="5" max="5" width="9.625" style="1" customWidth="1"/>
    <col min="6" max="6" width="9.75" style="1" customWidth="1"/>
    <col min="7" max="7" width="10.5" style="1" customWidth="1"/>
    <col min="8" max="8" width="10.625" style="1" customWidth="1"/>
    <col min="9" max="9" width="9.5" style="1" customWidth="1"/>
    <col min="10" max="10" width="6.625" style="1" customWidth="1"/>
    <col min="11" max="16384" width="9" style="1"/>
  </cols>
  <sheetData>
    <row r="1" spans="1:10" ht="15" customHeight="1" x14ac:dyDescent="0.15">
      <c r="A1" s="90" t="s">
        <v>129</v>
      </c>
      <c r="J1" s="2" t="s">
        <v>156</v>
      </c>
    </row>
    <row r="2" spans="1:10" ht="15" customHeight="1" x14ac:dyDescent="0.15">
      <c r="A2" s="1" t="s">
        <v>139</v>
      </c>
      <c r="I2" s="2" t="s">
        <v>0</v>
      </c>
      <c r="J2" s="91"/>
    </row>
    <row r="3" spans="1:10" ht="15" customHeight="1" x14ac:dyDescent="0.15">
      <c r="I3" s="2" t="s">
        <v>95</v>
      </c>
      <c r="J3" s="78"/>
    </row>
    <row r="4" spans="1:10" ht="15" customHeight="1" x14ac:dyDescent="0.15">
      <c r="A4" s="84"/>
      <c r="B4" s="84" t="s">
        <v>1</v>
      </c>
      <c r="C4" s="168"/>
      <c r="D4" s="168"/>
      <c r="E4" s="168"/>
      <c r="F4" s="168"/>
    </row>
    <row r="5" spans="1:10" ht="15" customHeight="1" x14ac:dyDescent="0.15">
      <c r="C5" s="2"/>
      <c r="D5" s="3"/>
      <c r="E5" s="3"/>
      <c r="F5" s="3"/>
    </row>
    <row r="6" spans="1:10" ht="15" customHeight="1" x14ac:dyDescent="0.15">
      <c r="B6" s="1" t="s">
        <v>140</v>
      </c>
      <c r="C6" s="107"/>
      <c r="D6" s="3" t="s">
        <v>141</v>
      </c>
      <c r="E6" s="3"/>
      <c r="F6" s="3"/>
    </row>
    <row r="7" spans="1:10" ht="15" customHeight="1" x14ac:dyDescent="0.15">
      <c r="C7" s="2"/>
      <c r="D7" s="3"/>
      <c r="E7" s="3"/>
      <c r="F7" s="3"/>
    </row>
    <row r="8" spans="1:10" ht="15" customHeight="1" x14ac:dyDescent="0.15">
      <c r="A8" s="1" t="s">
        <v>2</v>
      </c>
    </row>
    <row r="9" spans="1:10" ht="15" customHeight="1" x14ac:dyDescent="0.15"/>
    <row r="10" spans="1:10" ht="15" customHeight="1" x14ac:dyDescent="0.15">
      <c r="A10" s="4"/>
      <c r="B10" s="1" t="s">
        <v>3</v>
      </c>
    </row>
    <row r="11" spans="1:10" ht="15" customHeight="1" x14ac:dyDescent="0.15">
      <c r="B11" s="5" t="s">
        <v>4</v>
      </c>
      <c r="C11" s="5" t="s">
        <v>5</v>
      </c>
      <c r="D11" s="5" t="s">
        <v>6</v>
      </c>
      <c r="E11" s="5" t="s">
        <v>7</v>
      </c>
      <c r="F11" s="5" t="s">
        <v>8</v>
      </c>
      <c r="G11" s="5" t="s">
        <v>9</v>
      </c>
      <c r="H11" s="101" t="s">
        <v>10</v>
      </c>
      <c r="I11" s="60"/>
    </row>
    <row r="12" spans="1:10" ht="15" customHeight="1" x14ac:dyDescent="0.15">
      <c r="B12" s="169" t="s">
        <v>127</v>
      </c>
      <c r="C12" s="98"/>
      <c r="D12" s="99" t="s">
        <v>11</v>
      </c>
      <c r="E12" s="6"/>
      <c r="F12" s="115">
        <f>+単価表!D11</f>
        <v>1470</v>
      </c>
      <c r="G12" s="7">
        <f>ROUNDDOWN(E12*F12,0)</f>
        <v>0</v>
      </c>
      <c r="H12" s="176">
        <f>+SUM(G12:G14)</f>
        <v>0</v>
      </c>
      <c r="I12" s="61"/>
    </row>
    <row r="13" spans="1:10" ht="15" customHeight="1" x14ac:dyDescent="0.15">
      <c r="B13" s="170"/>
      <c r="C13" s="99" t="s">
        <v>12</v>
      </c>
      <c r="D13" s="8" t="s">
        <v>13</v>
      </c>
      <c r="E13" s="9"/>
      <c r="F13" s="116">
        <f>+単価表!D12</f>
        <v>1810</v>
      </c>
      <c r="G13" s="10">
        <f>ROUNDDOWN(E13*F13,0)</f>
        <v>0</v>
      </c>
      <c r="H13" s="176"/>
      <c r="I13" s="61"/>
    </row>
    <row r="14" spans="1:10" ht="15" customHeight="1" x14ac:dyDescent="0.15">
      <c r="B14" s="170"/>
      <c r="C14" s="100"/>
      <c r="D14" s="100" t="s">
        <v>14</v>
      </c>
      <c r="E14" s="11"/>
      <c r="F14" s="117">
        <f>+単価表!D13</f>
        <v>2520</v>
      </c>
      <c r="G14" s="12">
        <f t="shared" ref="G14:G17" si="0">ROUNDDOWN(E14*F14,0)</f>
        <v>0</v>
      </c>
      <c r="H14" s="176"/>
      <c r="I14" s="61"/>
    </row>
    <row r="15" spans="1:10" ht="15" customHeight="1" x14ac:dyDescent="0.15">
      <c r="B15" s="170"/>
      <c r="C15" s="98"/>
      <c r="D15" s="99" t="s">
        <v>11</v>
      </c>
      <c r="E15" s="13"/>
      <c r="F15" s="118">
        <f>+単価表!D14</f>
        <v>260</v>
      </c>
      <c r="G15" s="14">
        <f t="shared" si="0"/>
        <v>0</v>
      </c>
      <c r="H15" s="176">
        <f>+SUM(G15:G17)</f>
        <v>0</v>
      </c>
      <c r="I15" s="61"/>
    </row>
    <row r="16" spans="1:10" ht="15" customHeight="1" x14ac:dyDescent="0.15">
      <c r="B16" s="170"/>
      <c r="C16" s="99" t="s">
        <v>120</v>
      </c>
      <c r="D16" s="8" t="s">
        <v>13</v>
      </c>
      <c r="E16" s="9"/>
      <c r="F16" s="116">
        <f>+単価表!D15</f>
        <v>840</v>
      </c>
      <c r="G16" s="10">
        <f t="shared" si="0"/>
        <v>0</v>
      </c>
      <c r="H16" s="176"/>
      <c r="I16" s="61"/>
    </row>
    <row r="17" spans="1:9" ht="15" customHeight="1" x14ac:dyDescent="0.15">
      <c r="B17" s="171"/>
      <c r="C17" s="100"/>
      <c r="D17" s="100" t="s">
        <v>14</v>
      </c>
      <c r="E17" s="11"/>
      <c r="F17" s="117">
        <f>+単価表!D16</f>
        <v>1580</v>
      </c>
      <c r="G17" s="12">
        <f t="shared" si="0"/>
        <v>0</v>
      </c>
      <c r="H17" s="176"/>
      <c r="I17" s="61"/>
    </row>
    <row r="18" spans="1:9" ht="15" customHeight="1" x14ac:dyDescent="0.15">
      <c r="D18" s="111"/>
      <c r="E18" s="112"/>
      <c r="F18" s="15"/>
      <c r="G18" s="16" t="s">
        <v>142</v>
      </c>
      <c r="H18" s="17">
        <f>+H15+H12</f>
        <v>0</v>
      </c>
      <c r="I18" s="18" t="s">
        <v>15</v>
      </c>
    </row>
    <row r="19" spans="1:9" ht="15" customHeight="1" x14ac:dyDescent="0.15">
      <c r="E19" s="18"/>
      <c r="F19" s="19"/>
      <c r="G19" s="2"/>
      <c r="H19" s="18"/>
    </row>
    <row r="20" spans="1:9" ht="15" customHeight="1" x14ac:dyDescent="0.15">
      <c r="A20" s="4"/>
      <c r="B20" s="1" t="s">
        <v>18</v>
      </c>
      <c r="I20" s="2"/>
    </row>
    <row r="21" spans="1:9" ht="15" customHeight="1" x14ac:dyDescent="0.15">
      <c r="B21" s="5" t="s">
        <v>7</v>
      </c>
      <c r="C21" s="5" t="s">
        <v>19</v>
      </c>
      <c r="D21" s="5" t="s">
        <v>20</v>
      </c>
      <c r="E21" s="5" t="s">
        <v>21</v>
      </c>
    </row>
    <row r="22" spans="1:9" ht="15" customHeight="1" x14ac:dyDescent="0.15">
      <c r="B22" s="20">
        <f>+SUM(E15:E17)</f>
        <v>0</v>
      </c>
      <c r="C22" s="77">
        <v>0.1</v>
      </c>
      <c r="D22" s="77">
        <v>2.5</v>
      </c>
      <c r="E22" s="21">
        <f>+B22*C22*D22</f>
        <v>0</v>
      </c>
      <c r="F22" s="1" t="s">
        <v>22</v>
      </c>
    </row>
    <row r="23" spans="1:9" ht="15" customHeight="1" x14ac:dyDescent="0.15">
      <c r="E23" s="22" t="s">
        <v>23</v>
      </c>
    </row>
    <row r="24" spans="1:9" ht="15" customHeight="1" x14ac:dyDescent="0.15">
      <c r="B24" s="172" t="s">
        <v>24</v>
      </c>
      <c r="C24" s="177"/>
      <c r="D24" s="174"/>
      <c r="E24" s="23" t="s">
        <v>21</v>
      </c>
      <c r="F24" s="5" t="s">
        <v>25</v>
      </c>
      <c r="G24" s="5" t="s">
        <v>26</v>
      </c>
      <c r="H24" s="23" t="s">
        <v>9</v>
      </c>
      <c r="I24" s="60"/>
    </row>
    <row r="25" spans="1:9" ht="15" customHeight="1" x14ac:dyDescent="0.15">
      <c r="B25" s="165" t="s">
        <v>27</v>
      </c>
      <c r="C25" s="178" t="s">
        <v>28</v>
      </c>
      <c r="D25" s="178"/>
      <c r="E25" s="24"/>
      <c r="F25" s="119">
        <f>+単価表!D20</f>
        <v>4428</v>
      </c>
      <c r="G25" s="119">
        <f>+単価表!D22</f>
        <v>325</v>
      </c>
      <c r="H25" s="25">
        <f>ROUNDDOWN(+IF(E25=0,0,MIN(E22,E25)*(F25+G25)),0)</f>
        <v>0</v>
      </c>
      <c r="I25" s="61"/>
    </row>
    <row r="26" spans="1:9" ht="15" customHeight="1" x14ac:dyDescent="0.15">
      <c r="B26" s="154"/>
      <c r="C26" s="178" t="s">
        <v>29</v>
      </c>
      <c r="D26" s="178"/>
      <c r="E26" s="26"/>
      <c r="F26" s="120">
        <f>+単価表!D21</f>
        <v>3852</v>
      </c>
      <c r="G26" s="120">
        <f>+単価表!D22</f>
        <v>325</v>
      </c>
      <c r="H26" s="12">
        <f>ROUNDDOWN(+IF(E26=0,0,MIN(E23,E26)*(F26+G26)),0)</f>
        <v>0</v>
      </c>
      <c r="I26" s="61"/>
    </row>
    <row r="27" spans="1:9" ht="15" customHeight="1" x14ac:dyDescent="0.15">
      <c r="B27" s="1" t="s">
        <v>30</v>
      </c>
      <c r="F27" s="18"/>
      <c r="G27" s="27" t="s">
        <v>10</v>
      </c>
      <c r="H27" s="17">
        <f>+H26+H25</f>
        <v>0</v>
      </c>
      <c r="I27" s="1" t="s">
        <v>143</v>
      </c>
    </row>
    <row r="28" spans="1:9" ht="15" customHeight="1" x14ac:dyDescent="0.15">
      <c r="E28" s="28"/>
    </row>
    <row r="29" spans="1:9" ht="15" customHeight="1" x14ac:dyDescent="0.15">
      <c r="A29" s="4"/>
      <c r="B29" s="1" t="s">
        <v>31</v>
      </c>
      <c r="E29" s="85"/>
    </row>
    <row r="30" spans="1:9" ht="15" customHeight="1" x14ac:dyDescent="0.15">
      <c r="B30" s="172" t="s">
        <v>32</v>
      </c>
      <c r="C30" s="173"/>
      <c r="D30" s="172" t="s">
        <v>24</v>
      </c>
      <c r="E30" s="174"/>
      <c r="F30" s="5" t="s">
        <v>21</v>
      </c>
      <c r="G30" s="5" t="s">
        <v>33</v>
      </c>
      <c r="H30" s="105" t="s">
        <v>9</v>
      </c>
    </row>
    <row r="31" spans="1:9" ht="15" customHeight="1" x14ac:dyDescent="0.15">
      <c r="B31" s="29" t="s">
        <v>126</v>
      </c>
      <c r="D31" s="165" t="s">
        <v>123</v>
      </c>
      <c r="E31" s="175"/>
      <c r="F31" s="13"/>
      <c r="G31" s="121">
        <f>+単価表!D26</f>
        <v>70</v>
      </c>
      <c r="H31" s="30">
        <f t="shared" ref="H31:H33" si="1">ROUNDDOWN(F31*G31,0)</f>
        <v>0</v>
      </c>
    </row>
    <row r="32" spans="1:9" ht="15" customHeight="1" x14ac:dyDescent="0.15">
      <c r="B32" s="131" t="s">
        <v>36</v>
      </c>
      <c r="C32" s="132"/>
      <c r="D32" s="152" t="s">
        <v>124</v>
      </c>
      <c r="E32" s="153"/>
      <c r="F32" s="9"/>
      <c r="G32" s="122">
        <f>+単価表!D27</f>
        <v>70</v>
      </c>
      <c r="H32" s="31">
        <f t="shared" si="1"/>
        <v>0</v>
      </c>
    </row>
    <row r="33" spans="2:9" ht="15" customHeight="1" x14ac:dyDescent="0.15">
      <c r="B33" s="150"/>
      <c r="C33" s="151"/>
      <c r="D33" s="154" t="s">
        <v>125</v>
      </c>
      <c r="E33" s="155"/>
      <c r="F33" s="11"/>
      <c r="G33" s="120">
        <f>+単価表!D28</f>
        <v>95</v>
      </c>
      <c r="H33" s="32">
        <f t="shared" si="1"/>
        <v>0</v>
      </c>
    </row>
    <row r="34" spans="2:9" ht="15" customHeight="1" x14ac:dyDescent="0.15">
      <c r="B34" s="29" t="s">
        <v>39</v>
      </c>
      <c r="C34" s="33"/>
      <c r="D34" s="157"/>
      <c r="E34" s="158"/>
      <c r="F34" s="6"/>
      <c r="G34" s="7">
        <f>+IFERROR(VLOOKUP(D34,管渠工単価,2,FALSE),0)</f>
        <v>0</v>
      </c>
      <c r="H34" s="34">
        <f t="shared" ref="H34:H37" si="2">ROUNDDOWN(G34*F34,0)</f>
        <v>0</v>
      </c>
      <c r="I34" s="62"/>
    </row>
    <row r="35" spans="2:9" ht="15" customHeight="1" x14ac:dyDescent="0.15">
      <c r="B35" s="35"/>
      <c r="D35" s="159"/>
      <c r="E35" s="160"/>
      <c r="F35" s="9"/>
      <c r="G35" s="10">
        <f>+IFERROR(VLOOKUP(D35,管渠工単価,2,FALSE),0)</f>
        <v>0</v>
      </c>
      <c r="H35" s="31">
        <f t="shared" si="2"/>
        <v>0</v>
      </c>
      <c r="I35" s="62"/>
    </row>
    <row r="36" spans="2:9" ht="15" customHeight="1" x14ac:dyDescent="0.15">
      <c r="B36" s="35"/>
      <c r="D36" s="159"/>
      <c r="E36" s="160"/>
      <c r="F36" s="9"/>
      <c r="G36" s="10">
        <f>+IFERROR(VLOOKUP(D36,管渠工単価,2,FALSE),0)</f>
        <v>0</v>
      </c>
      <c r="H36" s="31">
        <f t="shared" si="2"/>
        <v>0</v>
      </c>
      <c r="I36" s="62"/>
    </row>
    <row r="37" spans="2:9" ht="15" customHeight="1" x14ac:dyDescent="0.15">
      <c r="B37" s="35"/>
      <c r="D37" s="161"/>
      <c r="E37" s="162"/>
      <c r="F37" s="9"/>
      <c r="G37" s="10">
        <f>+IFERROR(VLOOKUP(D37,管渠工単価,2,FALSE),0)</f>
        <v>0</v>
      </c>
      <c r="H37" s="31">
        <f t="shared" si="2"/>
        <v>0</v>
      </c>
      <c r="I37" s="62"/>
    </row>
    <row r="38" spans="2:9" ht="15" customHeight="1" x14ac:dyDescent="0.15">
      <c r="B38" s="36" t="s">
        <v>40</v>
      </c>
      <c r="C38" s="37"/>
      <c r="D38" s="154"/>
      <c r="E38" s="155"/>
      <c r="F38" s="38"/>
      <c r="G38" s="123">
        <f>+単価表!D29</f>
        <v>19600</v>
      </c>
      <c r="H38" s="39">
        <f t="shared" ref="H38:H45" si="3">ROUNDDOWN(F38*G38,0)</f>
        <v>0</v>
      </c>
    </row>
    <row r="39" spans="2:9" ht="15" customHeight="1" x14ac:dyDescent="0.15">
      <c r="B39" s="36" t="s">
        <v>41</v>
      </c>
      <c r="C39" s="37"/>
      <c r="D39" s="154"/>
      <c r="E39" s="155"/>
      <c r="F39" s="38"/>
      <c r="G39" s="123">
        <f>+単価表!D30</f>
        <v>10682</v>
      </c>
      <c r="H39" s="39">
        <f t="shared" si="3"/>
        <v>0</v>
      </c>
    </row>
    <row r="40" spans="2:9" ht="15" customHeight="1" x14ac:dyDescent="0.15">
      <c r="B40" s="36" t="s">
        <v>42</v>
      </c>
      <c r="C40" s="37"/>
      <c r="D40" s="154"/>
      <c r="E40" s="155"/>
      <c r="F40" s="40"/>
      <c r="G40" s="123">
        <f>+単価表!D31</f>
        <v>9835</v>
      </c>
      <c r="H40" s="39">
        <f t="shared" si="3"/>
        <v>0</v>
      </c>
    </row>
    <row r="41" spans="2:9" ht="15" customHeight="1" x14ac:dyDescent="0.15">
      <c r="B41" s="141" t="s">
        <v>43</v>
      </c>
      <c r="C41" s="143"/>
      <c r="D41" s="163"/>
      <c r="E41" s="164"/>
      <c r="F41" s="38"/>
      <c r="G41" s="123">
        <f>+単価表!D32</f>
        <v>61686</v>
      </c>
      <c r="H41" s="39">
        <f t="shared" si="3"/>
        <v>0</v>
      </c>
    </row>
    <row r="42" spans="2:9" ht="15" customHeight="1" x14ac:dyDescent="0.15">
      <c r="B42" s="29" t="s">
        <v>44</v>
      </c>
      <c r="D42" s="165" t="s">
        <v>45</v>
      </c>
      <c r="E42" s="166"/>
      <c r="F42" s="42"/>
      <c r="G42" s="121">
        <f>+単価表!D33</f>
        <v>109408</v>
      </c>
      <c r="H42" s="43">
        <f t="shared" si="3"/>
        <v>0</v>
      </c>
    </row>
    <row r="43" spans="2:9" ht="15" customHeight="1" x14ac:dyDescent="0.15">
      <c r="B43" s="35"/>
      <c r="D43" s="152" t="s">
        <v>46</v>
      </c>
      <c r="E43" s="167"/>
      <c r="F43" s="44"/>
      <c r="G43" s="122">
        <f>+単価表!D34</f>
        <v>136748</v>
      </c>
      <c r="H43" s="45">
        <f t="shared" si="3"/>
        <v>0</v>
      </c>
    </row>
    <row r="44" spans="2:9" ht="15" customHeight="1" x14ac:dyDescent="0.15">
      <c r="B44" s="46"/>
      <c r="C44" s="41"/>
      <c r="D44" s="154" t="s">
        <v>47</v>
      </c>
      <c r="E44" s="156"/>
      <c r="F44" s="47"/>
      <c r="G44" s="120">
        <f>+単価表!D35</f>
        <v>164088</v>
      </c>
      <c r="H44" s="48">
        <f t="shared" si="3"/>
        <v>0</v>
      </c>
    </row>
    <row r="45" spans="2:9" ht="15" customHeight="1" x14ac:dyDescent="0.15">
      <c r="B45" s="49" t="s">
        <v>48</v>
      </c>
      <c r="C45" s="41"/>
      <c r="D45" s="137"/>
      <c r="E45" s="138"/>
      <c r="F45" s="40"/>
      <c r="G45" s="123">
        <f>+単価表!D36</f>
        <v>19872</v>
      </c>
      <c r="H45" s="39">
        <f t="shared" si="3"/>
        <v>0</v>
      </c>
    </row>
    <row r="46" spans="2:9" ht="15" customHeight="1" x14ac:dyDescent="0.15">
      <c r="G46" s="102" t="s">
        <v>10</v>
      </c>
      <c r="H46" s="27">
        <f>+SUM(H31:H45)</f>
        <v>0</v>
      </c>
      <c r="I46" s="1" t="s">
        <v>153</v>
      </c>
    </row>
    <row r="47" spans="2:9" ht="15" customHeight="1" x14ac:dyDescent="0.15"/>
    <row r="48" spans="2:9" ht="15" customHeight="1" thickBot="1" x14ac:dyDescent="0.2">
      <c r="E48" s="50"/>
      <c r="F48" s="51"/>
      <c r="G48" s="52" t="s">
        <v>50</v>
      </c>
      <c r="H48" s="53">
        <f>+H46+H27+H18</f>
        <v>0</v>
      </c>
      <c r="I48" s="1" t="s">
        <v>154</v>
      </c>
    </row>
    <row r="49" spans="1:10" ht="15" customHeight="1" thickTop="1" x14ac:dyDescent="0.15">
      <c r="A49" s="1" t="s">
        <v>51</v>
      </c>
    </row>
    <row r="50" spans="1:10" ht="15" customHeight="1" x14ac:dyDescent="0.15"/>
    <row r="51" spans="1:10" ht="15" customHeight="1" x14ac:dyDescent="0.15">
      <c r="A51" s="4"/>
      <c r="B51" s="1" t="s">
        <v>117</v>
      </c>
    </row>
    <row r="52" spans="1:10" ht="15" customHeight="1" x14ac:dyDescent="0.15">
      <c r="C52" s="5" t="s">
        <v>52</v>
      </c>
      <c r="D52" s="5" t="s">
        <v>24</v>
      </c>
      <c r="E52" s="5" t="s">
        <v>53</v>
      </c>
      <c r="F52" s="5" t="s">
        <v>7</v>
      </c>
      <c r="G52" s="5" t="s">
        <v>54</v>
      </c>
      <c r="H52" s="5" t="s">
        <v>55</v>
      </c>
    </row>
    <row r="53" spans="1:10" ht="15" customHeight="1" x14ac:dyDescent="0.15">
      <c r="B53" s="129" t="s">
        <v>55</v>
      </c>
      <c r="C53" s="5" t="s">
        <v>56</v>
      </c>
      <c r="D53" s="54"/>
      <c r="E53" s="77">
        <v>3</v>
      </c>
      <c r="F53" s="55"/>
      <c r="G53" s="124">
        <f>+単価表!D79</f>
        <v>0</v>
      </c>
      <c r="H53" s="56">
        <f t="shared" ref="H53:H56" si="4">ROUNDDOWN(E53*F53*G53,0)</f>
        <v>0</v>
      </c>
    </row>
    <row r="54" spans="1:10" ht="15" customHeight="1" x14ac:dyDescent="0.15">
      <c r="B54" s="129"/>
      <c r="C54" s="5" t="s">
        <v>57</v>
      </c>
      <c r="D54" s="57" t="s">
        <v>58</v>
      </c>
      <c r="E54" s="77">
        <v>3</v>
      </c>
      <c r="F54" s="55"/>
      <c r="G54" s="78">
        <f>+単価表!D80</f>
        <v>110</v>
      </c>
      <c r="H54" s="56">
        <f t="shared" si="4"/>
        <v>0</v>
      </c>
    </row>
    <row r="55" spans="1:10" ht="15" customHeight="1" x14ac:dyDescent="0.15">
      <c r="B55" s="129"/>
      <c r="C55" s="5" t="s">
        <v>59</v>
      </c>
      <c r="D55" s="57" t="s">
        <v>60</v>
      </c>
      <c r="E55" s="77">
        <v>3</v>
      </c>
      <c r="F55" s="55"/>
      <c r="G55" s="78">
        <f>+単価表!D81</f>
        <v>183</v>
      </c>
      <c r="H55" s="56">
        <f t="shared" si="4"/>
        <v>0</v>
      </c>
    </row>
    <row r="56" spans="1:10" ht="15" customHeight="1" x14ac:dyDescent="0.15">
      <c r="B56" s="129"/>
      <c r="C56" s="5" t="s">
        <v>61</v>
      </c>
      <c r="D56" s="57" t="s">
        <v>62</v>
      </c>
      <c r="E56" s="77">
        <v>3</v>
      </c>
      <c r="F56" s="55"/>
      <c r="G56" s="78">
        <f>+単価表!D82</f>
        <v>257</v>
      </c>
      <c r="H56" s="56">
        <f t="shared" si="4"/>
        <v>0</v>
      </c>
    </row>
    <row r="57" spans="1:10" ht="15" customHeight="1" x14ac:dyDescent="0.15">
      <c r="B57" s="1" t="s">
        <v>137</v>
      </c>
      <c r="G57" s="102" t="s">
        <v>10</v>
      </c>
      <c r="H57" s="58">
        <f>SUM(H54:H56)</f>
        <v>0</v>
      </c>
      <c r="I57" s="62" t="s">
        <v>49</v>
      </c>
    </row>
    <row r="58" spans="1:10" ht="15" customHeight="1" x14ac:dyDescent="0.15"/>
    <row r="59" spans="1:10" ht="15" customHeight="1" x14ac:dyDescent="0.15">
      <c r="A59" s="4"/>
      <c r="B59" s="1" t="s">
        <v>130</v>
      </c>
      <c r="D59" s="59"/>
    </row>
    <row r="60" spans="1:10" ht="15" customHeight="1" x14ac:dyDescent="0.15">
      <c r="B60" s="141" t="s">
        <v>63</v>
      </c>
      <c r="C60" s="142"/>
      <c r="D60" s="142"/>
      <c r="E60" s="142"/>
      <c r="F60" s="143"/>
      <c r="G60" s="83" t="s">
        <v>64</v>
      </c>
      <c r="I60" s="2"/>
    </row>
    <row r="61" spans="1:10" ht="15" customHeight="1" x14ac:dyDescent="0.15">
      <c r="B61" s="144" t="s">
        <v>146</v>
      </c>
      <c r="C61" s="145"/>
      <c r="D61" s="145"/>
      <c r="E61" s="145"/>
      <c r="F61" s="146"/>
      <c r="G61" s="139">
        <v>0.21</v>
      </c>
      <c r="I61" s="110"/>
      <c r="J61" s="63"/>
    </row>
    <row r="62" spans="1:10" ht="15" customHeight="1" x14ac:dyDescent="0.15">
      <c r="B62" s="147"/>
      <c r="C62" s="148"/>
      <c r="D62" s="148"/>
      <c r="E62" s="148"/>
      <c r="F62" s="149"/>
      <c r="G62" s="140"/>
      <c r="I62" s="110"/>
      <c r="J62" s="63"/>
    </row>
    <row r="63" spans="1:10" ht="15" customHeight="1" x14ac:dyDescent="0.15">
      <c r="C63" s="59"/>
      <c r="D63" s="22"/>
      <c r="H63" s="63"/>
      <c r="J63" s="63"/>
    </row>
    <row r="64" spans="1:10" ht="15" customHeight="1" x14ac:dyDescent="0.15">
      <c r="C64" s="59"/>
      <c r="D64" s="22"/>
      <c r="G64" s="41" t="s">
        <v>65</v>
      </c>
      <c r="H64" s="17">
        <f>ROUNDDOWN((H48+H57)*G61,0)</f>
        <v>0</v>
      </c>
      <c r="I64" s="1" t="s">
        <v>155</v>
      </c>
      <c r="J64" s="63"/>
    </row>
    <row r="65" spans="1:10" ht="15" customHeight="1" x14ac:dyDescent="0.15"/>
    <row r="66" spans="1:10" ht="15" customHeight="1" thickBot="1" x14ac:dyDescent="0.2">
      <c r="E66" s="50"/>
      <c r="F66" s="51"/>
      <c r="G66" s="52" t="s">
        <v>66</v>
      </c>
      <c r="H66" s="64">
        <f>+H64+H57</f>
        <v>0</v>
      </c>
      <c r="I66" s="1" t="s">
        <v>151</v>
      </c>
    </row>
    <row r="67" spans="1:10" ht="15" customHeight="1" thickTop="1" x14ac:dyDescent="0.15">
      <c r="C67" s="59"/>
      <c r="D67" s="22"/>
      <c r="J67" s="63"/>
    </row>
    <row r="68" spans="1:10" ht="15" customHeight="1" x14ac:dyDescent="0.15">
      <c r="A68" s="1" t="s">
        <v>67</v>
      </c>
      <c r="E68" s="50"/>
      <c r="H68" s="18"/>
    </row>
    <row r="69" spans="1:10" ht="15" customHeight="1" x14ac:dyDescent="0.15">
      <c r="E69" s="62"/>
      <c r="G69" s="2" t="s">
        <v>68</v>
      </c>
      <c r="H69" s="18">
        <f>+H48</f>
        <v>0</v>
      </c>
      <c r="I69" s="1" t="s">
        <v>147</v>
      </c>
    </row>
    <row r="70" spans="1:10" ht="15" customHeight="1" x14ac:dyDescent="0.15">
      <c r="G70" s="2" t="s">
        <v>69</v>
      </c>
      <c r="H70" s="18">
        <f>+H66</f>
        <v>0</v>
      </c>
      <c r="I70" s="1" t="s">
        <v>148</v>
      </c>
    </row>
    <row r="71" spans="1:10" ht="15" customHeight="1" thickBot="1" x14ac:dyDescent="0.2">
      <c r="E71" s="50"/>
      <c r="F71" s="65"/>
      <c r="G71" s="66" t="s">
        <v>70</v>
      </c>
      <c r="H71" s="67">
        <f>+H69+H70</f>
        <v>0</v>
      </c>
      <c r="I71" s="70" t="s">
        <v>152</v>
      </c>
    </row>
    <row r="72" spans="1:10" ht="15" customHeight="1" x14ac:dyDescent="0.15"/>
    <row r="73" spans="1:10" ht="15" customHeight="1" x14ac:dyDescent="0.15">
      <c r="A73" s="1" t="s">
        <v>71</v>
      </c>
      <c r="I73" s="2"/>
      <c r="J73" s="63"/>
    </row>
    <row r="74" spans="1:10" ht="15" customHeight="1" x14ac:dyDescent="0.15">
      <c r="E74" s="5" t="s">
        <v>16</v>
      </c>
      <c r="F74" s="5" t="s">
        <v>17</v>
      </c>
      <c r="G74" s="5" t="s">
        <v>72</v>
      </c>
      <c r="H74" s="5" t="s">
        <v>73</v>
      </c>
      <c r="I74" s="3" t="s">
        <v>74</v>
      </c>
      <c r="J74" s="63"/>
    </row>
    <row r="75" spans="1:10" ht="15" customHeight="1" x14ac:dyDescent="0.15">
      <c r="B75" s="125" t="s">
        <v>75</v>
      </c>
      <c r="C75" s="125"/>
      <c r="D75" s="125"/>
      <c r="E75" s="5" t="s">
        <v>76</v>
      </c>
      <c r="F75" s="104"/>
      <c r="G75" s="79">
        <v>170</v>
      </c>
      <c r="H75" s="80">
        <v>0.4</v>
      </c>
      <c r="I75" s="68">
        <f>+G75/100*H75</f>
        <v>0.68</v>
      </c>
      <c r="J75" s="63"/>
    </row>
    <row r="76" spans="1:10" ht="15" customHeight="1" x14ac:dyDescent="0.15">
      <c r="B76" s="125"/>
      <c r="C76" s="125"/>
      <c r="D76" s="125"/>
      <c r="E76" s="5" t="s">
        <v>77</v>
      </c>
      <c r="F76" s="104"/>
      <c r="G76" s="79">
        <v>90</v>
      </c>
      <c r="H76" s="80">
        <v>0.4</v>
      </c>
      <c r="I76" s="68">
        <f>+G76/100*H76</f>
        <v>0.36000000000000004</v>
      </c>
    </row>
    <row r="77" spans="1:10" ht="15" customHeight="1" x14ac:dyDescent="0.15">
      <c r="J77" s="63"/>
    </row>
    <row r="78" spans="1:10" ht="15" customHeight="1" x14ac:dyDescent="0.15">
      <c r="B78" s="1" t="s">
        <v>97</v>
      </c>
      <c r="C78" s="86"/>
      <c r="D78" s="86"/>
      <c r="E78" s="86"/>
      <c r="F78" s="86"/>
      <c r="G78" s="86"/>
      <c r="H78" s="86"/>
      <c r="I78" s="86"/>
      <c r="J78" s="86"/>
    </row>
    <row r="79" spans="1:10" ht="15" customHeight="1" x14ac:dyDescent="0.15">
      <c r="B79" s="29" t="s">
        <v>96</v>
      </c>
      <c r="C79" s="87"/>
      <c r="D79" s="87"/>
      <c r="E79" s="87"/>
      <c r="F79" s="87"/>
      <c r="G79" s="87"/>
      <c r="H79" s="87"/>
      <c r="I79" s="88" t="s">
        <v>16</v>
      </c>
      <c r="J79" s="5" t="s">
        <v>17</v>
      </c>
    </row>
    <row r="80" spans="1:10" ht="15" customHeight="1" x14ac:dyDescent="0.15">
      <c r="B80" s="126" t="s">
        <v>134</v>
      </c>
      <c r="C80" s="127"/>
      <c r="D80" s="127"/>
      <c r="E80" s="127"/>
      <c r="F80" s="127"/>
      <c r="G80" s="127"/>
      <c r="H80" s="127"/>
      <c r="I80" s="128" t="s">
        <v>98</v>
      </c>
      <c r="J80" s="130"/>
    </row>
    <row r="81" spans="2:10" ht="15" customHeight="1" x14ac:dyDescent="0.15">
      <c r="B81" s="131" t="s">
        <v>135</v>
      </c>
      <c r="C81" s="132"/>
      <c r="D81" s="132"/>
      <c r="E81" s="132"/>
      <c r="F81" s="132"/>
      <c r="G81" s="132"/>
      <c r="H81" s="132"/>
      <c r="I81" s="129"/>
      <c r="J81" s="130"/>
    </row>
    <row r="82" spans="2:10" ht="15" customHeight="1" x14ac:dyDescent="0.15">
      <c r="B82" s="131"/>
      <c r="C82" s="132"/>
      <c r="D82" s="132"/>
      <c r="E82" s="132"/>
      <c r="F82" s="132"/>
      <c r="G82" s="132"/>
      <c r="H82" s="132"/>
      <c r="I82" s="128" t="s">
        <v>99</v>
      </c>
      <c r="J82" s="133"/>
    </row>
    <row r="83" spans="2:10" ht="15" customHeight="1" x14ac:dyDescent="0.15">
      <c r="B83" s="135" t="s">
        <v>136</v>
      </c>
      <c r="C83" s="136"/>
      <c r="D83" s="136"/>
      <c r="E83" s="136"/>
      <c r="F83" s="136"/>
      <c r="G83" s="136"/>
      <c r="H83" s="136"/>
      <c r="I83" s="129"/>
      <c r="J83" s="134"/>
    </row>
    <row r="84" spans="2:10" ht="15" customHeight="1" x14ac:dyDescent="0.15">
      <c r="J84" s="63"/>
    </row>
    <row r="85" spans="2:10" ht="15" customHeight="1" x14ac:dyDescent="0.15">
      <c r="B85" s="1" t="s">
        <v>78</v>
      </c>
      <c r="J85" s="63"/>
    </row>
    <row r="86" spans="2:10" ht="28.5" customHeight="1" x14ac:dyDescent="0.15">
      <c r="B86" s="103" t="s">
        <v>132</v>
      </c>
      <c r="C86" s="5" t="s">
        <v>100</v>
      </c>
      <c r="D86" s="103" t="s">
        <v>133</v>
      </c>
      <c r="E86" s="103" t="s">
        <v>121</v>
      </c>
      <c r="F86" s="60"/>
      <c r="G86" s="22"/>
    </row>
    <row r="87" spans="2:10" ht="15" customHeight="1" x14ac:dyDescent="0.15">
      <c r="B87" s="89">
        <f>+H71</f>
        <v>0</v>
      </c>
      <c r="C87" s="89">
        <f>ROUNDDOWN(IF(J80="○",0,B87*0.1),0)</f>
        <v>0</v>
      </c>
      <c r="D87" s="89">
        <f t="shared" ref="D87" si="5">+C87+B87</f>
        <v>0</v>
      </c>
      <c r="E87" s="89">
        <f>IF(F75="○",ROUNDDOWN(D87*I75,-3),ROUNDDOWN(D87*I76,-3))</f>
        <v>0</v>
      </c>
      <c r="F87" s="1" t="s">
        <v>101</v>
      </c>
      <c r="I87" s="69"/>
    </row>
    <row r="88" spans="2:10" ht="15" customHeight="1" x14ac:dyDescent="0.15">
      <c r="D88" s="2" t="s">
        <v>81</v>
      </c>
      <c r="E88" s="18">
        <f>+E18</f>
        <v>0</v>
      </c>
      <c r="F88" s="1" t="s">
        <v>82</v>
      </c>
    </row>
    <row r="89" spans="2:10" ht="15" customHeight="1" x14ac:dyDescent="0.15">
      <c r="C89" s="2" t="s">
        <v>83</v>
      </c>
      <c r="D89" s="2" t="s">
        <v>79</v>
      </c>
      <c r="E89" s="18">
        <f>+IFERROR(ROUND(D87/E88,0),0)</f>
        <v>0</v>
      </c>
      <c r="F89" s="1" t="s">
        <v>84</v>
      </c>
    </row>
    <row r="90" spans="2:10" ht="15" customHeight="1" x14ac:dyDescent="0.15">
      <c r="D90" s="2" t="s">
        <v>80</v>
      </c>
      <c r="E90" s="18">
        <f>+IFERROR(ROUND(E87/E88,0),)</f>
        <v>0</v>
      </c>
      <c r="F90" s="1" t="s">
        <v>84</v>
      </c>
    </row>
    <row r="91" spans="2:10" ht="15" customHeight="1" x14ac:dyDescent="0.15"/>
  </sheetData>
  <mergeCells count="39">
    <mergeCell ref="H12:H14"/>
    <mergeCell ref="H15:H17"/>
    <mergeCell ref="B24:D24"/>
    <mergeCell ref="B25:B26"/>
    <mergeCell ref="C25:D25"/>
    <mergeCell ref="C26:D26"/>
    <mergeCell ref="C4:F4"/>
    <mergeCell ref="B12:B17"/>
    <mergeCell ref="B30:C30"/>
    <mergeCell ref="D30:E30"/>
    <mergeCell ref="D31:E31"/>
    <mergeCell ref="B32:C33"/>
    <mergeCell ref="D32:E32"/>
    <mergeCell ref="D33:E33"/>
    <mergeCell ref="D44:E44"/>
    <mergeCell ref="D34:E34"/>
    <mergeCell ref="D35:E35"/>
    <mergeCell ref="D36:E36"/>
    <mergeCell ref="D37:E37"/>
    <mergeCell ref="D38:E38"/>
    <mergeCell ref="D39:E39"/>
    <mergeCell ref="D40:E40"/>
    <mergeCell ref="B41:C41"/>
    <mergeCell ref="D41:E41"/>
    <mergeCell ref="D42:E42"/>
    <mergeCell ref="D43:E43"/>
    <mergeCell ref="D45:E45"/>
    <mergeCell ref="B53:B56"/>
    <mergeCell ref="G61:G62"/>
    <mergeCell ref="B60:F60"/>
    <mergeCell ref="B61:F62"/>
    <mergeCell ref="B75:D76"/>
    <mergeCell ref="B80:H80"/>
    <mergeCell ref="I80:I81"/>
    <mergeCell ref="J80:J81"/>
    <mergeCell ref="B81:H82"/>
    <mergeCell ref="I82:I83"/>
    <mergeCell ref="J82:J83"/>
    <mergeCell ref="B83:H83"/>
  </mergeCells>
  <phoneticPr fontId="6"/>
  <dataValidations count="4">
    <dataValidation type="list" allowBlank="1" showInputMessage="1" showErrorMessage="1" sqref="D63:D64 D67" xr:uid="{43BF2F78-D8E6-4502-92C1-990BCA4D7B75}">
      <formula1>"○"</formula1>
    </dataValidation>
    <dataValidation type="list" errorStyle="warning" allowBlank="1" showInputMessage="1" showErrorMessage="1" error="リストにない値です。" sqref="D34:E37" xr:uid="{8392C021-E10D-472A-A861-5FC97B19FD0A}">
      <formula1>管渠工種類</formula1>
    </dataValidation>
    <dataValidation allowBlank="1" showInputMessage="1" showErrorMessage="1" sqref="I80 I82:I83" xr:uid="{B403B6ED-A31F-4425-B6C1-6DA1D75D8236}"/>
    <dataValidation type="list" allowBlank="1" showInputMessage="1" showErrorMessage="1" sqref="F75:F76 J80 J82" xr:uid="{19BF11EF-9F0D-48B4-A16D-F825BD04F898}">
      <formula1>"○,－"</formula1>
    </dataValidation>
  </dataValidations>
  <pageMargins left="0.70763888888888904" right="0.52" top="0.74791666666666701" bottom="0.48" header="0.31388888888888899" footer="0.31388888888888899"/>
  <pageSetup paperSize="9" scale="99" orientation="portrait" r:id="rId1"/>
  <headerFooter alignWithMargins="0"/>
  <rowBreaks count="1" manualBreakCount="1">
    <brk id="48" max="9"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2"/>
  <sheetViews>
    <sheetView view="pageBreakPreview" topLeftCell="A43" zoomScaleNormal="100" zoomScaleSheetLayoutView="100" workbookViewId="0">
      <selection activeCell="K24" sqref="K24"/>
    </sheetView>
  </sheetViews>
  <sheetFormatPr defaultColWidth="9" defaultRowHeight="13.5" x14ac:dyDescent="0.15"/>
  <cols>
    <col min="1" max="1" width="20.625" customWidth="1"/>
    <col min="2" max="2" width="12.625" customWidth="1"/>
    <col min="3" max="3" width="23.75" customWidth="1"/>
    <col min="4" max="4" width="12.375" style="94" customWidth="1"/>
  </cols>
  <sheetData>
    <row r="1" spans="1:6" x14ac:dyDescent="0.15">
      <c r="A1" s="71" t="s">
        <v>102</v>
      </c>
      <c r="D1" s="2" t="s">
        <v>156</v>
      </c>
    </row>
    <row r="2" spans="1:6" x14ac:dyDescent="0.15">
      <c r="A2" s="71"/>
    </row>
    <row r="3" spans="1:6" x14ac:dyDescent="0.15">
      <c r="A3" s="1" t="s">
        <v>3</v>
      </c>
      <c r="F3" s="113"/>
    </row>
    <row r="4" spans="1:6" x14ac:dyDescent="0.15">
      <c r="A4" s="75" t="s">
        <v>109</v>
      </c>
      <c r="B4" s="75" t="s">
        <v>111</v>
      </c>
      <c r="C4" s="75" t="s">
        <v>110</v>
      </c>
      <c r="D4" s="95" t="s">
        <v>112</v>
      </c>
      <c r="F4" s="114" t="s">
        <v>157</v>
      </c>
    </row>
    <row r="5" spans="1:6" x14ac:dyDescent="0.15">
      <c r="A5" s="73" t="s">
        <v>105</v>
      </c>
      <c r="B5" s="73" t="s">
        <v>103</v>
      </c>
      <c r="C5" s="73" t="s">
        <v>104</v>
      </c>
      <c r="D5" s="93">
        <v>1990</v>
      </c>
      <c r="F5" s="93">
        <v>1930</v>
      </c>
    </row>
    <row r="6" spans="1:6" x14ac:dyDescent="0.15">
      <c r="A6" s="73" t="s">
        <v>105</v>
      </c>
      <c r="B6" s="73" t="s">
        <v>103</v>
      </c>
      <c r="C6" s="74" t="s">
        <v>13</v>
      </c>
      <c r="D6" s="93">
        <v>2300</v>
      </c>
      <c r="F6" s="93">
        <v>2210</v>
      </c>
    </row>
    <row r="7" spans="1:6" x14ac:dyDescent="0.15">
      <c r="A7" s="73" t="s">
        <v>105</v>
      </c>
      <c r="B7" s="73" t="s">
        <v>103</v>
      </c>
      <c r="C7" s="74" t="s">
        <v>14</v>
      </c>
      <c r="D7" s="93">
        <v>3130</v>
      </c>
      <c r="F7" s="93">
        <v>3020</v>
      </c>
    </row>
    <row r="8" spans="1:6" x14ac:dyDescent="0.15">
      <c r="A8" s="73" t="s">
        <v>105</v>
      </c>
      <c r="B8" s="73" t="s">
        <v>106</v>
      </c>
      <c r="C8" s="73" t="s">
        <v>104</v>
      </c>
      <c r="D8" s="93">
        <v>290</v>
      </c>
      <c r="F8" s="93">
        <v>270</v>
      </c>
    </row>
    <row r="9" spans="1:6" x14ac:dyDescent="0.15">
      <c r="A9" s="73" t="s">
        <v>105</v>
      </c>
      <c r="B9" s="73" t="s">
        <v>106</v>
      </c>
      <c r="C9" s="74" t="s">
        <v>13</v>
      </c>
      <c r="D9" s="93">
        <v>1090</v>
      </c>
      <c r="F9" s="93">
        <v>1060</v>
      </c>
    </row>
    <row r="10" spans="1:6" x14ac:dyDescent="0.15">
      <c r="A10" s="73" t="s">
        <v>105</v>
      </c>
      <c r="B10" s="73" t="s">
        <v>106</v>
      </c>
      <c r="C10" s="74" t="s">
        <v>14</v>
      </c>
      <c r="D10" s="93">
        <v>1900</v>
      </c>
      <c r="F10" s="93">
        <v>1830</v>
      </c>
    </row>
    <row r="11" spans="1:6" x14ac:dyDescent="0.15">
      <c r="A11" s="73" t="s">
        <v>114</v>
      </c>
      <c r="B11" s="73" t="s">
        <v>103</v>
      </c>
      <c r="C11" s="73" t="s">
        <v>104</v>
      </c>
      <c r="D11" s="93">
        <v>1470</v>
      </c>
      <c r="F11" s="93">
        <v>1440</v>
      </c>
    </row>
    <row r="12" spans="1:6" x14ac:dyDescent="0.15">
      <c r="A12" s="73" t="s">
        <v>114</v>
      </c>
      <c r="B12" s="73" t="s">
        <v>103</v>
      </c>
      <c r="C12" s="74" t="s">
        <v>13</v>
      </c>
      <c r="D12" s="93">
        <v>1810</v>
      </c>
      <c r="F12" s="93">
        <v>1760</v>
      </c>
    </row>
    <row r="13" spans="1:6" x14ac:dyDescent="0.15">
      <c r="A13" s="73" t="s">
        <v>114</v>
      </c>
      <c r="B13" s="73" t="s">
        <v>103</v>
      </c>
      <c r="C13" s="74" t="s">
        <v>14</v>
      </c>
      <c r="D13" s="93">
        <v>2520</v>
      </c>
      <c r="F13" s="93">
        <v>2440</v>
      </c>
    </row>
    <row r="14" spans="1:6" x14ac:dyDescent="0.15">
      <c r="A14" s="73" t="s">
        <v>114</v>
      </c>
      <c r="B14" s="73" t="s">
        <v>106</v>
      </c>
      <c r="C14" s="73" t="s">
        <v>104</v>
      </c>
      <c r="D14" s="93">
        <v>260</v>
      </c>
      <c r="F14" s="93">
        <v>240</v>
      </c>
    </row>
    <row r="15" spans="1:6" x14ac:dyDescent="0.15">
      <c r="A15" s="73" t="s">
        <v>114</v>
      </c>
      <c r="B15" s="73" t="s">
        <v>106</v>
      </c>
      <c r="C15" s="74" t="s">
        <v>13</v>
      </c>
      <c r="D15" s="93">
        <v>840</v>
      </c>
      <c r="F15" s="93">
        <v>820</v>
      </c>
    </row>
    <row r="16" spans="1:6" x14ac:dyDescent="0.15">
      <c r="A16" s="73" t="s">
        <v>114</v>
      </c>
      <c r="B16" s="73" t="s">
        <v>106</v>
      </c>
      <c r="C16" s="74" t="s">
        <v>14</v>
      </c>
      <c r="D16" s="93">
        <v>1580</v>
      </c>
      <c r="F16" s="93">
        <v>1530</v>
      </c>
    </row>
    <row r="17" spans="1:6" x14ac:dyDescent="0.15">
      <c r="B17" s="71"/>
    </row>
    <row r="18" spans="1:6" x14ac:dyDescent="0.15">
      <c r="A18" s="1" t="s">
        <v>18</v>
      </c>
      <c r="B18" s="71"/>
    </row>
    <row r="19" spans="1:6" x14ac:dyDescent="0.15">
      <c r="A19" s="75" t="s">
        <v>109</v>
      </c>
      <c r="B19" s="75" t="s">
        <v>111</v>
      </c>
      <c r="C19" s="75" t="s">
        <v>110</v>
      </c>
      <c r="D19" s="95" t="s">
        <v>107</v>
      </c>
    </row>
    <row r="20" spans="1:6" x14ac:dyDescent="0.15">
      <c r="A20" s="92" t="s">
        <v>131</v>
      </c>
      <c r="B20" s="73"/>
      <c r="C20" s="73"/>
      <c r="D20" s="93">
        <v>4428</v>
      </c>
      <c r="F20" s="93">
        <v>4428</v>
      </c>
    </row>
    <row r="21" spans="1:6" x14ac:dyDescent="0.15">
      <c r="A21" s="73" t="s">
        <v>29</v>
      </c>
      <c r="B21" s="73"/>
      <c r="C21" s="74"/>
      <c r="D21" s="93">
        <v>3852</v>
      </c>
      <c r="F21" s="93">
        <v>3741</v>
      </c>
    </row>
    <row r="22" spans="1:6" x14ac:dyDescent="0.15">
      <c r="A22" s="73" t="s">
        <v>113</v>
      </c>
      <c r="B22" s="73"/>
      <c r="C22" s="74"/>
      <c r="D22" s="93">
        <v>325</v>
      </c>
      <c r="F22" s="93">
        <v>316</v>
      </c>
    </row>
    <row r="24" spans="1:6" x14ac:dyDescent="0.15">
      <c r="A24" s="81" t="s">
        <v>116</v>
      </c>
    </row>
    <row r="25" spans="1:6" s="72" customFormat="1" x14ac:dyDescent="0.15">
      <c r="A25" s="76" t="s">
        <v>86</v>
      </c>
      <c r="B25" s="76" t="s">
        <v>87</v>
      </c>
      <c r="C25" s="76" t="s">
        <v>88</v>
      </c>
      <c r="D25" s="95" t="s">
        <v>108</v>
      </c>
    </row>
    <row r="26" spans="1:6" x14ac:dyDescent="0.15">
      <c r="A26" s="29" t="s">
        <v>34</v>
      </c>
      <c r="B26" s="74" t="s">
        <v>35</v>
      </c>
      <c r="C26" s="74"/>
      <c r="D26" s="93">
        <v>70</v>
      </c>
      <c r="F26" s="93">
        <v>68</v>
      </c>
    </row>
    <row r="27" spans="1:6" x14ac:dyDescent="0.15">
      <c r="A27" s="29" t="s">
        <v>34</v>
      </c>
      <c r="B27" s="74" t="s">
        <v>37</v>
      </c>
      <c r="C27" s="74"/>
      <c r="D27" s="93">
        <v>70</v>
      </c>
      <c r="F27" s="93">
        <v>68</v>
      </c>
    </row>
    <row r="28" spans="1:6" x14ac:dyDescent="0.15">
      <c r="A28" s="29" t="s">
        <v>34</v>
      </c>
      <c r="B28" s="74" t="s">
        <v>38</v>
      </c>
      <c r="C28" s="74"/>
      <c r="D28" s="93">
        <v>95</v>
      </c>
      <c r="F28" s="93">
        <v>91</v>
      </c>
    </row>
    <row r="29" spans="1:6" x14ac:dyDescent="0.15">
      <c r="A29" s="29" t="s">
        <v>40</v>
      </c>
      <c r="B29" s="74"/>
      <c r="C29" s="74"/>
      <c r="D29" s="93">
        <v>19600</v>
      </c>
      <c r="F29" s="93">
        <v>18672</v>
      </c>
    </row>
    <row r="30" spans="1:6" x14ac:dyDescent="0.15">
      <c r="A30" s="29" t="s">
        <v>41</v>
      </c>
      <c r="B30" s="74"/>
      <c r="C30" s="74"/>
      <c r="D30" s="93">
        <v>10682</v>
      </c>
      <c r="F30" s="93">
        <v>10547</v>
      </c>
    </row>
    <row r="31" spans="1:6" x14ac:dyDescent="0.15">
      <c r="A31" s="29" t="s">
        <v>42</v>
      </c>
      <c r="B31" s="74"/>
      <c r="C31" s="74"/>
      <c r="D31" s="93">
        <v>9835</v>
      </c>
      <c r="F31" s="93">
        <v>8857</v>
      </c>
    </row>
    <row r="32" spans="1:6" x14ac:dyDescent="0.15">
      <c r="A32" s="29" t="s">
        <v>43</v>
      </c>
      <c r="B32" s="74"/>
      <c r="C32" s="74"/>
      <c r="D32" s="93">
        <v>61686</v>
      </c>
      <c r="F32" s="93">
        <v>56079</v>
      </c>
    </row>
    <row r="33" spans="1:6" x14ac:dyDescent="0.15">
      <c r="A33" s="29" t="s">
        <v>44</v>
      </c>
      <c r="B33" s="54" t="s">
        <v>45</v>
      </c>
      <c r="C33" s="54"/>
      <c r="D33" s="93">
        <v>109408</v>
      </c>
      <c r="F33" s="93">
        <v>105200</v>
      </c>
    </row>
    <row r="34" spans="1:6" x14ac:dyDescent="0.15">
      <c r="A34" s="29" t="s">
        <v>44</v>
      </c>
      <c r="B34" s="54" t="s">
        <v>46</v>
      </c>
      <c r="C34" s="54"/>
      <c r="D34" s="93">
        <v>136748</v>
      </c>
      <c r="F34" s="93">
        <v>131488</v>
      </c>
    </row>
    <row r="35" spans="1:6" x14ac:dyDescent="0.15">
      <c r="A35" s="29" t="s">
        <v>44</v>
      </c>
      <c r="B35" s="54" t="s">
        <v>47</v>
      </c>
      <c r="C35" s="54"/>
      <c r="D35" s="93">
        <v>164088</v>
      </c>
      <c r="F35" s="93">
        <v>157776</v>
      </c>
    </row>
    <row r="36" spans="1:6" x14ac:dyDescent="0.15">
      <c r="A36" s="49" t="s">
        <v>48</v>
      </c>
      <c r="B36" s="74"/>
      <c r="C36" s="74"/>
      <c r="D36" s="93">
        <v>19872</v>
      </c>
      <c r="F36" s="93">
        <v>19314</v>
      </c>
    </row>
    <row r="37" spans="1:6" x14ac:dyDescent="0.15">
      <c r="D37" s="96"/>
    </row>
    <row r="38" spans="1:6" x14ac:dyDescent="0.15">
      <c r="A38" s="81" t="s">
        <v>115</v>
      </c>
      <c r="D38" s="97"/>
    </row>
    <row r="39" spans="1:6" s="72" customFormat="1" x14ac:dyDescent="0.15">
      <c r="A39" s="76" t="s">
        <v>86</v>
      </c>
      <c r="B39" s="76" t="s">
        <v>87</v>
      </c>
      <c r="C39" s="76" t="s">
        <v>88</v>
      </c>
      <c r="D39" s="95" t="s">
        <v>108</v>
      </c>
    </row>
    <row r="40" spans="1:6" x14ac:dyDescent="0.15">
      <c r="A40" s="74" t="s">
        <v>89</v>
      </c>
      <c r="B40" s="74">
        <v>25</v>
      </c>
      <c r="C40" s="74" t="str">
        <f>A40&amp;B40&amp;"cm"</f>
        <v>コンクリート管25cm</v>
      </c>
      <c r="D40" s="93">
        <v>6059</v>
      </c>
      <c r="F40" s="93">
        <v>5615</v>
      </c>
    </row>
    <row r="41" spans="1:6" x14ac:dyDescent="0.15">
      <c r="A41" s="74" t="s">
        <v>89</v>
      </c>
      <c r="B41" s="74">
        <v>30</v>
      </c>
      <c r="C41" s="74" t="str">
        <f t="shared" ref="C41:C75" si="0">A41&amp;B41&amp;"cm"</f>
        <v>コンクリート管30cm</v>
      </c>
      <c r="D41" s="93">
        <v>6703</v>
      </c>
      <c r="F41" s="93">
        <v>6227</v>
      </c>
    </row>
    <row r="42" spans="1:6" x14ac:dyDescent="0.15">
      <c r="A42" s="74" t="s">
        <v>89</v>
      </c>
      <c r="B42" s="74">
        <v>35</v>
      </c>
      <c r="C42" s="74" t="str">
        <f t="shared" si="0"/>
        <v>コンクリート管35cm</v>
      </c>
      <c r="D42" s="93">
        <v>8329</v>
      </c>
      <c r="F42" s="93">
        <v>7760</v>
      </c>
    </row>
    <row r="43" spans="1:6" x14ac:dyDescent="0.15">
      <c r="A43" s="74" t="s">
        <v>89</v>
      </c>
      <c r="B43" s="74">
        <v>40</v>
      </c>
      <c r="C43" s="74" t="str">
        <f t="shared" si="0"/>
        <v>コンクリート管40cm</v>
      </c>
      <c r="D43" s="93">
        <v>10038</v>
      </c>
      <c r="F43" s="93">
        <v>9341</v>
      </c>
    </row>
    <row r="44" spans="1:6" x14ac:dyDescent="0.15">
      <c r="A44" s="74" t="s">
        <v>89</v>
      </c>
      <c r="B44" s="74">
        <v>45</v>
      </c>
      <c r="C44" s="74" t="str">
        <f t="shared" si="0"/>
        <v>コンクリート管45cm</v>
      </c>
      <c r="D44" s="93">
        <v>11168</v>
      </c>
      <c r="F44" s="93">
        <v>10400</v>
      </c>
    </row>
    <row r="45" spans="1:6" x14ac:dyDescent="0.15">
      <c r="A45" s="74" t="s">
        <v>89</v>
      </c>
      <c r="B45" s="74">
        <v>50</v>
      </c>
      <c r="C45" s="74" t="str">
        <f t="shared" si="0"/>
        <v>コンクリート管50cm</v>
      </c>
      <c r="D45" s="93">
        <v>13479</v>
      </c>
      <c r="F45" s="93">
        <v>12540</v>
      </c>
    </row>
    <row r="46" spans="1:6" x14ac:dyDescent="0.15">
      <c r="A46" s="74" t="s">
        <v>89</v>
      </c>
      <c r="B46" s="74">
        <v>60</v>
      </c>
      <c r="C46" s="74" t="str">
        <f t="shared" si="0"/>
        <v>コンクリート管60cm</v>
      </c>
      <c r="D46" s="93">
        <v>19106</v>
      </c>
      <c r="F46" s="93">
        <v>17715</v>
      </c>
    </row>
    <row r="47" spans="1:6" x14ac:dyDescent="0.15">
      <c r="A47" s="74" t="s">
        <v>89</v>
      </c>
      <c r="B47" s="74">
        <v>70</v>
      </c>
      <c r="C47" s="74" t="str">
        <f t="shared" si="0"/>
        <v>コンクリート管70cm</v>
      </c>
      <c r="D47" s="93">
        <v>22263</v>
      </c>
      <c r="F47" s="93">
        <v>20657</v>
      </c>
    </row>
    <row r="48" spans="1:6" x14ac:dyDescent="0.15">
      <c r="A48" s="74" t="s">
        <v>89</v>
      </c>
      <c r="B48" s="74">
        <v>80</v>
      </c>
      <c r="C48" s="74" t="str">
        <f t="shared" si="0"/>
        <v>コンクリート管80cm</v>
      </c>
      <c r="D48" s="93">
        <v>28005</v>
      </c>
      <c r="F48" s="93">
        <v>25969</v>
      </c>
    </row>
    <row r="49" spans="1:6" x14ac:dyDescent="0.15">
      <c r="A49" s="74" t="s">
        <v>89</v>
      </c>
      <c r="B49" s="74">
        <v>90</v>
      </c>
      <c r="C49" s="74" t="str">
        <f t="shared" si="0"/>
        <v>コンクリート管90cm</v>
      </c>
      <c r="D49" s="93">
        <v>33250</v>
      </c>
      <c r="F49" s="93">
        <v>30806</v>
      </c>
    </row>
    <row r="50" spans="1:6" x14ac:dyDescent="0.15">
      <c r="A50" s="74" t="s">
        <v>89</v>
      </c>
      <c r="B50" s="74">
        <v>100</v>
      </c>
      <c r="C50" s="74" t="str">
        <f t="shared" si="0"/>
        <v>コンクリート管100cm</v>
      </c>
      <c r="D50" s="93">
        <v>40381</v>
      </c>
      <c r="F50" s="93">
        <v>37345</v>
      </c>
    </row>
    <row r="51" spans="1:6" x14ac:dyDescent="0.15">
      <c r="A51" s="74" t="s">
        <v>89</v>
      </c>
      <c r="B51" s="74">
        <v>110</v>
      </c>
      <c r="C51" s="74" t="str">
        <f t="shared" si="0"/>
        <v>コンクリート管110cm</v>
      </c>
      <c r="D51" s="93"/>
      <c r="E51" t="s">
        <v>90</v>
      </c>
    </row>
    <row r="52" spans="1:6" x14ac:dyDescent="0.15">
      <c r="A52" s="74" t="s">
        <v>89</v>
      </c>
      <c r="B52" s="74">
        <v>120</v>
      </c>
      <c r="C52" s="74" t="str">
        <f t="shared" si="0"/>
        <v>コンクリート管120cm</v>
      </c>
      <c r="D52" s="93"/>
      <c r="E52" t="s">
        <v>90</v>
      </c>
    </row>
    <row r="53" spans="1:6" x14ac:dyDescent="0.15">
      <c r="A53" s="74" t="s">
        <v>91</v>
      </c>
      <c r="B53" s="74"/>
      <c r="C53" s="74" t="s">
        <v>91</v>
      </c>
      <c r="D53" s="93"/>
      <c r="E53" t="s">
        <v>90</v>
      </c>
    </row>
    <row r="54" spans="1:6" x14ac:dyDescent="0.15">
      <c r="A54" s="74" t="s">
        <v>92</v>
      </c>
      <c r="B54" s="74">
        <v>40</v>
      </c>
      <c r="C54" s="74" t="str">
        <f t="shared" si="0"/>
        <v>コルゲートパイプ40cm</v>
      </c>
      <c r="D54" s="93">
        <v>15832</v>
      </c>
      <c r="F54" s="93">
        <v>15612</v>
      </c>
    </row>
    <row r="55" spans="1:6" x14ac:dyDescent="0.15">
      <c r="A55" s="74" t="s">
        <v>92</v>
      </c>
      <c r="B55" s="74">
        <v>60</v>
      </c>
      <c r="C55" s="74" t="str">
        <f t="shared" si="0"/>
        <v>コルゲートパイプ60cm</v>
      </c>
      <c r="D55" s="93">
        <v>20695</v>
      </c>
      <c r="F55" s="93">
        <v>20454</v>
      </c>
    </row>
    <row r="56" spans="1:6" x14ac:dyDescent="0.15">
      <c r="A56" s="74" t="s">
        <v>92</v>
      </c>
      <c r="B56" s="74">
        <v>80</v>
      </c>
      <c r="C56" s="74" t="str">
        <f t="shared" si="0"/>
        <v>コルゲートパイプ80cm</v>
      </c>
      <c r="D56" s="93">
        <v>34147</v>
      </c>
      <c r="F56" s="93">
        <v>33705</v>
      </c>
    </row>
    <row r="57" spans="1:6" x14ac:dyDescent="0.15">
      <c r="A57" s="74" t="s">
        <v>92</v>
      </c>
      <c r="B57" s="74">
        <v>100</v>
      </c>
      <c r="C57" s="74" t="str">
        <f t="shared" si="0"/>
        <v>コルゲートパイプ100cm</v>
      </c>
      <c r="D57" s="93">
        <v>39350</v>
      </c>
      <c r="F57" s="93">
        <v>38908</v>
      </c>
    </row>
    <row r="58" spans="1:6" x14ac:dyDescent="0.15">
      <c r="A58" s="74" t="s">
        <v>92</v>
      </c>
      <c r="B58" s="74">
        <v>120</v>
      </c>
      <c r="C58" s="74" t="str">
        <f t="shared" si="0"/>
        <v>コルゲートパイプ120cm</v>
      </c>
      <c r="D58" s="93">
        <v>54959</v>
      </c>
      <c r="F58" s="93">
        <v>54517</v>
      </c>
    </row>
    <row r="59" spans="1:6" x14ac:dyDescent="0.15">
      <c r="A59" s="74" t="s">
        <v>92</v>
      </c>
      <c r="B59" s="74">
        <v>135</v>
      </c>
      <c r="C59" s="74" t="str">
        <f t="shared" si="0"/>
        <v>コルゲートパイプ135cm</v>
      </c>
      <c r="D59" s="93">
        <v>62224</v>
      </c>
      <c r="F59" s="93">
        <v>61648</v>
      </c>
    </row>
    <row r="60" spans="1:6" x14ac:dyDescent="0.15">
      <c r="A60" s="74" t="s">
        <v>92</v>
      </c>
      <c r="B60" s="74">
        <v>150</v>
      </c>
      <c r="C60" s="74" t="str">
        <f t="shared" si="0"/>
        <v>コルゲートパイプ150cm</v>
      </c>
      <c r="D60" s="93">
        <v>67538</v>
      </c>
      <c r="F60" s="93">
        <v>66962</v>
      </c>
    </row>
    <row r="61" spans="1:6" x14ac:dyDescent="0.15">
      <c r="A61" s="74" t="s">
        <v>92</v>
      </c>
      <c r="B61" s="74">
        <v>165</v>
      </c>
      <c r="C61" s="74" t="str">
        <f t="shared" si="0"/>
        <v>コルゲートパイプ165cm</v>
      </c>
      <c r="D61" s="93">
        <v>83036</v>
      </c>
      <c r="F61" s="93">
        <v>82460</v>
      </c>
    </row>
    <row r="62" spans="1:6" x14ac:dyDescent="0.15">
      <c r="A62" s="74" t="s">
        <v>92</v>
      </c>
      <c r="B62" s="74">
        <v>180</v>
      </c>
      <c r="C62" s="74" t="str">
        <f t="shared" si="0"/>
        <v>コルゲートパイプ180cm</v>
      </c>
      <c r="D62" s="93">
        <v>88903</v>
      </c>
      <c r="F62" s="93">
        <v>88327</v>
      </c>
    </row>
    <row r="63" spans="1:6" x14ac:dyDescent="0.15">
      <c r="A63" s="74" t="s">
        <v>93</v>
      </c>
      <c r="B63" s="74">
        <v>10</v>
      </c>
      <c r="C63" s="74" t="str">
        <f t="shared" si="0"/>
        <v>硬質塩化ビニル管10cm</v>
      </c>
      <c r="D63" s="93">
        <v>1372</v>
      </c>
      <c r="F63" s="93">
        <v>1372</v>
      </c>
    </row>
    <row r="64" spans="1:6" x14ac:dyDescent="0.15">
      <c r="A64" s="74" t="s">
        <v>93</v>
      </c>
      <c r="B64" s="74">
        <v>15</v>
      </c>
      <c r="C64" s="74" t="str">
        <f t="shared" si="0"/>
        <v>硬質塩化ビニル管15cm</v>
      </c>
      <c r="D64" s="93">
        <v>2811</v>
      </c>
      <c r="F64" s="93">
        <v>2811</v>
      </c>
    </row>
    <row r="65" spans="1:6" x14ac:dyDescent="0.15">
      <c r="A65" s="74" t="s">
        <v>93</v>
      </c>
      <c r="B65" s="74">
        <v>20</v>
      </c>
      <c r="C65" s="74" t="str">
        <f t="shared" si="0"/>
        <v>硬質塩化ビニル管20cm</v>
      </c>
      <c r="D65" s="93">
        <v>4217</v>
      </c>
      <c r="F65" s="93">
        <v>4217</v>
      </c>
    </row>
    <row r="66" spans="1:6" x14ac:dyDescent="0.15">
      <c r="A66" s="74" t="s">
        <v>93</v>
      </c>
      <c r="B66" s="74">
        <v>25</v>
      </c>
      <c r="C66" s="74" t="str">
        <f t="shared" si="0"/>
        <v>硬質塩化ビニル管25cm</v>
      </c>
      <c r="D66" s="93">
        <v>6553</v>
      </c>
      <c r="F66" s="93">
        <v>6553</v>
      </c>
    </row>
    <row r="67" spans="1:6" x14ac:dyDescent="0.15">
      <c r="A67" s="74" t="s">
        <v>93</v>
      </c>
      <c r="B67" s="74">
        <v>30</v>
      </c>
      <c r="C67" s="74" t="str">
        <f t="shared" si="0"/>
        <v>硬質塩化ビニル管30cm</v>
      </c>
      <c r="D67" s="93">
        <v>9320</v>
      </c>
      <c r="F67" s="93">
        <v>9320</v>
      </c>
    </row>
    <row r="68" spans="1:6" x14ac:dyDescent="0.15">
      <c r="A68" s="74" t="s">
        <v>94</v>
      </c>
      <c r="B68" s="74">
        <v>10</v>
      </c>
      <c r="C68" s="74" t="str">
        <f t="shared" si="0"/>
        <v>プラヒューム管10cm</v>
      </c>
      <c r="D68" s="93">
        <v>1284</v>
      </c>
      <c r="F68" s="93">
        <v>1062</v>
      </c>
    </row>
    <row r="69" spans="1:6" x14ac:dyDescent="0.15">
      <c r="A69" s="74" t="s">
        <v>94</v>
      </c>
      <c r="B69" s="74">
        <v>15</v>
      </c>
      <c r="C69" s="74" t="str">
        <f t="shared" si="0"/>
        <v>プラヒューム管15cm</v>
      </c>
      <c r="D69" s="93">
        <v>2546</v>
      </c>
      <c r="F69" s="93">
        <v>2103</v>
      </c>
    </row>
    <row r="70" spans="1:6" x14ac:dyDescent="0.15">
      <c r="A70" s="74" t="s">
        <v>94</v>
      </c>
      <c r="B70" s="74">
        <v>20</v>
      </c>
      <c r="C70" s="74" t="str">
        <f t="shared" si="0"/>
        <v>プラヒューム管20cm</v>
      </c>
      <c r="D70" s="93">
        <v>3963</v>
      </c>
      <c r="F70" s="93">
        <v>3276</v>
      </c>
    </row>
    <row r="71" spans="1:6" x14ac:dyDescent="0.15">
      <c r="A71" s="74" t="s">
        <v>94</v>
      </c>
      <c r="B71" s="74">
        <v>25</v>
      </c>
      <c r="C71" s="74" t="str">
        <f t="shared" si="0"/>
        <v>プラヒューム管25cm</v>
      </c>
      <c r="D71" s="93">
        <v>5402</v>
      </c>
      <c r="F71" s="93">
        <v>4516</v>
      </c>
    </row>
    <row r="72" spans="1:6" x14ac:dyDescent="0.15">
      <c r="A72" s="74" t="s">
        <v>94</v>
      </c>
      <c r="B72" s="74">
        <v>30</v>
      </c>
      <c r="C72" s="74" t="str">
        <f t="shared" si="0"/>
        <v>プラヒューム管30cm</v>
      </c>
      <c r="D72" s="93">
        <v>7859</v>
      </c>
      <c r="F72" s="93">
        <v>6553</v>
      </c>
    </row>
    <row r="73" spans="1:6" x14ac:dyDescent="0.15">
      <c r="A73" s="74" t="s">
        <v>94</v>
      </c>
      <c r="B73" s="74">
        <v>40</v>
      </c>
      <c r="C73" s="74" t="str">
        <f t="shared" si="0"/>
        <v>プラヒューム管40cm</v>
      </c>
      <c r="D73" s="93">
        <v>13837</v>
      </c>
      <c r="F73" s="93">
        <v>11512</v>
      </c>
    </row>
    <row r="74" spans="1:6" x14ac:dyDescent="0.15">
      <c r="A74" s="74" t="s">
        <v>94</v>
      </c>
      <c r="B74" s="74">
        <v>45</v>
      </c>
      <c r="C74" s="74" t="str">
        <f t="shared" si="0"/>
        <v>プラヒューム管45cm</v>
      </c>
      <c r="D74" s="93">
        <v>17601</v>
      </c>
      <c r="F74" s="93">
        <v>14612</v>
      </c>
    </row>
    <row r="75" spans="1:6" x14ac:dyDescent="0.15">
      <c r="A75" s="74" t="s">
        <v>94</v>
      </c>
      <c r="B75" s="74">
        <v>60</v>
      </c>
      <c r="C75" s="74" t="str">
        <f t="shared" si="0"/>
        <v>プラヒューム管60cm</v>
      </c>
      <c r="D75" s="93">
        <v>28117</v>
      </c>
      <c r="F75" s="93">
        <v>23468</v>
      </c>
    </row>
    <row r="77" spans="1:6" x14ac:dyDescent="0.15">
      <c r="A77" s="81" t="s">
        <v>118</v>
      </c>
    </row>
    <row r="78" spans="1:6" x14ac:dyDescent="0.15">
      <c r="A78" s="76" t="s">
        <v>86</v>
      </c>
      <c r="B78" s="75" t="s">
        <v>111</v>
      </c>
      <c r="C78" s="75" t="s">
        <v>110</v>
      </c>
      <c r="D78" s="95" t="s">
        <v>108</v>
      </c>
    </row>
    <row r="79" spans="1:6" x14ac:dyDescent="0.15">
      <c r="A79" s="82" t="s">
        <v>119</v>
      </c>
      <c r="B79" s="5" t="s">
        <v>56</v>
      </c>
      <c r="C79" s="57" t="s">
        <v>58</v>
      </c>
      <c r="D79" s="93">
        <v>0</v>
      </c>
      <c r="F79" s="93">
        <v>0</v>
      </c>
    </row>
    <row r="80" spans="1:6" x14ac:dyDescent="0.15">
      <c r="A80" s="82" t="s">
        <v>119</v>
      </c>
      <c r="B80" s="5" t="s">
        <v>57</v>
      </c>
      <c r="C80" s="57" t="s">
        <v>58</v>
      </c>
      <c r="D80" s="93">
        <v>110</v>
      </c>
      <c r="F80" s="93">
        <v>68</v>
      </c>
    </row>
    <row r="81" spans="1:6" x14ac:dyDescent="0.15">
      <c r="A81" s="82" t="s">
        <v>119</v>
      </c>
      <c r="B81" s="5" t="s">
        <v>59</v>
      </c>
      <c r="C81" s="57" t="s">
        <v>60</v>
      </c>
      <c r="D81" s="93">
        <v>183</v>
      </c>
      <c r="F81" s="93">
        <v>114</v>
      </c>
    </row>
    <row r="82" spans="1:6" x14ac:dyDescent="0.15">
      <c r="A82" s="82" t="s">
        <v>119</v>
      </c>
      <c r="B82" s="5" t="s">
        <v>61</v>
      </c>
      <c r="C82" s="57" t="s">
        <v>62</v>
      </c>
      <c r="D82" s="93">
        <v>257</v>
      </c>
      <c r="F82" s="93">
        <v>160</v>
      </c>
    </row>
  </sheetData>
  <phoneticPr fontId="6"/>
  <pageMargins left="1.4791666666666701" right="0.69930555555555596" top="0.75" bottom="0.75" header="0.3" footer="0.3"/>
  <pageSetup paperSize="9" orientation="portrait" r:id="rId1"/>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様式オ-1（2.5m以下）</vt:lpstr>
      <vt:lpstr>様式オ-2（3.0m以下）</vt:lpstr>
      <vt:lpstr>単価表</vt:lpstr>
      <vt:lpstr>単価表!Print_Area</vt:lpstr>
      <vt:lpstr>'様式オ-1（2.5m以下）'!Print_Area</vt:lpstr>
      <vt:lpstr>'様式オ-2（3.0m以下）'!Print_Area</vt:lpstr>
      <vt:lpstr>管渠工種類</vt:lpstr>
      <vt:lpstr>管渠工単価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久保 文香</cp:lastModifiedBy>
  <cp:lastPrinted>2023-08-02T07:08:30Z</cp:lastPrinted>
  <dcterms:created xsi:type="dcterms:W3CDTF">2010-08-16T01:16:00Z</dcterms:created>
  <dcterms:modified xsi:type="dcterms:W3CDTF">2024-07-04T02:41:17Z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