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オ-1（2.5m以下）" sheetId="1" r:id="rId4"/>
    <sheet state="visible" name="様式オ-2（3.0m以下）" sheetId="2" r:id="rId5"/>
    <sheet state="visible" name="単価表" sheetId="3" r:id="rId6"/>
  </sheets>
  <definedNames>
    <definedName name="管渠工種類">'単価表'!$C$40:$C$75</definedName>
    <definedName name="管渠工単価">'単価表'!$C$40:$D$75</definedName>
  </definedNames>
  <calcPr/>
  <extLst>
    <ext uri="GoogleSheetsCustomDataVersion2">
      <go:sheetsCustomData xmlns:go="http://customooxmlschemas.google.com/" r:id="rId7" roundtripDataChecksum="BpyXuN7CPVQ59DvPfAaHJ5I0Abnb0qroX69H7Dp5UYE="/>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34">
      <text>
        <t xml:space="preserve">======
ID#AAACACZaPmA
ひかる    (2026-07-15 07:41:01)
リストから選択</t>
      </text>
    </comment>
    <comment authorId="0" ref="B29">
      <text>
        <t xml:space="preserve">======
ID#AAACACZaPmQ
ひかる    (2026-07-15 07:41:01)
任意</t>
      </text>
    </comment>
    <comment authorId="0" ref="B10">
      <text>
        <t xml:space="preserve">======
ID#AAACACZaPmU
ひかる    (2026-07-15 07:41:01)
必須</t>
      </text>
    </comment>
    <comment authorId="0" ref="E12">
      <text>
        <t xml:space="preserve">======
ID#AAACACZaPmY
ひかる    (2026-07-15 07:41:01)
交付申請時は全て15～24°で入力してください。</t>
      </text>
    </comment>
    <comment authorId="0" ref="B20">
      <text>
        <t xml:space="preserve">======
ID#AAACACZaPl4
ひかる    (2026-07-15 07:41:01)
任意</t>
      </text>
    </comment>
  </commentList>
  <extLst>
    <ext uri="GoogleSheetsCustomDataVersion2">
      <go:sheetsCustomData xmlns:go="http://customooxmlschemas.google.com/" r:id="rId1" roundtripDataSignature="AMtx7mhyBxwF5LSqkLbfa2hUy4FhwGejOA=="/>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D34">
      <text>
        <t xml:space="preserve">======
ID#AAACACZaPmI
ひかる    (2026-07-15 07:41:01)
リストから選択</t>
      </text>
    </comment>
    <comment authorId="0" ref="B29">
      <text>
        <t xml:space="preserve">======
ID#AAACACZaPmM
ひかる    (2026-07-15 07:41:01)
任意</t>
      </text>
    </comment>
    <comment authorId="0" ref="B10">
      <text>
        <t xml:space="preserve">======
ID#AAACACZaPmE
ひかる    (2026-07-15 07:41:01)
必須</t>
      </text>
    </comment>
    <comment authorId="0" ref="E12">
      <text>
        <t xml:space="preserve">======
ID#AAACACZaPl8
ひかる    (2026-07-15 07:41:01)
交付申請時は全て15～24°で入力してください。</t>
      </text>
    </comment>
    <comment authorId="0" ref="B20">
      <text>
        <t xml:space="preserve">======
ID#AAACACZaPmc
ひかる    (2026-07-15 07:41:01)
任意</t>
      </text>
    </comment>
  </commentList>
  <extLst>
    <ext uri="GoogleSheetsCustomDataVersion2">
      <go:sheetsCustomData xmlns:go="http://customooxmlschemas.google.com/" r:id="rId1" roundtripDataSignature="AMtx7mg9+EhSQBST9J3Rs21+qhQqsH+/pw=="/>
    </ext>
  </extLst>
</comments>
</file>

<file path=xl/sharedStrings.xml><?xml version="1.0" encoding="utf-8"?>
<sst xmlns="http://schemas.openxmlformats.org/spreadsheetml/2006/main" count="408" uniqueCount="148">
  <si>
    <t>単価表</t>
  </si>
  <si>
    <t>令和8年度（2026年度）単価</t>
  </si>
  <si>
    <t>様式オ-1(要領第５条別表ア関係)</t>
  </si>
  <si>
    <t>様式オ-2(要領第５条別表ア関係)</t>
  </si>
  <si>
    <t>１－１　土工（路線長）</t>
  </si>
  <si>
    <t>名称</t>
  </si>
  <si>
    <t>規格①</t>
  </si>
  <si>
    <t>規格②</t>
  </si>
  <si>
    <t>単価（円/ｍ）</t>
  </si>
  <si>
    <t>標準額・補助金算出調書【森林作業道整備】（基本幅員3.0ｍ以下）</t>
  </si>
  <si>
    <t>参考／R7単価</t>
  </si>
  <si>
    <t>土工（幅員2.5ｍ以下）</t>
  </si>
  <si>
    <t>敷砂利なし</t>
  </si>
  <si>
    <t>標準額・補助金算出調書【森林作業道整備】（基本幅員2.5ｍ以下）</t>
  </si>
  <si>
    <t>0°～ 14°</t>
  </si>
  <si>
    <t>申請者が入力する箇所</t>
  </si>
  <si>
    <t>15°～ 24°</t>
  </si>
  <si>
    <t>札幌市が入力する箇所</t>
  </si>
  <si>
    <t xml:space="preserve">25°～ 　 　</t>
  </si>
  <si>
    <t>対象林小班</t>
  </si>
  <si>
    <t>敷砂利あり</t>
  </si>
  <si>
    <t>路線延長</t>
  </si>
  <si>
    <t>m</t>
  </si>
  <si>
    <t>土工（幅員3.0ｍ以下）</t>
  </si>
  <si>
    <t>１　直接工事費の計算</t>
  </si>
  <si>
    <t>基本幅員</t>
  </si>
  <si>
    <t>敷砂利</t>
  </si>
  <si>
    <t>斜度</t>
  </si>
  <si>
    <t>延長</t>
  </si>
  <si>
    <t>土工単価</t>
  </si>
  <si>
    <t>小計</t>
  </si>
  <si>
    <t>１－２　敷砂利</t>
  </si>
  <si>
    <t>合計</t>
  </si>
  <si>
    <t>3.0m以下</t>
  </si>
  <si>
    <t>単価（円/㎥）</t>
  </si>
  <si>
    <t>普通砂利・新材（札幌市）</t>
  </si>
  <si>
    <t>再生骨材</t>
  </si>
  <si>
    <t>2.5m以下</t>
  </si>
  <si>
    <t>敷き均し</t>
  </si>
  <si>
    <t>１－３　その他施設整備（管渠工以外）</t>
  </si>
  <si>
    <t>内径cm</t>
  </si>
  <si>
    <t>リスト</t>
  </si>
  <si>
    <t>側溝（排水溝）</t>
  </si>
  <si>
    <t>土質１</t>
  </si>
  <si>
    <t>土質２</t>
  </si>
  <si>
    <t>なし</t>
  </si>
  <si>
    <t>土質３</t>
  </si>
  <si>
    <t>フトン籠工</t>
  </si>
  <si>
    <t>丸太柵工</t>
  </si>
  <si>
    <t>木製路面排水溝</t>
  </si>
  <si>
    <t>横断U字溝（グレーチング蓋）</t>
  </si>
  <si>
    <t>洗い越し</t>
  </si>
  <si>
    <t>河床路幅４ｍ</t>
  </si>
  <si>
    <t>河床路幅５ｍ</t>
  </si>
  <si>
    <t>河床路幅６ｍ</t>
  </si>
  <si>
    <t>待避所</t>
  </si>
  <si>
    <t>１－３　その他施設整備（管渠工）</t>
  </si>
  <si>
    <t>あり</t>
  </si>
  <si>
    <t>コンクリート管</t>
  </si>
  <si>
    <t>土工費</t>
  </si>
  <si>
    <t>①</t>
  </si>
  <si>
    <t>敷厚</t>
  </si>
  <si>
    <t>敷幅</t>
  </si>
  <si>
    <t>設定なし</t>
  </si>
  <si>
    <t>数量</t>
  </si>
  <si>
    <t>鉄筋コンクリートトラフ</t>
  </si>
  <si>
    <t>コルゲートパイプ</t>
  </si>
  <si>
    <t>（補助対象上限）</t>
  </si>
  <si>
    <t>↓</t>
  </si>
  <si>
    <t>規格</t>
  </si>
  <si>
    <t>砂利単価</t>
  </si>
  <si>
    <t>敷均単価</t>
  </si>
  <si>
    <t>購入数量</t>
  </si>
  <si>
    <t>切込砕石（札幌市）</t>
  </si>
  <si>
    <t>切込砕石（札幌市</t>
  </si>
  <si>
    <t>硬質塩化ビニル管</t>
  </si>
  <si>
    <t>プラヒューム管</t>
  </si>
  <si>
    <t>※普通購入砂利のみ対応</t>
  </si>
  <si>
    <t>②</t>
  </si>
  <si>
    <t>１－３　その他施設整備</t>
  </si>
  <si>
    <t>工種</t>
  </si>
  <si>
    <t>単価</t>
  </si>
  <si>
    <t>２－１　伐開費</t>
  </si>
  <si>
    <t>素掘り側溝（排水溝）</t>
  </si>
  <si>
    <t>火山灰土・砂・砂質土</t>
  </si>
  <si>
    <t>伐開費</t>
  </si>
  <si>
    <t>笹原・根曲</t>
  </si>
  <si>
    <t>30~60㎥/ha</t>
  </si>
  <si>
    <t>疎林</t>
  </si>
  <si>
    <t>中林</t>
  </si>
  <si>
    <t>60~90㎥/ha</t>
  </si>
  <si>
    <t xml:space="preserve">※両側側溝の場合、延長は２度計上すること。
</t>
  </si>
  <si>
    <t>粘性土・礫質土</t>
  </si>
  <si>
    <t>密林</t>
  </si>
  <si>
    <t>90㎥/ha</t>
  </si>
  <si>
    <t>その他（軟岩(Ⅰ)A等）</t>
  </si>
  <si>
    <t>管渠工</t>
  </si>
  <si>
    <t>③</t>
  </si>
  <si>
    <t>直接工事費計</t>
  </si>
  <si>
    <t>④=①+②+③</t>
  </si>
  <si>
    <t>２　間接工事費</t>
  </si>
  <si>
    <t>２－１　共通仮設費（積上げ）</t>
  </si>
  <si>
    <t>林相</t>
  </si>
  <si>
    <t>伐開幅</t>
  </si>
  <si>
    <t>伐開単価</t>
  </si>
  <si>
    <t>※笹原・根曲のみの場合、伐開費はなし</t>
  </si>
  <si>
    <t>⑤</t>
  </si>
  <si>
    <r>
      <rPr>
        <rFont val="MS PGothic"/>
        <color theme="1"/>
        <sz val="10.0"/>
      </rPr>
      <t>２－２　現場監督費</t>
    </r>
    <r>
      <rPr>
        <rFont val="ＭＳ Ｐゴシック"/>
        <color theme="1"/>
        <sz val="9.0"/>
      </rPr>
      <t>（「森林環境保全整備事業における標準単価の設定等について」第3の１(1)に該当するもの）</t>
    </r>
  </si>
  <si>
    <r>
      <rPr>
        <rFont val="MS PGothic"/>
        <color theme="1"/>
        <sz val="10.0"/>
      </rPr>
      <t>２－２　現場監督費</t>
    </r>
    <r>
      <rPr>
        <rFont val="ＭＳ Ｐゴシック"/>
        <color theme="1"/>
        <sz val="9.0"/>
      </rPr>
      <t>（「森林環境保全整備事業における標準単価の設定等について」第3の１(1)に該当するもの）</t>
    </r>
  </si>
  <si>
    <t>項目</t>
  </si>
  <si>
    <t>現場監督費率</t>
  </si>
  <si>
    <t>現場監督費率（一律加算）</t>
  </si>
  <si>
    <t>現場監督費</t>
  </si>
  <si>
    <t>⑥=率×（④＋⑤）</t>
  </si>
  <si>
    <t>間接工事費計</t>
  </si>
  <si>
    <t>⑦=⑤+⑥</t>
  </si>
  <si>
    <t>３　標準経費</t>
  </si>
  <si>
    <t>直接工事費</t>
  </si>
  <si>
    <t>④</t>
  </si>
  <si>
    <t>間接工事費</t>
  </si>
  <si>
    <t>⑦</t>
  </si>
  <si>
    <t>標準経費（税抜き）</t>
  </si>
  <si>
    <t>④+⑦</t>
  </si>
  <si>
    <t>４　査定経費・補助金額の算出</t>
  </si>
  <si>
    <t>区分</t>
  </si>
  <si>
    <t>適用</t>
  </si>
  <si>
    <t>査定係数</t>
  </si>
  <si>
    <t>補助率</t>
  </si>
  <si>
    <t>（実質補助率）</t>
  </si>
  <si>
    <t>森林経営計画または経営管理実施権配分計画の対象となっているか</t>
  </si>
  <si>
    <t>対象</t>
  </si>
  <si>
    <t>対象外</t>
  </si>
  <si>
    <t>消費税の納税対応状況</t>
  </si>
  <si>
    <t>下記のいずれかに該当するか</t>
  </si>
  <si>
    <t>①一般事業者のうち、課税売上割合が９５％以上かつ課税売上高が５億円以下の場合</t>
  </si>
  <si>
    <t>該当する
→税抜き</t>
  </si>
  <si>
    <t>②一般事業者のうち、課税売上割合が９５％未満又は課税売上高が５億円超であり、個別対応方式で補助対象経費が課税売上のみに対応する場合</t>
  </si>
  <si>
    <t>該当しない
→税込み</t>
  </si>
  <si>
    <t>③上記以外であって、仕入れに係る消費税等相当額があり、かつ、その金額が明らかな場合</t>
  </si>
  <si>
    <t>総括表</t>
  </si>
  <si>
    <t>標準額
税抜き</t>
  </si>
  <si>
    <t>消費税</t>
  </si>
  <si>
    <t>標準額
適用</t>
  </si>
  <si>
    <t>補助金額</t>
  </si>
  <si>
    <t>標準経費×実質補助率（千円未満切り捨て）</t>
  </si>
  <si>
    <t>参考）作業道１ｍあたり</t>
  </si>
  <si>
    <t>標準経費</t>
  </si>
  <si>
    <t>円/m</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</si>
</sst>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_);[Red]\(#,##0\)"/>
    <numFmt numFmtId="165" formatCode="0&quot;m&quot;"/>
    <numFmt numFmtId="166" formatCode="#,##0_ "/>
    <numFmt numFmtId="167" formatCode="0.0&quot;m&quot;"/>
    <numFmt numFmtId="168" formatCode="0.0&quot;㎥&quot;"/>
    <numFmt numFmtId="169" formatCode="0&quot;㎥&quot;"/>
    <numFmt numFmtId="170" formatCode="0.0_ "/>
    <numFmt numFmtId="171" formatCode="0&quot;箇所&quot;"/>
    <numFmt numFmtId="172" formatCode="0_ "/>
  </numFmts>
  <fonts count="12">
    <font>
      <sz val="11.0"/>
      <color rgb="FF000000"/>
      <name val="Calibri"/>
      <scheme val="minor"/>
    </font>
    <font>
      <sz val="11.0"/>
      <color theme="1"/>
      <name val="MS PGothic"/>
    </font>
    <font>
      <sz val="10.0"/>
      <color rgb="FF000000"/>
      <name val="MS PGothic"/>
    </font>
    <font>
      <sz val="10.0"/>
      <color theme="1"/>
      <name val="MS PGothic"/>
    </font>
    <font>
      <sz val="9.0"/>
      <color theme="1"/>
      <name val="MS PGothic"/>
    </font>
    <font>
      <sz val="11.0"/>
      <color rgb="FF000000"/>
      <name val="MS PGothic"/>
    </font>
    <font/>
    <font>
      <strike/>
      <sz val="10.0"/>
      <color theme="1"/>
      <name val="MS PGothic"/>
    </font>
    <font>
      <b/>
      <sz val="10.0"/>
      <color rgb="FF000000"/>
      <name val="MS PGothic"/>
    </font>
    <font>
      <b/>
      <sz val="10.0"/>
      <color theme="1"/>
      <name val="MS PGothic"/>
    </font>
    <font>
      <color theme="1"/>
      <name val="Calibri"/>
    </font>
    <font>
      <sz val="11.0"/>
      <color theme="1"/>
      <name val="MS Mincho"/>
    </font>
  </fonts>
  <fills count="5">
    <fill>
      <patternFill patternType="none"/>
    </fill>
    <fill>
      <patternFill patternType="lightGray"/>
    </fill>
    <fill>
      <patternFill patternType="solid">
        <fgColor rgb="FFFBD4B4"/>
        <bgColor rgb="FFFBD4B4"/>
      </patternFill>
    </fill>
    <fill>
      <patternFill patternType="solid">
        <fgColor rgb="FFFFFF00"/>
        <bgColor rgb="FFFFFF00"/>
      </patternFill>
    </fill>
    <fill>
      <patternFill patternType="solid">
        <fgColor theme="0"/>
        <bgColor theme="0"/>
      </patternFill>
    </fill>
  </fills>
  <borders count="34">
    <border/>
    <border>
      <left style="thin">
        <color rgb="FF000000"/>
      </left>
      <right style="thin">
        <color rgb="FF000000"/>
      </right>
      <top style="thin">
        <color rgb="FF000000"/>
      </top>
      <bottom style="thin">
        <color rgb="FF000000"/>
      </bottom>
    </border>
    <border>
      <left style="thin">
        <color rgb="FF000000"/>
      </left>
    </border>
    <border>
      <bottom style="thin">
        <color rgb="FF000000"/>
      </bottom>
    </border>
    <border>
      <left/>
      <top/>
      <bottom style="thin">
        <color rgb="FF000000"/>
      </bottom>
    </border>
    <border>
      <top/>
      <bottom style="thin">
        <color rgb="FF000000"/>
      </bottom>
    </border>
    <border>
      <left/>
      <right/>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top/>
      <bottom/>
    </border>
    <border>
      <left style="thin">
        <color rgb="FF000000"/>
      </left>
      <top style="thin">
        <color rgb="FF000000"/>
      </top>
    </border>
    <border>
      <left style="thin">
        <color rgb="FF000000"/>
      </left>
      <right style="thin">
        <color rgb="FF000000"/>
      </right>
      <top style="hair">
        <color rgb="FF000000"/>
      </top>
      <bottom style="hair">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bottom style="thin">
        <color rgb="FF000000"/>
      </bottom>
    </border>
    <border>
      <left style="thin">
        <color rgb="FF000000"/>
      </left>
      <right style="thin">
        <color rgb="FF000000"/>
      </right>
      <top style="thin">
        <color rgb="FF000000"/>
      </top>
      <bottom/>
    </border>
    <border>
      <top style="thin">
        <color rgb="FF000000"/>
      </top>
    </border>
    <border>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top style="hair">
        <color rgb="FF000000"/>
      </top>
      <bottom style="hair">
        <color rgb="FF000000"/>
      </bottom>
    </border>
    <border>
      <right style="thin">
        <color rgb="FF000000"/>
      </right>
      <top style="hair">
        <color rgb="FF000000"/>
      </top>
      <bottom style="hair">
        <color rgb="FF000000"/>
      </bottom>
    </border>
    <border>
      <right style="thin">
        <color rgb="FF000000"/>
      </right>
      <bottom style="thin">
        <color rgb="FF000000"/>
      </bottom>
    </border>
    <border>
      <left style="thin">
        <color rgb="FF000000"/>
      </left>
      <top/>
      <bottom/>
    </border>
    <border>
      <top/>
      <bottom/>
    </border>
    <border>
      <top style="hair">
        <color rgb="FF000000"/>
      </top>
      <bottom style="hair">
        <color rgb="FF000000"/>
      </bottom>
    </border>
    <border>
      <left style="thin">
        <color rgb="FF000000"/>
      </left>
      <top style="hair">
        <color rgb="FF000000"/>
      </top>
      <bottom style="thin">
        <color rgb="FF000000"/>
      </bottom>
    </border>
    <border>
      <top style="hair">
        <color rgb="FF000000"/>
      </top>
      <bottom style="thin">
        <color rgb="FF000000"/>
      </bottom>
    </border>
    <border>
      <left style="thin">
        <color rgb="FF000000"/>
      </left>
      <bottom style="hair">
        <color rgb="FF000000"/>
      </bottom>
    </border>
    <border>
      <right style="thin">
        <color rgb="FF000000"/>
      </right>
      <bottom style="hair">
        <color rgb="FF000000"/>
      </bottom>
    </border>
    <border>
      <right style="thin">
        <color rgb="FF000000"/>
      </right>
      <top style="hair">
        <color rgb="FF000000"/>
      </top>
      <bottom style="thin">
        <color rgb="FF000000"/>
      </bottom>
    </border>
    <border>
      <bottom style="double">
        <color rgb="FF000000"/>
      </bottom>
    </border>
    <border>
      <bottom style="medium">
        <color rgb="FF000000"/>
      </bottom>
    </border>
  </borders>
  <cellStyleXfs count="1">
    <xf borderId="0" fillId="0" fontId="0" numFmtId="0" applyAlignment="1" applyFont="1"/>
  </cellStyleXfs>
  <cellXfs count="160">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right" vertical="center"/>
    </xf>
    <xf borderId="0" fillId="0" fontId="1" numFmtId="38" xfId="0" applyAlignment="1" applyFont="1" applyNumberFormat="1">
      <alignment vertical="center"/>
    </xf>
    <xf borderId="0" fillId="0" fontId="3" numFmtId="0" xfId="0" applyAlignment="1" applyFont="1">
      <alignment horizontal="left" vertical="center"/>
    </xf>
    <xf borderId="0" fillId="0" fontId="3" numFmtId="0" xfId="0" applyAlignment="1" applyFont="1">
      <alignment vertical="center"/>
    </xf>
    <xf borderId="1" fillId="0" fontId="1" numFmtId="0" xfId="0" applyAlignment="1" applyBorder="1" applyFont="1">
      <alignment horizontal="center" vertical="center"/>
    </xf>
    <xf borderId="1" fillId="0" fontId="1" numFmtId="38" xfId="0" applyAlignment="1" applyBorder="1" applyFont="1" applyNumberFormat="1">
      <alignment horizontal="center" vertical="center"/>
    </xf>
    <xf borderId="0" fillId="0" fontId="2" numFmtId="0" xfId="0" applyAlignment="1" applyFont="1">
      <alignment vertical="center"/>
    </xf>
    <xf borderId="2" fillId="0" fontId="4" numFmtId="0" xfId="0" applyAlignment="1" applyBorder="1" applyFont="1">
      <alignment horizontal="center" readingOrder="0" vertical="center"/>
    </xf>
    <xf borderId="1" fillId="0" fontId="1" numFmtId="0" xfId="0" applyAlignment="1" applyBorder="1" applyFont="1">
      <alignment vertical="center"/>
    </xf>
    <xf borderId="0" fillId="0" fontId="3" numFmtId="0" xfId="0" applyAlignment="1" applyFont="1">
      <alignment horizontal="right" vertical="center"/>
    </xf>
    <xf borderId="1" fillId="2" fontId="5" numFmtId="164" xfId="0" applyAlignment="1" applyBorder="1" applyFill="1" applyFont="1" applyNumberFormat="1">
      <alignment vertical="center"/>
    </xf>
    <xf borderId="1" fillId="3" fontId="3" numFmtId="0" xfId="0" applyAlignment="1" applyBorder="1" applyFill="1" applyFont="1">
      <alignment vertical="center"/>
    </xf>
    <xf borderId="1" fillId="2" fontId="1" numFmtId="38" xfId="0" applyAlignment="1" applyBorder="1" applyFont="1" applyNumberFormat="1">
      <alignment vertical="center"/>
    </xf>
    <xf borderId="1" fillId="2" fontId="3" numFmtId="0" xfId="0" applyAlignment="1" applyBorder="1" applyFont="1">
      <alignment vertical="center"/>
    </xf>
    <xf borderId="3" fillId="0" fontId="3" numFmtId="0" xfId="0" applyAlignment="1" applyBorder="1" applyFont="1">
      <alignment horizontal="left" vertical="center"/>
    </xf>
    <xf borderId="4" fillId="3" fontId="3" numFmtId="0" xfId="0" applyAlignment="1" applyBorder="1" applyFont="1">
      <alignment horizontal="left" shrinkToFit="1" vertical="center" wrapText="0"/>
    </xf>
    <xf borderId="5" fillId="0" fontId="6" numFmtId="0" xfId="0" applyAlignment="1" applyBorder="1" applyFont="1">
      <alignment vertical="center"/>
    </xf>
    <xf borderId="6" fillId="3" fontId="3" numFmtId="0" xfId="0" applyAlignment="1" applyBorder="1" applyFont="1">
      <alignment horizontal="right" vertical="center"/>
    </xf>
    <xf borderId="0" fillId="0" fontId="3" numFmtId="49" xfId="0" applyAlignment="1" applyFont="1" applyNumberFormat="1">
      <alignment vertical="center"/>
    </xf>
    <xf borderId="1" fillId="0" fontId="3" numFmtId="0" xfId="0" applyAlignment="1" applyBorder="1" applyFont="1">
      <alignment horizontal="center" vertical="center"/>
    </xf>
    <xf borderId="0" fillId="0" fontId="5" numFmtId="38" xfId="0" applyAlignment="1" applyFont="1" applyNumberFormat="1">
      <alignment vertical="center"/>
    </xf>
    <xf borderId="7" fillId="0" fontId="3" numFmtId="0" xfId="0" applyAlignment="1" applyBorder="1" applyFont="1">
      <alignment horizontal="center" vertical="center"/>
    </xf>
    <xf borderId="2" fillId="0" fontId="3" numFmtId="0" xfId="0" applyAlignment="1" applyBorder="1" applyFont="1">
      <alignment horizontal="center" vertical="center"/>
    </xf>
    <xf borderId="8" fillId="0" fontId="3" numFmtId="0" xfId="0" applyAlignment="1" applyBorder="1" applyFont="1">
      <alignment horizontal="center" vertical="center"/>
    </xf>
    <xf borderId="1" fillId="0" fontId="5" numFmtId="38" xfId="0" applyAlignment="1" applyBorder="1" applyFont="1" applyNumberFormat="1">
      <alignment horizontal="center" vertical="center"/>
    </xf>
    <xf borderId="9" fillId="0" fontId="3" numFmtId="0" xfId="0" applyAlignment="1" applyBorder="1" applyFont="1">
      <alignment horizontal="center" vertical="center"/>
    </xf>
    <xf borderId="10" fillId="3" fontId="3" numFmtId="165" xfId="0" applyAlignment="1" applyBorder="1" applyFont="1" applyNumberFormat="1">
      <alignment vertical="center"/>
    </xf>
    <xf borderId="1" fillId="2" fontId="5" numFmtId="38" xfId="0" applyAlignment="1" applyBorder="1" applyFont="1" applyNumberFormat="1">
      <alignment vertical="center"/>
    </xf>
    <xf borderId="10" fillId="2" fontId="2" numFmtId="164" xfId="0" applyAlignment="1" applyBorder="1" applyFont="1" applyNumberFormat="1">
      <alignment vertical="center"/>
    </xf>
    <xf borderId="9" fillId="0" fontId="3" numFmtId="166" xfId="0" applyAlignment="1" applyBorder="1" applyFont="1" applyNumberFormat="1">
      <alignment vertical="center"/>
    </xf>
    <xf borderId="0" fillId="0" fontId="1" numFmtId="0" xfId="0" applyAlignment="1" applyFont="1">
      <alignment horizontal="center" vertical="center"/>
    </xf>
    <xf borderId="11" fillId="0" fontId="3" numFmtId="0" xfId="0" applyAlignment="1" applyBorder="1" applyFont="1">
      <alignment vertical="center"/>
    </xf>
    <xf borderId="11" fillId="0" fontId="3" numFmtId="166" xfId="0" applyAlignment="1" applyBorder="1" applyFont="1" applyNumberFormat="1">
      <alignment horizontal="right" vertical="center"/>
    </xf>
    <xf borderId="2" fillId="0" fontId="3" numFmtId="166" xfId="0" applyAlignment="1" applyBorder="1" applyFont="1" applyNumberFormat="1">
      <alignment vertical="center"/>
    </xf>
    <xf borderId="9" fillId="0" fontId="6" numFmtId="0" xfId="0" applyAlignment="1" applyBorder="1" applyFont="1">
      <alignment vertical="center"/>
    </xf>
    <xf borderId="12" fillId="0" fontId="3" numFmtId="0" xfId="0" applyAlignment="1" applyBorder="1" applyFont="1">
      <alignment horizontal="center" vertical="center"/>
    </xf>
    <xf borderId="12" fillId="3" fontId="3" numFmtId="165" xfId="0" applyAlignment="1" applyBorder="1" applyFont="1" applyNumberFormat="1">
      <alignment vertical="center"/>
    </xf>
    <xf borderId="12" fillId="2" fontId="2" numFmtId="164" xfId="0" applyAlignment="1" applyBorder="1" applyFont="1" applyNumberFormat="1">
      <alignment vertical="center"/>
    </xf>
    <xf borderId="12" fillId="0" fontId="3" numFmtId="166" xfId="0" applyAlignment="1" applyBorder="1" applyFont="1" applyNumberFormat="1">
      <alignment vertical="center"/>
    </xf>
    <xf borderId="2" fillId="0" fontId="6" numFmtId="0" xfId="0" applyAlignment="1" applyBorder="1" applyFont="1">
      <alignment vertical="center"/>
    </xf>
    <xf borderId="13" fillId="0" fontId="3" numFmtId="0" xfId="0" applyAlignment="1" applyBorder="1" applyFont="1">
      <alignment horizontal="center" vertical="center"/>
    </xf>
    <xf borderId="14" fillId="3" fontId="3" numFmtId="165" xfId="0" applyAlignment="1" applyBorder="1" applyFont="1" applyNumberFormat="1">
      <alignment vertical="center"/>
    </xf>
    <xf borderId="14" fillId="2" fontId="2" numFmtId="164" xfId="0" applyAlignment="1" applyBorder="1" applyFont="1" applyNumberFormat="1">
      <alignment vertical="center"/>
    </xf>
    <xf borderId="13" fillId="0" fontId="3" numFmtId="166" xfId="0" applyAlignment="1" applyBorder="1" applyFont="1" applyNumberFormat="1">
      <alignment vertical="center"/>
    </xf>
    <xf borderId="1" fillId="0" fontId="3" numFmtId="0" xfId="0" applyAlignment="1" applyBorder="1" applyFont="1">
      <alignment vertical="center"/>
    </xf>
    <xf borderId="15" fillId="0" fontId="6" numFmtId="0" xfId="0" applyAlignment="1" applyBorder="1" applyFont="1">
      <alignment vertical="center"/>
    </xf>
    <xf borderId="16" fillId="3" fontId="3" numFmtId="165" xfId="0" applyAlignment="1" applyBorder="1" applyFont="1" applyNumberFormat="1">
      <alignment vertical="center"/>
    </xf>
    <xf borderId="16" fillId="2" fontId="2" numFmtId="164" xfId="0" applyAlignment="1" applyBorder="1" applyFont="1" applyNumberFormat="1">
      <alignment vertical="center"/>
    </xf>
    <xf borderId="7" fillId="0" fontId="3" numFmtId="0" xfId="0" applyAlignment="1" applyBorder="1" applyFont="1">
      <alignment vertical="center"/>
    </xf>
    <xf borderId="8" fillId="0" fontId="3" numFmtId="166" xfId="0" applyAlignment="1" applyBorder="1" applyFont="1" applyNumberFormat="1">
      <alignment vertical="center"/>
    </xf>
    <xf borderId="13" fillId="0" fontId="6" numFmtId="0" xfId="0" applyAlignment="1" applyBorder="1" applyFont="1">
      <alignment vertical="center"/>
    </xf>
    <xf borderId="17" fillId="0" fontId="3" numFmtId="0" xfId="0" applyAlignment="1" applyBorder="1" applyFont="1">
      <alignment horizontal="right" vertical="center"/>
    </xf>
    <xf borderId="17" fillId="0" fontId="7" numFmtId="0" xfId="0" applyAlignment="1" applyBorder="1" applyFont="1">
      <alignment horizontal="right" vertical="center"/>
    </xf>
    <xf borderId="17" fillId="0" fontId="3" numFmtId="165" xfId="0" applyAlignment="1" applyBorder="1" applyFont="1" applyNumberFormat="1">
      <alignment vertical="center"/>
    </xf>
    <xf borderId="17" fillId="0" fontId="7" numFmtId="165" xfId="0" applyAlignment="1" applyBorder="1" applyFont="1" applyNumberFormat="1">
      <alignment vertical="center"/>
    </xf>
    <xf borderId="3" fillId="0" fontId="8" numFmtId="38" xfId="0" applyAlignment="1" applyBorder="1" applyFont="1" applyNumberFormat="1">
      <alignment horizontal="right" vertical="center"/>
    </xf>
    <xf borderId="3" fillId="0" fontId="3" numFmtId="0" xfId="0" applyAlignment="1" applyBorder="1" applyFont="1">
      <alignment horizontal="right" vertical="center"/>
    </xf>
    <xf borderId="17" fillId="0" fontId="9" numFmtId="38" xfId="0" applyAlignment="1" applyBorder="1" applyFont="1" applyNumberFormat="1">
      <alignment horizontal="right" vertical="center"/>
    </xf>
    <xf borderId="3" fillId="0" fontId="3" numFmtId="166" xfId="0" applyAlignment="1" applyBorder="1" applyFont="1" applyNumberFormat="1">
      <alignment vertical="center"/>
    </xf>
    <xf borderId="0" fillId="0" fontId="3" numFmtId="166" xfId="0" applyAlignment="1" applyFont="1" applyNumberFormat="1">
      <alignment vertical="center"/>
    </xf>
    <xf borderId="0" fillId="0" fontId="9" numFmtId="38" xfId="0" applyAlignment="1" applyFont="1" applyNumberFormat="1">
      <alignment horizontal="right" vertical="center"/>
    </xf>
    <xf borderId="0" fillId="0" fontId="10" numFmtId="0" xfId="0" applyAlignment="1" applyFont="1">
      <alignment vertical="center"/>
    </xf>
    <xf borderId="1" fillId="0" fontId="3" numFmtId="165" xfId="0" applyAlignment="1" applyBorder="1" applyFont="1" applyNumberFormat="1">
      <alignment horizontal="center" vertical="center"/>
    </xf>
    <xf borderId="1" fillId="2" fontId="3" numFmtId="167" xfId="0" applyAlignment="1" applyBorder="1" applyFont="1" applyNumberFormat="1">
      <alignment horizontal="center" vertical="center"/>
    </xf>
    <xf borderId="1" fillId="0" fontId="3" numFmtId="168" xfId="0" applyAlignment="1" applyBorder="1" applyFont="1" applyNumberFormat="1">
      <alignment horizontal="center" vertical="center"/>
    </xf>
    <xf borderId="0" fillId="0" fontId="3" numFmtId="0" xfId="0" applyAlignment="1" applyFont="1">
      <alignment horizontal="center" vertical="center"/>
    </xf>
    <xf borderId="18" fillId="0" fontId="6" numFmtId="0" xfId="0" applyAlignment="1" applyBorder="1" applyFont="1">
      <alignment vertical="center"/>
    </xf>
    <xf borderId="19" fillId="0" fontId="6" numFmtId="0" xfId="0" applyAlignment="1" applyBorder="1" applyFont="1">
      <alignment vertical="center"/>
    </xf>
    <xf borderId="1" fillId="0" fontId="3" numFmtId="38" xfId="0" applyAlignment="1" applyBorder="1" applyFont="1" applyNumberFormat="1">
      <alignment horizontal="center" vertical="center"/>
    </xf>
    <xf borderId="11" fillId="0" fontId="3" numFmtId="0" xfId="0" applyAlignment="1" applyBorder="1" applyFont="1">
      <alignment horizontal="center" vertical="center"/>
    </xf>
    <xf borderId="7" fillId="0" fontId="3" numFmtId="0" xfId="0" applyAlignment="1" applyBorder="1" applyFont="1">
      <alignment horizontal="left" vertical="center"/>
    </xf>
    <xf borderId="1" fillId="3" fontId="3" numFmtId="169" xfId="0" applyAlignment="1" applyBorder="1" applyFont="1" applyNumberFormat="1">
      <alignment vertical="center"/>
    </xf>
    <xf borderId="1" fillId="2" fontId="2" numFmtId="166" xfId="0" applyAlignment="1" applyBorder="1" applyFont="1" applyNumberFormat="1">
      <alignment vertical="center"/>
    </xf>
    <xf borderId="1" fillId="0" fontId="3" numFmtId="166" xfId="0" applyAlignment="1" applyBorder="1" applyFont="1" applyNumberFormat="1">
      <alignment vertical="center"/>
    </xf>
    <xf borderId="14" fillId="3" fontId="3" numFmtId="169" xfId="0" applyAlignment="1" applyBorder="1" applyFont="1" applyNumberFormat="1">
      <alignment vertical="center"/>
    </xf>
    <xf borderId="14" fillId="2" fontId="2" numFmtId="166" xfId="0" applyAlignment="1" applyBorder="1" applyFont="1" applyNumberFormat="1">
      <alignment vertical="center"/>
    </xf>
    <xf borderId="3" fillId="0" fontId="3" numFmtId="166" xfId="0" applyAlignment="1" applyBorder="1" applyFont="1" applyNumberFormat="1">
      <alignment horizontal="right" vertical="center"/>
    </xf>
    <xf borderId="0" fillId="0" fontId="3" numFmtId="170" xfId="0" applyAlignment="1" applyFont="1" applyNumberFormat="1">
      <alignment vertical="center"/>
    </xf>
    <xf borderId="0" fillId="0" fontId="3" numFmtId="38" xfId="0" applyAlignment="1" applyFont="1" applyNumberFormat="1">
      <alignment horizontal="center" vertical="center"/>
    </xf>
    <xf borderId="1" fillId="0" fontId="3" numFmtId="0" xfId="0" applyAlignment="1" applyBorder="1" applyFont="1">
      <alignment horizontal="center" shrinkToFit="1" vertical="center" wrapText="0"/>
    </xf>
    <xf borderId="20" fillId="0" fontId="6" numFmtId="0" xfId="0" applyAlignment="1" applyBorder="1" applyFont="1">
      <alignment vertical="center"/>
    </xf>
    <xf borderId="1" fillId="0" fontId="3" numFmtId="0" xfId="0" applyAlignment="1" applyBorder="1" applyFont="1">
      <alignment horizontal="right" vertical="center"/>
    </xf>
    <xf borderId="16" fillId="2" fontId="2" numFmtId="166" xfId="0" applyAlignment="1" applyBorder="1" applyFont="1" applyNumberFormat="1">
      <alignment vertical="center"/>
    </xf>
    <xf borderId="8" fillId="0" fontId="3" numFmtId="38" xfId="0" applyAlignment="1" applyBorder="1" applyFont="1" applyNumberFormat="1">
      <alignment vertical="center"/>
    </xf>
    <xf borderId="2" fillId="0" fontId="3" numFmtId="0" xfId="0" applyAlignment="1" applyBorder="1" applyFont="1">
      <alignment horizontal="left" shrinkToFit="0" vertical="center" wrapText="1"/>
    </xf>
    <xf borderId="21" fillId="0" fontId="3" numFmtId="0" xfId="0" applyAlignment="1" applyBorder="1" applyFont="1">
      <alignment horizontal="center" vertical="center"/>
    </xf>
    <xf borderId="22" fillId="0" fontId="6" numFmtId="0" xfId="0" applyAlignment="1" applyBorder="1" applyFont="1">
      <alignment vertical="center"/>
    </xf>
    <xf borderId="12" fillId="2" fontId="2" numFmtId="166" xfId="0" applyAlignment="1" applyBorder="1" applyFont="1" applyNumberFormat="1">
      <alignment vertical="center"/>
    </xf>
    <xf borderId="12" fillId="0" fontId="3" numFmtId="38" xfId="0" applyAlignment="1" applyBorder="1" applyFont="1" applyNumberFormat="1">
      <alignment vertical="center"/>
    </xf>
    <xf borderId="3" fillId="0" fontId="6" numFmtId="0" xfId="0" applyAlignment="1" applyBorder="1" applyFont="1">
      <alignment vertical="center"/>
    </xf>
    <xf borderId="15" fillId="0" fontId="3" numFmtId="0" xfId="0" applyAlignment="1" applyBorder="1" applyFont="1">
      <alignment horizontal="center" vertical="center"/>
    </xf>
    <xf borderId="23" fillId="0" fontId="6" numFmtId="0" xfId="0" applyAlignment="1" applyBorder="1" applyFont="1">
      <alignment vertical="center"/>
    </xf>
    <xf borderId="13" fillId="0" fontId="3" numFmtId="38" xfId="0" applyAlignment="1" applyBorder="1" applyFont="1" applyNumberFormat="1">
      <alignment vertical="center"/>
    </xf>
    <xf borderId="17" fillId="0" fontId="3" numFmtId="0" xfId="0" applyAlignment="1" applyBorder="1" applyFont="1">
      <alignment vertical="center"/>
    </xf>
    <xf borderId="24" fillId="3" fontId="3" numFmtId="0" xfId="0" applyAlignment="1" applyBorder="1" applyFont="1">
      <alignment horizontal="center" shrinkToFit="1" vertical="center" wrapText="0"/>
    </xf>
    <xf borderId="25" fillId="0" fontId="6" numFmtId="0" xfId="0" applyAlignment="1" applyBorder="1" applyFont="1">
      <alignment vertical="center"/>
    </xf>
    <xf borderId="9" fillId="0" fontId="2" numFmtId="166" xfId="0" applyAlignment="1" applyBorder="1" applyFont="1" applyNumberFormat="1">
      <alignment vertical="center"/>
    </xf>
    <xf borderId="9" fillId="0" fontId="3" numFmtId="38" xfId="0" applyAlignment="1" applyBorder="1" applyFont="1" applyNumberFormat="1">
      <alignment vertical="center"/>
    </xf>
    <xf borderId="0" fillId="0" fontId="3" numFmtId="38" xfId="0" applyAlignment="1" applyFont="1" applyNumberFormat="1">
      <alignment vertical="center"/>
    </xf>
    <xf borderId="2" fillId="0" fontId="3" numFmtId="0" xfId="0" applyAlignment="1" applyBorder="1" applyFont="1">
      <alignment vertical="center"/>
    </xf>
    <xf borderId="21" fillId="3" fontId="3" numFmtId="0" xfId="0" applyAlignment="1" applyBorder="1" applyFont="1">
      <alignment horizontal="center" shrinkToFit="1" vertical="center" wrapText="0"/>
    </xf>
    <xf borderId="26" fillId="0" fontId="6" numFmtId="0" xfId="0" applyAlignment="1" applyBorder="1" applyFont="1">
      <alignment vertical="center"/>
    </xf>
    <xf borderId="12" fillId="0" fontId="2" numFmtId="166" xfId="0" applyAlignment="1" applyBorder="1" applyFont="1" applyNumberFormat="1">
      <alignment vertical="center"/>
    </xf>
    <xf borderId="27" fillId="3" fontId="3" numFmtId="0" xfId="0" applyAlignment="1" applyBorder="1" applyFont="1">
      <alignment horizontal="center" shrinkToFit="1" vertical="center" wrapText="0"/>
    </xf>
    <xf borderId="28" fillId="0" fontId="6" numFmtId="0" xfId="0" applyAlignment="1" applyBorder="1" applyFont="1">
      <alignment vertical="center"/>
    </xf>
    <xf borderId="18" fillId="0" fontId="3" numFmtId="0" xfId="0" applyAlignment="1" applyBorder="1" applyFont="1">
      <alignment vertical="center"/>
    </xf>
    <xf borderId="1" fillId="3" fontId="3" numFmtId="165" xfId="0" applyAlignment="1" applyBorder="1" applyFont="1" applyNumberFormat="1">
      <alignment shrinkToFit="1" vertical="center" wrapText="0"/>
    </xf>
    <xf borderId="1" fillId="2" fontId="2" numFmtId="166" xfId="0" applyAlignment="1" applyBorder="1" applyFont="1" applyNumberFormat="1">
      <alignment shrinkToFit="1" vertical="center" wrapText="0"/>
    </xf>
    <xf borderId="1" fillId="0" fontId="3" numFmtId="3" xfId="0" applyAlignment="1" applyBorder="1" applyFont="1" applyNumberFormat="1">
      <alignment shrinkToFit="1" vertical="center" wrapText="0"/>
    </xf>
    <xf borderId="1" fillId="3" fontId="3" numFmtId="171" xfId="0" applyAlignment="1" applyBorder="1" applyFont="1" applyNumberFormat="1">
      <alignment shrinkToFit="1" vertical="center" wrapText="0"/>
    </xf>
    <xf borderId="7" fillId="0" fontId="3" numFmtId="0" xfId="0" applyAlignment="1" applyBorder="1" applyFont="1">
      <alignment horizontal="center" shrinkToFit="1" vertical="center" wrapText="0"/>
    </xf>
    <xf borderId="29" fillId="0" fontId="3" numFmtId="0" xfId="0" applyAlignment="1" applyBorder="1" applyFont="1">
      <alignment horizontal="center" vertical="center"/>
    </xf>
    <xf borderId="30" fillId="0" fontId="6" numFmtId="0" xfId="0" applyAlignment="1" applyBorder="1" applyFont="1">
      <alignment vertical="center"/>
    </xf>
    <xf borderId="17" fillId="0" fontId="6" numFmtId="0" xfId="0" applyAlignment="1" applyBorder="1" applyFont="1">
      <alignment vertical="center"/>
    </xf>
    <xf borderId="16" fillId="3" fontId="3" numFmtId="171" xfId="0" applyAlignment="1" applyBorder="1" applyFont="1" applyNumberFormat="1">
      <alignment shrinkToFit="1" vertical="center" wrapText="0"/>
    </xf>
    <xf borderId="8" fillId="0" fontId="3" numFmtId="3" xfId="0" applyAlignment="1" applyBorder="1" applyFont="1" applyNumberFormat="1">
      <alignment vertical="center"/>
    </xf>
    <xf borderId="12" fillId="3" fontId="3" numFmtId="171" xfId="0" applyAlignment="1" applyBorder="1" applyFont="1" applyNumberFormat="1">
      <alignment shrinkToFit="1" vertical="center" wrapText="0"/>
    </xf>
    <xf borderId="12" fillId="0" fontId="3" numFmtId="3" xfId="0" applyAlignment="1" applyBorder="1" applyFont="1" applyNumberFormat="1">
      <alignment vertical="center"/>
    </xf>
    <xf borderId="15" fillId="0" fontId="3" numFmtId="0" xfId="0" applyAlignment="1" applyBorder="1" applyFont="1">
      <alignment vertical="center"/>
    </xf>
    <xf borderId="3" fillId="0" fontId="3" numFmtId="0" xfId="0" applyAlignment="1" applyBorder="1" applyFont="1">
      <alignment vertical="center"/>
    </xf>
    <xf borderId="14" fillId="3" fontId="3" numFmtId="171" xfId="0" applyAlignment="1" applyBorder="1" applyFont="1" applyNumberFormat="1">
      <alignment shrinkToFit="1" vertical="center" wrapText="0"/>
    </xf>
    <xf borderId="13" fillId="0" fontId="3" numFmtId="3" xfId="0" applyAlignment="1" applyBorder="1" applyFont="1" applyNumberFormat="1">
      <alignment vertical="center"/>
    </xf>
    <xf borderId="27" fillId="0" fontId="3" numFmtId="0" xfId="0" applyAlignment="1" applyBorder="1" applyFont="1">
      <alignment horizontal="center" vertical="center"/>
    </xf>
    <xf borderId="31" fillId="0" fontId="6" numFmtId="0" xfId="0" applyAlignment="1" applyBorder="1" applyFont="1">
      <alignment vertical="center"/>
    </xf>
    <xf borderId="3" fillId="0" fontId="3" numFmtId="0" xfId="0" applyAlignment="1" applyBorder="1" applyFont="1">
      <alignment horizontal="center" vertical="center"/>
    </xf>
    <xf borderId="32" fillId="0" fontId="3" numFmtId="0" xfId="0" applyAlignment="1" applyBorder="1" applyFont="1">
      <alignment vertical="center"/>
    </xf>
    <xf borderId="32" fillId="0" fontId="3" numFmtId="0" xfId="0" applyAlignment="1" applyBorder="1" applyFont="1">
      <alignment horizontal="right" vertical="center"/>
    </xf>
    <xf borderId="32" fillId="0" fontId="3" numFmtId="38" xfId="0" applyAlignment="1" applyBorder="1" applyFont="1" applyNumberFormat="1">
      <alignment vertical="center"/>
    </xf>
    <xf borderId="1" fillId="3" fontId="3" numFmtId="165" xfId="0" applyAlignment="1" applyBorder="1" applyFont="1" applyNumberFormat="1">
      <alignment vertical="center"/>
    </xf>
    <xf borderId="1" fillId="2" fontId="2" numFmtId="38" xfId="0" applyAlignment="1" applyBorder="1" applyFont="1" applyNumberFormat="1">
      <alignment vertical="center"/>
    </xf>
    <xf borderId="1" fillId="0" fontId="3" numFmtId="38" xfId="0" applyAlignment="1" applyBorder="1" applyFont="1" applyNumberFormat="1">
      <alignment vertical="center"/>
    </xf>
    <xf borderId="3" fillId="0" fontId="3" numFmtId="38" xfId="0" applyAlignment="1" applyBorder="1" applyFont="1" applyNumberFormat="1">
      <alignment vertical="center"/>
    </xf>
    <xf borderId="3" fillId="0" fontId="2" numFmtId="0" xfId="0" applyAlignment="1" applyBorder="1" applyFont="1">
      <alignment horizontal="center" vertical="center"/>
    </xf>
    <xf borderId="0" fillId="0" fontId="3" numFmtId="0" xfId="0" applyAlignment="1" applyFont="1">
      <alignment shrinkToFit="1" vertical="center" wrapText="0"/>
    </xf>
    <xf borderId="1" fillId="0" fontId="3" numFmtId="0" xfId="0" applyAlignment="1" applyBorder="1" applyFont="1">
      <alignment shrinkToFit="1" vertical="center" wrapText="0"/>
    </xf>
    <xf borderId="11" fillId="0" fontId="3" numFmtId="0" xfId="0" applyAlignment="1" applyBorder="1" applyFont="1">
      <alignment horizontal="center" shrinkToFit="1" vertical="center" wrapText="0"/>
    </xf>
    <xf borderId="8" fillId="0" fontId="3" numFmtId="9" xfId="0" applyAlignment="1" applyBorder="1" applyFont="1" applyNumberFormat="1">
      <alignment horizontal="center" vertical="center"/>
    </xf>
    <xf borderId="0" fillId="0" fontId="7" numFmtId="0" xfId="0" applyAlignment="1" applyFont="1">
      <alignment vertical="center"/>
    </xf>
    <xf borderId="0" fillId="0" fontId="3" numFmtId="9" xfId="0" applyAlignment="1" applyFont="1" applyNumberFormat="1">
      <alignment vertical="center"/>
    </xf>
    <xf borderId="32" fillId="0" fontId="3" numFmtId="166" xfId="0" applyAlignment="1" applyBorder="1" applyFont="1" applyNumberFormat="1">
      <alignment vertical="center"/>
    </xf>
    <xf borderId="33" fillId="0" fontId="3" numFmtId="0" xfId="0" applyAlignment="1" applyBorder="1" applyFont="1">
      <alignment vertical="center"/>
    </xf>
    <xf borderId="33" fillId="0" fontId="3" numFmtId="0" xfId="0" applyAlignment="1" applyBorder="1" applyFont="1">
      <alignment horizontal="right" vertical="center"/>
    </xf>
    <xf borderId="33" fillId="0" fontId="3" numFmtId="166" xfId="0" applyAlignment="1" applyBorder="1" applyFont="1" applyNumberFormat="1">
      <alignment vertical="center"/>
    </xf>
    <xf quotePrefix="1" borderId="0" fillId="0" fontId="3" numFmtId="0" xfId="0" applyAlignment="1" applyFont="1">
      <alignment vertical="center"/>
    </xf>
    <xf borderId="11" fillId="0" fontId="3" numFmtId="0" xfId="0" applyAlignment="1" applyBorder="1" applyFont="1">
      <alignment horizontal="left" shrinkToFit="0" vertical="center" wrapText="1"/>
    </xf>
    <xf borderId="1" fillId="3" fontId="3" numFmtId="0" xfId="0" applyAlignment="1" applyBorder="1" applyFont="1">
      <alignment horizontal="center" vertical="center"/>
    </xf>
    <xf borderId="1" fillId="2" fontId="3" numFmtId="172" xfId="0" applyAlignment="1" applyBorder="1" applyFont="1" applyNumberFormat="1">
      <alignment horizontal="center" vertical="center"/>
    </xf>
    <xf borderId="1" fillId="2" fontId="3" numFmtId="9" xfId="0" applyAlignment="1" applyBorder="1" applyFont="1" applyNumberFormat="1">
      <alignment horizontal="center" vertical="center"/>
    </xf>
    <xf borderId="0" fillId="0" fontId="3" numFmtId="9" xfId="0" applyAlignment="1" applyFont="1" applyNumberFormat="1">
      <alignment horizontal="right" vertical="center"/>
    </xf>
    <xf borderId="0" fillId="0" fontId="11" numFmtId="0" xfId="0" applyAlignment="1" applyFont="1">
      <alignment vertical="center"/>
    </xf>
    <xf borderId="17" fillId="0" fontId="1" numFmtId="0" xfId="0" applyAlignment="1" applyBorder="1" applyFont="1">
      <alignment vertical="center"/>
    </xf>
    <xf borderId="2" fillId="0" fontId="3" numFmtId="0" xfId="0" applyAlignment="1" applyBorder="1" applyFont="1">
      <alignment horizontal="left" vertical="center"/>
    </xf>
    <xf borderId="8" fillId="0" fontId="3" numFmtId="0" xfId="0" applyAlignment="1" applyBorder="1" applyFont="1">
      <alignment horizontal="center" shrinkToFit="0" vertical="center" wrapText="1"/>
    </xf>
    <xf borderId="8" fillId="3" fontId="3" numFmtId="0" xfId="0" applyAlignment="1" applyBorder="1" applyFont="1">
      <alignment horizontal="center" vertical="center"/>
    </xf>
    <xf borderId="15" fillId="0" fontId="3" numFmtId="0" xfId="0" applyAlignment="1" applyBorder="1" applyFont="1">
      <alignment horizontal="left" vertical="center"/>
    </xf>
    <xf borderId="1" fillId="0" fontId="3" numFmtId="0" xfId="0" applyAlignment="1" applyBorder="1" applyFont="1">
      <alignment horizontal="center" shrinkToFit="0" vertical="center" wrapText="1"/>
    </xf>
    <xf borderId="1" fillId="4" fontId="3" numFmtId="166" xfId="0" applyAlignment="1" applyBorder="1" applyFill="1" applyFont="1" applyNumberFormat="1">
      <alignment horizontal="right" vertical="center"/>
    </xf>
    <xf borderId="0" fillId="0" fontId="9" numFmtId="166" xfId="0" applyAlignment="1" applyFont="1" applyNumberFormat="1">
      <alignment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3"/>
    <col customWidth="1" min="2" max="2" width="10.0"/>
    <col customWidth="1" min="3" max="3" width="10.71"/>
    <col customWidth="1" min="4" max="4" width="10.57"/>
    <col customWidth="1" min="5" max="5" width="9.57"/>
    <col customWidth="1" min="6" max="6" width="9.71"/>
    <col customWidth="1" min="7" max="7" width="10.43"/>
    <col customWidth="1" min="8" max="8" width="10.57"/>
    <col customWidth="1" min="9" max="9" width="9.43"/>
    <col customWidth="1" min="10" max="10" width="5.29"/>
    <col customWidth="1" min="11" max="12" width="9.0"/>
  </cols>
  <sheetData>
    <row r="1" ht="15.0" customHeight="1">
      <c r="A1" s="4" t="s">
        <v>2</v>
      </c>
      <c r="B1" s="5"/>
      <c r="C1" s="5"/>
      <c r="D1" s="5"/>
      <c r="E1" s="5"/>
      <c r="F1" s="5"/>
      <c r="G1" s="5"/>
      <c r="H1" s="8"/>
      <c r="I1" s="5"/>
      <c r="J1" s="2" t="s">
        <v>1</v>
      </c>
      <c r="K1" s="5"/>
      <c r="L1" s="5"/>
    </row>
    <row r="2" ht="15.0" customHeight="1">
      <c r="A2" s="5" t="s">
        <v>13</v>
      </c>
      <c r="B2" s="5"/>
      <c r="C2" s="5"/>
      <c r="D2" s="5"/>
      <c r="E2" s="5"/>
      <c r="F2" s="5"/>
      <c r="G2" s="5"/>
      <c r="H2" s="5"/>
      <c r="I2" s="11" t="s">
        <v>15</v>
      </c>
      <c r="J2" s="13"/>
      <c r="K2" s="5"/>
      <c r="L2" s="5"/>
    </row>
    <row r="3" ht="15.0" customHeight="1">
      <c r="A3" s="5"/>
      <c r="B3" s="5"/>
      <c r="C3" s="5"/>
      <c r="D3" s="5"/>
      <c r="E3" s="5"/>
      <c r="F3" s="5"/>
      <c r="G3" s="5"/>
      <c r="H3" s="5"/>
      <c r="I3" s="11" t="s">
        <v>17</v>
      </c>
      <c r="J3" s="15"/>
      <c r="K3" s="5"/>
      <c r="L3" s="5"/>
    </row>
    <row r="4" ht="15.0" customHeight="1">
      <c r="A4" s="16"/>
      <c r="B4" s="16" t="s">
        <v>19</v>
      </c>
      <c r="C4" s="17"/>
      <c r="D4" s="18"/>
      <c r="E4" s="18"/>
      <c r="F4" s="18"/>
      <c r="G4" s="5"/>
      <c r="H4" s="5"/>
      <c r="I4" s="5"/>
      <c r="J4" s="5"/>
      <c r="K4" s="5"/>
      <c r="L4" s="5"/>
    </row>
    <row r="5" ht="15.0" customHeight="1">
      <c r="A5" s="5"/>
      <c r="B5" s="5"/>
      <c r="C5" s="11"/>
      <c r="D5" s="4"/>
      <c r="E5" s="4"/>
      <c r="F5" s="4"/>
      <c r="G5" s="5"/>
      <c r="H5" s="5"/>
      <c r="I5" s="5"/>
      <c r="J5" s="5"/>
      <c r="K5" s="5"/>
      <c r="L5" s="5"/>
    </row>
    <row r="6" ht="15.0" customHeight="1">
      <c r="A6" s="5"/>
      <c r="B6" s="5" t="s">
        <v>21</v>
      </c>
      <c r="C6" s="19"/>
      <c r="D6" s="4" t="s">
        <v>22</v>
      </c>
      <c r="E6" s="4"/>
      <c r="F6" s="4"/>
      <c r="G6" s="5"/>
      <c r="H6" s="5"/>
      <c r="I6" s="5"/>
      <c r="J6" s="5"/>
      <c r="K6" s="5"/>
      <c r="L6" s="5"/>
    </row>
    <row r="7" ht="15.0" customHeight="1">
      <c r="A7" s="5"/>
      <c r="B7" s="5"/>
      <c r="C7" s="11"/>
      <c r="D7" s="4"/>
      <c r="E7" s="4"/>
      <c r="F7" s="4"/>
      <c r="G7" s="5"/>
      <c r="H7" s="5"/>
      <c r="I7" s="5"/>
      <c r="J7" s="5"/>
      <c r="K7" s="5"/>
      <c r="L7" s="5"/>
    </row>
    <row r="8" ht="15.0" customHeight="1">
      <c r="A8" s="5" t="s">
        <v>24</v>
      </c>
      <c r="B8" s="5"/>
      <c r="C8" s="5"/>
      <c r="D8" s="5"/>
      <c r="E8" s="5"/>
      <c r="F8" s="5"/>
      <c r="G8" s="5"/>
      <c r="H8" s="5"/>
      <c r="I8" s="5"/>
      <c r="J8" s="5"/>
      <c r="K8" s="5"/>
      <c r="L8" s="5"/>
    </row>
    <row r="9" ht="15.0" customHeight="1">
      <c r="A9" s="5"/>
      <c r="B9" s="5"/>
      <c r="C9" s="5"/>
      <c r="D9" s="5"/>
      <c r="E9" s="5"/>
      <c r="F9" s="5"/>
      <c r="G9" s="5"/>
      <c r="H9" s="5"/>
      <c r="I9" s="5"/>
      <c r="J9" s="5"/>
      <c r="K9" s="5"/>
      <c r="L9" s="5"/>
    </row>
    <row r="10" ht="15.0" customHeight="1">
      <c r="A10" s="20"/>
      <c r="B10" s="5" t="s">
        <v>4</v>
      </c>
      <c r="C10" s="5"/>
      <c r="D10" s="5"/>
      <c r="E10" s="5"/>
      <c r="F10" s="5"/>
      <c r="G10" s="5"/>
      <c r="H10" s="5"/>
      <c r="I10" s="5"/>
      <c r="J10" s="5"/>
      <c r="K10" s="5"/>
      <c r="L10" s="5"/>
    </row>
    <row r="11" ht="15.0" customHeight="1">
      <c r="A11" s="5"/>
      <c r="B11" s="21" t="s">
        <v>25</v>
      </c>
      <c r="C11" s="21" t="s">
        <v>26</v>
      </c>
      <c r="D11" s="21" t="s">
        <v>27</v>
      </c>
      <c r="E11" s="21" t="s">
        <v>28</v>
      </c>
      <c r="F11" s="21" t="s">
        <v>29</v>
      </c>
      <c r="G11" s="21" t="s">
        <v>30</v>
      </c>
      <c r="H11" s="23" t="s">
        <v>32</v>
      </c>
      <c r="I11" s="24"/>
      <c r="J11" s="5"/>
      <c r="K11" s="5"/>
      <c r="L11" s="5"/>
    </row>
    <row r="12" ht="15.0" customHeight="1">
      <c r="A12" s="5"/>
      <c r="B12" s="25" t="s">
        <v>37</v>
      </c>
      <c r="C12" s="25"/>
      <c r="D12" s="27" t="s">
        <v>14</v>
      </c>
      <c r="E12" s="28"/>
      <c r="F12" s="30">
        <f>+'単価表'!D5</f>
        <v>2130</v>
      </c>
      <c r="G12" s="31">
        <f t="shared" ref="G12:G17" si="1">ROUNDDOWN(E12*F12,0)</f>
        <v>0</v>
      </c>
      <c r="H12" s="34">
        <f>+SUM(G12:G14)</f>
        <v>0</v>
      </c>
      <c r="I12" s="35"/>
      <c r="J12" s="5"/>
      <c r="K12" s="5"/>
      <c r="L12" s="5"/>
    </row>
    <row r="13" ht="15.0" customHeight="1">
      <c r="A13" s="5"/>
      <c r="B13" s="36"/>
      <c r="C13" s="27" t="s">
        <v>45</v>
      </c>
      <c r="D13" s="37" t="s">
        <v>16</v>
      </c>
      <c r="E13" s="38"/>
      <c r="F13" s="39">
        <f>+'単価表'!D6</f>
        <v>2440</v>
      </c>
      <c r="G13" s="40">
        <f t="shared" si="1"/>
        <v>0</v>
      </c>
      <c r="H13" s="41"/>
      <c r="I13" s="35"/>
      <c r="J13" s="5"/>
      <c r="K13" s="5"/>
      <c r="L13" s="5"/>
    </row>
    <row r="14" ht="15.0" customHeight="1">
      <c r="A14" s="5"/>
      <c r="B14" s="36"/>
      <c r="C14" s="42"/>
      <c r="D14" s="42" t="s">
        <v>18</v>
      </c>
      <c r="E14" s="43"/>
      <c r="F14" s="44">
        <f>+'単価表'!D7</f>
        <v>3340</v>
      </c>
      <c r="G14" s="45">
        <f t="shared" si="1"/>
        <v>0</v>
      </c>
      <c r="H14" s="47"/>
      <c r="I14" s="35"/>
      <c r="J14" s="5"/>
      <c r="K14" s="5"/>
      <c r="L14" s="5"/>
    </row>
    <row r="15" ht="15.0" customHeight="1">
      <c r="A15" s="5"/>
      <c r="B15" s="36"/>
      <c r="C15" s="25"/>
      <c r="D15" s="27" t="s">
        <v>14</v>
      </c>
      <c r="E15" s="48"/>
      <c r="F15" s="49">
        <f>+'単価表'!D8</f>
        <v>310</v>
      </c>
      <c r="G15" s="51">
        <f t="shared" si="1"/>
        <v>0</v>
      </c>
      <c r="H15" s="34">
        <f>+SUM(G15:G17)</f>
        <v>0</v>
      </c>
      <c r="I15" s="35"/>
      <c r="J15" s="5"/>
      <c r="K15" s="5"/>
      <c r="L15" s="5"/>
    </row>
    <row r="16" ht="15.0" customHeight="1">
      <c r="A16" s="5"/>
      <c r="B16" s="36"/>
      <c r="C16" s="27" t="s">
        <v>57</v>
      </c>
      <c r="D16" s="37" t="s">
        <v>16</v>
      </c>
      <c r="E16" s="38"/>
      <c r="F16" s="39">
        <f>+'単価表'!D9</f>
        <v>1160</v>
      </c>
      <c r="G16" s="40">
        <f t="shared" si="1"/>
        <v>0</v>
      </c>
      <c r="H16" s="41"/>
      <c r="I16" s="35"/>
      <c r="J16" s="5"/>
      <c r="K16" s="5"/>
      <c r="L16" s="5"/>
    </row>
    <row r="17" ht="15.0" customHeight="1">
      <c r="A17" s="5"/>
      <c r="B17" s="52"/>
      <c r="C17" s="42"/>
      <c r="D17" s="42" t="s">
        <v>18</v>
      </c>
      <c r="E17" s="43"/>
      <c r="F17" s="44">
        <f>+'単価表'!D10</f>
        <v>2020</v>
      </c>
      <c r="G17" s="45">
        <f t="shared" si="1"/>
        <v>0</v>
      </c>
      <c r="H17" s="47"/>
      <c r="I17" s="35"/>
      <c r="J17" s="5"/>
      <c r="K17" s="5"/>
      <c r="L17" s="5"/>
    </row>
    <row r="18" ht="15.0" customHeight="1">
      <c r="A18" s="5"/>
      <c r="B18" s="5"/>
      <c r="C18" s="5"/>
      <c r="D18" s="54"/>
      <c r="E18" s="56"/>
      <c r="F18" s="59"/>
      <c r="G18" s="58" t="s">
        <v>59</v>
      </c>
      <c r="H18" s="60">
        <f>+H15+H12</f>
        <v>0</v>
      </c>
      <c r="I18" s="61" t="s">
        <v>60</v>
      </c>
      <c r="J18" s="5"/>
      <c r="K18" s="5"/>
      <c r="L18" s="5"/>
    </row>
    <row r="19" ht="15.0" customHeight="1">
      <c r="A19" s="5"/>
      <c r="B19" s="5"/>
      <c r="C19" s="5"/>
      <c r="D19" s="5"/>
      <c r="E19" s="61"/>
      <c r="F19" s="62"/>
      <c r="G19" s="11"/>
      <c r="H19" s="61"/>
      <c r="I19" s="5"/>
      <c r="J19" s="5"/>
      <c r="K19" s="5"/>
      <c r="L19" s="5"/>
    </row>
    <row r="20" ht="15.0" customHeight="1">
      <c r="A20" s="20"/>
      <c r="B20" s="5" t="s">
        <v>31</v>
      </c>
      <c r="C20" s="5"/>
      <c r="D20" s="5"/>
      <c r="E20" s="5"/>
      <c r="F20" s="5"/>
      <c r="G20" s="5"/>
      <c r="H20" s="5"/>
      <c r="I20" s="11"/>
      <c r="J20" s="5"/>
      <c r="K20" s="5"/>
      <c r="L20" s="5"/>
    </row>
    <row r="21" ht="15.0" customHeight="1">
      <c r="A21" s="5"/>
      <c r="B21" s="21" t="s">
        <v>28</v>
      </c>
      <c r="C21" s="21" t="s">
        <v>61</v>
      </c>
      <c r="D21" s="21" t="s">
        <v>62</v>
      </c>
      <c r="E21" s="21" t="s">
        <v>64</v>
      </c>
      <c r="F21" s="5"/>
      <c r="G21" s="5"/>
      <c r="H21" s="5"/>
      <c r="I21" s="5"/>
      <c r="J21" s="5"/>
      <c r="K21" s="5"/>
      <c r="L21" s="5"/>
    </row>
    <row r="22" ht="15.0" customHeight="1">
      <c r="A22" s="5"/>
      <c r="B22" s="64">
        <f>+SUM(E15:E17)</f>
        <v>0</v>
      </c>
      <c r="C22" s="65">
        <v>0.1</v>
      </c>
      <c r="D22" s="65">
        <v>2.0</v>
      </c>
      <c r="E22" s="66">
        <f>+B22*C22*D22</f>
        <v>0</v>
      </c>
      <c r="F22" s="5" t="s">
        <v>67</v>
      </c>
      <c r="G22" s="5"/>
      <c r="H22" s="5"/>
      <c r="I22" s="5"/>
      <c r="J22" s="5"/>
      <c r="K22" s="5"/>
      <c r="L22" s="5"/>
    </row>
    <row r="23" ht="15.0" customHeight="1">
      <c r="A23" s="5"/>
      <c r="B23" s="5"/>
      <c r="C23" s="5"/>
      <c r="D23" s="5"/>
      <c r="E23" s="67" t="s">
        <v>68</v>
      </c>
      <c r="F23" s="5"/>
      <c r="G23" s="5"/>
      <c r="H23" s="5"/>
      <c r="I23" s="5"/>
      <c r="J23" s="5"/>
      <c r="K23" s="5"/>
      <c r="L23" s="5"/>
    </row>
    <row r="24" ht="15.0" customHeight="1">
      <c r="A24" s="5"/>
      <c r="B24" s="23" t="s">
        <v>69</v>
      </c>
      <c r="C24" s="68"/>
      <c r="D24" s="69"/>
      <c r="E24" s="70" t="s">
        <v>64</v>
      </c>
      <c r="F24" s="21" t="s">
        <v>70</v>
      </c>
      <c r="G24" s="21" t="s">
        <v>71</v>
      </c>
      <c r="H24" s="70" t="s">
        <v>30</v>
      </c>
      <c r="I24" s="24"/>
      <c r="J24" s="5"/>
      <c r="K24" s="5"/>
      <c r="L24" s="5"/>
    </row>
    <row r="25" ht="15.0" customHeight="1">
      <c r="A25" s="5"/>
      <c r="B25" s="71" t="s">
        <v>72</v>
      </c>
      <c r="C25" s="72" t="s">
        <v>73</v>
      </c>
      <c r="D25" s="69"/>
      <c r="E25" s="73"/>
      <c r="F25" s="74">
        <f>+'単価表'!D20</f>
        <v>5535</v>
      </c>
      <c r="G25" s="74">
        <f>+'単価表'!D22</f>
        <v>350</v>
      </c>
      <c r="H25" s="75">
        <f t="shared" ref="H25:H26" si="2">ROUNDDOWN(+IF(E25=0,0,MIN(E22,E25)*(F25+G25)),0)</f>
        <v>0</v>
      </c>
      <c r="I25" s="35"/>
      <c r="J25" s="5"/>
      <c r="K25" s="5"/>
      <c r="L25" s="5"/>
    </row>
    <row r="26" ht="15.0" customHeight="1">
      <c r="A26" s="5"/>
      <c r="B26" s="47"/>
      <c r="C26" s="72" t="s">
        <v>36</v>
      </c>
      <c r="D26" s="69"/>
      <c r="E26" s="76"/>
      <c r="F26" s="77">
        <f>+'単価表'!D21</f>
        <v>3321</v>
      </c>
      <c r="G26" s="77">
        <f>+'単価表'!D22</f>
        <v>350</v>
      </c>
      <c r="H26" s="45">
        <f t="shared" si="2"/>
        <v>0</v>
      </c>
      <c r="I26" s="35"/>
      <c r="J26" s="5"/>
      <c r="K26" s="5"/>
      <c r="L26" s="5"/>
    </row>
    <row r="27" ht="15.0" customHeight="1">
      <c r="A27" s="5"/>
      <c r="B27" s="5" t="s">
        <v>77</v>
      </c>
      <c r="C27" s="5"/>
      <c r="D27" s="5"/>
      <c r="E27" s="5"/>
      <c r="F27" s="61"/>
      <c r="G27" s="78" t="s">
        <v>32</v>
      </c>
      <c r="H27" s="60">
        <f>+H26+H25</f>
        <v>0</v>
      </c>
      <c r="I27" s="5" t="s">
        <v>78</v>
      </c>
      <c r="J27" s="5"/>
      <c r="K27" s="5"/>
      <c r="L27" s="5"/>
    </row>
    <row r="28" ht="15.0" customHeight="1">
      <c r="A28" s="5"/>
      <c r="B28" s="5"/>
      <c r="C28" s="5"/>
      <c r="D28" s="5"/>
      <c r="E28" s="79"/>
      <c r="F28" s="5"/>
      <c r="G28" s="5"/>
      <c r="H28" s="5"/>
      <c r="I28" s="5"/>
      <c r="J28" s="5"/>
      <c r="K28" s="5"/>
      <c r="L28" s="5"/>
    </row>
    <row r="29" ht="15.0" customHeight="1">
      <c r="A29" s="20"/>
      <c r="B29" s="5" t="s">
        <v>79</v>
      </c>
      <c r="C29" s="5"/>
      <c r="D29" s="5"/>
      <c r="E29" s="80"/>
      <c r="F29" s="5"/>
      <c r="G29" s="5"/>
      <c r="H29" s="5"/>
      <c r="I29" s="5"/>
      <c r="J29" s="5"/>
      <c r="K29" s="5"/>
      <c r="L29" s="5"/>
    </row>
    <row r="30" ht="15.0" customHeight="1">
      <c r="A30" s="5"/>
      <c r="B30" s="23" t="s">
        <v>80</v>
      </c>
      <c r="C30" s="69"/>
      <c r="D30" s="23" t="s">
        <v>69</v>
      </c>
      <c r="E30" s="69"/>
      <c r="F30" s="21" t="s">
        <v>64</v>
      </c>
      <c r="G30" s="21" t="s">
        <v>81</v>
      </c>
      <c r="H30" s="81" t="s">
        <v>30</v>
      </c>
      <c r="I30" s="5"/>
      <c r="J30" s="5"/>
      <c r="K30" s="5"/>
      <c r="L30" s="5"/>
    </row>
    <row r="31" ht="15.0" customHeight="1">
      <c r="A31" s="5"/>
      <c r="B31" s="33" t="s">
        <v>83</v>
      </c>
      <c r="C31" s="5"/>
      <c r="D31" s="71" t="s">
        <v>84</v>
      </c>
      <c r="E31" s="82"/>
      <c r="F31" s="48"/>
      <c r="G31" s="84">
        <f>+'単価表'!D26</f>
        <v>89</v>
      </c>
      <c r="H31" s="85">
        <f t="shared" ref="H31:H33" si="3">ROUNDDOWN(F31*G31,0)</f>
        <v>0</v>
      </c>
      <c r="I31" s="5"/>
      <c r="J31" s="5"/>
      <c r="K31" s="5"/>
      <c r="L31" s="5"/>
    </row>
    <row r="32" ht="15.0" customHeight="1">
      <c r="A32" s="5"/>
      <c r="B32" s="86" t="s">
        <v>91</v>
      </c>
      <c r="D32" s="87" t="s">
        <v>92</v>
      </c>
      <c r="E32" s="88"/>
      <c r="F32" s="38"/>
      <c r="G32" s="89">
        <f>+'単価表'!D27</f>
        <v>89</v>
      </c>
      <c r="H32" s="90">
        <f t="shared" si="3"/>
        <v>0</v>
      </c>
      <c r="I32" s="5"/>
      <c r="J32" s="5"/>
      <c r="K32" s="5"/>
      <c r="L32" s="5"/>
    </row>
    <row r="33" ht="15.0" customHeight="1">
      <c r="A33" s="5"/>
      <c r="B33" s="47"/>
      <c r="C33" s="91"/>
      <c r="D33" s="92" t="s">
        <v>95</v>
      </c>
      <c r="E33" s="93"/>
      <c r="F33" s="43"/>
      <c r="G33" s="77">
        <f>+'単価表'!D28</f>
        <v>120</v>
      </c>
      <c r="H33" s="94">
        <f t="shared" si="3"/>
        <v>0</v>
      </c>
      <c r="I33" s="5"/>
      <c r="J33" s="5"/>
      <c r="K33" s="5"/>
      <c r="L33" s="5"/>
    </row>
    <row r="34" ht="15.0" customHeight="1">
      <c r="A34" s="5"/>
      <c r="B34" s="33" t="s">
        <v>96</v>
      </c>
      <c r="C34" s="95"/>
      <c r="D34" s="96"/>
      <c r="E34" s="97"/>
      <c r="F34" s="28"/>
      <c r="G34" s="98">
        <f>+IFERROR(VLOOKUP(D34,管渠工単価,2,FALSE),0)</f>
        <v>0</v>
      </c>
      <c r="H34" s="99">
        <f t="shared" ref="H34:H37" si="4">ROUNDDOWN(G34*F34,0)</f>
        <v>0</v>
      </c>
      <c r="I34" s="100"/>
      <c r="J34" s="5"/>
      <c r="K34" s="5"/>
      <c r="L34" s="5"/>
    </row>
    <row r="35" ht="15.0" customHeight="1">
      <c r="A35" s="5"/>
      <c r="B35" s="101"/>
      <c r="C35" s="5"/>
      <c r="D35" s="102"/>
      <c r="E35" s="103"/>
      <c r="F35" s="38"/>
      <c r="G35" s="104">
        <f>+IFERROR(VLOOKUP(D35,管渠工単価,2,FALSE),0)</f>
        <v>0</v>
      </c>
      <c r="H35" s="90">
        <f t="shared" si="4"/>
        <v>0</v>
      </c>
      <c r="I35" s="100"/>
      <c r="J35" s="5"/>
      <c r="K35" s="5"/>
      <c r="L35" s="5"/>
    </row>
    <row r="36" ht="15.0" customHeight="1">
      <c r="A36" s="5"/>
      <c r="B36" s="101"/>
      <c r="C36" s="5"/>
      <c r="D36" s="102"/>
      <c r="E36" s="103"/>
      <c r="F36" s="38"/>
      <c r="G36" s="104">
        <f>+IFERROR(VLOOKUP(D36,管渠工単価,2,FALSE),0)</f>
        <v>0</v>
      </c>
      <c r="H36" s="90">
        <f t="shared" si="4"/>
        <v>0</v>
      </c>
      <c r="I36" s="100"/>
      <c r="J36" s="5"/>
      <c r="K36" s="5"/>
      <c r="L36" s="5"/>
    </row>
    <row r="37" ht="15.0" customHeight="1">
      <c r="A37" s="5"/>
      <c r="B37" s="101"/>
      <c r="C37" s="5"/>
      <c r="D37" s="105"/>
      <c r="E37" s="106"/>
      <c r="F37" s="38"/>
      <c r="G37" s="104">
        <f>+IFERROR(VLOOKUP(D37,管渠工単価,2,FALSE),0)</f>
        <v>0</v>
      </c>
      <c r="H37" s="90">
        <f t="shared" si="4"/>
        <v>0</v>
      </c>
      <c r="I37" s="100"/>
      <c r="J37" s="5"/>
      <c r="K37" s="5"/>
      <c r="L37" s="5"/>
    </row>
    <row r="38" ht="15.0" customHeight="1">
      <c r="A38" s="5"/>
      <c r="B38" s="72" t="s">
        <v>47</v>
      </c>
      <c r="C38" s="107"/>
      <c r="D38" s="92"/>
      <c r="E38" s="93"/>
      <c r="F38" s="108"/>
      <c r="G38" s="109">
        <f>+'単価表'!D29</f>
        <v>16567</v>
      </c>
      <c r="H38" s="110">
        <f t="shared" ref="H38:H45" si="5">ROUNDDOWN(F38*G38,0)</f>
        <v>0</v>
      </c>
      <c r="I38" s="5"/>
      <c r="J38" s="5"/>
      <c r="K38" s="5"/>
      <c r="L38" s="5"/>
    </row>
    <row r="39" ht="15.0" customHeight="1">
      <c r="A39" s="5"/>
      <c r="B39" s="72" t="s">
        <v>48</v>
      </c>
      <c r="C39" s="107"/>
      <c r="D39" s="92"/>
      <c r="E39" s="93"/>
      <c r="F39" s="108"/>
      <c r="G39" s="109">
        <f>+'単価表'!D30</f>
        <v>11150</v>
      </c>
      <c r="H39" s="110">
        <f t="shared" si="5"/>
        <v>0</v>
      </c>
      <c r="I39" s="5"/>
      <c r="J39" s="5"/>
      <c r="K39" s="5"/>
      <c r="L39" s="5"/>
    </row>
    <row r="40" ht="15.0" customHeight="1">
      <c r="A40" s="5"/>
      <c r="B40" s="72" t="s">
        <v>49</v>
      </c>
      <c r="C40" s="107"/>
      <c r="D40" s="92"/>
      <c r="E40" s="93"/>
      <c r="F40" s="111"/>
      <c r="G40" s="109">
        <f>+'単価表'!D31</f>
        <v>7989</v>
      </c>
      <c r="H40" s="110">
        <f t="shared" si="5"/>
        <v>0</v>
      </c>
      <c r="I40" s="5"/>
      <c r="J40" s="5"/>
      <c r="K40" s="5"/>
      <c r="L40" s="5"/>
    </row>
    <row r="41" ht="15.0" customHeight="1">
      <c r="A41" s="5"/>
      <c r="B41" s="112" t="s">
        <v>50</v>
      </c>
      <c r="C41" s="69"/>
      <c r="D41" s="113"/>
      <c r="E41" s="114"/>
      <c r="F41" s="108"/>
      <c r="G41" s="109">
        <f>+'単価表'!D32</f>
        <v>66038</v>
      </c>
      <c r="H41" s="110">
        <f t="shared" si="5"/>
        <v>0</v>
      </c>
      <c r="I41" s="5"/>
      <c r="J41" s="5"/>
      <c r="K41" s="5"/>
      <c r="L41" s="5"/>
    </row>
    <row r="42" ht="15.0" customHeight="1">
      <c r="A42" s="5"/>
      <c r="B42" s="33" t="s">
        <v>51</v>
      </c>
      <c r="C42" s="5"/>
      <c r="D42" s="71" t="s">
        <v>52</v>
      </c>
      <c r="E42" s="115"/>
      <c r="F42" s="116"/>
      <c r="G42" s="84">
        <f>+'単価表'!D33</f>
        <v>120495</v>
      </c>
      <c r="H42" s="117">
        <f t="shared" si="5"/>
        <v>0</v>
      </c>
      <c r="I42" s="5"/>
      <c r="J42" s="5"/>
      <c r="K42" s="5"/>
      <c r="L42" s="5"/>
    </row>
    <row r="43" ht="15.0" customHeight="1">
      <c r="A43" s="5"/>
      <c r="B43" s="101"/>
      <c r="C43" s="5"/>
      <c r="D43" s="87" t="s">
        <v>53</v>
      </c>
      <c r="E43" s="103"/>
      <c r="F43" s="118"/>
      <c r="G43" s="89">
        <f>+'単価表'!D34</f>
        <v>150608</v>
      </c>
      <c r="H43" s="119">
        <f t="shared" si="5"/>
        <v>0</v>
      </c>
      <c r="I43" s="5"/>
      <c r="J43" s="5"/>
      <c r="K43" s="5"/>
      <c r="L43" s="5"/>
    </row>
    <row r="44" ht="15.0" customHeight="1">
      <c r="A44" s="5"/>
      <c r="B44" s="120"/>
      <c r="C44" s="121"/>
      <c r="D44" s="92" t="s">
        <v>54</v>
      </c>
      <c r="E44" s="91"/>
      <c r="F44" s="122"/>
      <c r="G44" s="77">
        <f>+'単価表'!D35</f>
        <v>180718</v>
      </c>
      <c r="H44" s="123">
        <f t="shared" si="5"/>
        <v>0</v>
      </c>
      <c r="I44" s="5"/>
      <c r="J44" s="5"/>
      <c r="K44" s="5"/>
      <c r="L44" s="5"/>
    </row>
    <row r="45" ht="15.0" customHeight="1">
      <c r="A45" s="5"/>
      <c r="B45" s="50" t="s">
        <v>55</v>
      </c>
      <c r="C45" s="121"/>
      <c r="D45" s="124"/>
      <c r="E45" s="125"/>
      <c r="F45" s="111"/>
      <c r="G45" s="109">
        <f>+'単価表'!D36</f>
        <v>23565</v>
      </c>
      <c r="H45" s="110">
        <f t="shared" si="5"/>
        <v>0</v>
      </c>
      <c r="I45" s="5"/>
      <c r="J45" s="5"/>
      <c r="K45" s="5"/>
      <c r="L45" s="5"/>
    </row>
    <row r="46" ht="15.0" customHeight="1">
      <c r="A46" s="5"/>
      <c r="B46" s="5"/>
      <c r="C46" s="5"/>
      <c r="D46" s="5"/>
      <c r="E46" s="5"/>
      <c r="F46" s="5"/>
      <c r="G46" s="126" t="s">
        <v>32</v>
      </c>
      <c r="H46" s="78">
        <f>+SUM(H31:H45)</f>
        <v>0</v>
      </c>
      <c r="I46" s="5" t="s">
        <v>97</v>
      </c>
      <c r="J46" s="5"/>
      <c r="K46" s="5"/>
      <c r="L46" s="5"/>
    </row>
    <row r="47" ht="15.0" customHeight="1">
      <c r="A47" s="5"/>
      <c r="B47" s="5"/>
      <c r="C47" s="5"/>
      <c r="D47" s="5"/>
      <c r="E47" s="5"/>
      <c r="F47" s="5"/>
      <c r="G47" s="5"/>
      <c r="H47" s="5"/>
      <c r="I47" s="5"/>
      <c r="J47" s="5"/>
      <c r="K47" s="5"/>
      <c r="L47" s="5"/>
    </row>
    <row r="48" ht="15.0" customHeight="1">
      <c r="A48" s="5"/>
      <c r="B48" s="5"/>
      <c r="C48" s="5"/>
      <c r="D48" s="5"/>
      <c r="E48" s="100"/>
      <c r="F48" s="127"/>
      <c r="G48" s="128" t="s">
        <v>98</v>
      </c>
      <c r="H48" s="129">
        <f>+H46+H27+H18</f>
        <v>0</v>
      </c>
      <c r="I48" s="5" t="s">
        <v>99</v>
      </c>
      <c r="J48" s="5"/>
      <c r="K48" s="5"/>
      <c r="L48" s="5"/>
    </row>
    <row r="49" ht="15.0" customHeight="1">
      <c r="A49" s="5" t="s">
        <v>100</v>
      </c>
      <c r="B49" s="5"/>
      <c r="C49" s="5"/>
      <c r="D49" s="5"/>
      <c r="E49" s="5"/>
      <c r="F49" s="5"/>
      <c r="G49" s="5"/>
      <c r="H49" s="5"/>
      <c r="I49" s="5"/>
      <c r="J49" s="5"/>
      <c r="K49" s="5"/>
      <c r="L49" s="5"/>
    </row>
    <row r="50" ht="15.0" customHeight="1">
      <c r="A50" s="5"/>
      <c r="B50" s="5"/>
      <c r="C50" s="5"/>
      <c r="D50" s="5"/>
      <c r="E50" s="5"/>
      <c r="F50" s="5"/>
      <c r="G50" s="5"/>
      <c r="H50" s="5"/>
      <c r="I50" s="5"/>
      <c r="J50" s="5"/>
      <c r="K50" s="5"/>
      <c r="L50" s="5"/>
    </row>
    <row r="51" ht="15.0" customHeight="1">
      <c r="A51" s="20"/>
      <c r="B51" s="5" t="s">
        <v>101</v>
      </c>
      <c r="C51" s="5"/>
      <c r="D51" s="5"/>
      <c r="E51" s="5"/>
      <c r="F51" s="5"/>
      <c r="G51" s="5"/>
      <c r="H51" s="5"/>
      <c r="I51" s="5"/>
      <c r="J51" s="5"/>
      <c r="K51" s="5"/>
      <c r="L51" s="5"/>
    </row>
    <row r="52" ht="15.0" customHeight="1">
      <c r="A52" s="5"/>
      <c r="B52" s="5"/>
      <c r="C52" s="21" t="s">
        <v>102</v>
      </c>
      <c r="D52" s="21" t="s">
        <v>69</v>
      </c>
      <c r="E52" s="21" t="s">
        <v>103</v>
      </c>
      <c r="F52" s="21" t="s">
        <v>28</v>
      </c>
      <c r="G52" s="21" t="s">
        <v>104</v>
      </c>
      <c r="H52" s="21" t="s">
        <v>85</v>
      </c>
      <c r="I52" s="5"/>
      <c r="J52" s="5"/>
      <c r="K52" s="5"/>
      <c r="L52" s="5"/>
    </row>
    <row r="53" ht="15.0" customHeight="1">
      <c r="A53" s="5"/>
      <c r="B53" s="25" t="s">
        <v>85</v>
      </c>
      <c r="C53" s="21" t="s">
        <v>86</v>
      </c>
      <c r="D53" s="46"/>
      <c r="E53" s="65">
        <v>2.5</v>
      </c>
      <c r="F53" s="130"/>
      <c r="G53" s="131">
        <f>+'単価表'!D79</f>
        <v>0</v>
      </c>
      <c r="H53" s="132">
        <f t="shared" ref="H53:H56" si="6">ROUNDDOWN(E53*F53*G53,0)</f>
        <v>0</v>
      </c>
      <c r="I53" s="5"/>
      <c r="J53" s="5"/>
      <c r="K53" s="5"/>
      <c r="L53" s="5"/>
    </row>
    <row r="54" ht="15.0" customHeight="1">
      <c r="A54" s="5"/>
      <c r="B54" s="36"/>
      <c r="C54" s="21" t="s">
        <v>88</v>
      </c>
      <c r="D54" s="83" t="s">
        <v>87</v>
      </c>
      <c r="E54" s="65">
        <v>2.5</v>
      </c>
      <c r="F54" s="130"/>
      <c r="G54" s="131">
        <f>+'単価表'!D80</f>
        <v>119</v>
      </c>
      <c r="H54" s="132">
        <f t="shared" si="6"/>
        <v>0</v>
      </c>
      <c r="I54" s="5"/>
      <c r="J54" s="5"/>
      <c r="K54" s="5"/>
      <c r="L54" s="5"/>
    </row>
    <row r="55" ht="15.0" customHeight="1">
      <c r="A55" s="5"/>
      <c r="B55" s="36"/>
      <c r="C55" s="21" t="s">
        <v>89</v>
      </c>
      <c r="D55" s="83" t="s">
        <v>90</v>
      </c>
      <c r="E55" s="65">
        <v>2.5</v>
      </c>
      <c r="F55" s="130"/>
      <c r="G55" s="131">
        <f>+'単価表'!D81</f>
        <v>199</v>
      </c>
      <c r="H55" s="132">
        <f t="shared" si="6"/>
        <v>0</v>
      </c>
      <c r="I55" s="5"/>
      <c r="J55" s="5"/>
      <c r="K55" s="5"/>
      <c r="L55" s="5"/>
    </row>
    <row r="56" ht="15.0" customHeight="1">
      <c r="A56" s="5"/>
      <c r="B56" s="52"/>
      <c r="C56" s="21" t="s">
        <v>93</v>
      </c>
      <c r="D56" s="83" t="s">
        <v>94</v>
      </c>
      <c r="E56" s="65">
        <v>2.5</v>
      </c>
      <c r="F56" s="130"/>
      <c r="G56" s="131">
        <f>+'単価表'!D82</f>
        <v>278</v>
      </c>
      <c r="H56" s="132">
        <f t="shared" si="6"/>
        <v>0</v>
      </c>
      <c r="I56" s="5"/>
      <c r="J56" s="5"/>
      <c r="K56" s="5"/>
      <c r="L56" s="5"/>
    </row>
    <row r="57" ht="15.0" customHeight="1">
      <c r="A57" s="5"/>
      <c r="B57" s="5" t="s">
        <v>105</v>
      </c>
      <c r="C57" s="5"/>
      <c r="D57" s="5"/>
      <c r="E57" s="5"/>
      <c r="F57" s="5"/>
      <c r="G57" s="134" t="s">
        <v>32</v>
      </c>
      <c r="H57" s="133">
        <f>SUM(H54:H56)</f>
        <v>0</v>
      </c>
      <c r="I57" s="100" t="s">
        <v>106</v>
      </c>
      <c r="J57" s="5"/>
      <c r="K57" s="5"/>
      <c r="L57" s="5"/>
    </row>
    <row r="58" ht="15.0" customHeight="1">
      <c r="A58" s="5"/>
      <c r="B58" s="5"/>
      <c r="C58" s="5"/>
      <c r="D58" s="5"/>
      <c r="E58" s="5"/>
      <c r="F58" s="5"/>
      <c r="G58" s="5"/>
      <c r="H58" s="5"/>
      <c r="I58" s="5"/>
      <c r="J58" s="5"/>
      <c r="K58" s="5"/>
      <c r="L58" s="5"/>
    </row>
    <row r="59" ht="15.0" customHeight="1">
      <c r="A59" s="20"/>
      <c r="B59" s="5" t="s">
        <v>108</v>
      </c>
      <c r="C59" s="5"/>
      <c r="D59" s="135"/>
      <c r="E59" s="5"/>
      <c r="F59" s="5"/>
      <c r="G59" s="5"/>
      <c r="H59" s="5"/>
      <c r="I59" s="5"/>
      <c r="J59" s="5"/>
      <c r="K59" s="5"/>
      <c r="L59" s="5"/>
    </row>
    <row r="60" ht="15.0" customHeight="1">
      <c r="A60" s="5"/>
      <c r="B60" s="112" t="s">
        <v>109</v>
      </c>
      <c r="C60" s="68"/>
      <c r="D60" s="68"/>
      <c r="E60" s="68"/>
      <c r="F60" s="69"/>
      <c r="G60" s="136" t="s">
        <v>110</v>
      </c>
      <c r="H60" s="5"/>
      <c r="I60" s="11"/>
      <c r="J60" s="5"/>
      <c r="K60" s="5"/>
      <c r="L60" s="5"/>
    </row>
    <row r="61" ht="15.0" customHeight="1">
      <c r="A61" s="5"/>
      <c r="B61" s="137" t="s">
        <v>111</v>
      </c>
      <c r="C61" s="115"/>
      <c r="D61" s="115"/>
      <c r="E61" s="115"/>
      <c r="F61" s="82"/>
      <c r="G61" s="138">
        <v>0.21</v>
      </c>
      <c r="H61" s="5"/>
      <c r="I61" s="139"/>
      <c r="J61" s="140"/>
      <c r="K61" s="5"/>
      <c r="L61" s="5"/>
    </row>
    <row r="62" ht="15.0" customHeight="1">
      <c r="A62" s="5"/>
      <c r="B62" s="47"/>
      <c r="C62" s="91"/>
      <c r="D62" s="91"/>
      <c r="E62" s="91"/>
      <c r="F62" s="93"/>
      <c r="G62" s="52"/>
      <c r="H62" s="5"/>
      <c r="I62" s="139"/>
      <c r="J62" s="140"/>
      <c r="K62" s="5"/>
      <c r="L62" s="5"/>
    </row>
    <row r="63" ht="15.0" customHeight="1">
      <c r="A63" s="5"/>
      <c r="B63" s="5"/>
      <c r="C63" s="135"/>
      <c r="D63" s="67"/>
      <c r="E63" s="5"/>
      <c r="F63" s="5"/>
      <c r="G63" s="5"/>
      <c r="H63" s="140"/>
      <c r="I63" s="5"/>
      <c r="J63" s="140"/>
      <c r="K63" s="5"/>
      <c r="L63" s="5"/>
    </row>
    <row r="64" ht="15.0" customHeight="1">
      <c r="A64" s="5"/>
      <c r="B64" s="5"/>
      <c r="C64" s="135"/>
      <c r="D64" s="67"/>
      <c r="E64" s="5"/>
      <c r="F64" s="5"/>
      <c r="G64" s="121" t="s">
        <v>112</v>
      </c>
      <c r="H64" s="60">
        <f>ROUNDDOWN((H48+H57)*G61,0)</f>
        <v>0</v>
      </c>
      <c r="I64" s="5" t="s">
        <v>113</v>
      </c>
      <c r="J64" s="140"/>
      <c r="K64" s="5"/>
      <c r="L64" s="5"/>
    </row>
    <row r="65" ht="15.0" customHeight="1">
      <c r="A65" s="5"/>
      <c r="B65" s="5"/>
      <c r="C65" s="5"/>
      <c r="D65" s="5"/>
      <c r="E65" s="5"/>
      <c r="F65" s="5"/>
      <c r="G65" s="5"/>
      <c r="H65" s="5"/>
      <c r="I65" s="5"/>
      <c r="J65" s="5"/>
      <c r="K65" s="5"/>
      <c r="L65" s="5"/>
    </row>
    <row r="66" ht="15.0" customHeight="1">
      <c r="A66" s="5"/>
      <c r="B66" s="5"/>
      <c r="C66" s="5"/>
      <c r="D66" s="5"/>
      <c r="E66" s="100"/>
      <c r="F66" s="127"/>
      <c r="G66" s="128" t="s">
        <v>114</v>
      </c>
      <c r="H66" s="141">
        <f>+H64+H57</f>
        <v>0</v>
      </c>
      <c r="I66" s="5" t="s">
        <v>115</v>
      </c>
      <c r="J66" s="5"/>
      <c r="K66" s="5"/>
      <c r="L66" s="5"/>
    </row>
    <row r="67" ht="15.0" customHeight="1">
      <c r="A67" s="5"/>
      <c r="B67" s="5"/>
      <c r="C67" s="5"/>
      <c r="D67" s="5"/>
      <c r="E67" s="100"/>
      <c r="F67" s="5"/>
      <c r="G67" s="5"/>
      <c r="H67" s="61"/>
      <c r="I67" s="5"/>
      <c r="J67" s="5"/>
      <c r="K67" s="5"/>
      <c r="L67" s="5"/>
    </row>
    <row r="68" ht="15.0" customHeight="1">
      <c r="A68" s="5" t="s">
        <v>116</v>
      </c>
      <c r="B68" s="5"/>
      <c r="C68" s="5"/>
      <c r="D68" s="5"/>
      <c r="E68" s="100"/>
      <c r="F68" s="5"/>
      <c r="G68" s="5"/>
      <c r="H68" s="61"/>
      <c r="I68" s="5"/>
      <c r="J68" s="5"/>
      <c r="K68" s="5"/>
      <c r="L68" s="5"/>
    </row>
    <row r="69" ht="15.0" customHeight="1">
      <c r="A69" s="5"/>
      <c r="B69" s="5"/>
      <c r="C69" s="5"/>
      <c r="D69" s="5"/>
      <c r="E69" s="100"/>
      <c r="F69" s="5"/>
      <c r="G69" s="11" t="s">
        <v>117</v>
      </c>
      <c r="H69" s="61">
        <f>+H48</f>
        <v>0</v>
      </c>
      <c r="I69" s="5" t="s">
        <v>118</v>
      </c>
      <c r="J69" s="5"/>
      <c r="K69" s="5"/>
      <c r="L69" s="5"/>
    </row>
    <row r="70" ht="15.0" customHeight="1">
      <c r="A70" s="5"/>
      <c r="B70" s="5"/>
      <c r="C70" s="5"/>
      <c r="D70" s="5"/>
      <c r="E70" s="5"/>
      <c r="F70" s="5"/>
      <c r="G70" s="11" t="s">
        <v>119</v>
      </c>
      <c r="H70" s="61">
        <f>+H66</f>
        <v>0</v>
      </c>
      <c r="I70" s="5" t="s">
        <v>120</v>
      </c>
      <c r="J70" s="5"/>
      <c r="K70" s="5"/>
      <c r="L70" s="5"/>
    </row>
    <row r="71" ht="15.0" customHeight="1">
      <c r="A71" s="5"/>
      <c r="B71" s="5"/>
      <c r="C71" s="5"/>
      <c r="D71" s="5"/>
      <c r="E71" s="100"/>
      <c r="F71" s="142"/>
      <c r="G71" s="143" t="s">
        <v>121</v>
      </c>
      <c r="H71" s="144">
        <f>+H69+H70</f>
        <v>0</v>
      </c>
      <c r="I71" s="145" t="s">
        <v>122</v>
      </c>
      <c r="J71" s="5"/>
      <c r="K71" s="5"/>
      <c r="L71" s="5"/>
    </row>
    <row r="72" ht="15.0" customHeight="1">
      <c r="A72" s="5"/>
      <c r="B72" s="5"/>
      <c r="C72" s="5"/>
      <c r="D72" s="5"/>
      <c r="E72" s="5"/>
      <c r="F72" s="5"/>
      <c r="G72" s="5"/>
      <c r="H72" s="5"/>
      <c r="I72" s="5"/>
      <c r="J72" s="5"/>
      <c r="K72" s="5"/>
      <c r="L72" s="5"/>
    </row>
    <row r="73" ht="15.0" customHeight="1">
      <c r="A73" s="5" t="s">
        <v>123</v>
      </c>
      <c r="B73" s="5"/>
      <c r="C73" s="5"/>
      <c r="D73" s="5"/>
      <c r="E73" s="5"/>
      <c r="F73" s="5"/>
      <c r="G73" s="5"/>
      <c r="H73" s="5"/>
      <c r="I73" s="11"/>
      <c r="J73" s="140"/>
      <c r="K73" s="5"/>
      <c r="L73" s="5"/>
    </row>
    <row r="74" ht="15.0" customHeight="1">
      <c r="A74" s="5"/>
      <c r="B74" s="5"/>
      <c r="C74" s="5"/>
      <c r="D74" s="5"/>
      <c r="E74" s="21" t="s">
        <v>124</v>
      </c>
      <c r="F74" s="21" t="s">
        <v>125</v>
      </c>
      <c r="G74" s="21" t="s">
        <v>126</v>
      </c>
      <c r="H74" s="21" t="s">
        <v>127</v>
      </c>
      <c r="I74" s="4" t="s">
        <v>128</v>
      </c>
      <c r="J74" s="140"/>
      <c r="K74" s="5"/>
      <c r="L74" s="5"/>
    </row>
    <row r="75" ht="15.0" customHeight="1">
      <c r="A75" s="5"/>
      <c r="B75" s="146" t="s">
        <v>129</v>
      </c>
      <c r="C75" s="115"/>
      <c r="D75" s="82"/>
      <c r="E75" s="21" t="s">
        <v>130</v>
      </c>
      <c r="F75" s="147"/>
      <c r="G75" s="148">
        <v>170.0</v>
      </c>
      <c r="H75" s="149">
        <v>0.4</v>
      </c>
      <c r="I75" s="150">
        <f t="shared" ref="I75:I76" si="7">+G75/100*H75</f>
        <v>0.68</v>
      </c>
      <c r="J75" s="140"/>
      <c r="K75" s="5"/>
      <c r="L75" s="5"/>
    </row>
    <row r="76" ht="15.0" customHeight="1">
      <c r="A76" s="5"/>
      <c r="B76" s="47"/>
      <c r="C76" s="91"/>
      <c r="D76" s="93"/>
      <c r="E76" s="21" t="s">
        <v>131</v>
      </c>
      <c r="F76" s="147"/>
      <c r="G76" s="148">
        <v>90.0</v>
      </c>
      <c r="H76" s="149">
        <v>0.4</v>
      </c>
      <c r="I76" s="150">
        <f t="shared" si="7"/>
        <v>0.36</v>
      </c>
      <c r="J76" s="5"/>
      <c r="K76" s="5"/>
      <c r="L76" s="5"/>
    </row>
    <row r="77" ht="15.0" customHeight="1">
      <c r="A77" s="5"/>
      <c r="B77" s="5"/>
      <c r="C77" s="5"/>
      <c r="D77" s="5"/>
      <c r="E77" s="5"/>
      <c r="F77" s="5"/>
      <c r="G77" s="5"/>
      <c r="H77" s="5"/>
      <c r="I77" s="5"/>
      <c r="J77" s="140"/>
      <c r="K77" s="5"/>
      <c r="L77" s="5"/>
    </row>
    <row r="78" ht="15.0" customHeight="1">
      <c r="A78" s="5"/>
      <c r="B78" s="5" t="s">
        <v>132</v>
      </c>
      <c r="C78" s="151"/>
      <c r="D78" s="151"/>
      <c r="E78" s="151"/>
      <c r="F78" s="151"/>
      <c r="G78" s="151"/>
      <c r="H78" s="151"/>
      <c r="I78" s="151"/>
      <c r="J78" s="151"/>
      <c r="K78" s="5"/>
      <c r="L78" s="5"/>
    </row>
    <row r="79" ht="15.0" customHeight="1">
      <c r="A79" s="5"/>
      <c r="B79" s="33" t="s">
        <v>133</v>
      </c>
      <c r="C79" s="152"/>
      <c r="D79" s="152"/>
      <c r="E79" s="152"/>
      <c r="F79" s="152"/>
      <c r="G79" s="152"/>
      <c r="H79" s="152"/>
      <c r="I79" s="70" t="s">
        <v>124</v>
      </c>
      <c r="J79" s="21" t="s">
        <v>125</v>
      </c>
      <c r="K79" s="5"/>
      <c r="L79" s="5"/>
    </row>
    <row r="80" ht="15.0" customHeight="1">
      <c r="A80" s="5"/>
      <c r="B80" s="153" t="s">
        <v>134</v>
      </c>
      <c r="I80" s="154" t="s">
        <v>135</v>
      </c>
      <c r="J80" s="155"/>
      <c r="K80" s="5"/>
      <c r="L80" s="5"/>
    </row>
    <row r="81" ht="15.0" customHeight="1">
      <c r="A81" s="5"/>
      <c r="B81" s="86" t="s">
        <v>136</v>
      </c>
      <c r="I81" s="52"/>
      <c r="J81" s="52"/>
      <c r="K81" s="5"/>
      <c r="L81" s="5"/>
    </row>
    <row r="82" ht="15.0" customHeight="1">
      <c r="A82" s="5"/>
      <c r="B82" s="41"/>
      <c r="I82" s="154" t="s">
        <v>137</v>
      </c>
      <c r="J82" s="155"/>
      <c r="K82" s="5"/>
      <c r="L82" s="5"/>
    </row>
    <row r="83" ht="15.0" customHeight="1">
      <c r="A83" s="5"/>
      <c r="B83" s="156" t="s">
        <v>138</v>
      </c>
      <c r="C83" s="91"/>
      <c r="D83" s="91"/>
      <c r="E83" s="91"/>
      <c r="F83" s="91"/>
      <c r="G83" s="91"/>
      <c r="H83" s="91"/>
      <c r="I83" s="52"/>
      <c r="J83" s="52"/>
      <c r="K83" s="5"/>
      <c r="L83" s="5"/>
    </row>
    <row r="84" ht="15.0" customHeight="1">
      <c r="A84" s="5"/>
      <c r="B84" s="5"/>
      <c r="C84" s="5"/>
      <c r="D84" s="5"/>
      <c r="E84" s="5"/>
      <c r="F84" s="5"/>
      <c r="G84" s="5"/>
      <c r="H84" s="5"/>
      <c r="I84" s="5"/>
      <c r="J84" s="140"/>
      <c r="K84" s="5"/>
      <c r="L84" s="5"/>
    </row>
    <row r="85" ht="15.0" customHeight="1">
      <c r="A85" s="5"/>
      <c r="B85" s="5" t="s">
        <v>139</v>
      </c>
      <c r="C85" s="5"/>
      <c r="D85" s="5"/>
      <c r="E85" s="5"/>
      <c r="F85" s="5"/>
      <c r="G85" s="5"/>
      <c r="H85" s="5"/>
      <c r="I85" s="5"/>
      <c r="J85" s="140"/>
      <c r="K85" s="5"/>
      <c r="L85" s="5"/>
    </row>
    <row r="86" ht="28.5" customHeight="1">
      <c r="A86" s="5"/>
      <c r="B86" s="157" t="s">
        <v>140</v>
      </c>
      <c r="C86" s="21" t="s">
        <v>141</v>
      </c>
      <c r="D86" s="157" t="s">
        <v>142</v>
      </c>
      <c r="E86" s="157" t="s">
        <v>143</v>
      </c>
      <c r="F86" s="24"/>
      <c r="G86" s="67"/>
      <c r="H86" s="5"/>
      <c r="I86" s="5"/>
      <c r="J86" s="5"/>
      <c r="K86" s="5"/>
      <c r="L86" s="5"/>
    </row>
    <row r="87" ht="15.0" customHeight="1">
      <c r="A87" s="5"/>
      <c r="B87" s="158">
        <f>+H71</f>
        <v>0</v>
      </c>
      <c r="C87" s="158">
        <f>ROUNDDOWN(IF(J80="○",0,B87*0.1),0)</f>
        <v>0</v>
      </c>
      <c r="D87" s="158">
        <f>+C87+B87</f>
        <v>0</v>
      </c>
      <c r="E87" s="158">
        <f>IF(F75="○",ROUNDDOWN(D87*I75,-3),ROUNDDOWN(D87*I76,-3))</f>
        <v>0</v>
      </c>
      <c r="F87" s="5" t="s">
        <v>144</v>
      </c>
      <c r="G87" s="5"/>
      <c r="H87" s="5"/>
      <c r="I87" s="159"/>
      <c r="J87" s="5"/>
      <c r="K87" s="5"/>
      <c r="L87" s="5"/>
    </row>
    <row r="88" ht="15.0" customHeight="1">
      <c r="A88" s="5"/>
      <c r="B88" s="5"/>
      <c r="C88" s="5"/>
      <c r="D88" s="11" t="s">
        <v>21</v>
      </c>
      <c r="E88" s="61" t="str">
        <f>+C6</f>
        <v/>
      </c>
      <c r="F88" s="5" t="s">
        <v>22</v>
      </c>
      <c r="G88" s="5"/>
      <c r="H88" s="5"/>
      <c r="I88" s="5"/>
      <c r="J88" s="5"/>
      <c r="K88" s="5"/>
      <c r="L88" s="5"/>
    </row>
    <row r="89" ht="15.0" customHeight="1">
      <c r="A89" s="5"/>
      <c r="B89" s="5"/>
      <c r="C89" s="11" t="s">
        <v>145</v>
      </c>
      <c r="D89" s="11" t="s">
        <v>146</v>
      </c>
      <c r="E89" s="61">
        <f>+IFERROR(ROUND(D87/E88,0),0)</f>
        <v>0</v>
      </c>
      <c r="F89" s="5" t="s">
        <v>147</v>
      </c>
      <c r="G89" s="5"/>
      <c r="H89" s="5"/>
      <c r="I89" s="5"/>
      <c r="J89" s="5"/>
      <c r="K89" s="5"/>
      <c r="L89" s="5"/>
    </row>
    <row r="90" ht="15.0" customHeight="1">
      <c r="A90" s="5"/>
      <c r="B90" s="5"/>
      <c r="C90" s="5"/>
      <c r="D90" s="11" t="s">
        <v>143</v>
      </c>
      <c r="E90" s="61" t="str">
        <f>+IFERROR(ROUND(E87/E88,0),)</f>
        <v/>
      </c>
      <c r="F90" s="5" t="s">
        <v>147</v>
      </c>
      <c r="G90" s="5"/>
      <c r="H90" s="5"/>
      <c r="I90" s="5"/>
      <c r="J90" s="5"/>
      <c r="K90" s="5"/>
      <c r="L90" s="5"/>
    </row>
    <row r="91" ht="15.0" customHeight="1">
      <c r="A91" s="5"/>
      <c r="B91" s="5"/>
      <c r="C91" s="5"/>
      <c r="D91" s="5"/>
      <c r="E91" s="5"/>
      <c r="F91" s="5"/>
      <c r="G91" s="5"/>
      <c r="H91" s="5"/>
      <c r="I91" s="5"/>
      <c r="J91" s="5"/>
      <c r="K91" s="5"/>
      <c r="L91" s="5"/>
    </row>
  </sheetData>
  <mergeCells count="39">
    <mergeCell ref="C4:F4"/>
    <mergeCell ref="B12:B17"/>
    <mergeCell ref="H12:H14"/>
    <mergeCell ref="H15:H17"/>
    <mergeCell ref="B24:D24"/>
    <mergeCell ref="C25:D25"/>
    <mergeCell ref="C26:D26"/>
    <mergeCell ref="B25:B26"/>
    <mergeCell ref="B30:C30"/>
    <mergeCell ref="D30:E30"/>
    <mergeCell ref="D31:E31"/>
    <mergeCell ref="B32:C33"/>
    <mergeCell ref="D32:E32"/>
    <mergeCell ref="D33:E33"/>
    <mergeCell ref="B41:C41"/>
    <mergeCell ref="D41:E41"/>
    <mergeCell ref="D34:E34"/>
    <mergeCell ref="D35:E35"/>
    <mergeCell ref="D36:E36"/>
    <mergeCell ref="D37:E37"/>
    <mergeCell ref="D38:E38"/>
    <mergeCell ref="D39:E39"/>
    <mergeCell ref="D40:E40"/>
    <mergeCell ref="D42:E42"/>
    <mergeCell ref="D43:E43"/>
    <mergeCell ref="D44:E44"/>
    <mergeCell ref="D45:E45"/>
    <mergeCell ref="B60:F60"/>
    <mergeCell ref="B61:F62"/>
    <mergeCell ref="G61:G62"/>
    <mergeCell ref="B81:H82"/>
    <mergeCell ref="B83:H83"/>
    <mergeCell ref="B53:B56"/>
    <mergeCell ref="B75:D76"/>
    <mergeCell ref="B80:H80"/>
    <mergeCell ref="I80:I81"/>
    <mergeCell ref="J80:J81"/>
    <mergeCell ref="I82:I83"/>
    <mergeCell ref="J82:J83"/>
  </mergeCells>
  <dataValidations>
    <dataValidation type="list" allowBlank="1" showErrorMessage="1" sqref="F75:F76 J80 J82">
      <formula1>"○,－"</formula1>
    </dataValidation>
    <dataValidation type="list" allowBlank="1" showInputMessage="1" prompt="リストにない値です。" sqref="D34:D37">
      <formula1>管渠工種類</formula1>
    </dataValidation>
    <dataValidation type="list" allowBlank="1" showErrorMessage="1" sqref="D63">
      <formula1>"○"</formula1>
    </dataValidation>
  </dataValidations>
  <printOptions/>
  <pageMargins bottom="0.42" footer="0.0" header="0.0" left="0.707638888888889" right="0.707638888888889" top="0.747916666666667"/>
  <pageSetup paperSize="9" orientation="portrait"/>
  <rowBreaks count="1" manualBreakCount="1">
    <brk id="48" man="1"/>
  </rowBreak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3"/>
    <col customWidth="1" min="2" max="2" width="10.0"/>
    <col customWidth="1" min="3" max="3" width="10.71"/>
    <col customWidth="1" min="4" max="4" width="10.57"/>
    <col customWidth="1" min="5" max="5" width="9.57"/>
    <col customWidth="1" min="6" max="6" width="9.71"/>
    <col customWidth="1" min="7" max="7" width="10.43"/>
    <col customWidth="1" min="8" max="8" width="10.57"/>
    <col customWidth="1" min="9" max="9" width="9.43"/>
    <col customWidth="1" min="10" max="10" width="6.57"/>
    <col customWidth="1" min="11" max="12" width="9.0"/>
  </cols>
  <sheetData>
    <row r="1" ht="15.0" customHeight="1">
      <c r="A1" s="4" t="s">
        <v>3</v>
      </c>
      <c r="B1" s="5"/>
      <c r="C1" s="5"/>
      <c r="D1" s="5"/>
      <c r="E1" s="5"/>
      <c r="F1" s="5"/>
      <c r="G1" s="5"/>
      <c r="H1" s="5"/>
      <c r="I1" s="5"/>
      <c r="J1" s="2" t="s">
        <v>1</v>
      </c>
      <c r="K1" s="5"/>
      <c r="L1" s="5"/>
    </row>
    <row r="2" ht="15.0" customHeight="1">
      <c r="A2" s="5" t="s">
        <v>9</v>
      </c>
      <c r="B2" s="5"/>
      <c r="C2" s="5"/>
      <c r="D2" s="5"/>
      <c r="E2" s="5"/>
      <c r="F2" s="5"/>
      <c r="G2" s="5"/>
      <c r="H2" s="5"/>
      <c r="I2" s="11" t="s">
        <v>15</v>
      </c>
      <c r="J2" s="13"/>
      <c r="K2" s="5"/>
      <c r="L2" s="5"/>
    </row>
    <row r="3" ht="15.0" customHeight="1">
      <c r="A3" s="5"/>
      <c r="B3" s="5"/>
      <c r="C3" s="5"/>
      <c r="D3" s="5"/>
      <c r="E3" s="5"/>
      <c r="F3" s="5"/>
      <c r="G3" s="5"/>
      <c r="H3" s="5"/>
      <c r="I3" s="11" t="s">
        <v>17</v>
      </c>
      <c r="J3" s="15"/>
      <c r="K3" s="5"/>
      <c r="L3" s="5"/>
    </row>
    <row r="4" ht="15.0" customHeight="1">
      <c r="A4" s="16"/>
      <c r="B4" s="16" t="s">
        <v>19</v>
      </c>
      <c r="C4" s="17"/>
      <c r="D4" s="18"/>
      <c r="E4" s="18"/>
      <c r="F4" s="18"/>
      <c r="G4" s="5"/>
      <c r="H4" s="5"/>
      <c r="I4" s="5"/>
      <c r="J4" s="5"/>
      <c r="K4" s="5"/>
      <c r="L4" s="5"/>
    </row>
    <row r="5" ht="15.0" customHeight="1">
      <c r="A5" s="5"/>
      <c r="B5" s="5"/>
      <c r="C5" s="11"/>
      <c r="D5" s="4"/>
      <c r="E5" s="4"/>
      <c r="F5" s="4"/>
      <c r="G5" s="5"/>
      <c r="H5" s="5"/>
      <c r="I5" s="5"/>
      <c r="J5" s="5"/>
      <c r="K5" s="5"/>
      <c r="L5" s="5"/>
    </row>
    <row r="6" ht="15.0" customHeight="1">
      <c r="A6" s="5"/>
      <c r="B6" s="5" t="s">
        <v>21</v>
      </c>
      <c r="C6" s="19"/>
      <c r="D6" s="4" t="s">
        <v>22</v>
      </c>
      <c r="E6" s="4"/>
      <c r="F6" s="4"/>
      <c r="G6" s="5"/>
      <c r="H6" s="5"/>
      <c r="I6" s="5"/>
      <c r="J6" s="5"/>
      <c r="K6" s="5"/>
      <c r="L6" s="5"/>
    </row>
    <row r="7" ht="15.0" customHeight="1">
      <c r="A7" s="5"/>
      <c r="B7" s="5"/>
      <c r="C7" s="11"/>
      <c r="D7" s="4"/>
      <c r="E7" s="4"/>
      <c r="F7" s="4"/>
      <c r="G7" s="5"/>
      <c r="H7" s="5"/>
      <c r="I7" s="5"/>
      <c r="J7" s="5"/>
      <c r="K7" s="5"/>
      <c r="L7" s="5"/>
    </row>
    <row r="8" ht="15.0" customHeight="1">
      <c r="A8" s="5" t="s">
        <v>24</v>
      </c>
      <c r="B8" s="5"/>
      <c r="C8" s="5"/>
      <c r="D8" s="5"/>
      <c r="E8" s="5"/>
      <c r="F8" s="5"/>
      <c r="G8" s="5"/>
      <c r="H8" s="5"/>
      <c r="I8" s="5"/>
      <c r="J8" s="5"/>
      <c r="K8" s="5"/>
      <c r="L8" s="5"/>
    </row>
    <row r="9" ht="15.0" customHeight="1">
      <c r="A9" s="5"/>
      <c r="B9" s="5"/>
      <c r="C9" s="5"/>
      <c r="D9" s="5"/>
      <c r="E9" s="5"/>
      <c r="F9" s="5"/>
      <c r="G9" s="5"/>
      <c r="H9" s="5"/>
      <c r="I9" s="5"/>
      <c r="J9" s="5"/>
      <c r="K9" s="5"/>
      <c r="L9" s="5"/>
    </row>
    <row r="10" ht="15.0" customHeight="1">
      <c r="A10" s="20"/>
      <c r="B10" s="5" t="s">
        <v>4</v>
      </c>
      <c r="C10" s="5"/>
      <c r="D10" s="5"/>
      <c r="E10" s="5"/>
      <c r="F10" s="5"/>
      <c r="G10" s="5"/>
      <c r="H10" s="5"/>
      <c r="I10" s="5"/>
      <c r="J10" s="5"/>
      <c r="K10" s="5"/>
      <c r="L10" s="5"/>
    </row>
    <row r="11" ht="15.0" customHeight="1">
      <c r="A11" s="5"/>
      <c r="B11" s="21" t="s">
        <v>25</v>
      </c>
      <c r="C11" s="21" t="s">
        <v>26</v>
      </c>
      <c r="D11" s="21" t="s">
        <v>27</v>
      </c>
      <c r="E11" s="21" t="s">
        <v>28</v>
      </c>
      <c r="F11" s="21" t="s">
        <v>29</v>
      </c>
      <c r="G11" s="21" t="s">
        <v>30</v>
      </c>
      <c r="H11" s="23" t="s">
        <v>32</v>
      </c>
      <c r="I11" s="24"/>
      <c r="J11" s="5"/>
      <c r="K11" s="5"/>
      <c r="L11" s="5"/>
    </row>
    <row r="12" ht="15.0" customHeight="1">
      <c r="A12" s="5"/>
      <c r="B12" s="25" t="s">
        <v>33</v>
      </c>
      <c r="C12" s="25"/>
      <c r="D12" s="27" t="s">
        <v>14</v>
      </c>
      <c r="E12" s="28"/>
      <c r="F12" s="30">
        <f>+'単価表'!D11</f>
        <v>1850</v>
      </c>
      <c r="G12" s="31">
        <f t="shared" ref="G12:G17" si="1">ROUNDDOWN(E12*F12,0)</f>
        <v>0</v>
      </c>
      <c r="H12" s="34">
        <f>+SUM(G12:G14)</f>
        <v>0</v>
      </c>
      <c r="I12" s="35"/>
      <c r="J12" s="5"/>
      <c r="K12" s="5"/>
      <c r="L12" s="5"/>
    </row>
    <row r="13" ht="15.0" customHeight="1">
      <c r="A13" s="5"/>
      <c r="B13" s="36"/>
      <c r="C13" s="27" t="s">
        <v>45</v>
      </c>
      <c r="D13" s="37" t="s">
        <v>16</v>
      </c>
      <c r="E13" s="38"/>
      <c r="F13" s="39">
        <f>+'単価表'!D12</f>
        <v>2290</v>
      </c>
      <c r="G13" s="40">
        <f t="shared" si="1"/>
        <v>0</v>
      </c>
      <c r="H13" s="41"/>
      <c r="I13" s="35"/>
      <c r="J13" s="5"/>
      <c r="K13" s="5"/>
      <c r="L13" s="5"/>
    </row>
    <row r="14" ht="15.0" customHeight="1">
      <c r="A14" s="5"/>
      <c r="B14" s="36"/>
      <c r="C14" s="42"/>
      <c r="D14" s="42" t="s">
        <v>18</v>
      </c>
      <c r="E14" s="43"/>
      <c r="F14" s="44">
        <f>+'単価表'!D13</f>
        <v>3140</v>
      </c>
      <c r="G14" s="45">
        <f t="shared" si="1"/>
        <v>0</v>
      </c>
      <c r="H14" s="47"/>
      <c r="I14" s="35"/>
      <c r="J14" s="5"/>
      <c r="K14" s="5"/>
      <c r="L14" s="5"/>
    </row>
    <row r="15" ht="15.0" customHeight="1">
      <c r="A15" s="5"/>
      <c r="B15" s="36"/>
      <c r="C15" s="25"/>
      <c r="D15" s="27" t="s">
        <v>14</v>
      </c>
      <c r="E15" s="48"/>
      <c r="F15" s="49">
        <f>+'単価表'!D14</f>
        <v>330</v>
      </c>
      <c r="G15" s="51">
        <f t="shared" si="1"/>
        <v>0</v>
      </c>
      <c r="H15" s="34">
        <f>+SUM(G15:G17)</f>
        <v>0</v>
      </c>
      <c r="I15" s="35"/>
      <c r="J15" s="5"/>
      <c r="K15" s="5"/>
      <c r="L15" s="5"/>
    </row>
    <row r="16" ht="15.0" customHeight="1">
      <c r="A16" s="5"/>
      <c r="B16" s="36"/>
      <c r="C16" s="27" t="s">
        <v>57</v>
      </c>
      <c r="D16" s="37" t="s">
        <v>16</v>
      </c>
      <c r="E16" s="38"/>
      <c r="F16" s="39">
        <f>+'単価表'!D15</f>
        <v>1060</v>
      </c>
      <c r="G16" s="40">
        <f t="shared" si="1"/>
        <v>0</v>
      </c>
      <c r="H16" s="41"/>
      <c r="I16" s="35"/>
      <c r="J16" s="5"/>
      <c r="K16" s="5"/>
      <c r="L16" s="5"/>
    </row>
    <row r="17" ht="15.0" customHeight="1">
      <c r="A17" s="5"/>
      <c r="B17" s="52"/>
      <c r="C17" s="42"/>
      <c r="D17" s="42" t="s">
        <v>18</v>
      </c>
      <c r="E17" s="43"/>
      <c r="F17" s="44">
        <f>+'単価表'!D16</f>
        <v>1970</v>
      </c>
      <c r="G17" s="45">
        <f t="shared" si="1"/>
        <v>0</v>
      </c>
      <c r="H17" s="47"/>
      <c r="I17" s="35"/>
      <c r="J17" s="5"/>
      <c r="K17" s="5"/>
      <c r="L17" s="5"/>
    </row>
    <row r="18" ht="15.0" customHeight="1">
      <c r="A18" s="5"/>
      <c r="B18" s="5"/>
      <c r="C18" s="5"/>
      <c r="D18" s="53"/>
      <c r="E18" s="55"/>
      <c r="F18" s="57"/>
      <c r="G18" s="58" t="s">
        <v>59</v>
      </c>
      <c r="H18" s="60">
        <f>+H15+H12</f>
        <v>0</v>
      </c>
      <c r="I18" s="61" t="s">
        <v>60</v>
      </c>
      <c r="J18" s="5"/>
      <c r="K18" s="5"/>
      <c r="L18" s="5"/>
    </row>
    <row r="19" ht="15.0" customHeight="1">
      <c r="A19" s="5"/>
      <c r="B19" s="5"/>
      <c r="C19" s="5"/>
      <c r="D19" s="5"/>
      <c r="E19" s="61"/>
      <c r="F19" s="62"/>
      <c r="G19" s="11"/>
      <c r="H19" s="61"/>
      <c r="I19" s="5"/>
      <c r="J19" s="5"/>
      <c r="K19" s="5"/>
      <c r="L19" s="5"/>
    </row>
    <row r="20" ht="15.0" customHeight="1">
      <c r="A20" s="20"/>
      <c r="B20" s="5" t="s">
        <v>31</v>
      </c>
      <c r="C20" s="5"/>
      <c r="D20" s="5"/>
      <c r="E20" s="5"/>
      <c r="F20" s="5"/>
      <c r="G20" s="5"/>
      <c r="H20" s="5"/>
      <c r="I20" s="11"/>
      <c r="J20" s="5"/>
      <c r="K20" s="5"/>
      <c r="L20" s="5"/>
    </row>
    <row r="21" ht="15.0" customHeight="1">
      <c r="A21" s="5"/>
      <c r="B21" s="21" t="s">
        <v>28</v>
      </c>
      <c r="C21" s="21" t="s">
        <v>61</v>
      </c>
      <c r="D21" s="21" t="s">
        <v>62</v>
      </c>
      <c r="E21" s="21" t="s">
        <v>64</v>
      </c>
      <c r="F21" s="5"/>
      <c r="G21" s="5"/>
      <c r="H21" s="5"/>
      <c r="I21" s="5"/>
      <c r="J21" s="5"/>
      <c r="K21" s="5"/>
      <c r="L21" s="5"/>
    </row>
    <row r="22" ht="15.0" customHeight="1">
      <c r="A22" s="5"/>
      <c r="B22" s="64">
        <f>+SUM(E15:E17)</f>
        <v>0</v>
      </c>
      <c r="C22" s="65">
        <v>0.1</v>
      </c>
      <c r="D22" s="65">
        <v>2.5</v>
      </c>
      <c r="E22" s="66">
        <f>+B22*C22*D22</f>
        <v>0</v>
      </c>
      <c r="F22" s="5" t="s">
        <v>67</v>
      </c>
      <c r="G22" s="5"/>
      <c r="H22" s="5"/>
      <c r="I22" s="5"/>
      <c r="J22" s="5"/>
      <c r="K22" s="5"/>
      <c r="L22" s="5"/>
    </row>
    <row r="23" ht="15.0" customHeight="1">
      <c r="A23" s="5"/>
      <c r="B23" s="5"/>
      <c r="C23" s="5"/>
      <c r="D23" s="5"/>
      <c r="E23" s="67" t="s">
        <v>68</v>
      </c>
      <c r="F23" s="5"/>
      <c r="G23" s="5"/>
      <c r="H23" s="5"/>
      <c r="I23" s="5"/>
      <c r="J23" s="5"/>
      <c r="K23" s="5"/>
      <c r="L23" s="5"/>
    </row>
    <row r="24" ht="15.0" customHeight="1">
      <c r="A24" s="5"/>
      <c r="B24" s="23" t="s">
        <v>69</v>
      </c>
      <c r="C24" s="68"/>
      <c r="D24" s="69"/>
      <c r="E24" s="70" t="s">
        <v>64</v>
      </c>
      <c r="F24" s="21" t="s">
        <v>70</v>
      </c>
      <c r="G24" s="21" t="s">
        <v>71</v>
      </c>
      <c r="H24" s="70" t="s">
        <v>30</v>
      </c>
      <c r="I24" s="24"/>
      <c r="J24" s="5"/>
      <c r="K24" s="5"/>
      <c r="L24" s="5"/>
    </row>
    <row r="25" ht="15.0" customHeight="1">
      <c r="A25" s="5"/>
      <c r="B25" s="71" t="s">
        <v>72</v>
      </c>
      <c r="C25" s="72" t="s">
        <v>74</v>
      </c>
      <c r="D25" s="69"/>
      <c r="E25" s="73"/>
      <c r="F25" s="74">
        <f>+'単価表'!D20</f>
        <v>5535</v>
      </c>
      <c r="G25" s="74">
        <f>+'単価表'!D22</f>
        <v>350</v>
      </c>
      <c r="H25" s="75">
        <f t="shared" ref="H25:H26" si="2">ROUNDDOWN(+IF(E25=0,0,MIN(E22,E25)*(F25+G25)),0)</f>
        <v>0</v>
      </c>
      <c r="I25" s="35"/>
      <c r="J25" s="5"/>
      <c r="K25" s="5"/>
      <c r="L25" s="5"/>
    </row>
    <row r="26" ht="15.0" customHeight="1">
      <c r="A26" s="5"/>
      <c r="B26" s="47"/>
      <c r="C26" s="72" t="s">
        <v>36</v>
      </c>
      <c r="D26" s="69"/>
      <c r="E26" s="76"/>
      <c r="F26" s="77">
        <f>+'単価表'!D21</f>
        <v>3321</v>
      </c>
      <c r="G26" s="77">
        <f>+'単価表'!D22</f>
        <v>350</v>
      </c>
      <c r="H26" s="45">
        <f t="shared" si="2"/>
        <v>0</v>
      </c>
      <c r="I26" s="35"/>
      <c r="J26" s="5"/>
      <c r="K26" s="5"/>
      <c r="L26" s="5"/>
    </row>
    <row r="27" ht="15.0" customHeight="1">
      <c r="A27" s="5"/>
      <c r="B27" s="5" t="s">
        <v>77</v>
      </c>
      <c r="C27" s="5"/>
      <c r="D27" s="5"/>
      <c r="E27" s="5"/>
      <c r="F27" s="61"/>
      <c r="G27" s="78" t="s">
        <v>32</v>
      </c>
      <c r="H27" s="60">
        <f>+H26+H25</f>
        <v>0</v>
      </c>
      <c r="I27" s="5" t="s">
        <v>78</v>
      </c>
      <c r="J27" s="5"/>
      <c r="K27" s="5"/>
      <c r="L27" s="5"/>
    </row>
    <row r="28" ht="15.0" customHeight="1">
      <c r="A28" s="5"/>
      <c r="B28" s="5"/>
      <c r="C28" s="5"/>
      <c r="D28" s="5"/>
      <c r="E28" s="79"/>
      <c r="F28" s="5"/>
      <c r="G28" s="5"/>
      <c r="H28" s="5"/>
      <c r="I28" s="5"/>
      <c r="J28" s="5"/>
      <c r="K28" s="5"/>
      <c r="L28" s="5"/>
    </row>
    <row r="29" ht="15.0" customHeight="1">
      <c r="A29" s="20"/>
      <c r="B29" s="5" t="s">
        <v>79</v>
      </c>
      <c r="C29" s="5"/>
      <c r="D29" s="5"/>
      <c r="E29" s="80"/>
      <c r="F29" s="5"/>
      <c r="G29" s="5"/>
      <c r="H29" s="5"/>
      <c r="I29" s="5"/>
      <c r="J29" s="5"/>
      <c r="K29" s="5"/>
      <c r="L29" s="5"/>
    </row>
    <row r="30" ht="15.0" customHeight="1">
      <c r="A30" s="5"/>
      <c r="B30" s="23" t="s">
        <v>80</v>
      </c>
      <c r="C30" s="69"/>
      <c r="D30" s="23" t="s">
        <v>69</v>
      </c>
      <c r="E30" s="69"/>
      <c r="F30" s="21" t="s">
        <v>64</v>
      </c>
      <c r="G30" s="21" t="s">
        <v>81</v>
      </c>
      <c r="H30" s="81" t="s">
        <v>30</v>
      </c>
      <c r="I30" s="5"/>
      <c r="J30" s="5"/>
      <c r="K30" s="5"/>
      <c r="L30" s="5"/>
    </row>
    <row r="31" ht="15.0" customHeight="1">
      <c r="A31" s="5"/>
      <c r="B31" s="33" t="s">
        <v>83</v>
      </c>
      <c r="C31" s="5"/>
      <c r="D31" s="71" t="s">
        <v>84</v>
      </c>
      <c r="E31" s="82"/>
      <c r="F31" s="48"/>
      <c r="G31" s="84">
        <f>+'単価表'!D26</f>
        <v>89</v>
      </c>
      <c r="H31" s="85">
        <f t="shared" ref="H31:H33" si="3">ROUNDDOWN(F31*G31,0)</f>
        <v>0</v>
      </c>
      <c r="I31" s="5"/>
      <c r="J31" s="5"/>
      <c r="K31" s="5"/>
      <c r="L31" s="5"/>
    </row>
    <row r="32" ht="15.0" customHeight="1">
      <c r="A32" s="5"/>
      <c r="B32" s="86" t="s">
        <v>91</v>
      </c>
      <c r="D32" s="87" t="s">
        <v>92</v>
      </c>
      <c r="E32" s="88"/>
      <c r="F32" s="38"/>
      <c r="G32" s="89">
        <f>+'単価表'!D27</f>
        <v>89</v>
      </c>
      <c r="H32" s="90">
        <f t="shared" si="3"/>
        <v>0</v>
      </c>
      <c r="I32" s="5"/>
      <c r="J32" s="5"/>
      <c r="K32" s="5"/>
      <c r="L32" s="5"/>
    </row>
    <row r="33" ht="15.0" customHeight="1">
      <c r="A33" s="5"/>
      <c r="B33" s="47"/>
      <c r="C33" s="91"/>
      <c r="D33" s="92" t="s">
        <v>95</v>
      </c>
      <c r="E33" s="93"/>
      <c r="F33" s="43"/>
      <c r="G33" s="77">
        <f>+'単価表'!D28</f>
        <v>120</v>
      </c>
      <c r="H33" s="94">
        <f t="shared" si="3"/>
        <v>0</v>
      </c>
      <c r="I33" s="5"/>
      <c r="J33" s="5"/>
      <c r="K33" s="5"/>
      <c r="L33" s="5"/>
    </row>
    <row r="34" ht="15.0" customHeight="1">
      <c r="A34" s="5"/>
      <c r="B34" s="33" t="s">
        <v>96</v>
      </c>
      <c r="C34" s="95"/>
      <c r="D34" s="96"/>
      <c r="E34" s="97"/>
      <c r="F34" s="28"/>
      <c r="G34" s="98">
        <f>+IFERROR(VLOOKUP(D34,管渠工単価,2,FALSE),0)</f>
        <v>0</v>
      </c>
      <c r="H34" s="99">
        <f t="shared" ref="H34:H37" si="4">ROUNDDOWN(G34*F34,0)</f>
        <v>0</v>
      </c>
      <c r="I34" s="100"/>
      <c r="J34" s="5"/>
      <c r="K34" s="5"/>
      <c r="L34" s="5"/>
    </row>
    <row r="35" ht="15.0" customHeight="1">
      <c r="A35" s="5"/>
      <c r="B35" s="101"/>
      <c r="C35" s="5"/>
      <c r="D35" s="102"/>
      <c r="E35" s="103"/>
      <c r="F35" s="38"/>
      <c r="G35" s="104">
        <f>+IFERROR(VLOOKUP(D35,管渠工単価,2,FALSE),0)</f>
        <v>0</v>
      </c>
      <c r="H35" s="90">
        <f t="shared" si="4"/>
        <v>0</v>
      </c>
      <c r="I35" s="100"/>
      <c r="J35" s="5"/>
      <c r="K35" s="5"/>
      <c r="L35" s="5"/>
    </row>
    <row r="36" ht="15.0" customHeight="1">
      <c r="A36" s="5"/>
      <c r="B36" s="101"/>
      <c r="C36" s="5"/>
      <c r="D36" s="102"/>
      <c r="E36" s="103"/>
      <c r="F36" s="38"/>
      <c r="G36" s="104">
        <f>+IFERROR(VLOOKUP(D36,管渠工単価,2,FALSE),0)</f>
        <v>0</v>
      </c>
      <c r="H36" s="90">
        <f t="shared" si="4"/>
        <v>0</v>
      </c>
      <c r="I36" s="100"/>
      <c r="J36" s="5"/>
      <c r="K36" s="5"/>
      <c r="L36" s="5"/>
    </row>
    <row r="37" ht="15.0" customHeight="1">
      <c r="A37" s="5"/>
      <c r="B37" s="101"/>
      <c r="C37" s="5"/>
      <c r="D37" s="105"/>
      <c r="E37" s="106"/>
      <c r="F37" s="38"/>
      <c r="G37" s="104">
        <f>+IFERROR(VLOOKUP(D37,管渠工単価,2,FALSE),0)</f>
        <v>0</v>
      </c>
      <c r="H37" s="90">
        <f t="shared" si="4"/>
        <v>0</v>
      </c>
      <c r="I37" s="100"/>
      <c r="J37" s="5"/>
      <c r="K37" s="5"/>
      <c r="L37" s="5"/>
    </row>
    <row r="38" ht="15.0" customHeight="1">
      <c r="A38" s="5"/>
      <c r="B38" s="72" t="s">
        <v>47</v>
      </c>
      <c r="C38" s="107"/>
      <c r="D38" s="92"/>
      <c r="E38" s="93"/>
      <c r="F38" s="108"/>
      <c r="G38" s="109">
        <f>+'単価表'!D29</f>
        <v>16567</v>
      </c>
      <c r="H38" s="110">
        <f t="shared" ref="H38:H45" si="5">ROUNDDOWN(F38*G38,0)</f>
        <v>0</v>
      </c>
      <c r="I38" s="5"/>
      <c r="J38" s="5"/>
      <c r="K38" s="5"/>
      <c r="L38" s="5"/>
    </row>
    <row r="39" ht="15.0" customHeight="1">
      <c r="A39" s="5"/>
      <c r="B39" s="72" t="s">
        <v>48</v>
      </c>
      <c r="C39" s="107"/>
      <c r="D39" s="92"/>
      <c r="E39" s="93"/>
      <c r="F39" s="108"/>
      <c r="G39" s="109">
        <f>+'単価表'!D30</f>
        <v>11150</v>
      </c>
      <c r="H39" s="110">
        <f t="shared" si="5"/>
        <v>0</v>
      </c>
      <c r="I39" s="5"/>
      <c r="J39" s="5"/>
      <c r="K39" s="5"/>
      <c r="L39" s="5"/>
    </row>
    <row r="40" ht="15.0" customHeight="1">
      <c r="A40" s="5"/>
      <c r="B40" s="72" t="s">
        <v>49</v>
      </c>
      <c r="C40" s="107"/>
      <c r="D40" s="92"/>
      <c r="E40" s="93"/>
      <c r="F40" s="111"/>
      <c r="G40" s="109">
        <f>+'単価表'!D31</f>
        <v>7989</v>
      </c>
      <c r="H40" s="110">
        <f t="shared" si="5"/>
        <v>0</v>
      </c>
      <c r="I40" s="5"/>
      <c r="J40" s="5"/>
      <c r="K40" s="5"/>
      <c r="L40" s="5"/>
    </row>
    <row r="41" ht="15.0" customHeight="1">
      <c r="A41" s="5"/>
      <c r="B41" s="112" t="s">
        <v>50</v>
      </c>
      <c r="C41" s="69"/>
      <c r="D41" s="113"/>
      <c r="E41" s="114"/>
      <c r="F41" s="108"/>
      <c r="G41" s="109">
        <f>+'単価表'!D32</f>
        <v>66038</v>
      </c>
      <c r="H41" s="110">
        <f t="shared" si="5"/>
        <v>0</v>
      </c>
      <c r="I41" s="5"/>
      <c r="J41" s="5"/>
      <c r="K41" s="5"/>
      <c r="L41" s="5"/>
    </row>
    <row r="42" ht="15.0" customHeight="1">
      <c r="A42" s="5"/>
      <c r="B42" s="33" t="s">
        <v>51</v>
      </c>
      <c r="C42" s="5"/>
      <c r="D42" s="71" t="s">
        <v>52</v>
      </c>
      <c r="E42" s="115"/>
      <c r="F42" s="116"/>
      <c r="G42" s="84">
        <f>+'単価表'!D33</f>
        <v>120495</v>
      </c>
      <c r="H42" s="117">
        <f t="shared" si="5"/>
        <v>0</v>
      </c>
      <c r="I42" s="5"/>
      <c r="J42" s="5"/>
      <c r="K42" s="5"/>
      <c r="L42" s="5"/>
    </row>
    <row r="43" ht="15.0" customHeight="1">
      <c r="A43" s="5"/>
      <c r="B43" s="101"/>
      <c r="C43" s="5"/>
      <c r="D43" s="87" t="s">
        <v>53</v>
      </c>
      <c r="E43" s="103"/>
      <c r="F43" s="118"/>
      <c r="G43" s="89">
        <f>+'単価表'!D34</f>
        <v>150608</v>
      </c>
      <c r="H43" s="119">
        <f t="shared" si="5"/>
        <v>0</v>
      </c>
      <c r="I43" s="5"/>
      <c r="J43" s="5"/>
      <c r="K43" s="5"/>
      <c r="L43" s="5"/>
    </row>
    <row r="44" ht="15.0" customHeight="1">
      <c r="A44" s="5"/>
      <c r="B44" s="120"/>
      <c r="C44" s="121"/>
      <c r="D44" s="92" t="s">
        <v>54</v>
      </c>
      <c r="E44" s="91"/>
      <c r="F44" s="122"/>
      <c r="G44" s="77">
        <f>+'単価表'!D35</f>
        <v>180718</v>
      </c>
      <c r="H44" s="123">
        <f t="shared" si="5"/>
        <v>0</v>
      </c>
      <c r="I44" s="5"/>
      <c r="J44" s="5"/>
      <c r="K44" s="5"/>
      <c r="L44" s="5"/>
    </row>
    <row r="45" ht="15.0" customHeight="1">
      <c r="A45" s="5"/>
      <c r="B45" s="50" t="s">
        <v>55</v>
      </c>
      <c r="C45" s="121"/>
      <c r="D45" s="124"/>
      <c r="E45" s="125"/>
      <c r="F45" s="111"/>
      <c r="G45" s="109">
        <f>+'単価表'!D36</f>
        <v>23565</v>
      </c>
      <c r="H45" s="110">
        <f t="shared" si="5"/>
        <v>0</v>
      </c>
      <c r="I45" s="5"/>
      <c r="J45" s="5"/>
      <c r="K45" s="5"/>
      <c r="L45" s="5"/>
    </row>
    <row r="46" ht="15.0" customHeight="1">
      <c r="A46" s="5"/>
      <c r="B46" s="5"/>
      <c r="C46" s="5"/>
      <c r="D46" s="5"/>
      <c r="E46" s="5"/>
      <c r="F46" s="5"/>
      <c r="G46" s="126" t="s">
        <v>32</v>
      </c>
      <c r="H46" s="78">
        <f>+SUM(H31:H45)</f>
        <v>0</v>
      </c>
      <c r="I46" s="5" t="s">
        <v>97</v>
      </c>
      <c r="J46" s="5"/>
      <c r="K46" s="5"/>
      <c r="L46" s="5"/>
    </row>
    <row r="47" ht="15.0" customHeight="1">
      <c r="A47" s="5"/>
      <c r="B47" s="5"/>
      <c r="C47" s="5"/>
      <c r="D47" s="5"/>
      <c r="E47" s="5"/>
      <c r="F47" s="5"/>
      <c r="G47" s="5"/>
      <c r="H47" s="5"/>
      <c r="I47" s="5"/>
      <c r="J47" s="5"/>
      <c r="K47" s="5"/>
      <c r="L47" s="5"/>
    </row>
    <row r="48" ht="15.0" customHeight="1">
      <c r="A48" s="5"/>
      <c r="B48" s="5"/>
      <c r="C48" s="5"/>
      <c r="D48" s="5"/>
      <c r="E48" s="100"/>
      <c r="F48" s="127"/>
      <c r="G48" s="128" t="s">
        <v>98</v>
      </c>
      <c r="H48" s="129">
        <f>+H46+H27+H18</f>
        <v>0</v>
      </c>
      <c r="I48" s="5" t="s">
        <v>99</v>
      </c>
      <c r="J48" s="5"/>
      <c r="K48" s="5"/>
      <c r="L48" s="5"/>
    </row>
    <row r="49" ht="15.0" customHeight="1">
      <c r="A49" s="5" t="s">
        <v>100</v>
      </c>
      <c r="B49" s="5"/>
      <c r="C49" s="5"/>
      <c r="D49" s="5"/>
      <c r="E49" s="5"/>
      <c r="F49" s="5"/>
      <c r="G49" s="5"/>
      <c r="H49" s="5"/>
      <c r="I49" s="5"/>
      <c r="J49" s="5"/>
      <c r="K49" s="5"/>
      <c r="L49" s="5"/>
    </row>
    <row r="50" ht="15.0" customHeight="1">
      <c r="A50" s="5"/>
      <c r="B50" s="5"/>
      <c r="C50" s="5"/>
      <c r="D50" s="5"/>
      <c r="E50" s="5"/>
      <c r="F50" s="5"/>
      <c r="G50" s="5"/>
      <c r="H50" s="5"/>
      <c r="I50" s="5"/>
      <c r="J50" s="5"/>
      <c r="K50" s="5"/>
      <c r="L50" s="5"/>
    </row>
    <row r="51" ht="15.0" customHeight="1">
      <c r="A51" s="20"/>
      <c r="B51" s="5" t="s">
        <v>101</v>
      </c>
      <c r="C51" s="5"/>
      <c r="D51" s="5"/>
      <c r="E51" s="5"/>
      <c r="F51" s="5"/>
      <c r="G51" s="5"/>
      <c r="H51" s="5"/>
      <c r="I51" s="5"/>
      <c r="J51" s="5"/>
      <c r="K51" s="5"/>
      <c r="L51" s="5"/>
    </row>
    <row r="52" ht="15.0" customHeight="1">
      <c r="A52" s="5"/>
      <c r="B52" s="5"/>
      <c r="C52" s="21" t="s">
        <v>102</v>
      </c>
      <c r="D52" s="21" t="s">
        <v>69</v>
      </c>
      <c r="E52" s="21" t="s">
        <v>103</v>
      </c>
      <c r="F52" s="21" t="s">
        <v>28</v>
      </c>
      <c r="G52" s="21" t="s">
        <v>104</v>
      </c>
      <c r="H52" s="21" t="s">
        <v>85</v>
      </c>
      <c r="I52" s="5"/>
      <c r="J52" s="5"/>
      <c r="K52" s="5"/>
      <c r="L52" s="5"/>
    </row>
    <row r="53" ht="15.0" customHeight="1">
      <c r="A53" s="5"/>
      <c r="B53" s="25" t="s">
        <v>85</v>
      </c>
      <c r="C53" s="21" t="s">
        <v>86</v>
      </c>
      <c r="D53" s="46"/>
      <c r="E53" s="65">
        <v>3.0</v>
      </c>
      <c r="F53" s="130"/>
      <c r="G53" s="131">
        <f>+'単価表'!D79</f>
        <v>0</v>
      </c>
      <c r="H53" s="132">
        <f t="shared" ref="H53:H56" si="6">ROUNDDOWN(E53*F53*G53,0)</f>
        <v>0</v>
      </c>
      <c r="I53" s="5"/>
      <c r="J53" s="5"/>
      <c r="K53" s="5"/>
      <c r="L53" s="5"/>
    </row>
    <row r="54" ht="15.0" customHeight="1">
      <c r="A54" s="5"/>
      <c r="B54" s="36"/>
      <c r="C54" s="21" t="s">
        <v>88</v>
      </c>
      <c r="D54" s="83" t="s">
        <v>87</v>
      </c>
      <c r="E54" s="65">
        <v>3.0</v>
      </c>
      <c r="F54" s="130"/>
      <c r="G54" s="131">
        <f>+'単価表'!D80</f>
        <v>119</v>
      </c>
      <c r="H54" s="132">
        <f t="shared" si="6"/>
        <v>0</v>
      </c>
      <c r="I54" s="5"/>
      <c r="J54" s="5"/>
      <c r="K54" s="5"/>
      <c r="L54" s="5"/>
    </row>
    <row r="55" ht="15.0" customHeight="1">
      <c r="A55" s="5"/>
      <c r="B55" s="36"/>
      <c r="C55" s="21" t="s">
        <v>89</v>
      </c>
      <c r="D55" s="83" t="s">
        <v>90</v>
      </c>
      <c r="E55" s="65">
        <v>3.0</v>
      </c>
      <c r="F55" s="130"/>
      <c r="G55" s="131">
        <f>+'単価表'!D81</f>
        <v>199</v>
      </c>
      <c r="H55" s="132">
        <f t="shared" si="6"/>
        <v>0</v>
      </c>
      <c r="I55" s="5"/>
      <c r="J55" s="5"/>
      <c r="K55" s="5"/>
      <c r="L55" s="5"/>
    </row>
    <row r="56" ht="15.0" customHeight="1">
      <c r="A56" s="5"/>
      <c r="B56" s="52"/>
      <c r="C56" s="21" t="s">
        <v>93</v>
      </c>
      <c r="D56" s="83" t="s">
        <v>94</v>
      </c>
      <c r="E56" s="65">
        <v>3.0</v>
      </c>
      <c r="F56" s="130"/>
      <c r="G56" s="131">
        <f>+'単価表'!D82</f>
        <v>278</v>
      </c>
      <c r="H56" s="132">
        <f t="shared" si="6"/>
        <v>0</v>
      </c>
      <c r="I56" s="5"/>
      <c r="J56" s="5"/>
      <c r="K56" s="5"/>
      <c r="L56" s="5"/>
    </row>
    <row r="57" ht="15.0" customHeight="1">
      <c r="A57" s="5"/>
      <c r="B57" s="5" t="s">
        <v>105</v>
      </c>
      <c r="C57" s="5"/>
      <c r="D57" s="5"/>
      <c r="E57" s="5"/>
      <c r="F57" s="5"/>
      <c r="G57" s="126" t="s">
        <v>32</v>
      </c>
      <c r="H57" s="133">
        <f>SUM(H54:H56)</f>
        <v>0</v>
      </c>
      <c r="I57" s="100" t="s">
        <v>106</v>
      </c>
      <c r="J57" s="5"/>
      <c r="K57" s="5"/>
      <c r="L57" s="5"/>
    </row>
    <row r="58" ht="15.0" customHeight="1">
      <c r="A58" s="5"/>
      <c r="B58" s="5"/>
      <c r="C58" s="5"/>
      <c r="D58" s="5"/>
      <c r="E58" s="5"/>
      <c r="F58" s="5"/>
      <c r="G58" s="5"/>
      <c r="H58" s="5"/>
      <c r="I58" s="5"/>
      <c r="J58" s="5"/>
      <c r="K58" s="5"/>
      <c r="L58" s="5"/>
    </row>
    <row r="59" ht="15.0" customHeight="1">
      <c r="A59" s="20"/>
      <c r="B59" s="5" t="s">
        <v>107</v>
      </c>
      <c r="C59" s="5"/>
      <c r="D59" s="135"/>
      <c r="E59" s="5"/>
      <c r="F59" s="5"/>
      <c r="G59" s="5"/>
      <c r="H59" s="5"/>
      <c r="I59" s="5"/>
      <c r="J59" s="5"/>
      <c r="K59" s="5"/>
      <c r="L59" s="5"/>
    </row>
    <row r="60" ht="15.0" customHeight="1">
      <c r="A60" s="5"/>
      <c r="B60" s="112" t="s">
        <v>109</v>
      </c>
      <c r="C60" s="68"/>
      <c r="D60" s="68"/>
      <c r="E60" s="68"/>
      <c r="F60" s="69"/>
      <c r="G60" s="136" t="s">
        <v>110</v>
      </c>
      <c r="H60" s="5"/>
      <c r="I60" s="11"/>
      <c r="J60" s="5"/>
      <c r="K60" s="5"/>
      <c r="L60" s="5"/>
    </row>
    <row r="61" ht="15.0" customHeight="1">
      <c r="A61" s="5"/>
      <c r="B61" s="137" t="s">
        <v>111</v>
      </c>
      <c r="C61" s="115"/>
      <c r="D61" s="115"/>
      <c r="E61" s="115"/>
      <c r="F61" s="82"/>
      <c r="G61" s="138">
        <v>0.21</v>
      </c>
      <c r="H61" s="5"/>
      <c r="I61" s="139"/>
      <c r="J61" s="140"/>
      <c r="K61" s="5"/>
      <c r="L61" s="5"/>
    </row>
    <row r="62" ht="15.0" customHeight="1">
      <c r="A62" s="5"/>
      <c r="B62" s="47"/>
      <c r="C62" s="91"/>
      <c r="D62" s="91"/>
      <c r="E62" s="91"/>
      <c r="F62" s="93"/>
      <c r="G62" s="52"/>
      <c r="H62" s="5"/>
      <c r="I62" s="139"/>
      <c r="J62" s="140"/>
      <c r="K62" s="5"/>
      <c r="L62" s="5"/>
    </row>
    <row r="63" ht="15.0" customHeight="1">
      <c r="A63" s="5"/>
      <c r="B63" s="5"/>
      <c r="C63" s="135"/>
      <c r="D63" s="67"/>
      <c r="E63" s="5"/>
      <c r="F63" s="5"/>
      <c r="G63" s="5"/>
      <c r="H63" s="140"/>
      <c r="I63" s="5"/>
      <c r="J63" s="140"/>
      <c r="K63" s="5"/>
      <c r="L63" s="5"/>
    </row>
    <row r="64" ht="15.0" customHeight="1">
      <c r="A64" s="5"/>
      <c r="B64" s="5"/>
      <c r="C64" s="135"/>
      <c r="D64" s="67"/>
      <c r="E64" s="5"/>
      <c r="F64" s="5"/>
      <c r="G64" s="121" t="s">
        <v>112</v>
      </c>
      <c r="H64" s="60">
        <f>ROUNDDOWN((H48+H57)*G61,0)</f>
        <v>0</v>
      </c>
      <c r="I64" s="5" t="s">
        <v>113</v>
      </c>
      <c r="J64" s="140"/>
      <c r="K64" s="5"/>
      <c r="L64" s="5"/>
    </row>
    <row r="65" ht="15.0" customHeight="1">
      <c r="A65" s="5"/>
      <c r="B65" s="5"/>
      <c r="C65" s="5"/>
      <c r="D65" s="5"/>
      <c r="E65" s="5"/>
      <c r="F65" s="5"/>
      <c r="G65" s="5"/>
      <c r="H65" s="5"/>
      <c r="I65" s="5"/>
      <c r="J65" s="5"/>
      <c r="K65" s="5"/>
      <c r="L65" s="5"/>
    </row>
    <row r="66" ht="15.0" customHeight="1">
      <c r="A66" s="5"/>
      <c r="B66" s="5"/>
      <c r="C66" s="5"/>
      <c r="D66" s="5"/>
      <c r="E66" s="100"/>
      <c r="F66" s="127"/>
      <c r="G66" s="128" t="s">
        <v>114</v>
      </c>
      <c r="H66" s="141">
        <f>+H64+H57</f>
        <v>0</v>
      </c>
      <c r="I66" s="5" t="s">
        <v>115</v>
      </c>
      <c r="J66" s="5"/>
      <c r="K66" s="5"/>
      <c r="L66" s="5"/>
    </row>
    <row r="67" ht="15.0" customHeight="1">
      <c r="A67" s="5"/>
      <c r="B67" s="5"/>
      <c r="C67" s="135"/>
      <c r="D67" s="67"/>
      <c r="E67" s="5"/>
      <c r="F67" s="5"/>
      <c r="G67" s="5"/>
      <c r="H67" s="5"/>
      <c r="I67" s="5"/>
      <c r="J67" s="140"/>
      <c r="K67" s="5"/>
      <c r="L67" s="5"/>
    </row>
    <row r="68" ht="15.0" customHeight="1">
      <c r="A68" s="5" t="s">
        <v>116</v>
      </c>
      <c r="B68" s="5"/>
      <c r="C68" s="5"/>
      <c r="D68" s="5"/>
      <c r="E68" s="100"/>
      <c r="F68" s="5"/>
      <c r="G68" s="5"/>
      <c r="H68" s="61"/>
      <c r="I68" s="5"/>
      <c r="J68" s="5"/>
      <c r="K68" s="5"/>
      <c r="L68" s="5"/>
    </row>
    <row r="69" ht="15.0" customHeight="1">
      <c r="A69" s="5"/>
      <c r="B69" s="5"/>
      <c r="C69" s="5"/>
      <c r="D69" s="5"/>
      <c r="E69" s="100"/>
      <c r="F69" s="5"/>
      <c r="G69" s="11" t="s">
        <v>117</v>
      </c>
      <c r="H69" s="61">
        <f>+H48</f>
        <v>0</v>
      </c>
      <c r="I69" s="5" t="s">
        <v>118</v>
      </c>
      <c r="J69" s="5"/>
      <c r="K69" s="5"/>
      <c r="L69" s="5"/>
    </row>
    <row r="70" ht="15.0" customHeight="1">
      <c r="A70" s="5"/>
      <c r="B70" s="5"/>
      <c r="C70" s="5"/>
      <c r="D70" s="5"/>
      <c r="E70" s="5"/>
      <c r="F70" s="5"/>
      <c r="G70" s="11" t="s">
        <v>119</v>
      </c>
      <c r="H70" s="61">
        <f>+H66</f>
        <v>0</v>
      </c>
      <c r="I70" s="5" t="s">
        <v>120</v>
      </c>
      <c r="J70" s="5"/>
      <c r="K70" s="5"/>
      <c r="L70" s="5"/>
    </row>
    <row r="71" ht="15.0" customHeight="1">
      <c r="A71" s="5"/>
      <c r="B71" s="5"/>
      <c r="C71" s="5"/>
      <c r="D71" s="5"/>
      <c r="E71" s="100"/>
      <c r="F71" s="142"/>
      <c r="G71" s="143" t="s">
        <v>121</v>
      </c>
      <c r="H71" s="144">
        <f>+H69+H70</f>
        <v>0</v>
      </c>
      <c r="I71" s="145" t="s">
        <v>122</v>
      </c>
      <c r="J71" s="5"/>
      <c r="K71" s="5"/>
      <c r="L71" s="5"/>
    </row>
    <row r="72" ht="15.0" customHeight="1">
      <c r="A72" s="5"/>
      <c r="B72" s="5"/>
      <c r="C72" s="5"/>
      <c r="D72" s="5"/>
      <c r="E72" s="5"/>
      <c r="F72" s="5"/>
      <c r="G72" s="5"/>
      <c r="H72" s="5"/>
      <c r="I72" s="5"/>
      <c r="J72" s="5"/>
      <c r="K72" s="5"/>
      <c r="L72" s="5"/>
    </row>
    <row r="73" ht="15.0" customHeight="1">
      <c r="A73" s="5" t="s">
        <v>123</v>
      </c>
      <c r="B73" s="5"/>
      <c r="C73" s="5"/>
      <c r="D73" s="5"/>
      <c r="E73" s="5"/>
      <c r="F73" s="5"/>
      <c r="G73" s="5"/>
      <c r="H73" s="5"/>
      <c r="I73" s="11"/>
      <c r="J73" s="140"/>
      <c r="K73" s="5"/>
      <c r="L73" s="5"/>
    </row>
    <row r="74" ht="15.0" customHeight="1">
      <c r="A74" s="5"/>
      <c r="B74" s="5"/>
      <c r="C74" s="5"/>
      <c r="D74" s="5"/>
      <c r="E74" s="21" t="s">
        <v>124</v>
      </c>
      <c r="F74" s="21" t="s">
        <v>125</v>
      </c>
      <c r="G74" s="21" t="s">
        <v>126</v>
      </c>
      <c r="H74" s="21" t="s">
        <v>127</v>
      </c>
      <c r="I74" s="4" t="s">
        <v>128</v>
      </c>
      <c r="J74" s="140"/>
      <c r="K74" s="5"/>
      <c r="L74" s="5"/>
    </row>
    <row r="75" ht="15.0" customHeight="1">
      <c r="A75" s="5"/>
      <c r="B75" s="146" t="s">
        <v>129</v>
      </c>
      <c r="C75" s="115"/>
      <c r="D75" s="82"/>
      <c r="E75" s="21" t="s">
        <v>130</v>
      </c>
      <c r="F75" s="147"/>
      <c r="G75" s="148">
        <v>170.0</v>
      </c>
      <c r="H75" s="149">
        <v>0.4</v>
      </c>
      <c r="I75" s="150">
        <f t="shared" ref="I75:I76" si="7">+G75/100*H75</f>
        <v>0.68</v>
      </c>
      <c r="J75" s="140"/>
      <c r="K75" s="5"/>
      <c r="L75" s="5"/>
    </row>
    <row r="76" ht="15.0" customHeight="1">
      <c r="A76" s="5"/>
      <c r="B76" s="47"/>
      <c r="C76" s="91"/>
      <c r="D76" s="93"/>
      <c r="E76" s="21" t="s">
        <v>131</v>
      </c>
      <c r="F76" s="147"/>
      <c r="G76" s="148">
        <v>90.0</v>
      </c>
      <c r="H76" s="149">
        <v>0.4</v>
      </c>
      <c r="I76" s="150">
        <f t="shared" si="7"/>
        <v>0.36</v>
      </c>
      <c r="J76" s="5"/>
      <c r="K76" s="5"/>
      <c r="L76" s="5"/>
    </row>
    <row r="77" ht="15.0" customHeight="1">
      <c r="A77" s="5"/>
      <c r="B77" s="5"/>
      <c r="C77" s="5"/>
      <c r="D77" s="5"/>
      <c r="E77" s="5"/>
      <c r="F77" s="5"/>
      <c r="G77" s="5"/>
      <c r="H77" s="5"/>
      <c r="I77" s="5"/>
      <c r="J77" s="140"/>
      <c r="K77" s="5"/>
      <c r="L77" s="5"/>
    </row>
    <row r="78" ht="15.0" customHeight="1">
      <c r="A78" s="5"/>
      <c r="B78" s="5" t="s">
        <v>132</v>
      </c>
      <c r="C78" s="151"/>
      <c r="D78" s="151"/>
      <c r="E78" s="151"/>
      <c r="F78" s="151"/>
      <c r="G78" s="151"/>
      <c r="H78" s="151"/>
      <c r="I78" s="151"/>
      <c r="J78" s="151"/>
      <c r="K78" s="5"/>
      <c r="L78" s="5"/>
    </row>
    <row r="79" ht="15.0" customHeight="1">
      <c r="A79" s="5"/>
      <c r="B79" s="33" t="s">
        <v>133</v>
      </c>
      <c r="C79" s="152"/>
      <c r="D79" s="152"/>
      <c r="E79" s="152"/>
      <c r="F79" s="152"/>
      <c r="G79" s="152"/>
      <c r="H79" s="152"/>
      <c r="I79" s="70" t="s">
        <v>124</v>
      </c>
      <c r="J79" s="21" t="s">
        <v>125</v>
      </c>
      <c r="K79" s="5"/>
      <c r="L79" s="5"/>
    </row>
    <row r="80" ht="15.0" customHeight="1">
      <c r="A80" s="5"/>
      <c r="B80" s="153" t="s">
        <v>134</v>
      </c>
      <c r="I80" s="154" t="s">
        <v>135</v>
      </c>
      <c r="J80" s="155"/>
      <c r="K80" s="5"/>
      <c r="L80" s="5"/>
    </row>
    <row r="81" ht="15.0" customHeight="1">
      <c r="A81" s="5"/>
      <c r="B81" s="86" t="s">
        <v>136</v>
      </c>
      <c r="I81" s="52"/>
      <c r="J81" s="52"/>
      <c r="K81" s="5"/>
      <c r="L81" s="5"/>
    </row>
    <row r="82" ht="15.0" customHeight="1">
      <c r="A82" s="5"/>
      <c r="B82" s="41"/>
      <c r="I82" s="154" t="s">
        <v>137</v>
      </c>
      <c r="J82" s="155"/>
      <c r="K82" s="5"/>
      <c r="L82" s="5"/>
    </row>
    <row r="83" ht="15.0" customHeight="1">
      <c r="A83" s="5"/>
      <c r="B83" s="156" t="s">
        <v>138</v>
      </c>
      <c r="C83" s="91"/>
      <c r="D83" s="91"/>
      <c r="E83" s="91"/>
      <c r="F83" s="91"/>
      <c r="G83" s="91"/>
      <c r="H83" s="91"/>
      <c r="I83" s="52"/>
      <c r="J83" s="52"/>
      <c r="K83" s="5"/>
      <c r="L83" s="5"/>
    </row>
    <row r="84" ht="15.0" customHeight="1">
      <c r="A84" s="5"/>
      <c r="B84" s="5"/>
      <c r="C84" s="5"/>
      <c r="D84" s="5"/>
      <c r="E84" s="5"/>
      <c r="F84" s="5"/>
      <c r="G84" s="5"/>
      <c r="H84" s="5"/>
      <c r="I84" s="5"/>
      <c r="J84" s="140"/>
      <c r="K84" s="5"/>
      <c r="L84" s="5"/>
    </row>
    <row r="85" ht="15.0" customHeight="1">
      <c r="A85" s="5"/>
      <c r="B85" s="5" t="s">
        <v>139</v>
      </c>
      <c r="C85" s="5"/>
      <c r="D85" s="5"/>
      <c r="E85" s="5"/>
      <c r="F85" s="5"/>
      <c r="G85" s="5"/>
      <c r="H85" s="5"/>
      <c r="I85" s="5"/>
      <c r="J85" s="140"/>
      <c r="K85" s="5"/>
      <c r="L85" s="5"/>
    </row>
    <row r="86" ht="28.5" customHeight="1">
      <c r="A86" s="5"/>
      <c r="B86" s="157" t="s">
        <v>140</v>
      </c>
      <c r="C86" s="21" t="s">
        <v>141</v>
      </c>
      <c r="D86" s="157" t="s">
        <v>142</v>
      </c>
      <c r="E86" s="157" t="s">
        <v>143</v>
      </c>
      <c r="F86" s="24"/>
      <c r="G86" s="67"/>
      <c r="H86" s="5"/>
      <c r="I86" s="5"/>
      <c r="J86" s="5"/>
      <c r="K86" s="5"/>
      <c r="L86" s="5"/>
    </row>
    <row r="87" ht="15.0" customHeight="1">
      <c r="A87" s="5"/>
      <c r="B87" s="158">
        <f>+H71</f>
        <v>0</v>
      </c>
      <c r="C87" s="158">
        <f>ROUNDDOWN(IF(J80="○",0,B87*0.1),0)</f>
        <v>0</v>
      </c>
      <c r="D87" s="158">
        <f>+C87+B87</f>
        <v>0</v>
      </c>
      <c r="E87" s="158">
        <f>IF(F75="○",ROUNDDOWN(D87*I75,-3),ROUNDDOWN(D87*I76,-3))</f>
        <v>0</v>
      </c>
      <c r="F87" s="5" t="s">
        <v>144</v>
      </c>
      <c r="G87" s="5"/>
      <c r="H87" s="5"/>
      <c r="I87" s="159"/>
      <c r="J87" s="5"/>
      <c r="K87" s="5"/>
      <c r="L87" s="5"/>
    </row>
    <row r="88" ht="15.0" customHeight="1">
      <c r="A88" s="5"/>
      <c r="B88" s="5"/>
      <c r="C88" s="5"/>
      <c r="D88" s="11" t="s">
        <v>21</v>
      </c>
      <c r="E88" s="61" t="str">
        <f>+E18</f>
        <v/>
      </c>
      <c r="F88" s="5" t="s">
        <v>22</v>
      </c>
      <c r="G88" s="5"/>
      <c r="H88" s="5"/>
      <c r="I88" s="5"/>
      <c r="J88" s="5"/>
      <c r="K88" s="5"/>
      <c r="L88" s="5"/>
    </row>
    <row r="89" ht="15.0" customHeight="1">
      <c r="A89" s="5"/>
      <c r="B89" s="5"/>
      <c r="C89" s="11" t="s">
        <v>145</v>
      </c>
      <c r="D89" s="11" t="s">
        <v>146</v>
      </c>
      <c r="E89" s="61">
        <f>+IFERROR(ROUND(D87/E88,0),0)</f>
        <v>0</v>
      </c>
      <c r="F89" s="5" t="s">
        <v>147</v>
      </c>
      <c r="G89" s="5"/>
      <c r="H89" s="5"/>
      <c r="I89" s="5"/>
      <c r="J89" s="5"/>
      <c r="K89" s="5"/>
      <c r="L89" s="5"/>
    </row>
    <row r="90" ht="15.0" customHeight="1">
      <c r="A90" s="5"/>
      <c r="B90" s="5"/>
      <c r="C90" s="5"/>
      <c r="D90" s="11" t="s">
        <v>143</v>
      </c>
      <c r="E90" s="61" t="str">
        <f>+IFERROR(ROUND(E87/E88,0),)</f>
        <v/>
      </c>
      <c r="F90" s="5" t="s">
        <v>147</v>
      </c>
      <c r="G90" s="5"/>
      <c r="H90" s="5"/>
      <c r="I90" s="5"/>
      <c r="J90" s="5"/>
      <c r="K90" s="5"/>
      <c r="L90" s="5"/>
    </row>
    <row r="91" ht="15.0" customHeight="1">
      <c r="A91" s="5"/>
      <c r="B91" s="5"/>
      <c r="C91" s="5"/>
      <c r="D91" s="5"/>
      <c r="E91" s="5"/>
      <c r="F91" s="5"/>
      <c r="G91" s="5"/>
      <c r="H91" s="5"/>
      <c r="I91" s="5"/>
      <c r="J91" s="5"/>
      <c r="K91" s="5"/>
      <c r="L91" s="5"/>
    </row>
  </sheetData>
  <mergeCells count="39">
    <mergeCell ref="C4:F4"/>
    <mergeCell ref="B12:B17"/>
    <mergeCell ref="H12:H14"/>
    <mergeCell ref="H15:H17"/>
    <mergeCell ref="B24:D24"/>
    <mergeCell ref="C25:D25"/>
    <mergeCell ref="C26:D26"/>
    <mergeCell ref="B25:B26"/>
    <mergeCell ref="B30:C30"/>
    <mergeCell ref="D30:E30"/>
    <mergeCell ref="D31:E31"/>
    <mergeCell ref="B32:C33"/>
    <mergeCell ref="D32:E32"/>
    <mergeCell ref="D33:E33"/>
    <mergeCell ref="B41:C41"/>
    <mergeCell ref="D41:E41"/>
    <mergeCell ref="D34:E34"/>
    <mergeCell ref="D35:E35"/>
    <mergeCell ref="D36:E36"/>
    <mergeCell ref="D37:E37"/>
    <mergeCell ref="D38:E38"/>
    <mergeCell ref="D39:E39"/>
    <mergeCell ref="D40:E40"/>
    <mergeCell ref="D42:E42"/>
    <mergeCell ref="D43:E43"/>
    <mergeCell ref="D44:E44"/>
    <mergeCell ref="D45:E45"/>
    <mergeCell ref="B60:F60"/>
    <mergeCell ref="B61:F62"/>
    <mergeCell ref="G61:G62"/>
    <mergeCell ref="B81:H82"/>
    <mergeCell ref="B83:H83"/>
    <mergeCell ref="B53:B56"/>
    <mergeCell ref="B75:D76"/>
    <mergeCell ref="B80:H80"/>
    <mergeCell ref="I80:I81"/>
    <mergeCell ref="J80:J81"/>
    <mergeCell ref="I82:I83"/>
    <mergeCell ref="J82:J83"/>
  </mergeCells>
  <dataValidations>
    <dataValidation type="list" allowBlank="1" showErrorMessage="1" sqref="F75:F76 J80 J82">
      <formula1>"○,－"</formula1>
    </dataValidation>
    <dataValidation type="list" allowBlank="1" showInputMessage="1" prompt="リストにない値です。" sqref="D34:D37">
      <formula1>管渠工種類</formula1>
    </dataValidation>
    <dataValidation type="list" allowBlank="1" showErrorMessage="1" sqref="D63:D64 D67">
      <formula1>"○"</formula1>
    </dataValidation>
  </dataValidations>
  <printOptions/>
  <pageMargins bottom="0.48" footer="0.0" header="0.0" left="0.707638888888889" right="0.52" top="0.747916666666667"/>
  <pageSetup paperSize="9" orientation="portrait"/>
  <rowBreaks count="1" manualBreakCount="1">
    <brk id="48" man="1"/>
  </rowBreak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57"/>
    <col customWidth="1" min="2" max="2" width="12.57"/>
    <col customWidth="1" min="3" max="3" width="23.71"/>
    <col customWidth="1" min="4" max="4" width="12.43"/>
    <col customWidth="1" min="5" max="10" width="9.0"/>
  </cols>
  <sheetData>
    <row r="1" ht="13.5" customHeight="1">
      <c r="A1" s="1" t="s">
        <v>0</v>
      </c>
      <c r="D1" s="2" t="s">
        <v>1</v>
      </c>
      <c r="F1" s="1"/>
    </row>
    <row r="2" ht="13.5" customHeight="1">
      <c r="A2" s="1"/>
      <c r="D2" s="3"/>
      <c r="F2" s="1"/>
    </row>
    <row r="3" ht="13.5" customHeight="1">
      <c r="A3" s="5" t="s">
        <v>4</v>
      </c>
      <c r="D3" s="3"/>
      <c r="F3" s="1"/>
    </row>
    <row r="4" ht="13.5" customHeight="1">
      <c r="A4" s="6" t="s">
        <v>5</v>
      </c>
      <c r="B4" s="6" t="s">
        <v>6</v>
      </c>
      <c r="C4" s="6" t="s">
        <v>7</v>
      </c>
      <c r="D4" s="7" t="s">
        <v>8</v>
      </c>
      <c r="F4" s="9" t="s">
        <v>10</v>
      </c>
    </row>
    <row r="5" ht="13.5" customHeight="1">
      <c r="A5" s="10" t="s">
        <v>11</v>
      </c>
      <c r="B5" s="10" t="s">
        <v>12</v>
      </c>
      <c r="C5" s="10" t="s">
        <v>14</v>
      </c>
      <c r="D5" s="12">
        <v>2130.0</v>
      </c>
      <c r="F5" s="14">
        <v>2110.0</v>
      </c>
    </row>
    <row r="6" ht="13.5" customHeight="1">
      <c r="A6" s="10" t="s">
        <v>11</v>
      </c>
      <c r="B6" s="10" t="s">
        <v>12</v>
      </c>
      <c r="C6" s="10" t="s">
        <v>16</v>
      </c>
      <c r="D6" s="12">
        <v>2440.0</v>
      </c>
      <c r="F6" s="14">
        <v>2420.0</v>
      </c>
    </row>
    <row r="7" ht="13.5" customHeight="1">
      <c r="A7" s="10" t="s">
        <v>11</v>
      </c>
      <c r="B7" s="10" t="s">
        <v>12</v>
      </c>
      <c r="C7" s="10" t="s">
        <v>18</v>
      </c>
      <c r="D7" s="12">
        <v>3340.0</v>
      </c>
      <c r="F7" s="14">
        <v>3310.0</v>
      </c>
    </row>
    <row r="8" ht="13.5" customHeight="1">
      <c r="A8" s="10" t="s">
        <v>11</v>
      </c>
      <c r="B8" s="10" t="s">
        <v>20</v>
      </c>
      <c r="C8" s="10" t="s">
        <v>14</v>
      </c>
      <c r="D8" s="12">
        <v>310.0</v>
      </c>
      <c r="F8" s="14">
        <v>300.0</v>
      </c>
    </row>
    <row r="9" ht="13.5" customHeight="1">
      <c r="A9" s="10" t="s">
        <v>11</v>
      </c>
      <c r="B9" s="10" t="s">
        <v>20</v>
      </c>
      <c r="C9" s="10" t="s">
        <v>16</v>
      </c>
      <c r="D9" s="12">
        <v>1160.0</v>
      </c>
      <c r="F9" s="14">
        <v>1150.0</v>
      </c>
    </row>
    <row r="10" ht="13.5" customHeight="1">
      <c r="A10" s="10" t="s">
        <v>11</v>
      </c>
      <c r="B10" s="10" t="s">
        <v>20</v>
      </c>
      <c r="C10" s="10" t="s">
        <v>18</v>
      </c>
      <c r="D10" s="12">
        <v>2020.0</v>
      </c>
      <c r="F10" s="14">
        <v>2000.0</v>
      </c>
    </row>
    <row r="11" ht="13.5" customHeight="1">
      <c r="A11" s="10" t="s">
        <v>23</v>
      </c>
      <c r="B11" s="10" t="s">
        <v>12</v>
      </c>
      <c r="C11" s="10" t="s">
        <v>14</v>
      </c>
      <c r="D11" s="12">
        <v>1850.0</v>
      </c>
      <c r="F11" s="14">
        <v>1550.0</v>
      </c>
    </row>
    <row r="12" ht="13.5" customHeight="1">
      <c r="A12" s="10" t="s">
        <v>23</v>
      </c>
      <c r="B12" s="10" t="s">
        <v>12</v>
      </c>
      <c r="C12" s="10" t="s">
        <v>16</v>
      </c>
      <c r="D12" s="12">
        <v>2290.0</v>
      </c>
      <c r="F12" s="14">
        <v>1910.0</v>
      </c>
    </row>
    <row r="13" ht="13.5" customHeight="1">
      <c r="A13" s="10" t="s">
        <v>23</v>
      </c>
      <c r="B13" s="10" t="s">
        <v>12</v>
      </c>
      <c r="C13" s="10" t="s">
        <v>18</v>
      </c>
      <c r="D13" s="12">
        <v>3140.0</v>
      </c>
      <c r="F13" s="14">
        <v>2640.0</v>
      </c>
    </row>
    <row r="14" ht="13.5" customHeight="1">
      <c r="A14" s="10" t="s">
        <v>23</v>
      </c>
      <c r="B14" s="10" t="s">
        <v>20</v>
      </c>
      <c r="C14" s="10" t="s">
        <v>14</v>
      </c>
      <c r="D14" s="12">
        <v>330.0</v>
      </c>
      <c r="F14" s="14">
        <v>270.0</v>
      </c>
    </row>
    <row r="15" ht="13.5" customHeight="1">
      <c r="A15" s="10" t="s">
        <v>23</v>
      </c>
      <c r="B15" s="10" t="s">
        <v>20</v>
      </c>
      <c r="C15" s="10" t="s">
        <v>16</v>
      </c>
      <c r="D15" s="12">
        <v>1060.0</v>
      </c>
      <c r="F15" s="14">
        <v>880.0</v>
      </c>
    </row>
    <row r="16" ht="13.5" customHeight="1">
      <c r="A16" s="10" t="s">
        <v>23</v>
      </c>
      <c r="B16" s="10" t="s">
        <v>20</v>
      </c>
      <c r="C16" s="10" t="s">
        <v>18</v>
      </c>
      <c r="D16" s="12">
        <v>1970.0</v>
      </c>
      <c r="F16" s="14">
        <v>1650.0</v>
      </c>
    </row>
    <row r="17" ht="13.5" customHeight="1">
      <c r="B17" s="1"/>
      <c r="D17" s="22"/>
      <c r="F17" s="1"/>
    </row>
    <row r="18" ht="13.5" customHeight="1">
      <c r="A18" s="5" t="s">
        <v>31</v>
      </c>
      <c r="B18" s="1"/>
      <c r="D18" s="22"/>
      <c r="F18" s="1"/>
    </row>
    <row r="19" ht="13.5" customHeight="1">
      <c r="A19" s="6" t="s">
        <v>5</v>
      </c>
      <c r="B19" s="6" t="s">
        <v>6</v>
      </c>
      <c r="C19" s="6" t="s">
        <v>7</v>
      </c>
      <c r="D19" s="26" t="s">
        <v>34</v>
      </c>
      <c r="F19" s="1"/>
    </row>
    <row r="20" ht="13.5" customHeight="1">
      <c r="A20" s="10" t="s">
        <v>35</v>
      </c>
      <c r="B20" s="10"/>
      <c r="C20" s="10"/>
      <c r="D20" s="29">
        <v>5535.0</v>
      </c>
      <c r="F20" s="14">
        <v>4760.0</v>
      </c>
    </row>
    <row r="21" ht="13.5" customHeight="1">
      <c r="A21" s="10" t="s">
        <v>36</v>
      </c>
      <c r="B21" s="10"/>
      <c r="C21" s="10"/>
      <c r="D21" s="29">
        <v>3321.0</v>
      </c>
      <c r="F21" s="14">
        <v>3885.0</v>
      </c>
    </row>
    <row r="22" ht="13.5" customHeight="1">
      <c r="A22" s="10" t="s">
        <v>38</v>
      </c>
      <c r="B22" s="10"/>
      <c r="C22" s="10"/>
      <c r="D22" s="29">
        <v>350.0</v>
      </c>
      <c r="F22" s="14">
        <v>336.0</v>
      </c>
    </row>
    <row r="23" ht="13.5" customHeight="1">
      <c r="D23" s="22"/>
      <c r="F23" s="1"/>
    </row>
    <row r="24" ht="13.5" customHeight="1">
      <c r="A24" s="5" t="s">
        <v>39</v>
      </c>
      <c r="D24" s="22"/>
      <c r="F24" s="1"/>
    </row>
    <row r="25" ht="13.5" customHeight="1">
      <c r="A25" s="6" t="s">
        <v>5</v>
      </c>
      <c r="B25" s="6" t="s">
        <v>40</v>
      </c>
      <c r="C25" s="6" t="s">
        <v>41</v>
      </c>
      <c r="D25" s="26" t="s">
        <v>8</v>
      </c>
      <c r="E25" s="32"/>
      <c r="F25" s="32"/>
      <c r="G25" s="32"/>
      <c r="H25" s="32"/>
      <c r="I25" s="32"/>
      <c r="J25" s="32"/>
    </row>
    <row r="26" ht="13.5" customHeight="1">
      <c r="A26" s="33" t="s">
        <v>42</v>
      </c>
      <c r="B26" s="10" t="s">
        <v>43</v>
      </c>
      <c r="C26" s="10"/>
      <c r="D26" s="29">
        <v>89.0</v>
      </c>
      <c r="F26" s="14">
        <v>71.0</v>
      </c>
    </row>
    <row r="27" ht="13.5" customHeight="1">
      <c r="A27" s="33" t="s">
        <v>42</v>
      </c>
      <c r="B27" s="10" t="s">
        <v>44</v>
      </c>
      <c r="C27" s="10"/>
      <c r="D27" s="29">
        <v>89.0</v>
      </c>
      <c r="F27" s="14">
        <v>71.0</v>
      </c>
    </row>
    <row r="28" ht="13.5" customHeight="1">
      <c r="A28" s="33" t="s">
        <v>42</v>
      </c>
      <c r="B28" s="10" t="s">
        <v>46</v>
      </c>
      <c r="C28" s="10"/>
      <c r="D28" s="29">
        <v>120.0</v>
      </c>
      <c r="F28" s="14">
        <v>96.0</v>
      </c>
    </row>
    <row r="29" ht="13.5" customHeight="1">
      <c r="A29" s="33" t="s">
        <v>47</v>
      </c>
      <c r="B29" s="10"/>
      <c r="C29" s="10"/>
      <c r="D29" s="29">
        <v>16567.0</v>
      </c>
      <c r="F29" s="14">
        <v>20471.0</v>
      </c>
    </row>
    <row r="30" ht="13.5" customHeight="1">
      <c r="A30" s="33" t="s">
        <v>48</v>
      </c>
      <c r="B30" s="10"/>
      <c r="C30" s="10"/>
      <c r="D30" s="29">
        <v>11150.0</v>
      </c>
      <c r="F30" s="14">
        <v>11017.0</v>
      </c>
    </row>
    <row r="31" ht="13.5" customHeight="1">
      <c r="A31" s="33" t="s">
        <v>49</v>
      </c>
      <c r="B31" s="10"/>
      <c r="C31" s="10"/>
      <c r="D31" s="29">
        <v>7989.0</v>
      </c>
      <c r="F31" s="14">
        <v>7244.0</v>
      </c>
    </row>
    <row r="32" ht="13.5" customHeight="1">
      <c r="A32" s="33" t="s">
        <v>50</v>
      </c>
      <c r="B32" s="10"/>
      <c r="C32" s="10"/>
      <c r="D32" s="29">
        <v>66038.0</v>
      </c>
      <c r="F32" s="14">
        <v>65707.0</v>
      </c>
    </row>
    <row r="33" ht="13.5" customHeight="1">
      <c r="A33" s="33" t="s">
        <v>51</v>
      </c>
      <c r="B33" s="46" t="s">
        <v>52</v>
      </c>
      <c r="C33" s="46"/>
      <c r="D33" s="29">
        <v>120495.0</v>
      </c>
      <c r="F33" s="14">
        <v>116055.0</v>
      </c>
    </row>
    <row r="34" ht="13.5" customHeight="1">
      <c r="A34" s="33" t="s">
        <v>51</v>
      </c>
      <c r="B34" s="46" t="s">
        <v>53</v>
      </c>
      <c r="C34" s="46"/>
      <c r="D34" s="29">
        <v>150608.0</v>
      </c>
      <c r="F34" s="14">
        <v>145056.0</v>
      </c>
    </row>
    <row r="35" ht="13.5" customHeight="1">
      <c r="A35" s="33" t="s">
        <v>51</v>
      </c>
      <c r="B35" s="46" t="s">
        <v>54</v>
      </c>
      <c r="C35" s="46"/>
      <c r="D35" s="29">
        <v>180718.0</v>
      </c>
      <c r="F35" s="14">
        <v>174056.0</v>
      </c>
    </row>
    <row r="36" ht="13.5" customHeight="1">
      <c r="A36" s="50" t="s">
        <v>55</v>
      </c>
      <c r="B36" s="10"/>
      <c r="C36" s="10"/>
      <c r="D36" s="29">
        <v>23565.0</v>
      </c>
      <c r="F36" s="14">
        <v>20297.0</v>
      </c>
    </row>
    <row r="37" ht="13.5" customHeight="1">
      <c r="D37" s="22"/>
      <c r="F37" s="1"/>
    </row>
    <row r="38" ht="13.5" customHeight="1">
      <c r="A38" s="5" t="s">
        <v>56</v>
      </c>
      <c r="D38" s="22"/>
      <c r="F38" s="1"/>
    </row>
    <row r="39" ht="13.5" customHeight="1">
      <c r="A39" s="6" t="s">
        <v>5</v>
      </c>
      <c r="B39" s="6" t="s">
        <v>40</v>
      </c>
      <c r="C39" s="6" t="s">
        <v>41</v>
      </c>
      <c r="D39" s="26" t="s">
        <v>8</v>
      </c>
      <c r="E39" s="32"/>
      <c r="F39" s="32"/>
      <c r="G39" s="32"/>
      <c r="H39" s="32"/>
      <c r="I39" s="32"/>
      <c r="J39" s="32"/>
    </row>
    <row r="40" ht="13.5" customHeight="1">
      <c r="A40" s="10" t="s">
        <v>58</v>
      </c>
      <c r="B40" s="10">
        <v>25.0</v>
      </c>
      <c r="C40" s="10" t="str">
        <f t="shared" ref="C40:C52" si="1">A40&amp;B40&amp;"cm"</f>
        <v>コンクリート管25cm</v>
      </c>
      <c r="D40" s="29">
        <v>6651.0</v>
      </c>
      <c r="F40" s="14">
        <v>6161.0</v>
      </c>
    </row>
    <row r="41" ht="13.5" customHeight="1">
      <c r="A41" s="10" t="s">
        <v>58</v>
      </c>
      <c r="B41" s="10">
        <v>30.0</v>
      </c>
      <c r="C41" s="10" t="str">
        <f t="shared" si="1"/>
        <v>コンクリート管30cm</v>
      </c>
      <c r="D41" s="29">
        <v>7533.0</v>
      </c>
      <c r="F41" s="14">
        <v>6819.0</v>
      </c>
    </row>
    <row r="42" ht="13.5" customHeight="1">
      <c r="A42" s="10" t="s">
        <v>58</v>
      </c>
      <c r="B42" s="10">
        <v>35.0</v>
      </c>
      <c r="C42" s="10" t="str">
        <f t="shared" si="1"/>
        <v>コンクリート管35cm</v>
      </c>
      <c r="D42" s="29">
        <v>9627.0</v>
      </c>
      <c r="F42" s="14">
        <v>8467.0</v>
      </c>
    </row>
    <row r="43" ht="13.5" customHeight="1">
      <c r="A43" s="10" t="s">
        <v>58</v>
      </c>
      <c r="B43" s="10">
        <v>40.0</v>
      </c>
      <c r="C43" s="10" t="str">
        <f t="shared" si="1"/>
        <v>コンクリート管40cm</v>
      </c>
      <c r="D43" s="29">
        <v>11285.0</v>
      </c>
      <c r="F43" s="14">
        <v>10199.0</v>
      </c>
    </row>
    <row r="44" ht="13.5" customHeight="1">
      <c r="A44" s="10" t="s">
        <v>58</v>
      </c>
      <c r="B44" s="10">
        <v>45.0</v>
      </c>
      <c r="C44" s="10" t="str">
        <f t="shared" si="1"/>
        <v>コンクリート管45cm</v>
      </c>
      <c r="D44" s="29">
        <v>13852.0</v>
      </c>
      <c r="F44" s="14">
        <v>11357.0</v>
      </c>
    </row>
    <row r="45" ht="13.5" customHeight="1">
      <c r="A45" s="10" t="s">
        <v>58</v>
      </c>
      <c r="B45" s="10">
        <v>50.0</v>
      </c>
      <c r="C45" s="10" t="str">
        <f t="shared" si="1"/>
        <v>コンクリート管50cm</v>
      </c>
      <c r="D45" s="29">
        <v>16704.0</v>
      </c>
      <c r="F45" s="14">
        <v>13692.0</v>
      </c>
    </row>
    <row r="46" ht="13.5" customHeight="1">
      <c r="A46" s="10" t="s">
        <v>58</v>
      </c>
      <c r="B46" s="10">
        <v>60.0</v>
      </c>
      <c r="C46" s="10" t="str">
        <f t="shared" si="1"/>
        <v>コンクリート管60cm</v>
      </c>
      <c r="D46" s="29">
        <v>23668.0</v>
      </c>
      <c r="F46" s="14">
        <v>19369.0</v>
      </c>
    </row>
    <row r="47" ht="13.5" customHeight="1">
      <c r="A47" s="10" t="s">
        <v>58</v>
      </c>
      <c r="B47" s="10">
        <v>70.0</v>
      </c>
      <c r="C47" s="10" t="str">
        <f t="shared" si="1"/>
        <v>コンクリート管70cm</v>
      </c>
      <c r="D47" s="29">
        <v>27884.0</v>
      </c>
      <c r="F47" s="14">
        <v>22563.0</v>
      </c>
    </row>
    <row r="48" ht="13.5" customHeight="1">
      <c r="A48" s="10" t="s">
        <v>58</v>
      </c>
      <c r="B48" s="10">
        <v>80.0</v>
      </c>
      <c r="C48" s="10" t="str">
        <f t="shared" si="1"/>
        <v>コンクリート管80cm</v>
      </c>
      <c r="D48" s="29">
        <v>34352.0</v>
      </c>
      <c r="F48" s="14">
        <v>28395.0</v>
      </c>
    </row>
    <row r="49" ht="13.5" customHeight="1">
      <c r="A49" s="10" t="s">
        <v>58</v>
      </c>
      <c r="B49" s="10">
        <v>90.0</v>
      </c>
      <c r="C49" s="10" t="str">
        <f t="shared" si="1"/>
        <v>コンクリート管90cm</v>
      </c>
      <c r="D49" s="29">
        <v>42342.0</v>
      </c>
      <c r="F49" s="14">
        <v>33628.0</v>
      </c>
    </row>
    <row r="50" ht="13.5" customHeight="1">
      <c r="A50" s="10" t="s">
        <v>58</v>
      </c>
      <c r="B50" s="10">
        <v>100.0</v>
      </c>
      <c r="C50" s="10" t="str">
        <f t="shared" si="1"/>
        <v>コンクリート管100cm</v>
      </c>
      <c r="D50" s="29">
        <v>49255.0</v>
      </c>
      <c r="F50" s="14">
        <v>40804.0</v>
      </c>
    </row>
    <row r="51" ht="13.5" customHeight="1">
      <c r="A51" s="10" t="s">
        <v>58</v>
      </c>
      <c r="B51" s="10">
        <v>110.0</v>
      </c>
      <c r="C51" s="10" t="str">
        <f t="shared" si="1"/>
        <v>コンクリート管110cm</v>
      </c>
      <c r="D51" s="29"/>
      <c r="E51" s="63" t="s">
        <v>63</v>
      </c>
      <c r="F51" s="3"/>
    </row>
    <row r="52" ht="13.5" customHeight="1">
      <c r="A52" s="10" t="s">
        <v>58</v>
      </c>
      <c r="B52" s="10">
        <v>120.0</v>
      </c>
      <c r="C52" s="10" t="str">
        <f t="shared" si="1"/>
        <v>コンクリート管120cm</v>
      </c>
      <c r="D52" s="29"/>
      <c r="E52" s="63" t="s">
        <v>63</v>
      </c>
      <c r="F52" s="3"/>
    </row>
    <row r="53" ht="13.5" customHeight="1">
      <c r="A53" s="10" t="s">
        <v>65</v>
      </c>
      <c r="B53" s="10"/>
      <c r="C53" s="10" t="s">
        <v>65</v>
      </c>
      <c r="D53" s="29"/>
      <c r="E53" s="63" t="s">
        <v>63</v>
      </c>
      <c r="F53" s="3"/>
    </row>
    <row r="54" ht="13.5" customHeight="1">
      <c r="A54" s="10" t="s">
        <v>66</v>
      </c>
      <c r="B54" s="10">
        <v>40.0</v>
      </c>
      <c r="C54" s="10" t="str">
        <f t="shared" ref="C54:C75" si="2">A54&amp;B54&amp;"cm"</f>
        <v>コルゲートパイプ40cm</v>
      </c>
      <c r="D54" s="29">
        <v>16885.0</v>
      </c>
      <c r="F54" s="14">
        <v>16539.0</v>
      </c>
    </row>
    <row r="55" ht="13.5" customHeight="1">
      <c r="A55" s="10" t="s">
        <v>66</v>
      </c>
      <c r="B55" s="10">
        <v>60.0</v>
      </c>
      <c r="C55" s="10" t="str">
        <f t="shared" si="2"/>
        <v>コルゲートパイプ60cm</v>
      </c>
      <c r="D55" s="29">
        <v>21898.0</v>
      </c>
      <c r="F55" s="14">
        <v>21521.0</v>
      </c>
    </row>
    <row r="56" ht="13.5" customHeight="1">
      <c r="A56" s="10" t="s">
        <v>66</v>
      </c>
      <c r="B56" s="10">
        <v>80.0</v>
      </c>
      <c r="C56" s="10" t="str">
        <f t="shared" si="2"/>
        <v>コルゲートパイプ80cm</v>
      </c>
      <c r="D56" s="29">
        <v>36197.0</v>
      </c>
      <c r="F56" s="14">
        <v>35540.0</v>
      </c>
    </row>
    <row r="57" ht="13.5" customHeight="1">
      <c r="A57" s="10" t="s">
        <v>66</v>
      </c>
      <c r="B57" s="10">
        <v>100.0</v>
      </c>
      <c r="C57" s="10" t="str">
        <f t="shared" si="2"/>
        <v>コルゲートパイプ100cm</v>
      </c>
      <c r="D57" s="29">
        <v>41622.0</v>
      </c>
      <c r="F57" s="14">
        <v>40964.0</v>
      </c>
    </row>
    <row r="58" ht="13.5" customHeight="1">
      <c r="A58" s="10" t="s">
        <v>66</v>
      </c>
      <c r="B58" s="10">
        <v>120.0</v>
      </c>
      <c r="C58" s="10" t="str">
        <f t="shared" si="2"/>
        <v>コルゲートパイプ120cm</v>
      </c>
      <c r="D58" s="29">
        <v>57341.0</v>
      </c>
      <c r="F58" s="14">
        <v>56683.0</v>
      </c>
    </row>
    <row r="59" ht="13.5" customHeight="1">
      <c r="A59" s="10" t="s">
        <v>66</v>
      </c>
      <c r="B59" s="10">
        <v>135.0</v>
      </c>
      <c r="C59" s="10" t="str">
        <f t="shared" si="2"/>
        <v>コルゲートパイプ135cm</v>
      </c>
      <c r="D59" s="29">
        <v>65146.0</v>
      </c>
      <c r="F59" s="14">
        <v>64261.0</v>
      </c>
    </row>
    <row r="60" ht="13.5" customHeight="1">
      <c r="A60" s="10" t="s">
        <v>66</v>
      </c>
      <c r="B60" s="10">
        <v>150.0</v>
      </c>
      <c r="C60" s="10" t="str">
        <f t="shared" si="2"/>
        <v>コルゲートパイプ150cm</v>
      </c>
      <c r="D60" s="29">
        <v>70681.0</v>
      </c>
      <c r="F60" s="14">
        <v>69796.0</v>
      </c>
    </row>
    <row r="61" ht="13.5" customHeight="1">
      <c r="A61" s="10" t="s">
        <v>66</v>
      </c>
      <c r="B61" s="10">
        <v>165.0</v>
      </c>
      <c r="C61" s="10" t="str">
        <f t="shared" si="2"/>
        <v>コルゲートパイプ165cm</v>
      </c>
      <c r="D61" s="29">
        <v>86401.0</v>
      </c>
      <c r="F61" s="14">
        <v>85515.0</v>
      </c>
    </row>
    <row r="62" ht="13.5" customHeight="1">
      <c r="A62" s="10" t="s">
        <v>66</v>
      </c>
      <c r="B62" s="10">
        <v>180.0</v>
      </c>
      <c r="C62" s="10" t="str">
        <f t="shared" si="2"/>
        <v>コルゲートパイプ180cm</v>
      </c>
      <c r="D62" s="29">
        <v>92489.0</v>
      </c>
      <c r="F62" s="14">
        <v>91604.0</v>
      </c>
    </row>
    <row r="63" ht="13.5" customHeight="1">
      <c r="A63" s="10" t="s">
        <v>75</v>
      </c>
      <c r="B63" s="10">
        <v>10.0</v>
      </c>
      <c r="C63" s="10" t="str">
        <f t="shared" si="2"/>
        <v>硬質塩化ビニル管10cm</v>
      </c>
      <c r="D63" s="29">
        <v>1594.0</v>
      </c>
      <c r="F63" s="14">
        <v>1594.0</v>
      </c>
    </row>
    <row r="64" ht="13.5" customHeight="1">
      <c r="A64" s="10" t="s">
        <v>75</v>
      </c>
      <c r="B64" s="10">
        <v>15.0</v>
      </c>
      <c r="C64" s="10" t="str">
        <f t="shared" si="2"/>
        <v>硬質塩化ビニル管15cm</v>
      </c>
      <c r="D64" s="29">
        <v>3243.0</v>
      </c>
      <c r="F64" s="14">
        <v>3243.0</v>
      </c>
    </row>
    <row r="65" ht="13.5" customHeight="1">
      <c r="A65" s="10" t="s">
        <v>75</v>
      </c>
      <c r="B65" s="10">
        <v>20.0</v>
      </c>
      <c r="C65" s="10" t="str">
        <f t="shared" si="2"/>
        <v>硬質塩化ビニル管20cm</v>
      </c>
      <c r="D65" s="29">
        <v>4859.0</v>
      </c>
      <c r="F65" s="14">
        <v>4859.0</v>
      </c>
    </row>
    <row r="66" ht="13.5" customHeight="1">
      <c r="A66" s="10" t="s">
        <v>75</v>
      </c>
      <c r="B66" s="10">
        <v>25.0</v>
      </c>
      <c r="C66" s="10" t="str">
        <f t="shared" si="2"/>
        <v>硬質塩化ビニル管25cm</v>
      </c>
      <c r="D66" s="29">
        <v>7549.0</v>
      </c>
      <c r="F66" s="14">
        <v>7549.0</v>
      </c>
    </row>
    <row r="67" ht="13.5" customHeight="1">
      <c r="A67" s="10" t="s">
        <v>75</v>
      </c>
      <c r="B67" s="10">
        <v>30.0</v>
      </c>
      <c r="C67" s="10" t="str">
        <f t="shared" si="2"/>
        <v>硬質塩化ビニル管30cm</v>
      </c>
      <c r="D67" s="29">
        <v>10748.0</v>
      </c>
      <c r="F67" s="14">
        <v>10748.0</v>
      </c>
    </row>
    <row r="68" ht="13.5" customHeight="1">
      <c r="A68" s="10" t="s">
        <v>76</v>
      </c>
      <c r="B68" s="10">
        <v>10.0</v>
      </c>
      <c r="C68" s="10" t="str">
        <f t="shared" si="2"/>
        <v>プラヒューム管10cm</v>
      </c>
      <c r="D68" s="29">
        <v>1450.0</v>
      </c>
      <c r="F68" s="14">
        <v>1361.0</v>
      </c>
    </row>
    <row r="69" ht="13.5" customHeight="1">
      <c r="A69" s="10" t="s">
        <v>76</v>
      </c>
      <c r="B69" s="10">
        <v>15.0</v>
      </c>
      <c r="C69" s="10" t="str">
        <f t="shared" si="2"/>
        <v>プラヒューム管15cm</v>
      </c>
      <c r="D69" s="29">
        <v>2900.0</v>
      </c>
      <c r="F69" s="14">
        <v>2612.0</v>
      </c>
    </row>
    <row r="70" ht="13.5" customHeight="1">
      <c r="A70" s="10" t="s">
        <v>76</v>
      </c>
      <c r="B70" s="10">
        <v>20.0</v>
      </c>
      <c r="C70" s="10" t="str">
        <f t="shared" si="2"/>
        <v>プラヒューム管20cm</v>
      </c>
      <c r="D70" s="29">
        <v>4339.0</v>
      </c>
      <c r="F70" s="14">
        <v>4062.0</v>
      </c>
    </row>
    <row r="71" ht="13.5" customHeight="1">
      <c r="A71" s="10" t="s">
        <v>76</v>
      </c>
      <c r="B71" s="10">
        <v>25.0</v>
      </c>
      <c r="C71" s="10" t="str">
        <f t="shared" si="2"/>
        <v>プラヒューム管25cm</v>
      </c>
      <c r="D71" s="29">
        <v>5977.0</v>
      </c>
      <c r="F71" s="14">
        <v>5645.0</v>
      </c>
    </row>
    <row r="72" ht="13.5" customHeight="1">
      <c r="A72" s="10" t="s">
        <v>76</v>
      </c>
      <c r="B72" s="10">
        <v>30.0</v>
      </c>
      <c r="C72" s="10" t="str">
        <f t="shared" si="2"/>
        <v>プラヒューム管30cm</v>
      </c>
      <c r="D72" s="29">
        <v>8634.0</v>
      </c>
      <c r="F72" s="14">
        <v>8125.0</v>
      </c>
    </row>
    <row r="73" ht="13.5" customHeight="1">
      <c r="A73" s="10" t="s">
        <v>76</v>
      </c>
      <c r="B73" s="10">
        <v>40.0</v>
      </c>
      <c r="C73" s="10" t="str">
        <f t="shared" si="2"/>
        <v>プラヒューム管40cm</v>
      </c>
      <c r="D73" s="29">
        <v>15055.0</v>
      </c>
      <c r="F73" s="14">
        <v>14280.0</v>
      </c>
    </row>
    <row r="74" ht="13.5" customHeight="1">
      <c r="A74" s="10" t="s">
        <v>76</v>
      </c>
      <c r="B74" s="10">
        <v>45.0</v>
      </c>
      <c r="C74" s="10" t="str">
        <f t="shared" si="2"/>
        <v>プラヒューム管45cm</v>
      </c>
      <c r="D74" s="29">
        <v>18929.0</v>
      </c>
      <c r="F74" s="14">
        <v>17933.0</v>
      </c>
    </row>
    <row r="75" ht="13.5" customHeight="1">
      <c r="A75" s="10" t="s">
        <v>76</v>
      </c>
      <c r="B75" s="10">
        <v>60.0</v>
      </c>
      <c r="C75" s="10" t="str">
        <f t="shared" si="2"/>
        <v>プラヒューム管60cm</v>
      </c>
      <c r="D75" s="29">
        <v>30110.0</v>
      </c>
      <c r="F75" s="14">
        <v>28782.0</v>
      </c>
    </row>
    <row r="76" ht="13.5" customHeight="1">
      <c r="D76" s="22"/>
      <c r="F76" s="1"/>
    </row>
    <row r="77" ht="13.5" customHeight="1">
      <c r="A77" s="5" t="s">
        <v>82</v>
      </c>
      <c r="D77" s="22"/>
      <c r="F77" s="1"/>
    </row>
    <row r="78" ht="13.5" customHeight="1">
      <c r="A78" s="6" t="s">
        <v>5</v>
      </c>
      <c r="B78" s="6" t="s">
        <v>6</v>
      </c>
      <c r="C78" s="6" t="s">
        <v>7</v>
      </c>
      <c r="D78" s="26" t="s">
        <v>8</v>
      </c>
      <c r="F78" s="1"/>
    </row>
    <row r="79" ht="13.5" customHeight="1">
      <c r="A79" s="46" t="s">
        <v>85</v>
      </c>
      <c r="B79" s="21" t="s">
        <v>86</v>
      </c>
      <c r="C79" s="83" t="s">
        <v>87</v>
      </c>
      <c r="D79" s="29">
        <v>0.0</v>
      </c>
      <c r="F79" s="14">
        <v>0.0</v>
      </c>
    </row>
    <row r="80" ht="13.5" customHeight="1">
      <c r="A80" s="46" t="s">
        <v>85</v>
      </c>
      <c r="B80" s="21" t="s">
        <v>88</v>
      </c>
      <c r="C80" s="83" t="s">
        <v>87</v>
      </c>
      <c r="D80" s="29">
        <v>119.0</v>
      </c>
      <c r="F80" s="14">
        <v>115.0</v>
      </c>
    </row>
    <row r="81" ht="13.5" customHeight="1">
      <c r="A81" s="46" t="s">
        <v>85</v>
      </c>
      <c r="B81" s="21" t="s">
        <v>89</v>
      </c>
      <c r="C81" s="83" t="s">
        <v>90</v>
      </c>
      <c r="D81" s="29">
        <v>199.0</v>
      </c>
      <c r="F81" s="14">
        <v>192.0</v>
      </c>
    </row>
    <row r="82" ht="13.5" customHeight="1">
      <c r="A82" s="46" t="s">
        <v>85</v>
      </c>
      <c r="B82" s="21" t="s">
        <v>93</v>
      </c>
      <c r="C82" s="83" t="s">
        <v>94</v>
      </c>
      <c r="D82" s="29">
        <v>278.0</v>
      </c>
      <c r="F82" s="14">
        <v>269.0</v>
      </c>
    </row>
    <row r="83" ht="13.5" customHeight="1">
      <c r="D83" s="22"/>
      <c r="F83" s="1"/>
    </row>
    <row r="84" ht="13.5" customHeight="1">
      <c r="D84" s="22"/>
      <c r="F84" s="1"/>
    </row>
  </sheetData>
  <printOptions/>
  <pageMargins bottom="0.75" footer="0.0" header="0.0" left="1.47916666666667" right="0.699305555555556" top="0.75"/>
  <pageSetup paperSize="9" orientation="portrait"/>
  <rowBreaks count="1" manualBreakCount="1">
    <brk id="37"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2010-08-16T01:16:00Z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