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b81890\Desktop\家教開設資料一式\HP掲載ファイル\"/>
    </mc:Choice>
  </mc:AlternateContent>
  <xr:revisionPtr revIDLastSave="0" documentId="13_ncr:1_{9F17B7FE-1183-42C4-8179-11A0FA1FCE2E}" xr6:coauthVersionLast="47" xr6:coauthVersionMax="47" xr10:uidLastSave="{00000000-0000-0000-0000-000000000000}"/>
  <workbookProtection workbookAlgorithmName="SHA-512" workbookHashValue="GLpVWG6xU54QQ3dMTSUBvs/5dHMkPyzM4o9a0lDpehtGrygJHsbXbKLmip5nO8hIs8fjlNPE82RInCbSEPef+A==" workbookSaltValue="ISNw69QuBtBBRRp/48D99Q==" workbookSpinCount="100000" lockStructure="1"/>
  <bookViews>
    <workbookView xWindow="-120" yWindow="-120" windowWidth="29040" windowHeight="15720" tabRatio="725" activeTab="1" xr2:uid="{00000000-000D-0000-FFFF-FFFF00000000}"/>
  </bookViews>
  <sheets>
    <sheet name="はじめに" sheetId="11" r:id="rId1"/>
    <sheet name="①学習計画書" sheetId="7" r:id="rId2"/>
    <sheet name="②予算計画書" sheetId="8" r:id="rId3"/>
    <sheet name="③学級生名簿" sheetId="12" r:id="rId4"/>
    <sheet name="全市" sheetId="5" state="hidden" r:id="rId5"/>
    <sheet name="学習報告書(1)" sheetId="18" r:id="rId6"/>
    <sheet name="学習報告書(2)" sheetId="97" r:id="rId7"/>
    <sheet name="学習報告書(3)" sheetId="98" r:id="rId8"/>
    <sheet name="学習報告書(4)" sheetId="99" r:id="rId9"/>
    <sheet name="学習報告書(5)" sheetId="100" r:id="rId10"/>
    <sheet name="報告書空枠" sheetId="93" r:id="rId11"/>
    <sheet name="④完了届" sheetId="24" r:id="rId12"/>
    <sheet name="⑤出納簿" sheetId="94" r:id="rId13"/>
  </sheets>
  <definedNames>
    <definedName name="_xlnm._FilterDatabase" localSheetId="4" hidden="1">全市!$AB$1:$AB$350</definedName>
    <definedName name="_xlnm.Print_Area" localSheetId="1">①学習計画書!$A$1:$X$58</definedName>
    <definedName name="_xlnm.Print_Area" localSheetId="2">②予算計画書!$A$1:$W$24</definedName>
    <definedName name="_xlnm.Print_Area" localSheetId="3">③学級生名簿!$A$1:$Y$81</definedName>
    <definedName name="_xlnm.Print_Area" localSheetId="11">④完了届!$A$1:$X$21</definedName>
    <definedName name="_xlnm.Print_Area" localSheetId="12">⑤出納簿!$A$1:$G$74</definedName>
    <definedName name="_xlnm.Print_Area" localSheetId="0">はじめに!$C$1:$J$29</definedName>
    <definedName name="_xlnm.Print_Area" localSheetId="5">'学習報告書(1)'!$B$1:$S$31</definedName>
    <definedName name="_xlnm.Print_Area" localSheetId="6">'学習報告書(2)'!$B$1:$S$31</definedName>
    <definedName name="_xlnm.Print_Area" localSheetId="7">'学習報告書(3)'!$B$1:$S$31</definedName>
    <definedName name="_xlnm.Print_Area" localSheetId="8">'学習報告書(4)'!$B$1:$S$31</definedName>
    <definedName name="_xlnm.Print_Area" localSheetId="9">'学習報告書(5)'!$B$1:$S$31</definedName>
    <definedName name="_xlnm.Print_Area" localSheetId="10">報告書空枠!$B$1:$S$31</definedName>
    <definedName name="その他">⑤出納簿!$Y$59:$Y$62</definedName>
    <definedName name="その他収入">⑤出納簿!$M$69:$M$73</definedName>
    <definedName name="委託料">⑤出納簿!$M$59:$M$60</definedName>
    <definedName name="会場費">⑤出納簿!$S$59:$S$64</definedName>
    <definedName name="交通費">⑤出納簿!$W$59:$W$68</definedName>
    <definedName name="厚別">全市!$A$163:$A$185</definedName>
    <definedName name="江別">全市!$A$347</definedName>
    <definedName name="項目">①学習計画書!$J$61:$J$86</definedName>
    <definedName name="手稲">全市!$A$317:$A$346</definedName>
    <definedName name="消耗品費">⑤出納簿!$Q$59:$Q$74</definedName>
    <definedName name="清田">全市!$A$221:$A$245</definedName>
    <definedName name="西">全市!$A$283:$A$316</definedName>
    <definedName name="対象外経費">⑤出納簿!$AA$59:$AA$64</definedName>
    <definedName name="中央">全市!$A$2:$A$33</definedName>
    <definedName name="通信費">⑤出納簿!$U$59:$U$65</definedName>
    <definedName name="東">全市!$A$84:$A$133</definedName>
    <definedName name="南">全市!$A$246:$A$282</definedName>
    <definedName name="白石">全市!$A$134:$A$162</definedName>
    <definedName name="負担金">⑤出納簿!$M$64:$M$68</definedName>
    <definedName name="補助金">⑤出納簿!$M$61:$M$63</definedName>
    <definedName name="報償費">⑤出納簿!$O$59:$O$65</definedName>
    <definedName name="豊平">全市!$A$186:$A$220</definedName>
    <definedName name="北">全市!$A$34:$A$83</definedName>
    <definedName name="北広島">全市!$A$348:$A$349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4" i="7" l="1"/>
  <c r="A4" i="7"/>
  <c r="D1" i="99" s="1"/>
  <c r="Q7" i="24"/>
  <c r="Y21" i="8"/>
  <c r="R2" i="24"/>
  <c r="AB15" i="8"/>
  <c r="Y22" i="8" s="1"/>
  <c r="Y14" i="8"/>
  <c r="Y15" i="8"/>
  <c r="H16" i="8" s="1"/>
  <c r="AK22" i="7"/>
  <c r="G12" i="100"/>
  <c r="R7" i="100"/>
  <c r="V6" i="100"/>
  <c r="E4" i="100"/>
  <c r="B3" i="100"/>
  <c r="U2" i="100"/>
  <c r="V2" i="100" s="1"/>
  <c r="W2" i="100" s="1"/>
  <c r="G12" i="99"/>
  <c r="R7" i="99"/>
  <c r="V6" i="99"/>
  <c r="E4" i="99"/>
  <c r="B3" i="99"/>
  <c r="U2" i="99"/>
  <c r="V2" i="99" s="1"/>
  <c r="W2" i="99" s="1"/>
  <c r="G12" i="98"/>
  <c r="R7" i="98"/>
  <c r="V6" i="98"/>
  <c r="E4" i="98"/>
  <c r="B3" i="98"/>
  <c r="U2" i="98"/>
  <c r="V2" i="98" s="1"/>
  <c r="W2" i="98" s="1"/>
  <c r="G12" i="97"/>
  <c r="R7" i="97"/>
  <c r="V6" i="97"/>
  <c r="E4" i="97"/>
  <c r="B3" i="97"/>
  <c r="U2" i="97"/>
  <c r="V2" i="97" s="1"/>
  <c r="W2" i="97" s="1"/>
  <c r="G12" i="93"/>
  <c r="R6" i="93"/>
  <c r="Q41" i="93"/>
  <c r="Q43" i="93"/>
  <c r="Q42" i="93"/>
  <c r="F16" i="93"/>
  <c r="Q44" i="93"/>
  <c r="Q45" i="93"/>
  <c r="N5" i="93"/>
  <c r="J87" i="7"/>
  <c r="J88" i="7" s="1"/>
  <c r="AK5" i="7"/>
  <c r="E7" i="7"/>
  <c r="E8" i="24" s="1"/>
  <c r="AJ5" i="7"/>
  <c r="AL5" i="7" s="1"/>
  <c r="R7" i="18"/>
  <c r="AR1" i="7"/>
  <c r="AP1" i="7"/>
  <c r="AQ1" i="7"/>
  <c r="AN3" i="7"/>
  <c r="AO3" i="7" s="1"/>
  <c r="AO1" i="7" s="1"/>
  <c r="AM1" i="7" s="1"/>
  <c r="AK1" i="7" s="1"/>
  <c r="AN1" i="7"/>
  <c r="AL1" i="7"/>
  <c r="AJ1" i="7" s="1"/>
  <c r="F73" i="94"/>
  <c r="F65" i="94"/>
  <c r="M30" i="94" s="1"/>
  <c r="F64" i="94"/>
  <c r="M29" i="94" s="1"/>
  <c r="F63" i="94"/>
  <c r="M28" i="94" s="1"/>
  <c r="F62" i="94"/>
  <c r="M27" i="94" s="1"/>
  <c r="F61" i="94"/>
  <c r="M26" i="94" s="1"/>
  <c r="F60" i="94"/>
  <c r="M25" i="94" s="1"/>
  <c r="H53" i="94"/>
  <c r="H52" i="94"/>
  <c r="H51" i="94"/>
  <c r="H50" i="94"/>
  <c r="H49" i="94"/>
  <c r="H48" i="94"/>
  <c r="H47" i="94"/>
  <c r="H46" i="94"/>
  <c r="H45" i="94"/>
  <c r="H44" i="94"/>
  <c r="H43" i="94"/>
  <c r="H42" i="94"/>
  <c r="H41" i="94"/>
  <c r="H40" i="94"/>
  <c r="H39" i="94"/>
  <c r="H33" i="94"/>
  <c r="H32" i="94"/>
  <c r="H31" i="94"/>
  <c r="H30" i="94"/>
  <c r="H29" i="94"/>
  <c r="H28" i="94"/>
  <c r="H27" i="94"/>
  <c r="H26" i="94"/>
  <c r="H25" i="94"/>
  <c r="H24" i="94"/>
  <c r="H23" i="94"/>
  <c r="H22" i="94"/>
  <c r="H21" i="94"/>
  <c r="H20" i="94"/>
  <c r="H19" i="94"/>
  <c r="H18" i="94"/>
  <c r="H17" i="94"/>
  <c r="H16" i="94"/>
  <c r="H15" i="94"/>
  <c r="H14" i="94"/>
  <c r="H13" i="94"/>
  <c r="H12" i="94"/>
  <c r="H11" i="94"/>
  <c r="H10" i="94"/>
  <c r="H9" i="94"/>
  <c r="H8" i="94"/>
  <c r="H7" i="94"/>
  <c r="H6" i="94"/>
  <c r="H5" i="94"/>
  <c r="H4" i="94"/>
  <c r="H3" i="94"/>
  <c r="O7" i="24"/>
  <c r="I5" i="94"/>
  <c r="I6" i="94"/>
  <c r="I7" i="94"/>
  <c r="I8" i="94"/>
  <c r="I9" i="94"/>
  <c r="I10" i="94"/>
  <c r="I11" i="94"/>
  <c r="I12" i="94"/>
  <c r="F71" i="94"/>
  <c r="G71" i="94" s="1"/>
  <c r="N19" i="94" s="1"/>
  <c r="F70" i="94"/>
  <c r="G70" i="94" s="1"/>
  <c r="N18" i="94" s="1"/>
  <c r="F69" i="94"/>
  <c r="G69" i="94" s="1"/>
  <c r="N17" i="94" s="1"/>
  <c r="I39" i="94"/>
  <c r="I40" i="94"/>
  <c r="I41" i="94"/>
  <c r="I42" i="94"/>
  <c r="I13" i="94"/>
  <c r="I27" i="94"/>
  <c r="I28" i="94"/>
  <c r="I29" i="94"/>
  <c r="I30" i="94"/>
  <c r="I31" i="94"/>
  <c r="I32" i="94"/>
  <c r="E71" i="94"/>
  <c r="E70" i="94"/>
  <c r="E69" i="94"/>
  <c r="E72" i="94"/>
  <c r="L20" i="94"/>
  <c r="I53" i="94"/>
  <c r="I52" i="94"/>
  <c r="I51" i="94"/>
  <c r="I50" i="94"/>
  <c r="I49" i="94"/>
  <c r="I48" i="94"/>
  <c r="I47" i="94"/>
  <c r="I46" i="94"/>
  <c r="I45" i="94"/>
  <c r="I44" i="94"/>
  <c r="I43" i="94"/>
  <c r="I14" i="94"/>
  <c r="I15" i="94"/>
  <c r="I16" i="94"/>
  <c r="I17" i="94"/>
  <c r="I18" i="94"/>
  <c r="I19" i="94"/>
  <c r="I20" i="94"/>
  <c r="I21" i="94"/>
  <c r="I22" i="94"/>
  <c r="I23" i="94"/>
  <c r="I24" i="94"/>
  <c r="I25" i="94"/>
  <c r="I26" i="94"/>
  <c r="I33" i="94"/>
  <c r="I4" i="94"/>
  <c r="I3" i="94"/>
  <c r="M19" i="94"/>
  <c r="E65" i="94"/>
  <c r="E64" i="94"/>
  <c r="E63" i="94"/>
  <c r="E62" i="94"/>
  <c r="E61" i="94"/>
  <c r="L26" i="94" s="1"/>
  <c r="E60" i="94"/>
  <c r="L25" i="94"/>
  <c r="A56" i="94"/>
  <c r="G3" i="94"/>
  <c r="G4" i="94"/>
  <c r="G5" i="94"/>
  <c r="G6" i="94"/>
  <c r="G7" i="94"/>
  <c r="G8" i="94" s="1"/>
  <c r="G9" i="94" s="1"/>
  <c r="G10" i="94" s="1"/>
  <c r="G11" i="94" s="1"/>
  <c r="G12" i="94" s="1"/>
  <c r="G13" i="94" s="1"/>
  <c r="G14" i="94" s="1"/>
  <c r="G15" i="94" s="1"/>
  <c r="G16" i="94" s="1"/>
  <c r="G17" i="94" s="1"/>
  <c r="G18" i="94" s="1"/>
  <c r="G19" i="94" s="1"/>
  <c r="G20" i="94" s="1"/>
  <c r="G21" i="94" s="1"/>
  <c r="G22" i="94" s="1"/>
  <c r="G23" i="94" s="1"/>
  <c r="G24" i="94" s="1"/>
  <c r="G25" i="94" s="1"/>
  <c r="G26" i="94" s="1"/>
  <c r="G27" i="94" s="1"/>
  <c r="G28" i="94" s="1"/>
  <c r="G29" i="94" s="1"/>
  <c r="G30" i="94" s="1"/>
  <c r="G31" i="94" s="1"/>
  <c r="G32" i="94" s="1"/>
  <c r="G33" i="94" s="1"/>
  <c r="F34" i="94"/>
  <c r="F38" i="94"/>
  <c r="F54" i="94" s="1"/>
  <c r="G54" i="94" s="1"/>
  <c r="E34" i="94"/>
  <c r="E38" i="94"/>
  <c r="E54" i="94"/>
  <c r="A1" i="94"/>
  <c r="A36" i="94" s="1"/>
  <c r="L28" i="94"/>
  <c r="L27" i="94"/>
  <c r="G34" i="94"/>
  <c r="G38" i="94" s="1"/>
  <c r="G39" i="94" s="1"/>
  <c r="G40" i="94" s="1"/>
  <c r="G41" i="94" s="1"/>
  <c r="G42" i="94" s="1"/>
  <c r="G43" i="94" s="1"/>
  <c r="G44" i="94" s="1"/>
  <c r="G45" i="94" s="1"/>
  <c r="G46" i="94" s="1"/>
  <c r="G47" i="94" s="1"/>
  <c r="G48" i="94" s="1"/>
  <c r="G49" i="94" s="1"/>
  <c r="G50" i="94" s="1"/>
  <c r="G51" i="94" s="1"/>
  <c r="G52" i="94" s="1"/>
  <c r="G53" i="94" s="1"/>
  <c r="B3" i="93"/>
  <c r="E4" i="93"/>
  <c r="AF47" i="7"/>
  <c r="AF40" i="7"/>
  <c r="AF33" i="7"/>
  <c r="AF26" i="7"/>
  <c r="AF19" i="7"/>
  <c r="G12" i="18"/>
  <c r="D1" i="93"/>
  <c r="D1" i="97"/>
  <c r="D1" i="100"/>
  <c r="A4" i="24"/>
  <c r="A11" i="24"/>
  <c r="AO2" i="7"/>
  <c r="A1" i="12"/>
  <c r="D1" i="18"/>
  <c r="B3" i="18"/>
  <c r="V6" i="18"/>
  <c r="AE47" i="7"/>
  <c r="AC47" i="7"/>
  <c r="AE40" i="7"/>
  <c r="AC40" i="7"/>
  <c r="AE33" i="7"/>
  <c r="AC33" i="7"/>
  <c r="AE26" i="7"/>
  <c r="AC26" i="7"/>
  <c r="AE19" i="7"/>
  <c r="AC19" i="7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Q42" i="12"/>
  <c r="O42" i="12"/>
  <c r="M42" i="12"/>
  <c r="K42" i="12"/>
  <c r="I42" i="12"/>
  <c r="G42" i="12"/>
  <c r="E42" i="12"/>
  <c r="C42" i="12"/>
  <c r="R6" i="12"/>
  <c r="M6" i="12"/>
  <c r="I6" i="12"/>
  <c r="O9" i="8"/>
  <c r="P3" i="8"/>
  <c r="C5" i="7"/>
  <c r="I8" i="7" s="1"/>
  <c r="G11" i="8" s="1"/>
  <c r="AA3" i="7"/>
  <c r="AF3" i="7" s="1"/>
  <c r="H50" i="7"/>
  <c r="AD47" i="7" s="1"/>
  <c r="H43" i="7"/>
  <c r="AD40" i="7"/>
  <c r="H36" i="7"/>
  <c r="AD33" i="7" s="1"/>
  <c r="H29" i="7"/>
  <c r="AD26" i="7" s="1"/>
  <c r="H22" i="7"/>
  <c r="AD19" i="7" s="1"/>
  <c r="AA19" i="7"/>
  <c r="AB19" i="7"/>
  <c r="AA26" i="7"/>
  <c r="AB26" i="7"/>
  <c r="AA33" i="7"/>
  <c r="AB33" i="7"/>
  <c r="AA40" i="7"/>
  <c r="AB40" i="7"/>
  <c r="AA47" i="7"/>
  <c r="AB47" i="7"/>
  <c r="J17" i="24"/>
  <c r="D6" i="24"/>
  <c r="A6" i="24"/>
  <c r="G9" i="24" s="1"/>
  <c r="U9" i="7"/>
  <c r="L9" i="7"/>
  <c r="M8" i="7"/>
  <c r="J9" i="24" s="1"/>
  <c r="E4" i="18"/>
  <c r="U2" i="18"/>
  <c r="V2" i="18" s="1"/>
  <c r="Z47" i="7"/>
  <c r="Z40" i="7"/>
  <c r="Z33" i="7"/>
  <c r="Z26" i="7"/>
  <c r="Z19" i="7"/>
  <c r="D3" i="12"/>
  <c r="V4" i="12" s="1"/>
  <c r="A3" i="12"/>
  <c r="A42" i="12"/>
  <c r="C6" i="12"/>
  <c r="G13" i="24"/>
  <c r="V3" i="8"/>
  <c r="T3" i="8"/>
  <c r="R3" i="8"/>
  <c r="D8" i="8"/>
  <c r="A7" i="8"/>
  <c r="V7" i="97"/>
  <c r="V8" i="97" s="1"/>
  <c r="U5" i="97"/>
  <c r="G5" i="97" s="1"/>
  <c r="M18" i="94" l="1"/>
  <c r="M17" i="94"/>
  <c r="F72" i="94"/>
  <c r="F66" i="94"/>
  <c r="M31" i="94" s="1"/>
  <c r="G60" i="94"/>
  <c r="N25" i="94" s="1"/>
  <c r="N21" i="94"/>
  <c r="G62" i="94"/>
  <c r="N27" i="94" s="1"/>
  <c r="G63" i="94"/>
  <c r="N28" i="94" s="1"/>
  <c r="G64" i="94"/>
  <c r="N29" i="94" s="1"/>
  <c r="G65" i="94"/>
  <c r="N30" i="94" s="1"/>
  <c r="T22" i="8"/>
  <c r="L1" i="94"/>
  <c r="E57" i="94" s="1"/>
  <c r="H22" i="8"/>
  <c r="Y17" i="8" s="1"/>
  <c r="L29" i="94"/>
  <c r="L30" i="94"/>
  <c r="G61" i="94"/>
  <c r="N26" i="94" s="1"/>
  <c r="E66" i="94"/>
  <c r="L31" i="94" s="1"/>
  <c r="D1" i="98"/>
  <c r="Q9" i="8"/>
  <c r="A5" i="8"/>
  <c r="AQ2" i="7"/>
  <c r="AK4" i="7"/>
  <c r="X1" i="7" s="1"/>
  <c r="H15" i="7"/>
  <c r="E8" i="7"/>
  <c r="D11" i="8" s="1"/>
  <c r="R1" i="99"/>
  <c r="D42" i="12"/>
  <c r="D10" i="8"/>
  <c r="AB3" i="7"/>
  <c r="AC3" i="7" s="1"/>
  <c r="J11" i="8"/>
  <c r="AE3" i="7"/>
  <c r="W8" i="97"/>
  <c r="O13" i="97" s="1"/>
  <c r="W7" i="97"/>
  <c r="E13" i="97" s="1"/>
  <c r="W9" i="97"/>
  <c r="W10" i="97" s="1"/>
  <c r="E8" i="97" s="1"/>
  <c r="F16" i="97" s="1"/>
  <c r="W5" i="97"/>
  <c r="W6" i="97"/>
  <c r="H10" i="97" s="1"/>
  <c r="Q2" i="97"/>
  <c r="W3" i="97"/>
  <c r="W4" i="97"/>
  <c r="K5" i="97" s="1"/>
  <c r="W8" i="99"/>
  <c r="O13" i="99" s="1"/>
  <c r="W4" i="99"/>
  <c r="K5" i="99" s="1"/>
  <c r="W7" i="99"/>
  <c r="E13" i="99" s="1"/>
  <c r="Q2" i="99"/>
  <c r="W9" i="99"/>
  <c r="W10" i="99" s="1"/>
  <c r="E8" i="99" s="1"/>
  <c r="F16" i="99" s="1"/>
  <c r="W5" i="99"/>
  <c r="W3" i="99"/>
  <c r="I5" i="99" s="1"/>
  <c r="W6" i="99"/>
  <c r="H10" i="99" s="1"/>
  <c r="J89" i="7"/>
  <c r="J90" i="7" s="1"/>
  <c r="P89" i="7"/>
  <c r="P90" i="7" s="1"/>
  <c r="W6" i="98"/>
  <c r="H10" i="98" s="1"/>
  <c r="W3" i="98"/>
  <c r="I5" i="98" s="1"/>
  <c r="W8" i="98"/>
  <c r="O13" i="98" s="1"/>
  <c r="W4" i="98"/>
  <c r="K5" i="98" s="1"/>
  <c r="W7" i="98"/>
  <c r="E13" i="98" s="1"/>
  <c r="W9" i="98"/>
  <c r="W10" i="98" s="1"/>
  <c r="E8" i="98" s="1"/>
  <c r="F16" i="98" s="1"/>
  <c r="W5" i="98"/>
  <c r="Q2" i="98"/>
  <c r="W7" i="100"/>
  <c r="E13" i="100" s="1"/>
  <c r="W6" i="100"/>
  <c r="H10" i="100" s="1"/>
  <c r="W8" i="100"/>
  <c r="O13" i="100" s="1"/>
  <c r="W3" i="100"/>
  <c r="I5" i="100" s="1"/>
  <c r="W4" i="100"/>
  <c r="K5" i="100" s="1"/>
  <c r="W9" i="100"/>
  <c r="W10" i="100" s="1"/>
  <c r="E8" i="100" s="1"/>
  <c r="F16" i="100" s="1"/>
  <c r="W5" i="100"/>
  <c r="Q2" i="100"/>
  <c r="AD3" i="7"/>
  <c r="W2" i="18"/>
  <c r="G72" i="94" l="1"/>
  <c r="N20" i="94" s="1"/>
  <c r="N1" i="94"/>
  <c r="M20" i="94"/>
  <c r="G73" i="94"/>
  <c r="G67" i="94"/>
  <c r="G66" i="94" s="1"/>
  <c r="V1" i="8"/>
  <c r="G1" i="94"/>
  <c r="W1" i="24"/>
  <c r="Y5" i="12"/>
  <c r="R1" i="97"/>
  <c r="R1" i="18"/>
  <c r="R1" i="98"/>
  <c r="R1" i="100"/>
  <c r="R1" i="93"/>
  <c r="AI3" i="7"/>
  <c r="AI1" i="7" s="1"/>
  <c r="U6" i="97"/>
  <c r="N5" i="97" s="1"/>
  <c r="U7" i="97"/>
  <c r="U5" i="100"/>
  <c r="G5" i="100" s="1"/>
  <c r="U6" i="100" s="1"/>
  <c r="N5" i="100" s="1"/>
  <c r="V7" i="100"/>
  <c r="V7" i="99"/>
  <c r="U5" i="99"/>
  <c r="G5" i="99" s="1"/>
  <c r="U6" i="99" s="1"/>
  <c r="N5" i="99" s="1"/>
  <c r="W4" i="18"/>
  <c r="K5" i="18" s="1"/>
  <c r="W5" i="18"/>
  <c r="W9" i="18"/>
  <c r="W10" i="18" s="1"/>
  <c r="W6" i="18"/>
  <c r="H10" i="18" s="1"/>
  <c r="W8" i="18"/>
  <c r="O13" i="18" s="1"/>
  <c r="W3" i="18"/>
  <c r="I5" i="18" s="1"/>
  <c r="W7" i="18"/>
  <c r="E13" i="18" s="1"/>
  <c r="Q2" i="18"/>
  <c r="U5" i="98"/>
  <c r="G5" i="98" s="1"/>
  <c r="U6" i="98" s="1"/>
  <c r="N5" i="98" s="1"/>
  <c r="V7" i="98"/>
  <c r="N22" i="94" l="1"/>
  <c r="F74" i="94"/>
  <c r="N2" i="94"/>
  <c r="K2" i="94"/>
  <c r="L2" i="94"/>
  <c r="N31" i="94"/>
  <c r="E8" i="18"/>
  <c r="F16" i="18" s="1"/>
  <c r="G56" i="94"/>
  <c r="G36" i="94"/>
  <c r="V8" i="98"/>
  <c r="U7" i="98"/>
  <c r="U7" i="100"/>
  <c r="V8" i="100"/>
  <c r="V7" i="18"/>
  <c r="U7" i="99"/>
  <c r="V8" i="99"/>
  <c r="V8" i="18" l="1"/>
  <c r="U5" i="18" s="1"/>
  <c r="G5" i="18" s="1"/>
  <c r="U6" i="18" s="1"/>
  <c r="N5" i="18" s="1"/>
  <c r="U7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0133.鈴木　宏宣</author>
  </authors>
  <commentList>
    <comment ref="Q2" authorId="0" shapeId="0" xr:uid="{00000000-0006-0000-0B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第何回目の学習会なのか数字を記入してください。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0133.鈴木　宏宣</author>
  </authors>
  <commentList>
    <comment ref="B2" authorId="0" shapeId="0" xr:uid="{00000000-0006-0000-0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日付は,
 月 ／ 日 で
 入力できます。  
</t>
        </r>
      </text>
    </comment>
    <comment ref="C2" authorId="0" shapeId="0" xr:uid="{00000000-0006-0000-0D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[ 区分 ]
ドロップダウンリストから選んでください。</t>
        </r>
      </text>
    </comment>
    <comment ref="D2" authorId="0" shapeId="0" xr:uid="{00000000-0006-0000-0D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[ 摘要 ]
 左の｢区分｣欄を先に入力してください。
じかに書き込むか、リストから選択できます。
修正は[Ｆ２]</t>
        </r>
      </text>
    </comment>
    <comment ref="L17" authorId="0" shapeId="0" xr:uid="{00000000-0006-0000-0D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◆ PTA補助などの計画が
　ある場合はこちらに年間
　の予算を入力してください。</t>
        </r>
      </text>
    </comment>
    <comment ref="L18" authorId="0" shapeId="0" xr:uid="{00000000-0006-0000-0D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◆ 参加者からの負担金や
　学級会費などの収入計画
　がある場合はこちらに年間
　の予算を入力してください。</t>
        </r>
      </text>
    </comment>
    <comment ref="L19" authorId="0" shapeId="0" xr:uid="{00000000-0006-0000-0D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◆ 委託料以外の収入計画
　がある場合はこちらに年間
　の予算を入力してください。</t>
        </r>
      </text>
    </comment>
  </commentList>
</comments>
</file>

<file path=xl/sharedStrings.xml><?xml version="1.0" encoding="utf-8"?>
<sst xmlns="http://schemas.openxmlformats.org/spreadsheetml/2006/main" count="4927" uniqueCount="3190">
  <si>
    <t>中央</t>
  </si>
  <si>
    <t>北</t>
  </si>
  <si>
    <t>東</t>
  </si>
  <si>
    <t>白石</t>
  </si>
  <si>
    <t>厚別</t>
  </si>
  <si>
    <t>豊平</t>
  </si>
  <si>
    <t>清田</t>
  </si>
  <si>
    <t>南</t>
  </si>
  <si>
    <t>西</t>
  </si>
  <si>
    <t>手稲</t>
  </si>
  <si>
    <t>そうえん</t>
  </si>
  <si>
    <t>060-0008</t>
  </si>
  <si>
    <t>こうなん</t>
  </si>
  <si>
    <t>064-0921</t>
  </si>
  <si>
    <t>まるやま</t>
  </si>
  <si>
    <t>064-0821</t>
  </si>
  <si>
    <t>にじょう</t>
  </si>
  <si>
    <t>060-0062</t>
  </si>
  <si>
    <t>にっしん</t>
  </si>
  <si>
    <t>みどりがおか</t>
  </si>
  <si>
    <t>064-0810</t>
  </si>
  <si>
    <t>064-0945</t>
  </si>
  <si>
    <t>みやのもり</t>
  </si>
  <si>
    <t>064-0954</t>
  </si>
  <si>
    <t>064-0918</t>
  </si>
  <si>
    <t>おおくらやま</t>
  </si>
  <si>
    <t>064-0953</t>
  </si>
  <si>
    <t>さんかくやま</t>
  </si>
  <si>
    <t>064-0929</t>
  </si>
  <si>
    <t>しせいかん</t>
  </si>
  <si>
    <t>060-0063</t>
  </si>
  <si>
    <t>きたくじょう</t>
  </si>
  <si>
    <t>060-0809</t>
  </si>
  <si>
    <t>001-0019</t>
  </si>
  <si>
    <t>001-0024</t>
  </si>
  <si>
    <t>001-0907</t>
  </si>
  <si>
    <t>002-0857</t>
  </si>
  <si>
    <t>001-0925</t>
  </si>
  <si>
    <t>002-8024</t>
  </si>
  <si>
    <t>学校名</t>
  </si>
  <si>
    <t>電話番号</t>
  </si>
  <si>
    <t>FAX</t>
  </si>
  <si>
    <t>札幌市立中央小学校</t>
  </si>
  <si>
    <t>060-0041</t>
  </si>
  <si>
    <t>261-6568</t>
  </si>
  <si>
    <t>261-5723</t>
  </si>
  <si>
    <t>札幌市立山鼻小学校</t>
  </si>
  <si>
    <t>山鼻</t>
  </si>
  <si>
    <t>やまはな</t>
  </si>
  <si>
    <t>064-0914</t>
  </si>
  <si>
    <t>511-6616</t>
  </si>
  <si>
    <t>531-5295</t>
  </si>
  <si>
    <t>札幌市立幌西小学校</t>
  </si>
  <si>
    <t>幌西</t>
  </si>
  <si>
    <t>こうさい</t>
  </si>
  <si>
    <t>561-2201</t>
  </si>
  <si>
    <t>551-6213</t>
  </si>
  <si>
    <t>札幌市立桑園小学校</t>
  </si>
  <si>
    <t>桑園</t>
  </si>
  <si>
    <t>611-4211</t>
  </si>
  <si>
    <t>615-6579</t>
  </si>
  <si>
    <t>札幌市立幌南小学校</t>
  </si>
  <si>
    <t>幌南</t>
  </si>
  <si>
    <t>521-0214</t>
  </si>
  <si>
    <t>531-6754</t>
  </si>
  <si>
    <t>札幌市立円山小学校</t>
  </si>
  <si>
    <t>円山</t>
  </si>
  <si>
    <t>631-3437</t>
  </si>
  <si>
    <t>615-6593</t>
  </si>
  <si>
    <t>札幌市立二条小学校</t>
  </si>
  <si>
    <t>二条</t>
  </si>
  <si>
    <t>261-6596</t>
  </si>
  <si>
    <t>261-5762</t>
  </si>
  <si>
    <t>札幌市立日新小学校</t>
  </si>
  <si>
    <t>日新</t>
  </si>
  <si>
    <t>631-6361</t>
  </si>
  <si>
    <t>615-6792</t>
  </si>
  <si>
    <t>札幌市立緑丘小学校</t>
  </si>
  <si>
    <t>緑丘</t>
  </si>
  <si>
    <t>561-5118</t>
  </si>
  <si>
    <t>551-6178</t>
  </si>
  <si>
    <t>札幌市立盤渓小学校</t>
  </si>
  <si>
    <t>盤渓</t>
  </si>
  <si>
    <t>642-3223</t>
  </si>
  <si>
    <t>札幌市立宮の森小学校</t>
  </si>
  <si>
    <t>宮の森</t>
  </si>
  <si>
    <t>631-6356</t>
  </si>
  <si>
    <t>615-6895</t>
  </si>
  <si>
    <t>札幌市立伏見小学校</t>
  </si>
  <si>
    <t>伏見</t>
  </si>
  <si>
    <t>551-2771</t>
  </si>
  <si>
    <t>551-6265</t>
  </si>
  <si>
    <t>札幌市立大倉山小学校</t>
  </si>
  <si>
    <t>大倉山</t>
  </si>
  <si>
    <t>644-3984</t>
  </si>
  <si>
    <t>615-6936</t>
  </si>
  <si>
    <t>札幌市立三角山小学校</t>
  </si>
  <si>
    <t>三角山</t>
  </si>
  <si>
    <t>643-1133</t>
  </si>
  <si>
    <t>615-7134</t>
  </si>
  <si>
    <t>札幌市立山鼻南小学校</t>
  </si>
  <si>
    <t>山鼻南</t>
  </si>
  <si>
    <t>532-8340</t>
  </si>
  <si>
    <t>532-8341</t>
  </si>
  <si>
    <t>札幌市立資生館小学校</t>
  </si>
  <si>
    <t>資生館</t>
  </si>
  <si>
    <t>204-9811</t>
  </si>
  <si>
    <t>204-9815</t>
  </si>
  <si>
    <t>札幌市立柏中学校</t>
  </si>
  <si>
    <t>柏</t>
  </si>
  <si>
    <t>521-2341</t>
  </si>
  <si>
    <t>521-2343</t>
  </si>
  <si>
    <t>札幌市立中央中学校</t>
  </si>
  <si>
    <t>060-0034</t>
  </si>
  <si>
    <t>241-6266</t>
  </si>
  <si>
    <t>241-6359</t>
  </si>
  <si>
    <t>札幌市立中島中学校</t>
  </si>
  <si>
    <t>064-0912</t>
  </si>
  <si>
    <t>521-3351</t>
  </si>
  <si>
    <t>531-3549</t>
  </si>
  <si>
    <t>札幌市立啓明中学校</t>
  </si>
  <si>
    <t>啓明</t>
  </si>
  <si>
    <t>064-0809</t>
  </si>
  <si>
    <t>561-4168</t>
  </si>
  <si>
    <t>551-4914</t>
  </si>
  <si>
    <t>札幌市立向陵中学校</t>
  </si>
  <si>
    <t>向陵</t>
  </si>
  <si>
    <t>こうりょう</t>
  </si>
  <si>
    <t>611-4271</t>
  </si>
  <si>
    <t>615-6907</t>
  </si>
  <si>
    <t>札幌市立伏見中学校</t>
  </si>
  <si>
    <t>064-0916</t>
  </si>
  <si>
    <t>561-0218</t>
  </si>
  <si>
    <t>551-4934</t>
  </si>
  <si>
    <t>札幌市立宮の森中学校</t>
  </si>
  <si>
    <t>064-0951</t>
  </si>
  <si>
    <t>612-1147</t>
  </si>
  <si>
    <t>615-6859</t>
  </si>
  <si>
    <t>札幌市立山鼻中学校</t>
  </si>
  <si>
    <t>064-0923</t>
  </si>
  <si>
    <t>531-9941</t>
  </si>
  <si>
    <t>532-6597</t>
  </si>
  <si>
    <t>札幌市立中央幼稚園</t>
  </si>
  <si>
    <t>幼</t>
  </si>
  <si>
    <t>ちゅうおう</t>
  </si>
  <si>
    <t>060-0002</t>
  </si>
  <si>
    <t>251-6700</t>
  </si>
  <si>
    <t>ひかり幼稚園</t>
  </si>
  <si>
    <t>札幌いづみ幼稚園</t>
  </si>
  <si>
    <t>宮の森幼稚園</t>
  </si>
  <si>
    <t>064-8535</t>
  </si>
  <si>
    <t>561-1221</t>
  </si>
  <si>
    <t>251-0229</t>
  </si>
  <si>
    <t>札幌市立北九条小学校</t>
  </si>
  <si>
    <t>北九条</t>
  </si>
  <si>
    <t>736-2564</t>
  </si>
  <si>
    <t>736-2565</t>
  </si>
  <si>
    <t>札幌市立幌北小学校</t>
  </si>
  <si>
    <t>幌北</t>
  </si>
  <si>
    <t>726-2461</t>
  </si>
  <si>
    <t>716-0944</t>
  </si>
  <si>
    <t>札幌市立白楊小学校</t>
  </si>
  <si>
    <t>白楊</t>
  </si>
  <si>
    <t>726-4158</t>
  </si>
  <si>
    <t>716-4139</t>
  </si>
  <si>
    <t>札幌市立新琴似小学校</t>
  </si>
  <si>
    <t>新琴似</t>
  </si>
  <si>
    <t>しんことに</t>
  </si>
  <si>
    <t>761-3178</t>
  </si>
  <si>
    <t>761-9716</t>
  </si>
  <si>
    <t>札幌市立屯田小学校</t>
  </si>
  <si>
    <t>屯田</t>
  </si>
  <si>
    <t>とんでん</t>
  </si>
  <si>
    <t>771-3151</t>
  </si>
  <si>
    <t>771-1275</t>
  </si>
  <si>
    <t>札幌市立新川小学校</t>
  </si>
  <si>
    <t>新川</t>
  </si>
  <si>
    <t>762-1737</t>
  </si>
  <si>
    <t>762-1795</t>
  </si>
  <si>
    <t>札幌市立篠路小学校</t>
  </si>
  <si>
    <t>篠路</t>
  </si>
  <si>
    <t>771-2221</t>
  </si>
  <si>
    <t>771-1290</t>
  </si>
  <si>
    <t>札幌市立茨戸小学校</t>
  </si>
  <si>
    <t>茨戸</t>
  </si>
  <si>
    <t>002-8041</t>
  </si>
  <si>
    <t>771-2410</t>
  </si>
  <si>
    <t>771-1356</t>
  </si>
  <si>
    <t>札幌市立鴻城小学校</t>
  </si>
  <si>
    <t>鴻城</t>
  </si>
  <si>
    <t>こうじょう</t>
  </si>
  <si>
    <t>002-8073</t>
  </si>
  <si>
    <t>770-5151</t>
  </si>
  <si>
    <t>778-3295</t>
  </si>
  <si>
    <t>札幌市立和光小学校</t>
  </si>
  <si>
    <t>和光</t>
  </si>
  <si>
    <t>わこう</t>
  </si>
  <si>
    <t>001-0031</t>
  </si>
  <si>
    <t>736-7351</t>
  </si>
  <si>
    <t>736-7353</t>
  </si>
  <si>
    <t>札幌市立光陽小学校</t>
  </si>
  <si>
    <t>光陽</t>
  </si>
  <si>
    <t>こうよう</t>
  </si>
  <si>
    <t>001-0905</t>
  </si>
  <si>
    <t>761-2521</t>
  </si>
  <si>
    <t>761-9612</t>
  </si>
  <si>
    <t>札幌市立新陽小学校</t>
  </si>
  <si>
    <t>新陽</t>
  </si>
  <si>
    <t>しんよう</t>
  </si>
  <si>
    <t>001-0027</t>
  </si>
  <si>
    <t>756-1538</t>
  </si>
  <si>
    <t>716-4357</t>
  </si>
  <si>
    <t>札幌市立新琴似北小学校</t>
  </si>
  <si>
    <t>新琴似北</t>
  </si>
  <si>
    <t>しんことにきた</t>
  </si>
  <si>
    <t>001-0911</t>
  </si>
  <si>
    <t>762-1736</t>
  </si>
  <si>
    <t>762-1975</t>
  </si>
  <si>
    <t>札幌市立新川中央小学校</t>
  </si>
  <si>
    <t>新川中央</t>
  </si>
  <si>
    <t>001-0923</t>
  </si>
  <si>
    <t>761-1511</t>
  </si>
  <si>
    <t>761-9607</t>
  </si>
  <si>
    <t>札幌市立新琴似西小学校</t>
  </si>
  <si>
    <t>新琴似西</t>
  </si>
  <si>
    <t>しんことににし</t>
  </si>
  <si>
    <t>762-1127</t>
  </si>
  <si>
    <t>762-2975</t>
  </si>
  <si>
    <t>札幌市立太平小学校</t>
  </si>
  <si>
    <t>太平</t>
  </si>
  <si>
    <t>たいへい</t>
  </si>
  <si>
    <t>002-8021</t>
  </si>
  <si>
    <t>771-1131</t>
  </si>
  <si>
    <t>771-1673</t>
  </si>
  <si>
    <t>札幌市立新琴似南小学校</t>
  </si>
  <si>
    <t>新琴似南</t>
  </si>
  <si>
    <t>しんことにみなみ</t>
  </si>
  <si>
    <t>001-0901</t>
  </si>
  <si>
    <t>762-3274</t>
  </si>
  <si>
    <t>762-1472</t>
  </si>
  <si>
    <t>札幌市立篠路西小学校</t>
  </si>
  <si>
    <t>篠路西</t>
  </si>
  <si>
    <t>しのろにし</t>
  </si>
  <si>
    <t>002-8025</t>
  </si>
  <si>
    <t>772-0275</t>
  </si>
  <si>
    <t>772-5971</t>
  </si>
  <si>
    <t>札幌市立新光小学校</t>
  </si>
  <si>
    <t>新光</t>
  </si>
  <si>
    <t>しんこう</t>
  </si>
  <si>
    <t>762-7990</t>
  </si>
  <si>
    <t>762-2619</t>
  </si>
  <si>
    <t>札幌市立拓北小学校</t>
  </si>
  <si>
    <t>拓北</t>
  </si>
  <si>
    <t>002-8072</t>
  </si>
  <si>
    <t>772-7035</t>
  </si>
  <si>
    <t>772-5846</t>
  </si>
  <si>
    <t>札幌市立屯田南小学校</t>
  </si>
  <si>
    <t>屯田南</t>
  </si>
  <si>
    <t>とんでんみなみ</t>
  </si>
  <si>
    <t>002-0855</t>
  </si>
  <si>
    <t>772-0671</t>
  </si>
  <si>
    <t>772-5849</t>
  </si>
  <si>
    <t>札幌市立北陽小学校</t>
  </si>
  <si>
    <t>北陽</t>
  </si>
  <si>
    <t>ほくよう</t>
  </si>
  <si>
    <t>716-1657</t>
  </si>
  <si>
    <t>716-4168</t>
  </si>
  <si>
    <t>札幌市立新琴似緑小学校</t>
  </si>
  <si>
    <t>新琴似緑</t>
  </si>
  <si>
    <t>しんことにみどり</t>
  </si>
  <si>
    <t>001-0910</t>
  </si>
  <si>
    <t>764-4452</t>
  </si>
  <si>
    <t>764-1732</t>
  </si>
  <si>
    <t>札幌市立太平南小学校</t>
  </si>
  <si>
    <t>太平南</t>
  </si>
  <si>
    <t>002-8001</t>
  </si>
  <si>
    <t>772-0641</t>
  </si>
  <si>
    <t>772-5891</t>
  </si>
  <si>
    <t>札幌市立あいの里西小学校</t>
  </si>
  <si>
    <t>あいの里西</t>
  </si>
  <si>
    <t>あいのさとにし</t>
  </si>
  <si>
    <t>778-2130</t>
  </si>
  <si>
    <t>778-3249</t>
  </si>
  <si>
    <t>札幌市立屯田西小学校</t>
  </si>
  <si>
    <t>屯田西</t>
  </si>
  <si>
    <t>とんでんにし</t>
  </si>
  <si>
    <t>002-0856</t>
  </si>
  <si>
    <t>773-6105</t>
  </si>
  <si>
    <t>773-6149</t>
  </si>
  <si>
    <t>札幌市立あいの里東小学校</t>
  </si>
  <si>
    <t>あいの里東</t>
  </si>
  <si>
    <t>あいのさとひがし</t>
  </si>
  <si>
    <t>778-2311</t>
  </si>
  <si>
    <t>778-2314</t>
  </si>
  <si>
    <t>札幌市立百合が原小学校</t>
  </si>
  <si>
    <t>百合が原</t>
  </si>
  <si>
    <t>002-8081</t>
  </si>
  <si>
    <t>775-7680</t>
  </si>
  <si>
    <t>775-7682</t>
  </si>
  <si>
    <t>屯田北</t>
  </si>
  <si>
    <t>とんでんきた</t>
  </si>
  <si>
    <t>002-0859</t>
  </si>
  <si>
    <t>776-3631</t>
  </si>
  <si>
    <t>776-3638</t>
  </si>
  <si>
    <t>幌北小ひまわり分校</t>
  </si>
  <si>
    <t>716-5633</t>
  </si>
  <si>
    <t>716-5636</t>
  </si>
  <si>
    <t>札幌市立北辰中学校</t>
  </si>
  <si>
    <t>北辰</t>
  </si>
  <si>
    <t>001-0018</t>
  </si>
  <si>
    <t>716-6151</t>
  </si>
  <si>
    <t>716-4172</t>
  </si>
  <si>
    <t>札幌市立新琴似中学校</t>
  </si>
  <si>
    <t>761-0108</t>
  </si>
  <si>
    <t>761-9674</t>
  </si>
  <si>
    <t>札幌市立篠路中学校</t>
  </si>
  <si>
    <t>002-8053</t>
  </si>
  <si>
    <t>771-2810</t>
  </si>
  <si>
    <t>771-0679</t>
  </si>
  <si>
    <t>札幌市立北陽中学校</t>
  </si>
  <si>
    <t>001-0034</t>
  </si>
  <si>
    <t>726-4248</t>
  </si>
  <si>
    <t>716-4184</t>
  </si>
  <si>
    <t>札幌市立新琴似北中学校</t>
  </si>
  <si>
    <t>761-5122</t>
  </si>
  <si>
    <t>761-9361</t>
  </si>
  <si>
    <t>札幌市立新川中学校</t>
  </si>
  <si>
    <t>001-0924</t>
  </si>
  <si>
    <t>762-7991</t>
  </si>
  <si>
    <t>761-9875</t>
  </si>
  <si>
    <t>札幌市立光陽中学校</t>
  </si>
  <si>
    <t>001-0904</t>
  </si>
  <si>
    <t>763-0066</t>
  </si>
  <si>
    <t>763-0192</t>
  </si>
  <si>
    <t>札幌市立太平中学校</t>
  </si>
  <si>
    <t>002-8008</t>
  </si>
  <si>
    <t>772-7961</t>
  </si>
  <si>
    <t>772-5937</t>
  </si>
  <si>
    <t>771-5981</t>
  </si>
  <si>
    <t>771-5115</t>
  </si>
  <si>
    <t>札幌市立篠路西中学校</t>
  </si>
  <si>
    <t>002-8026</t>
  </si>
  <si>
    <t>773-1400</t>
  </si>
  <si>
    <t>773-1448</t>
  </si>
  <si>
    <t>札幌市立新川西中学校</t>
  </si>
  <si>
    <t>新川西</t>
  </si>
  <si>
    <t>764-1617</t>
  </si>
  <si>
    <t>764-1734</t>
  </si>
  <si>
    <t>札幌市立上篠路中学校</t>
  </si>
  <si>
    <t>上篠路</t>
  </si>
  <si>
    <t>002-8052</t>
  </si>
  <si>
    <t>773-4662</t>
  </si>
  <si>
    <t>773-6197</t>
  </si>
  <si>
    <t>札幌市立あいの里東中学校</t>
  </si>
  <si>
    <t>778-3025</t>
  </si>
  <si>
    <t>778-3293</t>
  </si>
  <si>
    <t>札幌市立屯田北中学校</t>
  </si>
  <si>
    <t>002-0854</t>
  </si>
  <si>
    <t>775-5111</t>
  </si>
  <si>
    <t>775-5113</t>
  </si>
  <si>
    <t>北辰ひまわり分校</t>
  </si>
  <si>
    <t>札幌市立白楊幼稚園</t>
  </si>
  <si>
    <t>はくよう</t>
  </si>
  <si>
    <t>736-0764</t>
  </si>
  <si>
    <t>002-8034</t>
  </si>
  <si>
    <t>774-2222</t>
  </si>
  <si>
    <t>さっぽろろう</t>
  </si>
  <si>
    <t>001-0026</t>
  </si>
  <si>
    <t>716-2979</t>
  </si>
  <si>
    <t>002-8091</t>
  </si>
  <si>
    <t>775-2453</t>
  </si>
  <si>
    <t>761-6111</t>
  </si>
  <si>
    <t>札幌市立苗穂小学校</t>
  </si>
  <si>
    <t>苗穂</t>
  </si>
  <si>
    <t>065-0009</t>
  </si>
  <si>
    <t>721-5105</t>
  </si>
  <si>
    <t>721-5107</t>
  </si>
  <si>
    <t>札幌市立北光小学校</t>
  </si>
  <si>
    <t>北光</t>
  </si>
  <si>
    <t>ほっこう</t>
  </si>
  <si>
    <t>065-0012</t>
  </si>
  <si>
    <t>721-0377</t>
  </si>
  <si>
    <t>742-7146</t>
  </si>
  <si>
    <t>札幌市立美香保小学校</t>
  </si>
  <si>
    <t>美香保</t>
  </si>
  <si>
    <t>みかほ</t>
  </si>
  <si>
    <t>065-0018</t>
  </si>
  <si>
    <t>721-5235</t>
  </si>
  <si>
    <t>742-6895</t>
  </si>
  <si>
    <t>札幌市立札幌小学校</t>
  </si>
  <si>
    <t>札幌</t>
  </si>
  <si>
    <t>007-0861</t>
  </si>
  <si>
    <t>781-5258</t>
  </si>
  <si>
    <t>783-8022</t>
  </si>
  <si>
    <t>札幌市立丘珠小学校</t>
  </si>
  <si>
    <t>丘珠</t>
  </si>
  <si>
    <t>007-0880</t>
  </si>
  <si>
    <t>781-7753</t>
  </si>
  <si>
    <t>783-8250</t>
  </si>
  <si>
    <t>札幌市立札苗小学校</t>
  </si>
  <si>
    <t>札苗</t>
  </si>
  <si>
    <t>007-0807</t>
  </si>
  <si>
    <t>781-2731</t>
  </si>
  <si>
    <t>783-8063</t>
  </si>
  <si>
    <t>札幌市立栄小学校</t>
  </si>
  <si>
    <t>栄</t>
  </si>
  <si>
    <t>さかえ</t>
  </si>
  <si>
    <t>007-0842</t>
  </si>
  <si>
    <t>731-2464</t>
  </si>
  <si>
    <t>742-7253</t>
  </si>
  <si>
    <t>福移</t>
  </si>
  <si>
    <t>007-0890</t>
  </si>
  <si>
    <t>791-4212</t>
  </si>
  <si>
    <t>791-8307</t>
  </si>
  <si>
    <t>札幌市立中沼小学校</t>
  </si>
  <si>
    <t>中沼</t>
  </si>
  <si>
    <t>791-0031</t>
  </si>
  <si>
    <t>791-8315</t>
  </si>
  <si>
    <t>札幌市立北園小学校</t>
  </si>
  <si>
    <t>北園</t>
  </si>
  <si>
    <t>065-0025</t>
  </si>
  <si>
    <t>721-5245</t>
  </si>
  <si>
    <t>721-5927</t>
  </si>
  <si>
    <t>札幌市立元町小学校</t>
  </si>
  <si>
    <t>元町</t>
  </si>
  <si>
    <t>もとまち</t>
  </si>
  <si>
    <t>781-8111</t>
  </si>
  <si>
    <t>783-8101</t>
  </si>
  <si>
    <t>札幌市立北小学校</t>
  </si>
  <si>
    <t>きた</t>
  </si>
  <si>
    <t>065-0033</t>
  </si>
  <si>
    <t>731-8381</t>
  </si>
  <si>
    <t>742-7572</t>
  </si>
  <si>
    <t>札幌市立明園小学校</t>
  </si>
  <si>
    <t>明園</t>
  </si>
  <si>
    <t>めいえん</t>
  </si>
  <si>
    <t>065-0019</t>
  </si>
  <si>
    <t>742-6521</t>
  </si>
  <si>
    <t>742-9312</t>
  </si>
  <si>
    <t>札幌市立本町小学校</t>
  </si>
  <si>
    <t>本町</t>
  </si>
  <si>
    <t>065-0042</t>
  </si>
  <si>
    <t>781-8290</t>
  </si>
  <si>
    <t>783-5941</t>
  </si>
  <si>
    <t>札幌市立栄西小学校</t>
  </si>
  <si>
    <t>栄西</t>
  </si>
  <si>
    <t>さかえにし</t>
  </si>
  <si>
    <t>007-0839</t>
  </si>
  <si>
    <t>751-1852</t>
  </si>
  <si>
    <t>751-0049</t>
  </si>
  <si>
    <t>札幌市立栄北小学校</t>
  </si>
  <si>
    <t>栄北</t>
  </si>
  <si>
    <t>さかえきた</t>
  </si>
  <si>
    <t>007-0847</t>
  </si>
  <si>
    <t>752-7876</t>
  </si>
  <si>
    <t>752-0289</t>
  </si>
  <si>
    <t>札幌市立元町北小学校</t>
  </si>
  <si>
    <t>元町北</t>
  </si>
  <si>
    <t>もとまちきた</t>
  </si>
  <si>
    <t>065-0031</t>
  </si>
  <si>
    <t>752-5902</t>
  </si>
  <si>
    <t>752-0509</t>
  </si>
  <si>
    <t>札幌市立栄東小学校</t>
  </si>
  <si>
    <t>栄東</t>
  </si>
  <si>
    <t>さかえひがし</t>
  </si>
  <si>
    <t>007-0846</t>
  </si>
  <si>
    <t>753-2670</t>
  </si>
  <si>
    <t>751-0269</t>
  </si>
  <si>
    <t>札幌市立札苗北小学校</t>
  </si>
  <si>
    <t>札苗北</t>
  </si>
  <si>
    <t>007-0809</t>
  </si>
  <si>
    <t>791-3831</t>
  </si>
  <si>
    <t>791-8163</t>
  </si>
  <si>
    <t>札幌市立東光小学校</t>
  </si>
  <si>
    <t>東光</t>
  </si>
  <si>
    <t>とうこう</t>
  </si>
  <si>
    <t>782-8097</t>
  </si>
  <si>
    <t>783-5947</t>
  </si>
  <si>
    <t>札幌市立栄南小学校</t>
  </si>
  <si>
    <t>栄南</t>
  </si>
  <si>
    <t>さかえみなみ</t>
  </si>
  <si>
    <t>007-0837</t>
  </si>
  <si>
    <t>781-1257</t>
  </si>
  <si>
    <t>783-5964</t>
  </si>
  <si>
    <t>札幌市立伏古小学校</t>
  </si>
  <si>
    <t>伏古</t>
  </si>
  <si>
    <t>ふしこ</t>
  </si>
  <si>
    <t>007-0868</t>
  </si>
  <si>
    <t>783-5656</t>
  </si>
  <si>
    <t>783-8271</t>
  </si>
  <si>
    <t>札幌市立開成小学校</t>
  </si>
  <si>
    <t>開成</t>
  </si>
  <si>
    <t>かいせい</t>
  </si>
  <si>
    <t>065-0021</t>
  </si>
  <si>
    <t>783-4492</t>
  </si>
  <si>
    <t>783-5984</t>
  </si>
  <si>
    <t>札幌市立栄町小学校</t>
  </si>
  <si>
    <t>栄町</t>
  </si>
  <si>
    <t>007-0836</t>
  </si>
  <si>
    <t>752-4130</t>
  </si>
  <si>
    <t>752-0527</t>
  </si>
  <si>
    <t>札幌市立栄緑小学校</t>
  </si>
  <si>
    <t>栄緑</t>
  </si>
  <si>
    <t>007-0851</t>
  </si>
  <si>
    <t>753-5733</t>
  </si>
  <si>
    <t>751-0468</t>
  </si>
  <si>
    <t>札幌市立東苗穂小学校</t>
  </si>
  <si>
    <t>東苗穂</t>
  </si>
  <si>
    <t>007-0805</t>
  </si>
  <si>
    <t>781-9191</t>
  </si>
  <si>
    <t>783-7594</t>
  </si>
  <si>
    <t>札幌市立伏古北小学校</t>
  </si>
  <si>
    <t>伏古北</t>
  </si>
  <si>
    <t>ふしこきた</t>
  </si>
  <si>
    <t>007-0871</t>
  </si>
  <si>
    <t>784-3322</t>
  </si>
  <si>
    <t>784-2694</t>
  </si>
  <si>
    <t>札幌市立札苗緑小学校</t>
  </si>
  <si>
    <t>札苗緑</t>
  </si>
  <si>
    <t>007-0813</t>
  </si>
  <si>
    <t>792-2480</t>
  </si>
  <si>
    <t>792-4179</t>
  </si>
  <si>
    <t>札幌市立美香保中学校</t>
  </si>
  <si>
    <t>065-0017</t>
  </si>
  <si>
    <t>711-8151</t>
  </si>
  <si>
    <t>751-5500</t>
  </si>
  <si>
    <t>札幌市立北栄中学校</t>
  </si>
  <si>
    <t>北栄</t>
  </si>
  <si>
    <t>ほくえい</t>
  </si>
  <si>
    <t>731-0264</t>
  </si>
  <si>
    <t>742-5594</t>
  </si>
  <si>
    <t>札幌市立札幌中学校</t>
  </si>
  <si>
    <t>781-2221</t>
  </si>
  <si>
    <t>783-8062</t>
  </si>
  <si>
    <t>札幌市立東栄中学校</t>
  </si>
  <si>
    <t>東栄</t>
  </si>
  <si>
    <t>065-0041</t>
  </si>
  <si>
    <t>781-0278</t>
  </si>
  <si>
    <t>783-8136</t>
  </si>
  <si>
    <t>札幌市立明園中学校</t>
  </si>
  <si>
    <t>065-0022</t>
  </si>
  <si>
    <t>721-5305</t>
  </si>
  <si>
    <t>741-0011</t>
  </si>
  <si>
    <t>札幌市立栄中学校</t>
  </si>
  <si>
    <t>721-3237</t>
  </si>
  <si>
    <t>742-8579</t>
  </si>
  <si>
    <t>札幌市立札苗中学校</t>
  </si>
  <si>
    <t>783-1027</t>
  </si>
  <si>
    <t>783-8160</t>
  </si>
  <si>
    <t>札幌市立栄南中学校</t>
  </si>
  <si>
    <t>781-1260</t>
  </si>
  <si>
    <t>783-1100</t>
  </si>
  <si>
    <t>札幌市立元町中学校</t>
  </si>
  <si>
    <t>065-0028</t>
  </si>
  <si>
    <t>782-7141</t>
  </si>
  <si>
    <t>783-8124</t>
  </si>
  <si>
    <t>札幌市立丘珠中学校</t>
  </si>
  <si>
    <t>782-6511</t>
  </si>
  <si>
    <t>783-8134</t>
  </si>
  <si>
    <t>札幌市立栄町中学校</t>
  </si>
  <si>
    <t>712-4224</t>
  </si>
  <si>
    <t>712-4226</t>
  </si>
  <si>
    <t>札幌市立札苗北中学校</t>
  </si>
  <si>
    <t>007-0810</t>
  </si>
  <si>
    <t>791-1190</t>
  </si>
  <si>
    <t>791-8169</t>
  </si>
  <si>
    <t>065-8558</t>
  </si>
  <si>
    <t>788-6987</t>
  </si>
  <si>
    <t>札幌市立ひがしなえぼ幼稚園</t>
  </si>
  <si>
    <t>ひがしなえぼ</t>
  </si>
  <si>
    <t>007-0804</t>
  </si>
  <si>
    <t>782-8640</t>
  </si>
  <si>
    <t>あゆみ第二幼稚園</t>
  </si>
  <si>
    <t>あゆみ幼稚園</t>
  </si>
  <si>
    <t>おかだまのもり</t>
  </si>
  <si>
    <t>せいめいのもり</t>
  </si>
  <si>
    <t>札幌市立東橋小学校</t>
  </si>
  <si>
    <t>東橋</t>
  </si>
  <si>
    <t>003-0808</t>
  </si>
  <si>
    <t>811-8878</t>
  </si>
  <si>
    <t>811-1305</t>
  </si>
  <si>
    <t>札幌市立白石小学校</t>
  </si>
  <si>
    <t>しろいし</t>
  </si>
  <si>
    <t>003-0027</t>
  </si>
  <si>
    <t>861-9265</t>
  </si>
  <si>
    <t>861-2309</t>
  </si>
  <si>
    <t>札幌市立上白石小学校</t>
  </si>
  <si>
    <t>上白石</t>
  </si>
  <si>
    <t>かみしろいし</t>
  </si>
  <si>
    <t>003-0811</t>
  </si>
  <si>
    <t>811-2118</t>
  </si>
  <si>
    <t>811-2189</t>
  </si>
  <si>
    <t>札幌市立大谷地小学校</t>
  </si>
  <si>
    <t>大谷地</t>
  </si>
  <si>
    <t>おおやち</t>
  </si>
  <si>
    <t>003-0026</t>
  </si>
  <si>
    <t>863-5790</t>
  </si>
  <si>
    <t>863-0254</t>
  </si>
  <si>
    <t>札幌市立本郷小学校</t>
  </si>
  <si>
    <t>本郷</t>
  </si>
  <si>
    <t>003-0022</t>
  </si>
  <si>
    <t>861-4128</t>
  </si>
  <si>
    <t>861-2359</t>
  </si>
  <si>
    <t>札幌市立南郷小学校</t>
  </si>
  <si>
    <t>南郷</t>
  </si>
  <si>
    <t>003-0024</t>
  </si>
  <si>
    <t>861-9305</t>
  </si>
  <si>
    <t>861-9527</t>
  </si>
  <si>
    <t>札幌市立本通小学校</t>
  </si>
  <si>
    <t>本通</t>
  </si>
  <si>
    <t>ほんどおり</t>
  </si>
  <si>
    <t>003-0028</t>
  </si>
  <si>
    <t>861-8196</t>
  </si>
  <si>
    <t>861-8197</t>
  </si>
  <si>
    <t>札幌市立東札幌小学校</t>
  </si>
  <si>
    <t>東札幌</t>
  </si>
  <si>
    <t>ひがしさっぽろ</t>
  </si>
  <si>
    <t>003-0004</t>
  </si>
  <si>
    <t>821-6333</t>
  </si>
  <si>
    <t>821-6173</t>
  </si>
  <si>
    <t>札幌市立北郷小学校</t>
  </si>
  <si>
    <t>北郷</t>
  </si>
  <si>
    <t>きたごう</t>
  </si>
  <si>
    <t>003-0834</t>
  </si>
  <si>
    <t>872-6467</t>
  </si>
  <si>
    <t>872-4783</t>
  </si>
  <si>
    <t>札幌市立東白石小学校</t>
  </si>
  <si>
    <t>東白石</t>
  </si>
  <si>
    <t>ひがししろいし</t>
  </si>
  <si>
    <t>864-0480</t>
  </si>
  <si>
    <t>864-5723</t>
  </si>
  <si>
    <t>札幌市立北白石小学校</t>
  </si>
  <si>
    <t>北白石</t>
  </si>
  <si>
    <t>きたしろいし</t>
  </si>
  <si>
    <t>871-1524</t>
  </si>
  <si>
    <t>871-3276</t>
  </si>
  <si>
    <t>札幌市立西白石小学校</t>
  </si>
  <si>
    <t>西白石</t>
  </si>
  <si>
    <t>003-0021</t>
  </si>
  <si>
    <t>864-2302</t>
  </si>
  <si>
    <t>864-5695</t>
  </si>
  <si>
    <t>札幌市立北都小学校</t>
  </si>
  <si>
    <t>北都</t>
  </si>
  <si>
    <t>ほくと</t>
  </si>
  <si>
    <t>003-0833</t>
  </si>
  <si>
    <t>874-3014</t>
  </si>
  <si>
    <t>874-4676</t>
  </si>
  <si>
    <t>札幌市立幌東小学校</t>
  </si>
  <si>
    <t>幌東</t>
  </si>
  <si>
    <t>こうとう</t>
  </si>
  <si>
    <t>003-0806</t>
  </si>
  <si>
    <t>812-2350</t>
  </si>
  <si>
    <t>812-2385</t>
  </si>
  <si>
    <t>札幌市立平和通小学校</t>
  </si>
  <si>
    <t>平和通</t>
  </si>
  <si>
    <t>863-0235</t>
  </si>
  <si>
    <t>863-0265</t>
  </si>
  <si>
    <t>札幌市立南白石小学校</t>
  </si>
  <si>
    <t>南白石</t>
  </si>
  <si>
    <t>みなみしろいし</t>
  </si>
  <si>
    <t>863-0701</t>
  </si>
  <si>
    <t>863-0347</t>
  </si>
  <si>
    <t>札幌市立菊水小学校</t>
  </si>
  <si>
    <t>菊水</t>
  </si>
  <si>
    <t>003-0822</t>
  </si>
  <si>
    <t>872-3084</t>
  </si>
  <si>
    <t>872-4589</t>
  </si>
  <si>
    <t>札幌市立川北小学校</t>
  </si>
  <si>
    <t>川北</t>
  </si>
  <si>
    <t>003-0854</t>
  </si>
  <si>
    <t>872-5422</t>
  </si>
  <si>
    <t>872-4706</t>
  </si>
  <si>
    <t>札幌市立東川下小学校</t>
  </si>
  <si>
    <t>東川下</t>
  </si>
  <si>
    <t>003-0864</t>
  </si>
  <si>
    <t>875-7531</t>
  </si>
  <si>
    <t>875-4749</t>
  </si>
  <si>
    <t>札幌市立米里小学校</t>
  </si>
  <si>
    <t>米里</t>
  </si>
  <si>
    <t>003-0871</t>
  </si>
  <si>
    <t>874-8661</t>
  </si>
  <si>
    <t>874-4659</t>
  </si>
  <si>
    <t>札幌市立幌東中学校</t>
  </si>
  <si>
    <t>831-6171</t>
  </si>
  <si>
    <t>831-6173</t>
  </si>
  <si>
    <t>札幌市立白石中学校</t>
  </si>
  <si>
    <t>861-1106</t>
  </si>
  <si>
    <t>861-2368</t>
  </si>
  <si>
    <t>札幌市立日章中学校</t>
  </si>
  <si>
    <t>日章</t>
  </si>
  <si>
    <t>831-6196</t>
  </si>
  <si>
    <t>831-2754</t>
  </si>
  <si>
    <t>札幌市立柏丘中学校</t>
  </si>
  <si>
    <t>柏丘</t>
  </si>
  <si>
    <t>003-0029</t>
  </si>
  <si>
    <t>861-9235</t>
  </si>
  <si>
    <t>861-2391</t>
  </si>
  <si>
    <t>札幌市立東白石中学校</t>
  </si>
  <si>
    <t>003-0023</t>
  </si>
  <si>
    <t>864-0984</t>
  </si>
  <si>
    <t>865-5200</t>
  </si>
  <si>
    <t>札幌市立北白石中学校</t>
  </si>
  <si>
    <t>003-0836</t>
  </si>
  <si>
    <t>871-2948</t>
  </si>
  <si>
    <t>871-3165</t>
  </si>
  <si>
    <t>札幌市立北都中学校</t>
  </si>
  <si>
    <t>003-0869</t>
  </si>
  <si>
    <t>872-5201</t>
  </si>
  <si>
    <t>872-4596</t>
  </si>
  <si>
    <t>札幌市立米里中学校</t>
  </si>
  <si>
    <t>875-5711</t>
  </si>
  <si>
    <t>875-4853</t>
  </si>
  <si>
    <t>札幌市立きくすいもとまち幼稚園</t>
  </si>
  <si>
    <t>きくすいもとまち</t>
  </si>
  <si>
    <t>003-0681</t>
  </si>
  <si>
    <t>873-2285</t>
  </si>
  <si>
    <t>札幌市立信濃小学校</t>
  </si>
  <si>
    <t>信濃</t>
  </si>
  <si>
    <t>しなの</t>
  </si>
  <si>
    <t>004-0054</t>
  </si>
  <si>
    <t>891-2124</t>
  </si>
  <si>
    <t>891-0349</t>
  </si>
  <si>
    <t>札幌市立小野幌小学校</t>
  </si>
  <si>
    <t>小野幌</t>
  </si>
  <si>
    <t>004-0002</t>
  </si>
  <si>
    <t>898-0552</t>
  </si>
  <si>
    <t>898-2749</t>
  </si>
  <si>
    <t>上野幌</t>
  </si>
  <si>
    <t>かみのっぽろ</t>
  </si>
  <si>
    <t>004-0022</t>
  </si>
  <si>
    <t>891-2103</t>
  </si>
  <si>
    <t>891-0489</t>
  </si>
  <si>
    <t>青葉</t>
  </si>
  <si>
    <t>004-0021</t>
  </si>
  <si>
    <t>札幌市立共栄小学校</t>
  </si>
  <si>
    <t>共栄</t>
  </si>
  <si>
    <t>きょうえい</t>
  </si>
  <si>
    <t>891-4602</t>
  </si>
  <si>
    <t>891-0493</t>
  </si>
  <si>
    <t>札幌市立ひばりが丘小学校</t>
  </si>
  <si>
    <t>ひばりが丘</t>
  </si>
  <si>
    <t>004-0052</t>
  </si>
  <si>
    <t>892-4802</t>
  </si>
  <si>
    <t>892-4497</t>
  </si>
  <si>
    <t>札幌市立厚別西小学校</t>
  </si>
  <si>
    <t>厚別西</t>
  </si>
  <si>
    <t>あつべつにし</t>
  </si>
  <si>
    <t>004-0063</t>
  </si>
  <si>
    <t>892-5757</t>
  </si>
  <si>
    <t>892-5916</t>
  </si>
  <si>
    <t>札幌市立厚別北小学校</t>
  </si>
  <si>
    <t>厚別北</t>
  </si>
  <si>
    <t>あつべつきた</t>
  </si>
  <si>
    <t>004-0072</t>
  </si>
  <si>
    <t>894-3011</t>
  </si>
  <si>
    <t>894-1491</t>
  </si>
  <si>
    <t>札幌市立大谷地東小学校</t>
  </si>
  <si>
    <t>大谷地東</t>
  </si>
  <si>
    <t>004-0041</t>
  </si>
  <si>
    <t>894-7211</t>
  </si>
  <si>
    <t>894-1494</t>
  </si>
  <si>
    <t>札幌市立厚別通小学校</t>
  </si>
  <si>
    <t>厚別通</t>
  </si>
  <si>
    <t>あつべつどおり</t>
  </si>
  <si>
    <t>004-0064</t>
  </si>
  <si>
    <t>892-7555</t>
  </si>
  <si>
    <t>892-7449</t>
  </si>
  <si>
    <t>札幌市立厚別東小学校</t>
  </si>
  <si>
    <t>厚別東</t>
  </si>
  <si>
    <t>004-0004</t>
  </si>
  <si>
    <t>898-4650</t>
  </si>
  <si>
    <t>898-6203</t>
  </si>
  <si>
    <t>札幌市立もみじの丘小学校</t>
  </si>
  <si>
    <t>もみじの丘</t>
  </si>
  <si>
    <t>004-0011</t>
  </si>
  <si>
    <t>805-1605</t>
  </si>
  <si>
    <t>897-0044</t>
  </si>
  <si>
    <t>札幌市立もみじの森小学校</t>
  </si>
  <si>
    <t>もみじの森</t>
  </si>
  <si>
    <t>もみじのもり</t>
  </si>
  <si>
    <t>004-0013</t>
  </si>
  <si>
    <t>803-7810</t>
  </si>
  <si>
    <t>898-3344</t>
  </si>
  <si>
    <t>札幌市立ノホロの丘小学校</t>
  </si>
  <si>
    <t>ノホロの丘</t>
  </si>
  <si>
    <t>893-5055</t>
  </si>
  <si>
    <t>893-3537</t>
  </si>
  <si>
    <t>札幌市立信濃中学校</t>
  </si>
  <si>
    <t>004-0053</t>
  </si>
  <si>
    <t>891-2503</t>
  </si>
  <si>
    <t>891-0736</t>
  </si>
  <si>
    <t>札幌市立もみじ台中学校</t>
  </si>
  <si>
    <t>もみじ台</t>
  </si>
  <si>
    <t>897-4584</t>
  </si>
  <si>
    <t>897-5451</t>
  </si>
  <si>
    <t>札幌市立青葉中学校</t>
  </si>
  <si>
    <t>891-4351</t>
  </si>
  <si>
    <t>891-1057</t>
  </si>
  <si>
    <t>札幌市立厚別中学校</t>
  </si>
  <si>
    <t>004-0003</t>
  </si>
  <si>
    <t>898-3257</t>
  </si>
  <si>
    <t>898-6173</t>
  </si>
  <si>
    <t>札幌市立厚別南中学校</t>
  </si>
  <si>
    <t>厚別南</t>
  </si>
  <si>
    <t>894-7311</t>
  </si>
  <si>
    <t>894-1785</t>
  </si>
  <si>
    <t>札幌市立上野幌中学校</t>
  </si>
  <si>
    <t>004-0032</t>
  </si>
  <si>
    <t>895-0531</t>
  </si>
  <si>
    <t>895-3279</t>
  </si>
  <si>
    <t>札幌市立厚別北中学校</t>
  </si>
  <si>
    <t>004-0006</t>
  </si>
  <si>
    <t>895-7461</t>
  </si>
  <si>
    <t>895-7465</t>
  </si>
  <si>
    <t>札幌市立あつべつきた幼稚園</t>
  </si>
  <si>
    <t>004-0073</t>
  </si>
  <si>
    <t>895-0523</t>
  </si>
  <si>
    <t>虹の森カトリック幼稚園</t>
  </si>
  <si>
    <t>004-0069</t>
  </si>
  <si>
    <t>896-1311</t>
  </si>
  <si>
    <t>札幌市立豊平小学校</t>
  </si>
  <si>
    <t>062-0905</t>
  </si>
  <si>
    <t>811-9588</t>
  </si>
  <si>
    <t>811-1218</t>
  </si>
  <si>
    <t>札幌市立東園小学校</t>
  </si>
  <si>
    <t>東園</t>
  </si>
  <si>
    <t>062-0901</t>
  </si>
  <si>
    <t>811-8138</t>
  </si>
  <si>
    <t>811-1330</t>
  </si>
  <si>
    <t>札幌市立旭小学校</t>
  </si>
  <si>
    <t>旭</t>
  </si>
  <si>
    <t>062-0912</t>
  </si>
  <si>
    <t>811-4148</t>
  </si>
  <si>
    <t>811-1382</t>
  </si>
  <si>
    <t>札幌市立月寒小学校</t>
  </si>
  <si>
    <t>月寒</t>
  </si>
  <si>
    <t>つきさむ</t>
  </si>
  <si>
    <t>062-0022</t>
  </si>
  <si>
    <t>851-9348</t>
  </si>
  <si>
    <t>851-2358</t>
  </si>
  <si>
    <t>札幌市立平岸小学校</t>
  </si>
  <si>
    <t>平岸</t>
  </si>
  <si>
    <t>062-0932</t>
  </si>
  <si>
    <t>811-8128</t>
  </si>
  <si>
    <t>811-1521</t>
  </si>
  <si>
    <t>札幌市立美園小学校</t>
  </si>
  <si>
    <t>美園</t>
  </si>
  <si>
    <t>みその</t>
  </si>
  <si>
    <t>062-0935</t>
  </si>
  <si>
    <t>811-9558</t>
  </si>
  <si>
    <t>811-1534</t>
  </si>
  <si>
    <t>札幌市立豊園小学校</t>
  </si>
  <si>
    <t>豊園</t>
  </si>
  <si>
    <t>062-0001</t>
  </si>
  <si>
    <t>811-9485</t>
  </si>
  <si>
    <t>811-1557</t>
  </si>
  <si>
    <t>札幌市立西岡小学校</t>
  </si>
  <si>
    <t>西岡</t>
  </si>
  <si>
    <t>にしおか</t>
  </si>
  <si>
    <t>062-0032</t>
  </si>
  <si>
    <t>851-9673</t>
  </si>
  <si>
    <t>851-2564</t>
  </si>
  <si>
    <t>札幌市立中の島小学校</t>
  </si>
  <si>
    <t>中の島</t>
  </si>
  <si>
    <t>なかにしま</t>
  </si>
  <si>
    <t>062-0922</t>
  </si>
  <si>
    <t>841-1561</t>
  </si>
  <si>
    <t>841-3479</t>
  </si>
  <si>
    <t>札幌市立月寒東小学校</t>
  </si>
  <si>
    <t>月寒東</t>
  </si>
  <si>
    <t>つきさむひがし</t>
  </si>
  <si>
    <t>062-0053</t>
  </si>
  <si>
    <t>851-7924</t>
  </si>
  <si>
    <t>851-1619</t>
  </si>
  <si>
    <t>札幌市立羊丘小学校</t>
  </si>
  <si>
    <t>羊丘</t>
  </si>
  <si>
    <t>ひつじがおか</t>
  </si>
  <si>
    <t>062-0051</t>
  </si>
  <si>
    <t>851-9353</t>
  </si>
  <si>
    <t>851-2723</t>
  </si>
  <si>
    <t>札幌市立東山小学校</t>
  </si>
  <si>
    <t>東山</t>
  </si>
  <si>
    <t>062-0934</t>
  </si>
  <si>
    <t>831-6530</t>
  </si>
  <si>
    <t>831-4803</t>
  </si>
  <si>
    <t>札幌市立平岸西小学校</t>
  </si>
  <si>
    <t>平岸西</t>
  </si>
  <si>
    <t>ひらぎしにし</t>
  </si>
  <si>
    <t>062-0931</t>
  </si>
  <si>
    <t>821-7971</t>
  </si>
  <si>
    <t>821-9937</t>
  </si>
  <si>
    <t>札幌市立しらかば台小学校</t>
  </si>
  <si>
    <t>しらかば台</t>
  </si>
  <si>
    <t>しらかばだい</t>
  </si>
  <si>
    <t>062-0054</t>
  </si>
  <si>
    <t>852-4090</t>
  </si>
  <si>
    <t>852-2379</t>
  </si>
  <si>
    <t>札幌市立南月寒小学校</t>
  </si>
  <si>
    <t>南月寒</t>
  </si>
  <si>
    <t>みなみつきさむ</t>
  </si>
  <si>
    <t>062-0024</t>
  </si>
  <si>
    <t>853-9314</t>
  </si>
  <si>
    <t>853-1378</t>
  </si>
  <si>
    <t>札幌市立みどり小学校</t>
  </si>
  <si>
    <t>みどり</t>
  </si>
  <si>
    <t>062-0005</t>
  </si>
  <si>
    <t>812-8164</t>
  </si>
  <si>
    <t>812-2165</t>
  </si>
  <si>
    <t>札幌市立福住小学校</t>
  </si>
  <si>
    <t>福住</t>
  </si>
  <si>
    <t>ふくずみ</t>
  </si>
  <si>
    <t>062-0043</t>
  </si>
  <si>
    <t>854-1318</t>
  </si>
  <si>
    <t>854-1428</t>
  </si>
  <si>
    <t>札幌市立西岡南小学校</t>
  </si>
  <si>
    <t>西岡南</t>
  </si>
  <si>
    <t>にしおかみなみ</t>
  </si>
  <si>
    <t>062-0034</t>
  </si>
  <si>
    <t>582-6350</t>
  </si>
  <si>
    <t>582-1590</t>
  </si>
  <si>
    <t>札幌市立平岸高台小学校</t>
  </si>
  <si>
    <t>平岸高台</t>
  </si>
  <si>
    <t>813-7751</t>
  </si>
  <si>
    <t>813-6205</t>
  </si>
  <si>
    <t>札幌市立あやめ野小学校</t>
  </si>
  <si>
    <t>あやめ野</t>
  </si>
  <si>
    <t>あやめの</t>
  </si>
  <si>
    <t>855-3406</t>
  </si>
  <si>
    <t>855-2319</t>
  </si>
  <si>
    <t>札幌市立西岡北小学校</t>
  </si>
  <si>
    <t>西岡北</t>
  </si>
  <si>
    <t>にしおかきた</t>
  </si>
  <si>
    <t>062-0033</t>
  </si>
  <si>
    <t>855-5456</t>
  </si>
  <si>
    <t>855-2357</t>
  </si>
  <si>
    <t>平岸高台小のぞみ分校</t>
  </si>
  <si>
    <t>812-2616</t>
  </si>
  <si>
    <t>812-2048</t>
  </si>
  <si>
    <t>札幌市立八条中学校</t>
  </si>
  <si>
    <t>八条</t>
  </si>
  <si>
    <t>062-0908</t>
  </si>
  <si>
    <t>831-6145</t>
  </si>
  <si>
    <t>831-3068</t>
  </si>
  <si>
    <t>札幌市立月寒中学校</t>
  </si>
  <si>
    <t>062-0052</t>
  </si>
  <si>
    <t>851-8158</t>
  </si>
  <si>
    <t>852-1925</t>
  </si>
  <si>
    <t>札幌市立平岸中学校</t>
  </si>
  <si>
    <t>ひらぎし</t>
  </si>
  <si>
    <t>811-9585</t>
  </si>
  <si>
    <t>811-9586</t>
  </si>
  <si>
    <t>札幌市立陵陽中学校</t>
  </si>
  <si>
    <t>陵陽</t>
  </si>
  <si>
    <t>062-0936</t>
  </si>
  <si>
    <t>821-1371</t>
  </si>
  <si>
    <t>821-5472</t>
  </si>
  <si>
    <t>札幌市立羊丘中学校</t>
  </si>
  <si>
    <t>062-0041</t>
  </si>
  <si>
    <t>851-9352</t>
  </si>
  <si>
    <t>851-0924</t>
  </si>
  <si>
    <t>札幌市立東月寒中学校</t>
  </si>
  <si>
    <t>東月寒</t>
  </si>
  <si>
    <t>ひがしつきさむ</t>
  </si>
  <si>
    <t>853-1520</t>
  </si>
  <si>
    <t>853-0298</t>
  </si>
  <si>
    <t>札幌市立西岡中学校</t>
  </si>
  <si>
    <t>583-3560</t>
  </si>
  <si>
    <t>583-1216</t>
  </si>
  <si>
    <t>札幌市立中の島中学校</t>
  </si>
  <si>
    <t>842-3601</t>
  </si>
  <si>
    <t>842-3604</t>
  </si>
  <si>
    <t>札幌市立西岡北中学校</t>
  </si>
  <si>
    <t>853-2422</t>
  </si>
  <si>
    <t>853-0396</t>
  </si>
  <si>
    <t>札幌市立あやめ野中学校</t>
  </si>
  <si>
    <t>856-1234</t>
  </si>
  <si>
    <t>856-3510</t>
  </si>
  <si>
    <t>平岸のぞみ分校</t>
  </si>
  <si>
    <t>札幌市立かっこう幼稚園</t>
  </si>
  <si>
    <t>かっこう</t>
  </si>
  <si>
    <t>852-1230</t>
  </si>
  <si>
    <t>美しが丘幼稚園</t>
  </si>
  <si>
    <t>812-2010</t>
  </si>
  <si>
    <t>札幌市立清田小学校</t>
  </si>
  <si>
    <t>004-0841</t>
  </si>
  <si>
    <t>881-2852</t>
  </si>
  <si>
    <t>881-6596</t>
  </si>
  <si>
    <t>札幌市立有明小学校</t>
  </si>
  <si>
    <t>有明</t>
  </si>
  <si>
    <t>ありあけ</t>
  </si>
  <si>
    <t>004-0821</t>
  </si>
  <si>
    <t>881-2949</t>
  </si>
  <si>
    <t>881-9074</t>
  </si>
  <si>
    <t>札幌市立三里塚小学校</t>
  </si>
  <si>
    <t>三里塚</t>
  </si>
  <si>
    <t>881-2437</t>
  </si>
  <si>
    <t>881-3760</t>
  </si>
  <si>
    <t>札幌市立北野小学校</t>
  </si>
  <si>
    <t>北野</t>
  </si>
  <si>
    <t>きたの</t>
  </si>
  <si>
    <t>881-8521</t>
  </si>
  <si>
    <t>881-9674</t>
  </si>
  <si>
    <t>札幌市立清田南小学校</t>
  </si>
  <si>
    <t>清田南</t>
  </si>
  <si>
    <t>004-0845</t>
  </si>
  <si>
    <t>881-1975</t>
  </si>
  <si>
    <t>881-9759</t>
  </si>
  <si>
    <t>札幌市立北野台小学校</t>
  </si>
  <si>
    <t>北野台</t>
  </si>
  <si>
    <t>きたのだい</t>
  </si>
  <si>
    <t>882-5281</t>
  </si>
  <si>
    <t>882-2792</t>
  </si>
  <si>
    <t>札幌市立北野平小学校</t>
  </si>
  <si>
    <t>北野平</t>
  </si>
  <si>
    <t>004-0862</t>
  </si>
  <si>
    <t>881-8191</t>
  </si>
  <si>
    <t>881-4957</t>
  </si>
  <si>
    <t>札幌市立清田緑小学校</t>
  </si>
  <si>
    <t>清田緑</t>
  </si>
  <si>
    <t>きよたみどり</t>
  </si>
  <si>
    <t>004-0847</t>
  </si>
  <si>
    <t>883-3303</t>
  </si>
  <si>
    <t>883-0974</t>
  </si>
  <si>
    <t>平岡</t>
  </si>
  <si>
    <t>004-0879</t>
  </si>
  <si>
    <t>883-7801</t>
  </si>
  <si>
    <t>883-9419</t>
  </si>
  <si>
    <t>札幌市立真栄小学校</t>
  </si>
  <si>
    <t>真栄</t>
  </si>
  <si>
    <t>004-0811</t>
  </si>
  <si>
    <t>882-7925</t>
  </si>
  <si>
    <t>882-2849</t>
  </si>
  <si>
    <t>札幌市立平岡南小学校</t>
  </si>
  <si>
    <t>平岡南</t>
  </si>
  <si>
    <t>004-0872</t>
  </si>
  <si>
    <t>884-1561</t>
  </si>
  <si>
    <t>884-0269</t>
  </si>
  <si>
    <t>札幌市立平岡中央小学校</t>
  </si>
  <si>
    <t>平岡中央</t>
  </si>
  <si>
    <t>ひらおかちゅうおう</t>
  </si>
  <si>
    <t>004-0875</t>
  </si>
  <si>
    <t>884-6541</t>
  </si>
  <si>
    <t>884-0493</t>
  </si>
  <si>
    <t>札幌市立美しが丘小学校</t>
  </si>
  <si>
    <t>美しが丘</t>
  </si>
  <si>
    <t>004-0812</t>
  </si>
  <si>
    <t>884-9860</t>
  </si>
  <si>
    <t>884-0498</t>
  </si>
  <si>
    <t>札幌市立平岡公園小学校</t>
  </si>
  <si>
    <t>平岡公園</t>
  </si>
  <si>
    <t>ひらおかこうえん</t>
  </si>
  <si>
    <t>004-0882</t>
  </si>
  <si>
    <t>885-9414</t>
  </si>
  <si>
    <t>885-9042</t>
  </si>
  <si>
    <t>札幌市立美しが丘緑小学校</t>
  </si>
  <si>
    <t>美しが丘緑</t>
  </si>
  <si>
    <t>004-0814</t>
  </si>
  <si>
    <t>886-5511</t>
  </si>
  <si>
    <t>886-5515</t>
  </si>
  <si>
    <t>札幌市立清田中学校</t>
  </si>
  <si>
    <t>きよた</t>
  </si>
  <si>
    <t>004-0843</t>
  </si>
  <si>
    <t>881-2034</t>
  </si>
  <si>
    <t>881-5449</t>
  </si>
  <si>
    <t>札幌市立北野中学校</t>
  </si>
  <si>
    <t>882-0754</t>
  </si>
  <si>
    <t>882-2897</t>
  </si>
  <si>
    <t>札幌市立平岡中学校</t>
  </si>
  <si>
    <t>883-3761</t>
  </si>
  <si>
    <t>883-9437</t>
  </si>
  <si>
    <t>札幌市立北野台中学校</t>
  </si>
  <si>
    <t>004-0864</t>
  </si>
  <si>
    <t>882-7915</t>
  </si>
  <si>
    <t>882-3192</t>
  </si>
  <si>
    <t>札幌市立真栄中学校</t>
  </si>
  <si>
    <t>しんえい</t>
  </si>
  <si>
    <t>884-6561</t>
  </si>
  <si>
    <t>884-9485</t>
  </si>
  <si>
    <t>881-6666</t>
  </si>
  <si>
    <t>881-0723</t>
  </si>
  <si>
    <t>札幌市立平岡緑中学校</t>
  </si>
  <si>
    <t>平岡緑</t>
  </si>
  <si>
    <t>888-3110</t>
  </si>
  <si>
    <t>888-3113</t>
  </si>
  <si>
    <t>にじいろ</t>
  </si>
  <si>
    <t>004-0832</t>
  </si>
  <si>
    <t>883-3345</t>
  </si>
  <si>
    <t>004-8503</t>
  </si>
  <si>
    <t>882-1811</t>
  </si>
  <si>
    <t>札幌市立藻岩小学校</t>
  </si>
  <si>
    <t>藻岩</t>
  </si>
  <si>
    <t>005-0807</t>
  </si>
  <si>
    <t>571-6011</t>
  </si>
  <si>
    <t>571-3831</t>
  </si>
  <si>
    <t>札幌市立南小学校</t>
  </si>
  <si>
    <t>005-0031</t>
  </si>
  <si>
    <t>581-0188</t>
  </si>
  <si>
    <t>583-6002</t>
  </si>
  <si>
    <t>札幌市立定山渓小学校</t>
  </si>
  <si>
    <t>定山渓</t>
  </si>
  <si>
    <t>061-2302</t>
  </si>
  <si>
    <t>598-2604</t>
  </si>
  <si>
    <t>598-2504</t>
  </si>
  <si>
    <t>札幌市立簾舞小学校</t>
  </si>
  <si>
    <t>簾舞</t>
  </si>
  <si>
    <t>みすまい</t>
  </si>
  <si>
    <t>061-2261</t>
  </si>
  <si>
    <t>596-2852</t>
  </si>
  <si>
    <t>596-5795</t>
  </si>
  <si>
    <t>常盤</t>
  </si>
  <si>
    <t>札幌市立藤の沢小学校</t>
  </si>
  <si>
    <t>藤の沢</t>
  </si>
  <si>
    <t>005-0849</t>
  </si>
  <si>
    <t>591-8158</t>
  </si>
  <si>
    <t>591-4937</t>
  </si>
  <si>
    <t>札幌市立駒岡小学校</t>
  </si>
  <si>
    <t>駒岡</t>
  </si>
  <si>
    <t>005-0861</t>
  </si>
  <si>
    <t>584-6533</t>
  </si>
  <si>
    <t>581-5942</t>
  </si>
  <si>
    <t>札幌市立澄川小学校</t>
  </si>
  <si>
    <t>澄川</t>
  </si>
  <si>
    <t>すみかわ</t>
  </si>
  <si>
    <t>005-0005</t>
  </si>
  <si>
    <t>821-1141</t>
  </si>
  <si>
    <t>821-1142</t>
  </si>
  <si>
    <t>札幌市立藻岩北小学校</t>
  </si>
  <si>
    <t>藻岩北</t>
  </si>
  <si>
    <t>005-0802</t>
  </si>
  <si>
    <t>571-3511</t>
  </si>
  <si>
    <t>571-1629</t>
  </si>
  <si>
    <t>札幌市立澄川西小学校</t>
  </si>
  <si>
    <t>澄川西</t>
  </si>
  <si>
    <t>005-0002</t>
  </si>
  <si>
    <t>811-7785</t>
  </si>
  <si>
    <t>811-0326</t>
  </si>
  <si>
    <t>札幌市立藤野小学校</t>
  </si>
  <si>
    <t>藤野</t>
  </si>
  <si>
    <t>061-2282</t>
  </si>
  <si>
    <t>591-4110</t>
  </si>
  <si>
    <t>591-4909</t>
  </si>
  <si>
    <t>札幌市立南の沢小学校</t>
  </si>
  <si>
    <t>南の沢</t>
  </si>
  <si>
    <t>005-0823</t>
  </si>
  <si>
    <t>571-1096</t>
  </si>
  <si>
    <t>571-2769</t>
  </si>
  <si>
    <t>札幌市立北の沢小学校</t>
  </si>
  <si>
    <t>北の沢</t>
  </si>
  <si>
    <t>005-0832</t>
  </si>
  <si>
    <t>571-9620</t>
  </si>
  <si>
    <t>571-3937</t>
  </si>
  <si>
    <t>札幌市立藻岩南小学校</t>
  </si>
  <si>
    <t>藻岩南</t>
  </si>
  <si>
    <t>005-0818</t>
  </si>
  <si>
    <t>572-2101</t>
  </si>
  <si>
    <t>572-4049</t>
  </si>
  <si>
    <t>札幌市立澄川南小学校</t>
  </si>
  <si>
    <t>澄川南</t>
  </si>
  <si>
    <t>すみかわみなみ</t>
  </si>
  <si>
    <t>584-2115</t>
  </si>
  <si>
    <t>581-7804</t>
  </si>
  <si>
    <t>札幌市立藤野南小学校</t>
  </si>
  <si>
    <t>藤野南</t>
  </si>
  <si>
    <t>ふじのみなみ</t>
  </si>
  <si>
    <t>061-2284</t>
  </si>
  <si>
    <t>592-2120</t>
  </si>
  <si>
    <t>592-7349</t>
  </si>
  <si>
    <t>札幌市立真駒内公園小学校</t>
  </si>
  <si>
    <t>真駒内公園</t>
  </si>
  <si>
    <t>まこまないこうえん</t>
  </si>
  <si>
    <t>005-0018</t>
  </si>
  <si>
    <t>581-5291</t>
  </si>
  <si>
    <t>581-6984</t>
  </si>
  <si>
    <t>札幌市立真駒内桜山小学校</t>
  </si>
  <si>
    <t>真駒内桜山</t>
  </si>
  <si>
    <t>005-0015</t>
  </si>
  <si>
    <t>581-0221</t>
  </si>
  <si>
    <t>581-6927</t>
  </si>
  <si>
    <t>札幌市立石山緑小学校</t>
  </si>
  <si>
    <t>石山緑</t>
  </si>
  <si>
    <t>596-7505</t>
  </si>
  <si>
    <t>594-2210</t>
  </si>
  <si>
    <t>札幌市立藻岩中学校</t>
  </si>
  <si>
    <t>571-6039</t>
  </si>
  <si>
    <t>572-3333</t>
  </si>
  <si>
    <t>札幌市立石山中学校</t>
  </si>
  <si>
    <t>石山</t>
  </si>
  <si>
    <t>005-0842</t>
  </si>
  <si>
    <t>591-8853</t>
  </si>
  <si>
    <t>591-7418</t>
  </si>
  <si>
    <t>札幌市立定山渓中学校</t>
  </si>
  <si>
    <t>061-2303</t>
  </si>
  <si>
    <t>598-2460</t>
  </si>
  <si>
    <t>598-4576</t>
  </si>
  <si>
    <t>札幌市立簾舞中学校</t>
  </si>
  <si>
    <t>061-2273</t>
  </si>
  <si>
    <t>596-2320</t>
  </si>
  <si>
    <t>596-2321</t>
  </si>
  <si>
    <t>札幌市立常盤中学校</t>
  </si>
  <si>
    <t>ときわ</t>
  </si>
  <si>
    <t>005-0852</t>
  </si>
  <si>
    <t>591-1433</t>
  </si>
  <si>
    <t>591-4956</t>
  </si>
  <si>
    <t>札幌市立真駒内中学校</t>
  </si>
  <si>
    <t>真駒内</t>
  </si>
  <si>
    <t>005-0014</t>
  </si>
  <si>
    <t>581-0172</t>
  </si>
  <si>
    <t>581-7829</t>
  </si>
  <si>
    <t>札幌市立澄川中学校</t>
  </si>
  <si>
    <t>005-0006</t>
  </si>
  <si>
    <t>821-9203</t>
  </si>
  <si>
    <t>821-1958</t>
  </si>
  <si>
    <t>札幌市立真駒内曙中学校</t>
  </si>
  <si>
    <t>真駒内曙</t>
  </si>
  <si>
    <t>まこまないあけぼの</t>
  </si>
  <si>
    <t>582-1642</t>
  </si>
  <si>
    <t>582-9509</t>
  </si>
  <si>
    <t>札幌市立藤野中学校</t>
  </si>
  <si>
    <t>061-2285</t>
  </si>
  <si>
    <t>592-1921</t>
  </si>
  <si>
    <t>592-7394</t>
  </si>
  <si>
    <t>札幌市立南が丘中学校</t>
  </si>
  <si>
    <t>南が丘</t>
  </si>
  <si>
    <t>005-0822</t>
  </si>
  <si>
    <t>571-3775</t>
  </si>
  <si>
    <t>571-3970</t>
  </si>
  <si>
    <t>札幌市立もいわ幼稚園</t>
  </si>
  <si>
    <t>もいわ</t>
  </si>
  <si>
    <t>571-5850</t>
  </si>
  <si>
    <t>真駒内幼稚園</t>
  </si>
  <si>
    <t>005-0030</t>
  </si>
  <si>
    <t>583-7810</t>
  </si>
  <si>
    <t>005-0011</t>
  </si>
  <si>
    <t>581-1782</t>
  </si>
  <si>
    <t>005-0803</t>
  </si>
  <si>
    <t>571-7811</t>
  </si>
  <si>
    <t>005-0841</t>
  </si>
  <si>
    <t>591-2021</t>
  </si>
  <si>
    <t>札幌市立琴似小学校</t>
  </si>
  <si>
    <t>琴似</t>
  </si>
  <si>
    <t>063-0812</t>
  </si>
  <si>
    <t>611-4391</t>
  </si>
  <si>
    <t>615-7283</t>
  </si>
  <si>
    <t>札幌市立琴似中央小学校</t>
  </si>
  <si>
    <t>琴似中央</t>
  </si>
  <si>
    <t>ことにちゅうおう</t>
  </si>
  <si>
    <t>063-0867</t>
  </si>
  <si>
    <t>631-6306</t>
  </si>
  <si>
    <t>615-7296</t>
  </si>
  <si>
    <t>札幌市立発寒小学校</t>
  </si>
  <si>
    <t>発寒</t>
  </si>
  <si>
    <t>はっさむ</t>
  </si>
  <si>
    <t>661-2521</t>
  </si>
  <si>
    <t>661-9457</t>
  </si>
  <si>
    <t>札幌市立山の手小学校</t>
  </si>
  <si>
    <t>山の手</t>
  </si>
  <si>
    <t>やまのて</t>
  </si>
  <si>
    <t>063-0005</t>
  </si>
  <si>
    <t>621-0439</t>
  </si>
  <si>
    <t>613-1957</t>
  </si>
  <si>
    <t>札幌市立手稲東小学校</t>
  </si>
  <si>
    <t>手稲東</t>
  </si>
  <si>
    <t>ていねひがし</t>
  </si>
  <si>
    <t>063-0034</t>
  </si>
  <si>
    <t>661-1516</t>
  </si>
  <si>
    <t>661-9467</t>
  </si>
  <si>
    <t>札幌市立手稲宮丘小学校</t>
  </si>
  <si>
    <t>手稲宮丘</t>
  </si>
  <si>
    <t>063-0053</t>
  </si>
  <si>
    <t>661-7393</t>
  </si>
  <si>
    <t>661-9468</t>
  </si>
  <si>
    <t>札幌市立発寒西小学校</t>
  </si>
  <si>
    <t>発寒西</t>
  </si>
  <si>
    <t>はっさむにし</t>
  </si>
  <si>
    <t>063-0825</t>
  </si>
  <si>
    <t>661-0397</t>
  </si>
  <si>
    <t>661-9504</t>
  </si>
  <si>
    <t>札幌市立八軒小学校</t>
  </si>
  <si>
    <t>八軒</t>
  </si>
  <si>
    <t>はちけん</t>
  </si>
  <si>
    <t>063-0844</t>
  </si>
  <si>
    <t>642-0155</t>
  </si>
  <si>
    <t>642-4946</t>
  </si>
  <si>
    <t>札幌市立二十四軒小学校</t>
  </si>
  <si>
    <t>二十四軒</t>
  </si>
  <si>
    <t>にじゅうよんけん</t>
  </si>
  <si>
    <t>063-0802</t>
  </si>
  <si>
    <t>642-2855</t>
  </si>
  <si>
    <t>642-2869</t>
  </si>
  <si>
    <t>札幌市立発寒南小学校</t>
  </si>
  <si>
    <t>発寒南</t>
  </si>
  <si>
    <t>はっさむみなみ</t>
  </si>
  <si>
    <t>063-0822</t>
  </si>
  <si>
    <t>662-2012</t>
  </si>
  <si>
    <t>661-3130</t>
  </si>
  <si>
    <t>札幌市立西小学校</t>
  </si>
  <si>
    <t>063-0827</t>
  </si>
  <si>
    <t>662-5227</t>
  </si>
  <si>
    <t>662-5240</t>
  </si>
  <si>
    <t>札幌市立西野小学校</t>
  </si>
  <si>
    <t>西野</t>
  </si>
  <si>
    <t>にしの</t>
  </si>
  <si>
    <t>063-0038</t>
  </si>
  <si>
    <t>662-5811</t>
  </si>
  <si>
    <t>661-9242</t>
  </si>
  <si>
    <t>札幌市立発寒東小学校</t>
  </si>
  <si>
    <t>発寒東</t>
  </si>
  <si>
    <t>はっさむひがし</t>
  </si>
  <si>
    <t>063-0835</t>
  </si>
  <si>
    <t>663-4088</t>
  </si>
  <si>
    <t>661-9247</t>
  </si>
  <si>
    <t>札幌市立西野第二小学校</t>
  </si>
  <si>
    <t>西野第二</t>
  </si>
  <si>
    <t>にしのだいに</t>
  </si>
  <si>
    <t>664-0152</t>
  </si>
  <si>
    <t>661-9249</t>
  </si>
  <si>
    <t>札幌市立八軒西小学校</t>
  </si>
  <si>
    <t>八軒西</t>
  </si>
  <si>
    <t>063-0843</t>
  </si>
  <si>
    <t>643-4352</t>
  </si>
  <si>
    <t>643-0849</t>
  </si>
  <si>
    <t>札幌市立福井野小学校</t>
  </si>
  <si>
    <t>福井野</t>
  </si>
  <si>
    <t>063-0012</t>
  </si>
  <si>
    <t>664-5551</t>
  </si>
  <si>
    <t>661-9471</t>
  </si>
  <si>
    <t>札幌市立山の手南小学校</t>
  </si>
  <si>
    <t>山の手南</t>
  </si>
  <si>
    <t>やまのてみなみ</t>
  </si>
  <si>
    <t>063-0001</t>
  </si>
  <si>
    <t>621-6771</t>
  </si>
  <si>
    <t>613-0149</t>
  </si>
  <si>
    <t>札幌市立西園小学校</t>
  </si>
  <si>
    <t>西園</t>
  </si>
  <si>
    <t>せいえん</t>
  </si>
  <si>
    <t>063-0031</t>
  </si>
  <si>
    <t>665-3031</t>
  </si>
  <si>
    <t>661-9497</t>
  </si>
  <si>
    <t>札幌市立八軒北小学校</t>
  </si>
  <si>
    <t>八軒北</t>
  </si>
  <si>
    <t>063-0848</t>
  </si>
  <si>
    <t>642-8603</t>
  </si>
  <si>
    <t>642-8414</t>
  </si>
  <si>
    <t>札幌市立平和小学校</t>
  </si>
  <si>
    <t>平和</t>
  </si>
  <si>
    <t>へいわ</t>
  </si>
  <si>
    <t>063-0023</t>
  </si>
  <si>
    <t>663-4384</t>
  </si>
  <si>
    <t>661-9498</t>
  </si>
  <si>
    <t>札幌市立琴似中学校</t>
  </si>
  <si>
    <t>ことに</t>
  </si>
  <si>
    <t>063-0004</t>
  </si>
  <si>
    <t>611-1351</t>
  </si>
  <si>
    <t>615-9617</t>
  </si>
  <si>
    <t>札幌市立陵北中学校</t>
  </si>
  <si>
    <t>陵北</t>
  </si>
  <si>
    <t>621-1225</t>
  </si>
  <si>
    <t>642-1227</t>
  </si>
  <si>
    <t>札幌市立八軒中学校</t>
  </si>
  <si>
    <t>631-3517</t>
  </si>
  <si>
    <t>615-6648</t>
  </si>
  <si>
    <t>札幌市立手稲東中学校</t>
  </si>
  <si>
    <t>063-0032</t>
  </si>
  <si>
    <t>661-3363</t>
  </si>
  <si>
    <t>661-3858</t>
  </si>
  <si>
    <t>札幌市立発寒中学校</t>
  </si>
  <si>
    <t>661-0412</t>
  </si>
  <si>
    <t>661-3763</t>
  </si>
  <si>
    <t>札幌市立西陵中学校</t>
  </si>
  <si>
    <t>西陵</t>
  </si>
  <si>
    <t>せいりょう</t>
  </si>
  <si>
    <t>662-9323</t>
  </si>
  <si>
    <t>661-3729</t>
  </si>
  <si>
    <t>札幌市立西野中学校</t>
  </si>
  <si>
    <t>664-0151</t>
  </si>
  <si>
    <t>661-3563</t>
  </si>
  <si>
    <t>札幌市立八軒東中学校</t>
  </si>
  <si>
    <t>八軒東</t>
  </si>
  <si>
    <t>063-0862</t>
  </si>
  <si>
    <t>643-5050</t>
  </si>
  <si>
    <t>643-3783</t>
  </si>
  <si>
    <t>札幌市立宮の丘中学校</t>
  </si>
  <si>
    <t>宮の丘</t>
  </si>
  <si>
    <t>063-0033</t>
  </si>
  <si>
    <t>662-6611</t>
  </si>
  <si>
    <t>661-3571</t>
  </si>
  <si>
    <t>札幌市立福井野中学校</t>
  </si>
  <si>
    <t>663-1155</t>
  </si>
  <si>
    <t>661-3572</t>
  </si>
  <si>
    <t>札幌市立はまなす幼稚園</t>
  </si>
  <si>
    <t>はまなす</t>
  </si>
  <si>
    <t>666-9477</t>
  </si>
  <si>
    <t>平和幼稚園</t>
  </si>
  <si>
    <t>611-7934</t>
  </si>
  <si>
    <t>063-0831</t>
  </si>
  <si>
    <t>668-5161</t>
  </si>
  <si>
    <t>札幌市立手稲中央小学校</t>
  </si>
  <si>
    <t>手稲中央</t>
  </si>
  <si>
    <t>ていねちゅうおう</t>
  </si>
  <si>
    <t>006-0023</t>
  </si>
  <si>
    <t>681-3038</t>
  </si>
  <si>
    <t>681-7149</t>
  </si>
  <si>
    <t>札幌市立手稲西小学校</t>
  </si>
  <si>
    <t>手稲西</t>
  </si>
  <si>
    <t>006-0043</t>
  </si>
  <si>
    <t>681-2853</t>
  </si>
  <si>
    <t>681-7279</t>
  </si>
  <si>
    <t>札幌市立手稲北小学校</t>
  </si>
  <si>
    <t>手稲北</t>
  </si>
  <si>
    <t>ていねきた</t>
  </si>
  <si>
    <t>006-0860</t>
  </si>
  <si>
    <t>681-4182</t>
  </si>
  <si>
    <t>681-7359</t>
  </si>
  <si>
    <t>札幌市立手稲鉄北小学校</t>
  </si>
  <si>
    <t>手稲鉄北</t>
  </si>
  <si>
    <t>ていねてつほく</t>
  </si>
  <si>
    <t>006-0812</t>
  </si>
  <si>
    <t>681-2287</t>
  </si>
  <si>
    <t>681-7394</t>
  </si>
  <si>
    <t>札幌市立手稲山口小学校</t>
  </si>
  <si>
    <t>手稲山口</t>
  </si>
  <si>
    <t>ていねやまぐち</t>
  </si>
  <si>
    <t>682-8167</t>
  </si>
  <si>
    <t>682-2503</t>
  </si>
  <si>
    <t>札幌市立富丘小学校</t>
  </si>
  <si>
    <t>富丘</t>
  </si>
  <si>
    <t>とみおか</t>
  </si>
  <si>
    <t>006-0011</t>
  </si>
  <si>
    <t>683-3791</t>
  </si>
  <si>
    <t>683-4974</t>
  </si>
  <si>
    <t>札幌市立前田小学校</t>
  </si>
  <si>
    <t>前田</t>
  </si>
  <si>
    <t>まえだ</t>
  </si>
  <si>
    <t>006-0816</t>
  </si>
  <si>
    <t>683-3749</t>
  </si>
  <si>
    <t>683-6946</t>
  </si>
  <si>
    <t>札幌市立前田北小学校</t>
  </si>
  <si>
    <t>前田北</t>
  </si>
  <si>
    <t>まえだきた</t>
  </si>
  <si>
    <t>006-0820</t>
  </si>
  <si>
    <t>684-0123</t>
  </si>
  <si>
    <t>684-3497</t>
  </si>
  <si>
    <t>札幌市立新陵小学校</t>
  </si>
  <si>
    <t>新陵</t>
  </si>
  <si>
    <t>しんりょう</t>
  </si>
  <si>
    <t>006-0806</t>
  </si>
  <si>
    <t>682-8412</t>
  </si>
  <si>
    <t>682-8430</t>
  </si>
  <si>
    <t>札幌市立稲穂小学校</t>
  </si>
  <si>
    <t>稲穂</t>
  </si>
  <si>
    <t>いなほ</t>
  </si>
  <si>
    <t>006-0034</t>
  </si>
  <si>
    <t>694-4781</t>
  </si>
  <si>
    <t>694-0619</t>
  </si>
  <si>
    <t>札幌市立前田中央小学校</t>
  </si>
  <si>
    <t>前田中央</t>
  </si>
  <si>
    <t>006-0818</t>
  </si>
  <si>
    <t>681-4811</t>
  </si>
  <si>
    <t>681-7403</t>
  </si>
  <si>
    <t>札幌市立稲積小学校</t>
  </si>
  <si>
    <t>稲積</t>
  </si>
  <si>
    <t>いなづみ</t>
  </si>
  <si>
    <t>006-0815</t>
  </si>
  <si>
    <t>685-3871</t>
  </si>
  <si>
    <t>685-2841</t>
  </si>
  <si>
    <t>札幌市立新発寒小学校</t>
  </si>
  <si>
    <t>新発寒</t>
  </si>
  <si>
    <t>006-0802</t>
  </si>
  <si>
    <t>662-7820</t>
  </si>
  <si>
    <t>661-9546</t>
  </si>
  <si>
    <t>札幌市立西宮の沢小学校</t>
  </si>
  <si>
    <t>西宮の沢</t>
  </si>
  <si>
    <t>にしみやのさわ</t>
  </si>
  <si>
    <t>006-0002</t>
  </si>
  <si>
    <t>694-4291</t>
  </si>
  <si>
    <t>694-0815</t>
  </si>
  <si>
    <t>札幌市立新陵東小学校</t>
  </si>
  <si>
    <t>新陵東</t>
  </si>
  <si>
    <t>006-0805</t>
  </si>
  <si>
    <t>684-5561</t>
  </si>
  <si>
    <t>684-3498</t>
  </si>
  <si>
    <t>札幌市立星置東小学校</t>
  </si>
  <si>
    <t>星置東</t>
  </si>
  <si>
    <t>ほしおきひがし</t>
  </si>
  <si>
    <t>006-0852</t>
  </si>
  <si>
    <t>694-7580</t>
  </si>
  <si>
    <t>694-0651</t>
  </si>
  <si>
    <t>札幌市立手稲中学校</t>
  </si>
  <si>
    <t>006-0819</t>
  </si>
  <si>
    <t>681-2557</t>
  </si>
  <si>
    <t>681-7453</t>
  </si>
  <si>
    <t>札幌市立手稲西中学校</t>
  </si>
  <si>
    <t>681-3392</t>
  </si>
  <si>
    <t>681-7635</t>
  </si>
  <si>
    <t>札幌市立稲陵中学校</t>
  </si>
  <si>
    <t>稲陵</t>
  </si>
  <si>
    <t>とうりょう</t>
  </si>
  <si>
    <t>006-0837</t>
  </si>
  <si>
    <t>683-3451</t>
  </si>
  <si>
    <t>683-6913</t>
  </si>
  <si>
    <t>札幌市立前田中学校</t>
  </si>
  <si>
    <t>006-0817</t>
  </si>
  <si>
    <t>682-9511</t>
  </si>
  <si>
    <t>682-2591</t>
  </si>
  <si>
    <t>札幌市立稲積中学校</t>
  </si>
  <si>
    <t>006-0814</t>
  </si>
  <si>
    <t>684-1430</t>
  </si>
  <si>
    <t>684-5738</t>
  </si>
  <si>
    <t>札幌市立稲穂中学校</t>
  </si>
  <si>
    <t>684-4601</t>
  </si>
  <si>
    <t>684-7319</t>
  </si>
  <si>
    <t>札幌市立新陵中学校</t>
  </si>
  <si>
    <t>684-6333</t>
  </si>
  <si>
    <t>684-6813</t>
  </si>
  <si>
    <t>札幌市立前田北中学校</t>
  </si>
  <si>
    <t>694-2320</t>
  </si>
  <si>
    <t>694-0723</t>
  </si>
  <si>
    <t>札幌市立星置中学校</t>
  </si>
  <si>
    <t>星置</t>
  </si>
  <si>
    <t>006-0853</t>
  </si>
  <si>
    <t>686-3711</t>
  </si>
  <si>
    <t>686-3713</t>
  </si>
  <si>
    <t>札幌市立手稲中央幼稚園</t>
  </si>
  <si>
    <t>006-0022</t>
  </si>
  <si>
    <t>681-2298</t>
  </si>
  <si>
    <t>006-0829</t>
  </si>
  <si>
    <t>685-7744</t>
  </si>
  <si>
    <t>006-0033</t>
  </si>
  <si>
    <t>682-1722</t>
  </si>
  <si>
    <t>682-5110</t>
  </si>
  <si>
    <t>江別</t>
  </si>
  <si>
    <t>069-0841</t>
  </si>
  <si>
    <t>386-1444</t>
  </si>
  <si>
    <t>北広島</t>
  </si>
  <si>
    <t>きょうえいぶんこう</t>
  </si>
  <si>
    <t>061-1112</t>
  </si>
  <si>
    <t>373-6859</t>
  </si>
  <si>
    <t>061-1264</t>
  </si>
  <si>
    <t>376-2353</t>
  </si>
  <si>
    <t>江別</t>
    <rPh sb="0" eb="2">
      <t>エベツ</t>
    </rPh>
    <phoneticPr fontId="35"/>
  </si>
  <si>
    <t>他</t>
    <rPh sb="0" eb="1">
      <t>ホカ</t>
    </rPh>
    <phoneticPr fontId="35"/>
  </si>
  <si>
    <t>中央区</t>
  </si>
  <si>
    <t>白石区</t>
  </si>
  <si>
    <t>厚別区</t>
  </si>
  <si>
    <t>豊平区</t>
  </si>
  <si>
    <t>清田区</t>
  </si>
  <si>
    <t>南区</t>
  </si>
  <si>
    <t>西区</t>
  </si>
  <si>
    <t>手稲区</t>
  </si>
  <si>
    <t>選択番号</t>
  </si>
  <si>
    <t>子どもの外遊びや体験活動の重要性について学ぶ</t>
  </si>
  <si>
    <t>子育てコーチングについて学ぶ</t>
  </si>
  <si>
    <t>親子でふれあい、共に学ぶ</t>
  </si>
  <si>
    <t>命の大切さについて学ぶ</t>
  </si>
  <si>
    <t>読書の大切さについて学ぶ</t>
  </si>
  <si>
    <t>（あて先）札幌市長</t>
    <rPh sb="3" eb="4">
      <t>サキ</t>
    </rPh>
    <rPh sb="5" eb="7">
      <t>サッポロ</t>
    </rPh>
    <rPh sb="7" eb="9">
      <t>シチョウ</t>
    </rPh>
    <phoneticPr fontId="21"/>
  </si>
  <si>
    <t>区</t>
    <rPh sb="0" eb="1">
      <t>ク</t>
    </rPh>
    <phoneticPr fontId="21"/>
  </si>
  <si>
    <t>家庭教育学級</t>
    <rPh sb="0" eb="2">
      <t>カテイ</t>
    </rPh>
    <rPh sb="2" eb="4">
      <t>キョウイク</t>
    </rPh>
    <rPh sb="4" eb="6">
      <t>ガッキュウ</t>
    </rPh>
    <phoneticPr fontId="21"/>
  </si>
  <si>
    <t>学校・園</t>
    <rPh sb="0" eb="2">
      <t>ガッコウ</t>
    </rPh>
    <rPh sb="3" eb="4">
      <t>エン</t>
    </rPh>
    <phoneticPr fontId="21"/>
  </si>
  <si>
    <t>組織名
代表者名</t>
    <rPh sb="0" eb="2">
      <t>ソシキ</t>
    </rPh>
    <rPh sb="2" eb="3">
      <t>メイ</t>
    </rPh>
    <rPh sb="4" eb="7">
      <t>ダイヒョウシャ</t>
    </rPh>
    <rPh sb="7" eb="8">
      <t>メイ</t>
    </rPh>
    <phoneticPr fontId="21"/>
  </si>
  <si>
    <t>Ｐ　Ｔ　Ａ　の　名　称</t>
    <rPh sb="8" eb="9">
      <t>ナ</t>
    </rPh>
    <rPh sb="10" eb="11">
      <t>ショウ</t>
    </rPh>
    <phoneticPr fontId="21"/>
  </si>
  <si>
    <t>住所　</t>
    <rPh sb="0" eb="2">
      <t>ジュウショ</t>
    </rPh>
    <phoneticPr fontId="21"/>
  </si>
  <si>
    <t>札幌市</t>
    <rPh sb="0" eb="3">
      <t>サッポロシ</t>
    </rPh>
    <phoneticPr fontId="21"/>
  </si>
  <si>
    <t>電話番号
ＦＡＸ番号</t>
    <rPh sb="0" eb="2">
      <t>デンワ</t>
    </rPh>
    <rPh sb="2" eb="4">
      <t>バンゴウ</t>
    </rPh>
    <rPh sb="8" eb="10">
      <t>バンゴウ</t>
    </rPh>
    <phoneticPr fontId="21"/>
  </si>
  <si>
    <t>ＴＥＬ</t>
    <phoneticPr fontId="21"/>
  </si>
  <si>
    <t>011</t>
    <phoneticPr fontId="21"/>
  </si>
  <si>
    <t>－</t>
    <phoneticPr fontId="21"/>
  </si>
  <si>
    <t>／</t>
    <phoneticPr fontId="21"/>
  </si>
  <si>
    <t>ＦＡＸ</t>
    <phoneticPr fontId="21"/>
  </si>
  <si>
    <t>Ｅメール
アドレス</t>
    <phoneticPr fontId="21"/>
  </si>
  <si>
    <t>※Ｅメールアドレスは、私立幼稚園・認定こども園のみ記入してください。</t>
    <phoneticPr fontId="21"/>
  </si>
  <si>
    <t>１　学習回数</t>
    <rPh sb="2" eb="4">
      <t>ガクシュウ</t>
    </rPh>
    <rPh sb="4" eb="5">
      <t>カイ</t>
    </rPh>
    <rPh sb="5" eb="6">
      <t>スウ</t>
    </rPh>
    <phoneticPr fontId="21"/>
  </si>
  <si>
    <t>　　家庭教育に関する学習（</t>
    <rPh sb="2" eb="4">
      <t>カテイ</t>
    </rPh>
    <rPh sb="4" eb="6">
      <t>キョウイク</t>
    </rPh>
    <rPh sb="7" eb="8">
      <t>カン</t>
    </rPh>
    <rPh sb="10" eb="12">
      <t>ガクシュウ</t>
    </rPh>
    <phoneticPr fontId="21"/>
  </si>
  <si>
    <t>）回</t>
    <phoneticPr fontId="21"/>
  </si>
  <si>
    <t>２　学習内容</t>
    <rPh sb="2" eb="4">
      <t>ガクシュウ</t>
    </rPh>
    <rPh sb="4" eb="6">
      <t>ナイヨウ</t>
    </rPh>
    <phoneticPr fontId="21"/>
  </si>
  <si>
    <t>実施月</t>
    <rPh sb="0" eb="2">
      <t>ジッシ</t>
    </rPh>
    <rPh sb="2" eb="3">
      <t>ツキ</t>
    </rPh>
    <phoneticPr fontId="21"/>
  </si>
  <si>
    <t>学習形態</t>
    <rPh sb="0" eb="2">
      <t>ガクシュウ</t>
    </rPh>
    <rPh sb="2" eb="4">
      <t>ケイタイ</t>
    </rPh>
    <phoneticPr fontId="21"/>
  </si>
  <si>
    <t>内　　　容</t>
    <rPh sb="0" eb="1">
      <t>ウチ</t>
    </rPh>
    <rPh sb="4" eb="5">
      <t>カタチ</t>
    </rPh>
    <phoneticPr fontId="21"/>
  </si>
  <si>
    <t>時間</t>
    <rPh sb="0" eb="2">
      <t>ジカン</t>
    </rPh>
    <phoneticPr fontId="21"/>
  </si>
  <si>
    <t>実施日</t>
    <rPh sb="0" eb="2">
      <t>ジッシ</t>
    </rPh>
    <rPh sb="2" eb="3">
      <t>ヒ</t>
    </rPh>
    <phoneticPr fontId="21"/>
  </si>
  <si>
    <t>月</t>
    <rPh sb="0" eb="1">
      <t>ツキ</t>
    </rPh>
    <phoneticPr fontId="21"/>
  </si>
  <si>
    <t>日</t>
    <rPh sb="0" eb="1">
      <t>ヒ</t>
    </rPh>
    <phoneticPr fontId="21"/>
  </si>
  <si>
    <t>（</t>
    <phoneticPr fontId="42"/>
  </si>
  <si>
    <t>）</t>
    <phoneticPr fontId="42"/>
  </si>
  <si>
    <t xml:space="preserve">  選択番号</t>
    <rPh sb="2" eb="4">
      <t>センタク</t>
    </rPh>
    <rPh sb="4" eb="6">
      <t>バンゴウ</t>
    </rPh>
    <phoneticPr fontId="21"/>
  </si>
  <si>
    <t xml:space="preserve">  内    容 （学習項目一覧より記載）</t>
    <rPh sb="10" eb="12">
      <t>ガクシュウ</t>
    </rPh>
    <rPh sb="12" eb="14">
      <t>コウモク</t>
    </rPh>
    <rPh sb="14" eb="16">
      <t>イチラン</t>
    </rPh>
    <rPh sb="18" eb="20">
      <t>キサイ</t>
    </rPh>
    <phoneticPr fontId="21"/>
  </si>
  <si>
    <t>園 ・ 学 校 の 名 称</t>
    <rPh sb="0" eb="1">
      <t>エン</t>
    </rPh>
    <rPh sb="4" eb="5">
      <t>ガク</t>
    </rPh>
    <rPh sb="6" eb="7">
      <t>コウ</t>
    </rPh>
    <rPh sb="10" eb="11">
      <t>ナ</t>
    </rPh>
    <rPh sb="12" eb="13">
      <t>ショウ</t>
    </rPh>
    <phoneticPr fontId="21"/>
  </si>
  <si>
    <t xml:space="preserve">
家庭教育学級</t>
    <phoneticPr fontId="21"/>
  </si>
  <si>
    <t>組 織 名
代表者名</t>
    <rPh sb="0" eb="1">
      <t>グミ</t>
    </rPh>
    <rPh sb="2" eb="3">
      <t>オリ</t>
    </rPh>
    <rPh sb="4" eb="5">
      <t>メイ</t>
    </rPh>
    <rPh sb="6" eb="9">
      <t>ダイヒョウシャ</t>
    </rPh>
    <rPh sb="9" eb="10">
      <t>メイ</t>
    </rPh>
    <phoneticPr fontId="21"/>
  </si>
  <si>
    <t>Ｐ Ｔ Ａ の 名 称</t>
    <rPh sb="8" eb="9">
      <t>メイ</t>
    </rPh>
    <rPh sb="10" eb="11">
      <t>ショウ</t>
    </rPh>
    <phoneticPr fontId="21"/>
  </si>
  <si>
    <t>住　所</t>
    <rPh sb="0" eb="1">
      <t>ジュウ</t>
    </rPh>
    <rPh sb="2" eb="3">
      <t>ショ</t>
    </rPh>
    <phoneticPr fontId="21"/>
  </si>
  <si>
    <t>収　　　入</t>
    <rPh sb="0" eb="1">
      <t>オサム</t>
    </rPh>
    <rPh sb="4" eb="5">
      <t>イ</t>
    </rPh>
    <phoneticPr fontId="21"/>
  </si>
  <si>
    <t>支　　　出</t>
    <rPh sb="0" eb="1">
      <t>ササ</t>
    </rPh>
    <rPh sb="4" eb="5">
      <t>デ</t>
    </rPh>
    <phoneticPr fontId="21"/>
  </si>
  <si>
    <t>区分</t>
    <rPh sb="0" eb="1">
      <t>ク</t>
    </rPh>
    <rPh sb="1" eb="2">
      <t>ブン</t>
    </rPh>
    <phoneticPr fontId="21"/>
  </si>
  <si>
    <t>金額</t>
    <rPh sb="0" eb="1">
      <t>キン</t>
    </rPh>
    <rPh sb="1" eb="2">
      <t>ガク</t>
    </rPh>
    <phoneticPr fontId="21"/>
  </si>
  <si>
    <t>円</t>
    <rPh sb="0" eb="1">
      <t>エン</t>
    </rPh>
    <phoneticPr fontId="21"/>
  </si>
  <si>
    <t>報償費</t>
    <rPh sb="0" eb="2">
      <t>ホウショウ</t>
    </rPh>
    <rPh sb="2" eb="3">
      <t>ヒ</t>
    </rPh>
    <phoneticPr fontId="21"/>
  </si>
  <si>
    <t>消耗品費</t>
    <rPh sb="0" eb="2">
      <t>ショウモウ</t>
    </rPh>
    <rPh sb="2" eb="3">
      <t>ヒン</t>
    </rPh>
    <rPh sb="3" eb="4">
      <t>ヒ</t>
    </rPh>
    <phoneticPr fontId="21"/>
  </si>
  <si>
    <t>会場費</t>
    <rPh sb="0" eb="2">
      <t>カイジョウ</t>
    </rPh>
    <rPh sb="2" eb="3">
      <t>ヒ</t>
    </rPh>
    <phoneticPr fontId="21"/>
  </si>
  <si>
    <t>通信費</t>
    <rPh sb="0" eb="3">
      <t>ツウシンヒ</t>
    </rPh>
    <phoneticPr fontId="21"/>
  </si>
  <si>
    <t>交通費</t>
    <rPh sb="0" eb="3">
      <t>コウツウヒ</t>
    </rPh>
    <phoneticPr fontId="21"/>
  </si>
  <si>
    <t>その他</t>
    <rPh sb="2" eb="3">
      <t>タ</t>
    </rPh>
    <phoneticPr fontId="21"/>
  </si>
  <si>
    <t>合計</t>
    <rPh sb="0" eb="2">
      <t>ゴウケイ</t>
    </rPh>
    <phoneticPr fontId="21"/>
  </si>
  <si>
    <t>※飲食に関する経費は、講師用の水・お茶代を除き、運営委託料からは支出できません。</t>
    <rPh sb="1" eb="3">
      <t>インショク</t>
    </rPh>
    <rPh sb="4" eb="5">
      <t>カン</t>
    </rPh>
    <rPh sb="7" eb="9">
      <t>ケイヒ</t>
    </rPh>
    <rPh sb="11" eb="13">
      <t>コウシ</t>
    </rPh>
    <rPh sb="13" eb="14">
      <t>ヨウ</t>
    </rPh>
    <rPh sb="15" eb="16">
      <t>ミズ</t>
    </rPh>
    <rPh sb="18" eb="19">
      <t>チャ</t>
    </rPh>
    <rPh sb="19" eb="20">
      <t>ダイ</t>
    </rPh>
    <rPh sb="21" eb="22">
      <t>ノゾ</t>
    </rPh>
    <rPh sb="24" eb="26">
      <t>ウンエイ</t>
    </rPh>
    <rPh sb="26" eb="28">
      <t>イタク</t>
    </rPh>
    <rPh sb="28" eb="29">
      <t>リョウ</t>
    </rPh>
    <rPh sb="32" eb="34">
      <t>シシュツ</t>
    </rPh>
    <phoneticPr fontId="21"/>
  </si>
  <si>
    <t>※電気ポットなど備品の購入に関する経費は、運営委託料からは支出できません。</t>
    <rPh sb="1" eb="3">
      <t>デンキ</t>
    </rPh>
    <rPh sb="8" eb="10">
      <t>ビヒン</t>
    </rPh>
    <rPh sb="11" eb="13">
      <t>コウニュウ</t>
    </rPh>
    <rPh sb="14" eb="15">
      <t>カン</t>
    </rPh>
    <rPh sb="17" eb="18">
      <t>ケイ</t>
    </rPh>
    <rPh sb="18" eb="19">
      <t>ヒ</t>
    </rPh>
    <rPh sb="21" eb="23">
      <t>ウンエイ</t>
    </rPh>
    <rPh sb="23" eb="25">
      <t>イタク</t>
    </rPh>
    <rPh sb="25" eb="26">
      <t>リョウ</t>
    </rPh>
    <rPh sb="29" eb="31">
      <t>シシュツ</t>
    </rPh>
    <phoneticPr fontId="21"/>
  </si>
  <si>
    <t>令和</t>
    <rPh sb="0" eb="2">
      <t>レイワ</t>
    </rPh>
    <phoneticPr fontId="21"/>
  </si>
  <si>
    <t>年</t>
    <rPh sb="0" eb="1">
      <t>ネン</t>
    </rPh>
    <phoneticPr fontId="42"/>
  </si>
  <si>
    <t>月</t>
    <rPh sb="0" eb="1">
      <t>ツキ</t>
    </rPh>
    <phoneticPr fontId="42"/>
  </si>
  <si>
    <t>日</t>
    <rPh sb="0" eb="1">
      <t>ヒ</t>
    </rPh>
    <phoneticPr fontId="42"/>
  </si>
  <si>
    <t>元</t>
    <rPh sb="0" eb="1">
      <t>ガン</t>
    </rPh>
    <phoneticPr fontId="35"/>
  </si>
  <si>
    <t>残額Check</t>
    <rPh sb="0" eb="2">
      <t>ザンガク</t>
    </rPh>
    <phoneticPr fontId="42"/>
  </si>
  <si>
    <t>担当教諭氏名</t>
    <rPh sb="0" eb="2">
      <t>タントウ</t>
    </rPh>
    <rPh sb="2" eb="4">
      <t>キョウユ</t>
    </rPh>
    <rPh sb="4" eb="6">
      <t>シメイ</t>
    </rPh>
    <phoneticPr fontId="21"/>
  </si>
  <si>
    <t>学級長</t>
    <rPh sb="0" eb="2">
      <t>ガッキュウ</t>
    </rPh>
    <rPh sb="2" eb="3">
      <t>オサ</t>
    </rPh>
    <phoneticPr fontId="21"/>
  </si>
  <si>
    <t>自宅電話
※携帯でも可</t>
    <rPh sb="0" eb="2">
      <t>ジタク</t>
    </rPh>
    <rPh sb="2" eb="4">
      <t>デンワ</t>
    </rPh>
    <rPh sb="6" eb="8">
      <t>ケイタイ</t>
    </rPh>
    <rPh sb="10" eb="11">
      <t>カ</t>
    </rPh>
    <phoneticPr fontId="21"/>
  </si>
  <si>
    <t>FAX</t>
    <phoneticPr fontId="21"/>
  </si>
  <si>
    <t>学級長Eメールアドレス（携帯電話又はＰＣ）</t>
    <rPh sb="0" eb="2">
      <t>ガッキュウ</t>
    </rPh>
    <rPh sb="2" eb="3">
      <t>チョウ</t>
    </rPh>
    <rPh sb="12" eb="14">
      <t>ケイタイ</t>
    </rPh>
    <rPh sb="14" eb="16">
      <t>デンワ</t>
    </rPh>
    <rPh sb="16" eb="17">
      <t>マタ</t>
    </rPh>
    <phoneticPr fontId="21"/>
  </si>
  <si>
    <t>学級生数</t>
    <rPh sb="0" eb="2">
      <t>ガッキュウ</t>
    </rPh>
    <rPh sb="2" eb="3">
      <t>セイ</t>
    </rPh>
    <rPh sb="3" eb="4">
      <t>スウ</t>
    </rPh>
    <phoneticPr fontId="21"/>
  </si>
  <si>
    <t>人</t>
    <rPh sb="0" eb="1">
      <t>ニン</t>
    </rPh>
    <phoneticPr fontId="21"/>
  </si>
  <si>
    <t>内訳</t>
    <rPh sb="0" eb="2">
      <t>ウチワケ</t>
    </rPh>
    <phoneticPr fontId="21"/>
  </si>
  <si>
    <t>Ｐ</t>
    <phoneticPr fontId="21"/>
  </si>
  <si>
    <t>Ｔ</t>
    <phoneticPr fontId="21"/>
  </si>
  <si>
    <t>地域</t>
    <rPh sb="0" eb="2">
      <t>チイキ</t>
    </rPh>
    <phoneticPr fontId="21"/>
  </si>
  <si>
    <t>【個人情報の取り扱いについて】
　この学級生名簿に記入された氏名・連絡先等の個人情報については、家庭教育学級の事業遂行目的以外には使用いたしません。
　</t>
    <rPh sb="1" eb="3">
      <t>コジン</t>
    </rPh>
    <rPh sb="3" eb="5">
      <t>ジョウホウ</t>
    </rPh>
    <rPh sb="6" eb="7">
      <t>ト</t>
    </rPh>
    <rPh sb="8" eb="9">
      <t>アツカ</t>
    </rPh>
    <rPh sb="19" eb="21">
      <t>ガッキュウ</t>
    </rPh>
    <rPh sb="21" eb="22">
      <t>セイ</t>
    </rPh>
    <rPh sb="22" eb="24">
      <t>メイボ</t>
    </rPh>
    <rPh sb="25" eb="27">
      <t>キニュウ</t>
    </rPh>
    <rPh sb="30" eb="32">
      <t>シメイ</t>
    </rPh>
    <rPh sb="33" eb="35">
      <t>レンラク</t>
    </rPh>
    <rPh sb="35" eb="36">
      <t>サキ</t>
    </rPh>
    <rPh sb="36" eb="37">
      <t>トウ</t>
    </rPh>
    <rPh sb="38" eb="40">
      <t>コジン</t>
    </rPh>
    <rPh sb="40" eb="42">
      <t>ジョウホウ</t>
    </rPh>
    <rPh sb="48" eb="50">
      <t>カテイ</t>
    </rPh>
    <rPh sb="50" eb="52">
      <t>キョウイク</t>
    </rPh>
    <rPh sb="52" eb="54">
      <t>ガッキュウ</t>
    </rPh>
    <rPh sb="55" eb="57">
      <t>ジギョウ</t>
    </rPh>
    <rPh sb="57" eb="59">
      <t>スイコウ</t>
    </rPh>
    <rPh sb="59" eb="61">
      <t>モクテキ</t>
    </rPh>
    <rPh sb="61" eb="63">
      <t>イガイ</t>
    </rPh>
    <rPh sb="65" eb="67">
      <t>シヨウ</t>
    </rPh>
    <phoneticPr fontId="21"/>
  </si>
  <si>
    <t>№</t>
    <phoneticPr fontId="21"/>
  </si>
  <si>
    <t>氏名</t>
    <rPh sb="0" eb="2">
      <t>シメイ</t>
    </rPh>
    <phoneticPr fontId="21"/>
  </si>
  <si>
    <t>子どもの学年</t>
    <rPh sb="0" eb="1">
      <t>コ</t>
    </rPh>
    <rPh sb="4" eb="6">
      <t>ガクネン</t>
    </rPh>
    <phoneticPr fontId="21"/>
  </si>
  <si>
    <t>家庭教育学級
での役職等</t>
    <rPh sb="0" eb="2">
      <t>カテイ</t>
    </rPh>
    <rPh sb="2" eb="4">
      <t>キョウイク</t>
    </rPh>
    <rPh sb="4" eb="6">
      <t>ガッキュウ</t>
    </rPh>
    <rPh sb="9" eb="11">
      <t>ヤクショク</t>
    </rPh>
    <rPh sb="11" eb="12">
      <t>ナド</t>
    </rPh>
    <phoneticPr fontId="21"/>
  </si>
  <si>
    <t>子ども
の学年</t>
    <rPh sb="0" eb="1">
      <t>コ</t>
    </rPh>
    <rPh sb="5" eb="7">
      <t>ガクネン</t>
    </rPh>
    <phoneticPr fontId="21"/>
  </si>
  <si>
    <t>保護者</t>
    <rPh sb="0" eb="3">
      <t>ホゴシャ</t>
    </rPh>
    <phoneticPr fontId="21"/>
  </si>
  <si>
    <t>教職員</t>
    <rPh sb="0" eb="3">
      <t>キョウショクイン</t>
    </rPh>
    <phoneticPr fontId="21"/>
  </si>
  <si>
    <t>地 域</t>
    <rPh sb="0" eb="1">
      <t>チ</t>
    </rPh>
    <rPh sb="2" eb="3">
      <t>イキ</t>
    </rPh>
    <phoneticPr fontId="21"/>
  </si>
  <si>
    <t>園 ・ 学　校　名</t>
  </si>
  <si>
    <t>実　施　日　時</t>
  </si>
  <si>
    <t>学　習　項　目</t>
  </si>
  <si>
    <t>選　択　番　号</t>
    <phoneticPr fontId="46"/>
  </si>
  <si>
    <t>学　習　形　態</t>
  </si>
  <si>
    <t>参　加　人　数</t>
  </si>
  <si>
    <t>講　師　氏　名</t>
  </si>
  <si>
    <t>講　師　謝　礼</t>
  </si>
  <si>
    <t>　必修学習項目と学習した内容の詳細</t>
    <phoneticPr fontId="46"/>
  </si>
  <si>
    <t>　　　　　　　　　　　　　　　　　　　　　　　　　　　　　　　　　　　　　　　　　　　</t>
  </si>
  <si>
    <t>　（２）学習した内容の詳細（子ども・家庭に関わる内容を記載、箇条書き可）</t>
    <phoneticPr fontId="46"/>
  </si>
  <si>
    <t>　学んだことをどのように子育てに生かしていけそうですか？（箇条書き可）</t>
    <phoneticPr fontId="46"/>
  </si>
  <si>
    <t>東区</t>
  </si>
  <si>
    <t xml:space="preserve"> 令和</t>
    <rPh sb="1" eb="3">
      <t>レイワ</t>
    </rPh>
    <phoneticPr fontId="46"/>
  </si>
  <si>
    <t>(</t>
    <phoneticPr fontId="42"/>
  </si>
  <si>
    <t>)</t>
    <phoneticPr fontId="42"/>
  </si>
  <si>
    <t>座談会</t>
    <rPh sb="0" eb="2">
      <t>ザダン</t>
    </rPh>
    <phoneticPr fontId="21"/>
  </si>
  <si>
    <t>講演会</t>
    <phoneticPr fontId="42"/>
  </si>
  <si>
    <t>大通西16丁目3番地</t>
  </si>
  <si>
    <t>旭ヶ丘6丁目5-18</t>
  </si>
  <si>
    <t>北2条西11丁目</t>
  </si>
  <si>
    <t>西茨戸4条1丁目1-1</t>
  </si>
  <si>
    <t>北26条西12丁目</t>
  </si>
  <si>
    <t>南あいの里3丁目1番10号</t>
  </si>
  <si>
    <t>新川5条14丁目1-1</t>
  </si>
  <si>
    <t>厚別町山本751−206</t>
  </si>
  <si>
    <t>平岸5条18丁目1-2</t>
  </si>
  <si>
    <t>北野3条4丁目6-1</t>
  </si>
  <si>
    <t>川沿3条2丁目1-1</t>
  </si>
  <si>
    <t>石山1条2丁目15-1</t>
  </si>
  <si>
    <t>山の手5条8丁目1-38</t>
  </si>
  <si>
    <t>発寒11条6丁目2-1</t>
  </si>
  <si>
    <t>手稲前田485番地3</t>
  </si>
  <si>
    <t>稲穂3条7丁目6番1号</t>
  </si>
  <si>
    <t>星置3条8丁目2-1</t>
  </si>
  <si>
    <t>北区</t>
  </si>
  <si>
    <t>施設型給付</t>
  </si>
  <si>
    <t>藤ヶ丘</t>
  </si>
  <si>
    <t>ふじがおか</t>
  </si>
  <si>
    <t>591-0234</t>
  </si>
  <si>
    <t>区</t>
    <rPh sb="0" eb="1">
      <t>ク</t>
    </rPh>
    <phoneticPr fontId="42"/>
  </si>
  <si>
    <t>または講演会・座談会のテーマ</t>
    <phoneticPr fontId="42"/>
  </si>
  <si>
    <t>（１）必修学習項目
      （一覧表より）</t>
    <phoneticPr fontId="46"/>
  </si>
  <si>
    <t>Ｐ　　Ｔ　　Ａ　　名</t>
    <rPh sb="9" eb="10">
      <t>メイ</t>
    </rPh>
    <phoneticPr fontId="21"/>
  </si>
  <si>
    <t>住　　所</t>
    <rPh sb="0" eb="1">
      <t>ジュウ</t>
    </rPh>
    <rPh sb="3" eb="4">
      <t>ショ</t>
    </rPh>
    <phoneticPr fontId="21"/>
  </si>
  <si>
    <t>１　学級生数（</t>
    <rPh sb="2" eb="4">
      <t>ガッキュウ</t>
    </rPh>
    <rPh sb="4" eb="5">
      <t>セイ</t>
    </rPh>
    <rPh sb="5" eb="6">
      <t>スウ</t>
    </rPh>
    <phoneticPr fontId="21"/>
  </si>
  <si>
    <t>）人</t>
    <rPh sb="1" eb="2">
      <t>ニン</t>
    </rPh>
    <phoneticPr fontId="21"/>
  </si>
  <si>
    <t>２　学習回数</t>
    <rPh sb="2" eb="4">
      <t>ガクシュウ</t>
    </rPh>
    <rPh sb="4" eb="6">
      <t>カイスウ</t>
    </rPh>
    <phoneticPr fontId="21"/>
  </si>
  <si>
    <t>　　　家庭教育に関する学習　（</t>
    <rPh sb="3" eb="5">
      <t>カテイ</t>
    </rPh>
    <rPh sb="5" eb="7">
      <t>キョウイク</t>
    </rPh>
    <rPh sb="8" eb="9">
      <t>カン</t>
    </rPh>
    <rPh sb="11" eb="13">
      <t>ガクシュウ</t>
    </rPh>
    <phoneticPr fontId="21"/>
  </si>
  <si>
    <t>）回</t>
    <phoneticPr fontId="21"/>
  </si>
  <si>
    <t>No.</t>
    <phoneticPr fontId="21"/>
  </si>
  <si>
    <t>区　分</t>
    <rPh sb="0" eb="1">
      <t>ク</t>
    </rPh>
    <rPh sb="2" eb="3">
      <t>ブン</t>
    </rPh>
    <phoneticPr fontId="21"/>
  </si>
  <si>
    <t>収　入</t>
    <rPh sb="0" eb="1">
      <t>オサム</t>
    </rPh>
    <rPh sb="2" eb="3">
      <t>イリ</t>
    </rPh>
    <phoneticPr fontId="21"/>
  </si>
  <si>
    <t>支　出</t>
    <rPh sb="0" eb="1">
      <t>ササ</t>
    </rPh>
    <rPh sb="2" eb="3">
      <t>デ</t>
    </rPh>
    <phoneticPr fontId="21"/>
  </si>
  <si>
    <t>残　額</t>
    <rPh sb="0" eb="1">
      <t>ザン</t>
    </rPh>
    <rPh sb="2" eb="3">
      <t>ガク</t>
    </rPh>
    <phoneticPr fontId="21"/>
  </si>
  <si>
    <t>報償費</t>
    <rPh sb="0" eb="3">
      <t>ホウショウヒ</t>
    </rPh>
    <phoneticPr fontId="21"/>
  </si>
  <si>
    <t>交通費</t>
    <rPh sb="0" eb="2">
      <t>コウツウ</t>
    </rPh>
    <rPh sb="2" eb="3">
      <t>ヒ</t>
    </rPh>
    <phoneticPr fontId="21"/>
  </si>
  <si>
    <t>予算</t>
    <rPh sb="0" eb="2">
      <t>ヨサン</t>
    </rPh>
    <phoneticPr fontId="42"/>
  </si>
  <si>
    <t>決算</t>
    <rPh sb="0" eb="2">
      <t>ケッサン</t>
    </rPh>
    <phoneticPr fontId="42"/>
  </si>
  <si>
    <t>開設時必要書類</t>
    <rPh sb="0" eb="2">
      <t>カイセツ</t>
    </rPh>
    <rPh sb="2" eb="3">
      <t>ジ</t>
    </rPh>
    <rPh sb="3" eb="5">
      <t>ヒツヨウ</t>
    </rPh>
    <rPh sb="5" eb="7">
      <t>ショルイ</t>
    </rPh>
    <phoneticPr fontId="42"/>
  </si>
  <si>
    <t xml:space="preserve"> </t>
    <phoneticPr fontId="42"/>
  </si>
  <si>
    <t xml:space="preserve"> 氏名、内訳(保護者､教職員､地域)を入力します。</t>
    <rPh sb="1" eb="3">
      <t>シメイ</t>
    </rPh>
    <rPh sb="4" eb="6">
      <t>ウチワケ</t>
    </rPh>
    <rPh sb="7" eb="10">
      <t>ホゴシャ</t>
    </rPh>
    <rPh sb="11" eb="14">
      <t>キョウショクイン</t>
    </rPh>
    <rPh sb="15" eb="17">
      <t>チイキ</t>
    </rPh>
    <rPh sb="19" eb="21">
      <t>ニュウリョク</t>
    </rPh>
    <phoneticPr fontId="42"/>
  </si>
  <si>
    <t xml:space="preserve"> 年度末、完了時に提出します。</t>
    <rPh sb="1" eb="4">
      <t>ネンドマツ</t>
    </rPh>
    <rPh sb="5" eb="7">
      <t>カンリョウ</t>
    </rPh>
    <rPh sb="7" eb="8">
      <t>ジ</t>
    </rPh>
    <rPh sb="9" eb="11">
      <t>テイシュツ</t>
    </rPh>
    <phoneticPr fontId="42"/>
  </si>
  <si>
    <t>札幌市立もいわ幼稚園ＰＴＡ</t>
  </si>
  <si>
    <t>札幌市立はまなす幼稚園ＰＴＡ父母と先生の会</t>
  </si>
  <si>
    <t>４ その他</t>
    <phoneticPr fontId="42"/>
  </si>
  <si>
    <r>
      <t xml:space="preserve">
※ 文章の入力中の改行は
　 </t>
    </r>
    <r>
      <rPr>
        <b/>
        <u/>
        <sz val="11"/>
        <color theme="1"/>
        <rFont val="ＭＳ ゴシック"/>
        <family val="3"/>
        <charset val="128"/>
      </rPr>
      <t xml:space="preserve"> [Alt]+[Enter]</t>
    </r>
    <r>
      <rPr>
        <sz val="11"/>
        <color theme="1"/>
        <rFont val="ＭＳ ゴシック"/>
        <family val="3"/>
        <charset val="128"/>
      </rPr>
      <t xml:space="preserve"> です。
←(2) 学習内容については、
　　 子ども・家庭に関わる
　　 内容を具体的に記入して
　　 ください。
← ※「○○を学び、今後～～
　　 生かしたい」など、学習会
　　 に参加したことで、子育て
　　 にどのようなプラスがあっ
　　 たかという観点で記入して
　　 ください。
</t>
    </r>
    <rPh sb="3" eb="5">
      <t>ブンショウ</t>
    </rPh>
    <rPh sb="6" eb="9">
      <t>ニュウリョクチュウ</t>
    </rPh>
    <phoneticPr fontId="42"/>
  </si>
  <si>
    <t>中央小</t>
  </si>
  <si>
    <t>山鼻小</t>
  </si>
  <si>
    <t>幌西小</t>
  </si>
  <si>
    <t>桑園小</t>
  </si>
  <si>
    <t>幌南小</t>
  </si>
  <si>
    <t>円山小</t>
  </si>
  <si>
    <t>二条小</t>
  </si>
  <si>
    <t>日新小</t>
  </si>
  <si>
    <t>緑丘小</t>
  </si>
  <si>
    <t>盤渓小</t>
  </si>
  <si>
    <t>宮の森小</t>
  </si>
  <si>
    <t>伏見小</t>
  </si>
  <si>
    <t>大倉山小</t>
  </si>
  <si>
    <t>三角山小</t>
  </si>
  <si>
    <t>山鼻南小</t>
  </si>
  <si>
    <t>資生館小</t>
  </si>
  <si>
    <t>北九条小</t>
  </si>
  <si>
    <t>幌北小</t>
  </si>
  <si>
    <t>白楊小</t>
  </si>
  <si>
    <t>新琴似小</t>
  </si>
  <si>
    <t>屯田小</t>
  </si>
  <si>
    <t>新川小</t>
  </si>
  <si>
    <t>篠路小</t>
  </si>
  <si>
    <t>茨戸小</t>
  </si>
  <si>
    <t>鴻城小</t>
  </si>
  <si>
    <t>和光小</t>
  </si>
  <si>
    <t>光陽小</t>
  </si>
  <si>
    <t>新陽小</t>
  </si>
  <si>
    <t>新琴似北小</t>
  </si>
  <si>
    <t>新川中央小</t>
  </si>
  <si>
    <t>新琴似西小</t>
  </si>
  <si>
    <t>太平小</t>
  </si>
  <si>
    <t>新琴似南小</t>
  </si>
  <si>
    <t>篠路西小</t>
  </si>
  <si>
    <t>新光小</t>
  </si>
  <si>
    <t>拓北小</t>
  </si>
  <si>
    <t>屯田南小</t>
  </si>
  <si>
    <t>北陽小</t>
  </si>
  <si>
    <t>新琴似緑小</t>
  </si>
  <si>
    <t>太平南小</t>
  </si>
  <si>
    <t>あいの里西小</t>
  </si>
  <si>
    <t>屯田西小</t>
  </si>
  <si>
    <t>あいの里東小</t>
  </si>
  <si>
    <t>百合が原小</t>
  </si>
  <si>
    <t>屯田北小</t>
  </si>
  <si>
    <t>苗穂小</t>
  </si>
  <si>
    <t>北光小</t>
  </si>
  <si>
    <t>美香保小</t>
  </si>
  <si>
    <t>札幌小</t>
  </si>
  <si>
    <t>丘珠小</t>
  </si>
  <si>
    <t>札苗小</t>
  </si>
  <si>
    <t>栄小</t>
  </si>
  <si>
    <t>中沼小</t>
  </si>
  <si>
    <t>北園小</t>
  </si>
  <si>
    <t>元町小</t>
  </si>
  <si>
    <t>北小</t>
  </si>
  <si>
    <t>明園小</t>
  </si>
  <si>
    <t>本町小</t>
  </si>
  <si>
    <t>栄西小</t>
  </si>
  <si>
    <t>栄北小</t>
  </si>
  <si>
    <t>元町北小</t>
  </si>
  <si>
    <t>栄東小</t>
  </si>
  <si>
    <t>札苗北小</t>
  </si>
  <si>
    <t>東光小</t>
  </si>
  <si>
    <t>栄南小</t>
  </si>
  <si>
    <t>伏古小</t>
  </si>
  <si>
    <t>開成小</t>
  </si>
  <si>
    <t>栄町小</t>
  </si>
  <si>
    <t>栄緑小</t>
  </si>
  <si>
    <t>東苗穂小</t>
  </si>
  <si>
    <t>伏古北小</t>
  </si>
  <si>
    <t>札苗緑小</t>
  </si>
  <si>
    <t>東橋小</t>
  </si>
  <si>
    <t>白石小</t>
  </si>
  <si>
    <t>上白石小</t>
  </si>
  <si>
    <t>大谷地小</t>
  </si>
  <si>
    <t>本郷小</t>
  </si>
  <si>
    <t>南郷小</t>
  </si>
  <si>
    <t>本通小</t>
  </si>
  <si>
    <t>東札幌小</t>
  </si>
  <si>
    <t>北郷小</t>
  </si>
  <si>
    <t>東白石小</t>
  </si>
  <si>
    <t>北白石小</t>
  </si>
  <si>
    <t>西白石小</t>
  </si>
  <si>
    <t>北都小</t>
  </si>
  <si>
    <t>幌東小</t>
  </si>
  <si>
    <t>平和通小</t>
  </si>
  <si>
    <t>南白石小</t>
  </si>
  <si>
    <t>菊水小</t>
  </si>
  <si>
    <t>川北小</t>
  </si>
  <si>
    <t>東川下小</t>
  </si>
  <si>
    <t>米里小</t>
  </si>
  <si>
    <t>信濃小</t>
  </si>
  <si>
    <t>小野幌小</t>
  </si>
  <si>
    <t>共栄小</t>
  </si>
  <si>
    <t>ひばりが丘小</t>
  </si>
  <si>
    <t>厚別西小</t>
  </si>
  <si>
    <t>厚別北小</t>
  </si>
  <si>
    <t>大谷地東小</t>
  </si>
  <si>
    <t>厚別通小</t>
  </si>
  <si>
    <t>厚別東小</t>
  </si>
  <si>
    <t>もみじの丘小</t>
  </si>
  <si>
    <t>もみじの森小</t>
  </si>
  <si>
    <t>ノホロの丘小</t>
  </si>
  <si>
    <t>豊平小</t>
  </si>
  <si>
    <t>東園小</t>
  </si>
  <si>
    <t>旭小</t>
  </si>
  <si>
    <t>月寒小</t>
  </si>
  <si>
    <t>平岸小</t>
  </si>
  <si>
    <t>美園小</t>
  </si>
  <si>
    <t>豊園小</t>
  </si>
  <si>
    <t>西岡小</t>
  </si>
  <si>
    <t>中の島小</t>
  </si>
  <si>
    <t>月寒東小</t>
  </si>
  <si>
    <t>羊丘小</t>
  </si>
  <si>
    <t>東山小</t>
  </si>
  <si>
    <t>平岸西小</t>
  </si>
  <si>
    <t>しらかば台小</t>
  </si>
  <si>
    <t>南月寒小</t>
  </si>
  <si>
    <t>福住小</t>
  </si>
  <si>
    <t>西岡南小</t>
  </si>
  <si>
    <t>平岸高台小</t>
  </si>
  <si>
    <t>あやめ野小</t>
  </si>
  <si>
    <t>西岡北小</t>
  </si>
  <si>
    <t>清田小</t>
  </si>
  <si>
    <t>有明小</t>
  </si>
  <si>
    <t>三里塚小</t>
  </si>
  <si>
    <t>北野小</t>
  </si>
  <si>
    <t>清田南小</t>
  </si>
  <si>
    <t>北野台小</t>
  </si>
  <si>
    <t>北野平小</t>
  </si>
  <si>
    <t>清田緑小</t>
  </si>
  <si>
    <t>平岡小</t>
  </si>
  <si>
    <t>真栄小</t>
  </si>
  <si>
    <t>平岡南小</t>
  </si>
  <si>
    <t>平岡中央小</t>
  </si>
  <si>
    <t>美しが丘小</t>
  </si>
  <si>
    <t>平岡公園小</t>
  </si>
  <si>
    <t>美しが丘緑小</t>
  </si>
  <si>
    <t>藻岩小</t>
  </si>
  <si>
    <t>南小</t>
  </si>
  <si>
    <t>定山渓小</t>
  </si>
  <si>
    <t>簾舞小</t>
  </si>
  <si>
    <t>藤の沢小</t>
  </si>
  <si>
    <t>駒岡小</t>
  </si>
  <si>
    <t>澄川小</t>
  </si>
  <si>
    <t>藻岩北小</t>
  </si>
  <si>
    <t>澄川西小</t>
  </si>
  <si>
    <t>藤野小</t>
  </si>
  <si>
    <t>南の沢小</t>
  </si>
  <si>
    <t>北の沢小</t>
  </si>
  <si>
    <t>藻岩南小</t>
  </si>
  <si>
    <t>澄川南小</t>
  </si>
  <si>
    <t>藤野南小</t>
  </si>
  <si>
    <t>真駒内公園小</t>
  </si>
  <si>
    <t>真駒内桜山小</t>
  </si>
  <si>
    <t>石山緑小</t>
  </si>
  <si>
    <t>琴似小</t>
  </si>
  <si>
    <t>琴似中央小</t>
  </si>
  <si>
    <t>発寒小</t>
  </si>
  <si>
    <t>山の手小</t>
  </si>
  <si>
    <t>手稲東小</t>
  </si>
  <si>
    <t>手稲宮丘小</t>
  </si>
  <si>
    <t>発寒西小</t>
  </si>
  <si>
    <t>八軒小</t>
  </si>
  <si>
    <t>二十四軒小</t>
  </si>
  <si>
    <t>発寒南小</t>
  </si>
  <si>
    <t>西小</t>
  </si>
  <si>
    <t>西野小</t>
  </si>
  <si>
    <t>発寒東小</t>
  </si>
  <si>
    <t>西野第二小</t>
  </si>
  <si>
    <t>八軒西小</t>
  </si>
  <si>
    <t>福井野小</t>
  </si>
  <si>
    <t>山の手南小</t>
  </si>
  <si>
    <t>西園小</t>
  </si>
  <si>
    <t>八軒北小</t>
  </si>
  <si>
    <t>平和小</t>
  </si>
  <si>
    <t>手稲中央小</t>
  </si>
  <si>
    <t>手稲西小</t>
  </si>
  <si>
    <t>手稲北小</t>
  </si>
  <si>
    <t>手稲鉄北小</t>
  </si>
  <si>
    <t>手稲山口小</t>
  </si>
  <si>
    <t>富丘小</t>
  </si>
  <si>
    <t>前田小</t>
  </si>
  <si>
    <t>前田北小</t>
  </si>
  <si>
    <t>新陵小</t>
  </si>
  <si>
    <t>稲穂小</t>
  </si>
  <si>
    <t>前田中央小</t>
  </si>
  <si>
    <t>稲積小</t>
  </si>
  <si>
    <t>新発寒小</t>
  </si>
  <si>
    <t>西宮の沢小</t>
  </si>
  <si>
    <t>新陵東小</t>
  </si>
  <si>
    <t>星置東小</t>
  </si>
  <si>
    <t>柏中</t>
  </si>
  <si>
    <t>中央中</t>
  </si>
  <si>
    <t>中島中</t>
  </si>
  <si>
    <t>啓明中</t>
  </si>
  <si>
    <t>向陵中</t>
  </si>
  <si>
    <t>伏見中</t>
  </si>
  <si>
    <t>宮の森中</t>
  </si>
  <si>
    <t>山鼻中</t>
  </si>
  <si>
    <t>北辰中</t>
  </si>
  <si>
    <t>新琴似中</t>
  </si>
  <si>
    <t>篠路中</t>
  </si>
  <si>
    <t>北陽中</t>
  </si>
  <si>
    <t>新琴似北中</t>
  </si>
  <si>
    <t>新川中</t>
  </si>
  <si>
    <t>光陽中</t>
  </si>
  <si>
    <t>太平中</t>
  </si>
  <si>
    <t>篠路西中</t>
  </si>
  <si>
    <t>新川西中</t>
  </si>
  <si>
    <t>上篠路中</t>
  </si>
  <si>
    <t>あいの里東中</t>
  </si>
  <si>
    <t>屯田北中</t>
  </si>
  <si>
    <t>美香保中</t>
  </si>
  <si>
    <t>北栄中</t>
  </si>
  <si>
    <t>札幌中</t>
  </si>
  <si>
    <t>福移中</t>
  </si>
  <si>
    <t>東栄中</t>
  </si>
  <si>
    <t>明園中</t>
  </si>
  <si>
    <t>栄中</t>
  </si>
  <si>
    <t>札苗中</t>
  </si>
  <si>
    <t>栄南中</t>
  </si>
  <si>
    <t>丘珠中</t>
  </si>
  <si>
    <t>栄町中</t>
  </si>
  <si>
    <t>札苗北中</t>
  </si>
  <si>
    <t>幌東中</t>
  </si>
  <si>
    <t>白石中</t>
  </si>
  <si>
    <t>日章中</t>
  </si>
  <si>
    <t>柏丘中</t>
  </si>
  <si>
    <t>東白石中</t>
  </si>
  <si>
    <t>北白石中</t>
  </si>
  <si>
    <t>北都中</t>
  </si>
  <si>
    <t>米里中</t>
  </si>
  <si>
    <t>信濃中</t>
  </si>
  <si>
    <t>青葉中</t>
  </si>
  <si>
    <t>厚別中</t>
  </si>
  <si>
    <t>厚別南中</t>
  </si>
  <si>
    <t>上野幌中</t>
  </si>
  <si>
    <t>厚別北中</t>
  </si>
  <si>
    <t>八条中</t>
  </si>
  <si>
    <t>月寒中</t>
  </si>
  <si>
    <t>平岸中</t>
  </si>
  <si>
    <t>陵陽中</t>
  </si>
  <si>
    <t>羊丘中</t>
  </si>
  <si>
    <t>東月寒中</t>
  </si>
  <si>
    <t>西岡中</t>
  </si>
  <si>
    <t>中の島中</t>
  </si>
  <si>
    <t>西岡北中</t>
  </si>
  <si>
    <t>あやめ野中</t>
  </si>
  <si>
    <t>清田中</t>
  </si>
  <si>
    <t>北野中</t>
  </si>
  <si>
    <t>平岡中</t>
  </si>
  <si>
    <t>北野台中</t>
  </si>
  <si>
    <t>真栄中</t>
  </si>
  <si>
    <t>平岡緑中</t>
  </si>
  <si>
    <t>藻岩中</t>
  </si>
  <si>
    <t>石山中</t>
  </si>
  <si>
    <t>定山渓中</t>
  </si>
  <si>
    <t>簾舞中</t>
  </si>
  <si>
    <t>常盤中</t>
  </si>
  <si>
    <t>真駒内中</t>
  </si>
  <si>
    <t>澄川中</t>
  </si>
  <si>
    <t>真駒内曙中</t>
  </si>
  <si>
    <t>藤野中</t>
  </si>
  <si>
    <t>南が丘中</t>
  </si>
  <si>
    <t>琴似中</t>
  </si>
  <si>
    <t>陵北中</t>
  </si>
  <si>
    <t>八軒中</t>
  </si>
  <si>
    <t>手稲東中</t>
  </si>
  <si>
    <t>発寒中</t>
  </si>
  <si>
    <t>西陵中</t>
  </si>
  <si>
    <t>西野中</t>
  </si>
  <si>
    <t>八軒東中</t>
  </si>
  <si>
    <t>宮の丘中</t>
  </si>
  <si>
    <t>福井野中</t>
  </si>
  <si>
    <t>手稲中</t>
  </si>
  <si>
    <t>手稲西中</t>
  </si>
  <si>
    <t>稲陵中</t>
  </si>
  <si>
    <t>前田中</t>
  </si>
  <si>
    <t>稲積中</t>
  </si>
  <si>
    <t>稲穂中</t>
  </si>
  <si>
    <t>新陵中</t>
  </si>
  <si>
    <t>前田北中</t>
  </si>
  <si>
    <t>星置中</t>
  </si>
  <si>
    <t>中央幼</t>
  </si>
  <si>
    <t>白楊幼</t>
  </si>
  <si>
    <t>ひがしなえぼ幼</t>
  </si>
  <si>
    <t>きくすいもとまち幼</t>
  </si>
  <si>
    <t>あつべつきた幼</t>
  </si>
  <si>
    <t>かっこう幼</t>
  </si>
  <si>
    <t>もいわ幼</t>
  </si>
  <si>
    <t>はまなす幼</t>
  </si>
  <si>
    <t>手稲中央幼</t>
  </si>
  <si>
    <t>ひかり幼</t>
  </si>
  <si>
    <t>宮の森幼</t>
  </si>
  <si>
    <t>札幌いづみ幼</t>
  </si>
  <si>
    <t>大通幼</t>
  </si>
  <si>
    <t>あゆみ第二幼</t>
  </si>
  <si>
    <t>あゆみ幼</t>
  </si>
  <si>
    <t>虹の森カトリック幼</t>
  </si>
  <si>
    <t>美しが丘幼</t>
  </si>
  <si>
    <t>真駒内幼</t>
  </si>
  <si>
    <t>藤ヶ丘幼</t>
  </si>
  <si>
    <t>平和幼</t>
  </si>
  <si>
    <t>学級長</t>
    <rPh sb="0" eb="2">
      <t>ガッキュウ</t>
    </rPh>
    <rPh sb="2" eb="3">
      <t>チョウ</t>
    </rPh>
    <phoneticPr fontId="42"/>
  </si>
  <si>
    <t>副学級長</t>
    <rPh sb="0" eb="1">
      <t>フク</t>
    </rPh>
    <rPh sb="1" eb="3">
      <t>ガッキュウ</t>
    </rPh>
    <rPh sb="3" eb="4">
      <t>チョウ</t>
    </rPh>
    <phoneticPr fontId="42"/>
  </si>
  <si>
    <t>書記</t>
    <rPh sb="0" eb="2">
      <t>ショキ</t>
    </rPh>
    <phoneticPr fontId="42"/>
  </si>
  <si>
    <t>補佐</t>
    <rPh sb="0" eb="2">
      <t>ホサ</t>
    </rPh>
    <phoneticPr fontId="42"/>
  </si>
  <si>
    <t>会計</t>
    <rPh sb="0" eb="2">
      <t>カイケイ</t>
    </rPh>
    <phoneticPr fontId="42"/>
  </si>
  <si>
    <t>副学級長･会計</t>
    <rPh sb="0" eb="1">
      <t>フク</t>
    </rPh>
    <rPh sb="1" eb="3">
      <t>ガッキュウ</t>
    </rPh>
    <rPh sb="3" eb="4">
      <t>チョウ</t>
    </rPh>
    <rPh sb="5" eb="7">
      <t>カイケイ</t>
    </rPh>
    <phoneticPr fontId="42"/>
  </si>
  <si>
    <t>南10条西17丁目1-1</t>
  </si>
  <si>
    <t>南21条西5丁目</t>
  </si>
  <si>
    <t>北1条西25丁目1-8</t>
  </si>
  <si>
    <t>南10条西22丁目3-1</t>
  </si>
  <si>
    <t>盤渓226番地4</t>
  </si>
  <si>
    <t>南18条西15丁目1番1号</t>
  </si>
  <si>
    <t>宮の森3条13丁目6-20</t>
  </si>
  <si>
    <t>宮の森4条11丁目4-1</t>
  </si>
  <si>
    <t>南29条西12丁目1-1</t>
  </si>
  <si>
    <t>北4条東3丁目1-1</t>
  </si>
  <si>
    <t>南12条西7丁目2番1号</t>
  </si>
  <si>
    <t>南9条西22丁目2番1号</t>
  </si>
  <si>
    <t>北4条西28丁目1-30</t>
  </si>
  <si>
    <t>南16条西17丁目1-35</t>
  </si>
  <si>
    <t>宮の森1条16丁目5-1</t>
  </si>
  <si>
    <t>南23条西13丁目1番1号</t>
  </si>
  <si>
    <t>南21条西14丁目3-10</t>
  </si>
  <si>
    <t>南17条西9丁目1-35</t>
  </si>
  <si>
    <t>宮の森904番地7</t>
  </si>
  <si>
    <t>北19条西2丁目1-1</t>
  </si>
  <si>
    <t>新琴似7条3丁目2-1</t>
  </si>
  <si>
    <t>新川5条15丁目1番1号</t>
  </si>
  <si>
    <t>篠路4条9丁目3番1号</t>
  </si>
  <si>
    <t>東茨戸1条2丁目2-1</t>
  </si>
  <si>
    <t>あいの里3条6丁目2-1</t>
  </si>
  <si>
    <t>新琴似11条6丁目1-1</t>
  </si>
  <si>
    <t>新川3条3丁目2-1</t>
  </si>
  <si>
    <t>篠路1条2丁目6-20</t>
  </si>
  <si>
    <t>篠路5条2丁目2-1</t>
  </si>
  <si>
    <t>あいの里2条1丁目24番1号</t>
  </si>
  <si>
    <t>屯田5条4丁目6-1</t>
  </si>
  <si>
    <t>太平1条1丁目2-1</t>
  </si>
  <si>
    <t>あいの里2条3丁目9-1</t>
  </si>
  <si>
    <t>屯田6条10丁目3-1</t>
  </si>
  <si>
    <t>あいの里3条7丁目11-1</t>
  </si>
  <si>
    <t>百合が原6丁目5番1号</t>
  </si>
  <si>
    <t>屯田9条3丁目4-1</t>
  </si>
  <si>
    <t>北14条西5丁目北大病院内</t>
  </si>
  <si>
    <t>北18条西2丁目</t>
  </si>
  <si>
    <t>篠路町篠路368番地</t>
  </si>
  <si>
    <t>北34条西7丁目3-1</t>
  </si>
  <si>
    <t>新琴似10条10丁目2-46</t>
  </si>
  <si>
    <t>新川4条3丁目1番1号</t>
  </si>
  <si>
    <t>新琴似4条11丁目7-1</t>
  </si>
  <si>
    <t>太平8条2丁目1-1</t>
  </si>
  <si>
    <t>屯田6条8丁目</t>
  </si>
  <si>
    <t>篠路6条2丁目1-50</t>
  </si>
  <si>
    <t>新川4条15丁目1-1</t>
  </si>
  <si>
    <t>篠路町上篠路116番地14</t>
  </si>
  <si>
    <t>あいの里2条7丁目14-1</t>
  </si>
  <si>
    <t>屯田9条4丁目2-1</t>
  </si>
  <si>
    <t>北24条西7丁目1-10</t>
  </si>
  <si>
    <t>北9条東13丁目</t>
  </si>
  <si>
    <t>北12条東6丁目1-1</t>
  </si>
  <si>
    <t>伏古1条2丁目1-31</t>
  </si>
  <si>
    <t>丘珠町593番地3</t>
  </si>
  <si>
    <t>東苗穂7条2丁目3-1</t>
  </si>
  <si>
    <t>中沼町240番地</t>
  </si>
  <si>
    <t>中沼町73番地10</t>
  </si>
  <si>
    <t>北25条東4丁目3-1</t>
  </si>
  <si>
    <t>北25条東17丁目1-1</t>
  </si>
  <si>
    <t>本町2条7丁目1-30</t>
  </si>
  <si>
    <t>北47条東6丁目1-1</t>
  </si>
  <si>
    <t>北46条東13丁目1-1</t>
  </si>
  <si>
    <t>東苗穂9条3丁目2-3</t>
  </si>
  <si>
    <t>本町2条1丁目2-32</t>
  </si>
  <si>
    <t>伏古8条5丁目2-1</t>
  </si>
  <si>
    <t>北21条東21丁目3-1</t>
  </si>
  <si>
    <t>北36条東13丁目3-1</t>
  </si>
  <si>
    <t>北51条東10丁目1-1</t>
  </si>
  <si>
    <t>東苗穂5条2丁目3-1</t>
  </si>
  <si>
    <t>伏古11条1丁目2-10</t>
  </si>
  <si>
    <t>東苗穂13条4丁目9番30号</t>
  </si>
  <si>
    <t>北17条東6丁目1-1</t>
  </si>
  <si>
    <t>北33条東2丁目1-1</t>
  </si>
  <si>
    <t>伏古8条1丁目1-28</t>
  </si>
  <si>
    <t>本町1条7丁目2-7</t>
  </si>
  <si>
    <t>北22条東12丁目1-1</t>
  </si>
  <si>
    <t>東苗穂7条1丁目1-1</t>
  </si>
  <si>
    <t>北36条東16丁目</t>
  </si>
  <si>
    <t>北28条東20丁目1-1</t>
  </si>
  <si>
    <t>丘珠町674番地15</t>
  </si>
  <si>
    <t>北36条東14丁目</t>
  </si>
  <si>
    <t>東苗穂10条3丁目</t>
  </si>
  <si>
    <t>北22条東21丁目1-1</t>
  </si>
  <si>
    <t>東苗穂4条2丁目1-35</t>
  </si>
  <si>
    <t>伏古7条5丁目5-5</t>
  </si>
  <si>
    <t>北37条東27丁目1-1</t>
  </si>
  <si>
    <t>菊水8条1丁目</t>
  </si>
  <si>
    <t>菊水上町1条3丁目</t>
  </si>
  <si>
    <t>南郷通10丁目南</t>
  </si>
  <si>
    <t>本郷通4丁目南</t>
  </si>
  <si>
    <t>東札幌4条5丁目</t>
  </si>
  <si>
    <t>北郷6条3丁目</t>
  </si>
  <si>
    <t>中央3条5丁目</t>
  </si>
  <si>
    <t>菊水6条3丁目</t>
  </si>
  <si>
    <t>本通15丁目北</t>
  </si>
  <si>
    <t>菊水元町2条3丁目</t>
  </si>
  <si>
    <t>川北4条2丁目</t>
  </si>
  <si>
    <t>川下4条3丁目</t>
  </si>
  <si>
    <t>米里1条3丁目</t>
  </si>
  <si>
    <t>本郷通6丁目南</t>
  </si>
  <si>
    <t>平和通8丁目北</t>
  </si>
  <si>
    <t>南郷通15丁目北</t>
  </si>
  <si>
    <t>川下749番地56</t>
  </si>
  <si>
    <t>米里1条4丁目</t>
  </si>
  <si>
    <t>菊水元町6条1丁目5-1</t>
  </si>
  <si>
    <t>厚別東2条4丁目</t>
  </si>
  <si>
    <t>厚別中央2条4丁目</t>
  </si>
  <si>
    <t>大谷地東5丁目</t>
  </si>
  <si>
    <t>厚別東4条8丁目</t>
  </si>
  <si>
    <t>もみじ台東4丁目</t>
  </si>
  <si>
    <t>厚別中央3条2丁目</t>
  </si>
  <si>
    <t>もみじ台西1丁目</t>
  </si>
  <si>
    <t>青葉町10丁目</t>
  </si>
  <si>
    <t>厚別東3条5丁目</t>
  </si>
  <si>
    <t>大谷地東7丁目</t>
  </si>
  <si>
    <t>上野幌2条3丁目</t>
  </si>
  <si>
    <t>厚別町小野幌774番地5</t>
  </si>
  <si>
    <t>厚別北3条3丁目15-3</t>
  </si>
  <si>
    <t>厚別東3条4丁目3-10</t>
  </si>
  <si>
    <t>豊平5条7丁目</t>
  </si>
  <si>
    <t>豊平1条12丁目</t>
  </si>
  <si>
    <t>水車町3丁目</t>
  </si>
  <si>
    <t>平岸2条14丁目</t>
  </si>
  <si>
    <t>美園1条4丁目</t>
  </si>
  <si>
    <t>西岡2条9丁目</t>
  </si>
  <si>
    <t>月寒東1条16丁目3-1</t>
  </si>
  <si>
    <t>平岸4条11丁目</t>
  </si>
  <si>
    <t>福住3条5丁目1-1</t>
  </si>
  <si>
    <t>西岡4条12丁目7-1</t>
  </si>
  <si>
    <t>平岸5条18丁目</t>
  </si>
  <si>
    <t>平岸4条18丁目1-25子ども発達支援総合センター内</t>
  </si>
  <si>
    <t>豊平8条13丁目</t>
  </si>
  <si>
    <t>月寒東2条2丁目</t>
  </si>
  <si>
    <t>平岸1条21丁目</t>
  </si>
  <si>
    <t>平岸6条11丁目</t>
  </si>
  <si>
    <t>西岡3条12丁目</t>
  </si>
  <si>
    <t>中の島2条3丁目</t>
  </si>
  <si>
    <t>西岡3条8丁目</t>
  </si>
  <si>
    <t>月寒東3条11丁目</t>
  </si>
  <si>
    <t>月寒東3条7丁目</t>
  </si>
  <si>
    <t>清田1条4丁目</t>
  </si>
  <si>
    <t>里塚2条6丁目</t>
  </si>
  <si>
    <t>清田5条2丁目</t>
  </si>
  <si>
    <t>北野2条3丁目</t>
  </si>
  <si>
    <t>平岡9条2丁目</t>
  </si>
  <si>
    <t>美しが丘1条1丁目</t>
  </si>
  <si>
    <t>平岡2条6丁目</t>
  </si>
  <si>
    <t>美しが丘2条5丁目</t>
  </si>
  <si>
    <t>美しが丘4条5丁目</t>
  </si>
  <si>
    <t>清田3条3丁目</t>
  </si>
  <si>
    <t>北野2条3丁目7-30</t>
  </si>
  <si>
    <t>平岡2条5丁目</t>
  </si>
  <si>
    <t>北野4条4丁目</t>
  </si>
  <si>
    <t>平岡5条4丁目</t>
  </si>
  <si>
    <t>平岡公園東9丁目</t>
  </si>
  <si>
    <t>真栄2条1丁目11-20</t>
  </si>
  <si>
    <t>川沿7条2丁目</t>
  </si>
  <si>
    <t>南31条西9丁目</t>
  </si>
  <si>
    <t>定山渓温泉東4丁目</t>
  </si>
  <si>
    <t>石山528番地</t>
  </si>
  <si>
    <t>真駒内143番地2</t>
  </si>
  <si>
    <t>澄川5条4丁目</t>
  </si>
  <si>
    <t>川沿2条3丁目</t>
  </si>
  <si>
    <t>澄川2条5丁目</t>
  </si>
  <si>
    <t>藤野2条7丁目</t>
  </si>
  <si>
    <t>南沢3条2丁目</t>
  </si>
  <si>
    <t>北ノ沢1727番地5</t>
  </si>
  <si>
    <t>川沿18条2丁目</t>
  </si>
  <si>
    <t>真駒内泉町3丁目</t>
  </si>
  <si>
    <t>石山1条4丁目1番1号</t>
  </si>
  <si>
    <t>川沿7条3丁目</t>
  </si>
  <si>
    <t>石山2条8丁目</t>
  </si>
  <si>
    <t>定山渓温泉西1丁目</t>
  </si>
  <si>
    <t>簾舞3条3丁目</t>
  </si>
  <si>
    <t>真駒内幸町3丁目</t>
  </si>
  <si>
    <t>澄川6条6丁目</t>
  </si>
  <si>
    <t>藤野5条6丁目</t>
  </si>
  <si>
    <t>南沢2条1丁目</t>
  </si>
  <si>
    <t>川沿18条2丁目1-13</t>
  </si>
  <si>
    <t>真駒内東町2丁目2番1号</t>
  </si>
  <si>
    <t>琴似2条7丁目</t>
  </si>
  <si>
    <t>宮の沢3条2丁目</t>
  </si>
  <si>
    <t>発寒5条7丁目</t>
  </si>
  <si>
    <t>二十四軒2条3丁目</t>
  </si>
  <si>
    <t>発寒7条13丁目</t>
  </si>
  <si>
    <t>西野8条7丁目</t>
  </si>
  <si>
    <t>福井6丁目</t>
  </si>
  <si>
    <t>西野1条7丁目</t>
  </si>
  <si>
    <t>八軒8条西6丁目</t>
  </si>
  <si>
    <t>山の手4条2丁目1-1</t>
  </si>
  <si>
    <t>八軒8条西8丁目</t>
  </si>
  <si>
    <t>八軒2条東3丁目</t>
  </si>
  <si>
    <t>西野3条10丁目</t>
  </si>
  <si>
    <t>平和3条8丁目1-1</t>
  </si>
  <si>
    <t>手稲本町3条2丁目</t>
  </si>
  <si>
    <t>金山3条2丁目</t>
  </si>
  <si>
    <t>手稲山口653番地2</t>
  </si>
  <si>
    <t>前田6条11丁目</t>
  </si>
  <si>
    <t>稲穂4条5丁目12-5</t>
  </si>
  <si>
    <t>前田8条12丁目</t>
  </si>
  <si>
    <t>前田5条7丁目</t>
  </si>
  <si>
    <t>新発寒2条2丁目</t>
  </si>
  <si>
    <t>新発寒5条4丁目</t>
  </si>
  <si>
    <t>富丘3条5丁目</t>
  </si>
  <si>
    <t>曙7条2丁目</t>
  </si>
  <si>
    <t>前田4条5丁目</t>
  </si>
  <si>
    <t>稲穂4条2丁目</t>
  </si>
  <si>
    <t>前田10条15丁目</t>
  </si>
  <si>
    <t>星置3条5丁目</t>
  </si>
  <si>
    <t>手稲本町2条5丁目13-1</t>
  </si>
  <si>
    <t>共栄274番地1</t>
  </si>
  <si>
    <t>屯田7条6丁目2-2</t>
  </si>
  <si>
    <t>北34条西7丁目3-2</t>
  </si>
  <si>
    <t>新琴似5条11丁目4-1</t>
  </si>
  <si>
    <t>新琴似11条15丁目1-5</t>
  </si>
  <si>
    <t>新琴似1条3丁目1-1</t>
  </si>
  <si>
    <t>新琴似1条12丁目1-1</t>
  </si>
  <si>
    <t>新琴似7条4丁目1-1</t>
  </si>
  <si>
    <t>北37条東20丁目3-1</t>
  </si>
  <si>
    <t>伏古9条3丁目2番19号</t>
  </si>
  <si>
    <t>北10条東14丁目2-8</t>
  </si>
  <si>
    <t>本町1条5丁目1-15</t>
  </si>
  <si>
    <t>本通18丁目南1-1</t>
  </si>
  <si>
    <t>東札幌4条5丁目4-20</t>
  </si>
  <si>
    <t>北郷4条5丁目1-1</t>
  </si>
  <si>
    <t>北郷3条11丁目7-1</t>
  </si>
  <si>
    <t>菊水6条3丁目2-65</t>
  </si>
  <si>
    <t>南郷通2丁目南6-35</t>
  </si>
  <si>
    <t>厚別中央4条3丁目6-1</t>
  </si>
  <si>
    <t>厚別南2丁目21-22</t>
  </si>
  <si>
    <t>厚別西3条1丁目3-1</t>
  </si>
  <si>
    <t>厚別北2条3丁目3-1</t>
  </si>
  <si>
    <t>厚別西4条3丁目10-30</t>
  </si>
  <si>
    <t>平岸5条7丁目2-21</t>
  </si>
  <si>
    <t>月寒東3条10丁目1-1</t>
  </si>
  <si>
    <t>月寒東4条18丁目10-43</t>
  </si>
  <si>
    <t>月寒西4条8丁目2-1</t>
  </si>
  <si>
    <t>美園5条2丁目2-1</t>
  </si>
  <si>
    <t>月寒東1条11丁目7-32</t>
  </si>
  <si>
    <t>西岡3条6丁目7-20</t>
  </si>
  <si>
    <t>福住1条3丁目16-1</t>
  </si>
  <si>
    <t>月寒東3条18丁目1-72</t>
  </si>
  <si>
    <t>有明141-2</t>
  </si>
  <si>
    <t>北野3条2丁目10-1</t>
  </si>
  <si>
    <t>北野4条5丁目4-80</t>
  </si>
  <si>
    <t>清田7条3丁目12-30</t>
  </si>
  <si>
    <t>平岡公園東5丁目9-1</t>
  </si>
  <si>
    <t>美しが丘1条1丁目2-10</t>
  </si>
  <si>
    <t>美しが丘5条5丁目8-20</t>
  </si>
  <si>
    <t>簾舞1条4丁目2-1</t>
  </si>
  <si>
    <t>澄川5条13丁目7-1</t>
  </si>
  <si>
    <t>藤野4条6丁目26-1</t>
  </si>
  <si>
    <t>真駒内曙町2丁目1-1</t>
  </si>
  <si>
    <t>常盤2条2丁目21-1</t>
  </si>
  <si>
    <t>真駒内曙町3丁目4-1</t>
  </si>
  <si>
    <t>藤野4条5丁目20-1</t>
  </si>
  <si>
    <t>発寒10条4丁目1-62</t>
  </si>
  <si>
    <t>西野4条3丁目7-1</t>
  </si>
  <si>
    <t>八軒4条西1丁目1-8</t>
  </si>
  <si>
    <t>二十四軒2条3丁目1-37</t>
  </si>
  <si>
    <t>発寒15条2丁目2-1</t>
  </si>
  <si>
    <t>西野8条7丁目1-1</t>
  </si>
  <si>
    <t>山の手1条9丁目6-1</t>
  </si>
  <si>
    <t>西野2条5丁目3-1</t>
  </si>
  <si>
    <t>発寒15条2丁目5-1</t>
  </si>
  <si>
    <t>発寒6条12丁目4-10</t>
  </si>
  <si>
    <t>曙11条2丁目7-1</t>
  </si>
  <si>
    <t>富丘1条6丁目4-1</t>
  </si>
  <si>
    <t>前田10条18丁目4-1</t>
  </si>
  <si>
    <t>星置2条1丁目6-1</t>
  </si>
  <si>
    <t>大麻元町154−1‎</t>
  </si>
  <si>
    <t>輪厚621-1</t>
  </si>
  <si>
    <t>ふじの</t>
  </si>
  <si>
    <t>郵便番号</t>
  </si>
  <si>
    <t>札幌市立幌西小学校ＰＴＡ</t>
  </si>
  <si>
    <t>ばんけい</t>
  </si>
  <si>
    <t>ふしみ</t>
  </si>
  <si>
    <t>やまはなみなみ</t>
  </si>
  <si>
    <t>かしわ</t>
  </si>
  <si>
    <t>なかじま</t>
  </si>
  <si>
    <t>けいめい</t>
  </si>
  <si>
    <t>064-0824</t>
  </si>
  <si>
    <t>251-0169</t>
  </si>
  <si>
    <t>ひかり</t>
  </si>
  <si>
    <t>563-1425</t>
  </si>
  <si>
    <t>563-9965</t>
  </si>
  <si>
    <t>さっぽろいづみ</t>
  </si>
  <si>
    <t>064-0917</t>
  </si>
  <si>
    <t>511-1974</t>
  </si>
  <si>
    <t>531-8203</t>
  </si>
  <si>
    <t>大通幼稚園</t>
  </si>
  <si>
    <t>おおどおり</t>
  </si>
  <si>
    <t>060-0042</t>
  </si>
  <si>
    <t>621-3371</t>
  </si>
  <si>
    <t>642-1913</t>
  </si>
  <si>
    <t>私学助成</t>
  </si>
  <si>
    <t>064-0958</t>
  </si>
  <si>
    <t>621-2651</t>
  </si>
  <si>
    <t>621-3755</t>
  </si>
  <si>
    <t>市立札幌旭丘高等学校</t>
  </si>
  <si>
    <t>あさひがおか</t>
  </si>
  <si>
    <t>市立札幌大通高等学校</t>
  </si>
  <si>
    <t>大通高等</t>
  </si>
  <si>
    <t>おおどり</t>
  </si>
  <si>
    <t>こうほく</t>
  </si>
  <si>
    <t>しんかわ</t>
  </si>
  <si>
    <t>しのろ</t>
  </si>
  <si>
    <t>ばらと</t>
  </si>
  <si>
    <t>しんかわちゅうおう</t>
  </si>
  <si>
    <t>たくほく</t>
  </si>
  <si>
    <t>たいへいみなみ</t>
  </si>
  <si>
    <t>ゆりがはら</t>
  </si>
  <si>
    <t>ひまわり</t>
  </si>
  <si>
    <t>060-0814</t>
  </si>
  <si>
    <t>ほくしん</t>
  </si>
  <si>
    <t>とんでんちゅうおう</t>
  </si>
  <si>
    <t>しんかわにし</t>
  </si>
  <si>
    <t>かみしのろ</t>
  </si>
  <si>
    <t>北辰中ひまわり分校</t>
  </si>
  <si>
    <t>716-4560</t>
  </si>
  <si>
    <t>ほうめいようご</t>
  </si>
  <si>
    <t>北海道札幌聾学校</t>
  </si>
  <si>
    <t>北海道拓北養護学校</t>
  </si>
  <si>
    <t>たくほくようご</t>
  </si>
  <si>
    <t>市立札幌新川高等学校</t>
  </si>
  <si>
    <t>新川高等</t>
  </si>
  <si>
    <t>なえぼ</t>
  </si>
  <si>
    <t>さっぽろ</t>
  </si>
  <si>
    <t>おかだま</t>
  </si>
  <si>
    <t>さつなえ</t>
  </si>
  <si>
    <t>ふくい</t>
  </si>
  <si>
    <t>なかぬま</t>
  </si>
  <si>
    <t>きたその</t>
  </si>
  <si>
    <t>ほんちょう</t>
  </si>
  <si>
    <t>さつなえきた</t>
  </si>
  <si>
    <t>札幌市立東光小学校父母と先生の会</t>
  </si>
  <si>
    <t>さかえまち</t>
  </si>
  <si>
    <t>さかえみどり</t>
  </si>
  <si>
    <t>さつなえみどり</t>
  </si>
  <si>
    <t>とうえい</t>
  </si>
  <si>
    <t>元町中</t>
  </si>
  <si>
    <t>札幌開成</t>
  </si>
  <si>
    <t>かいせいちゅうとう</t>
  </si>
  <si>
    <t>781-5629</t>
  </si>
  <si>
    <t>783-8175</t>
  </si>
  <si>
    <t>あゆみだいに</t>
  </si>
  <si>
    <t>007-0869</t>
  </si>
  <si>
    <t>783-6006</t>
  </si>
  <si>
    <t>783-6028</t>
  </si>
  <si>
    <t>あゆみ</t>
  </si>
  <si>
    <t>007-0867</t>
  </si>
  <si>
    <t>782-6661</t>
  </si>
  <si>
    <t>782-6679</t>
  </si>
  <si>
    <t>栄光</t>
  </si>
  <si>
    <t>えいこう</t>
  </si>
  <si>
    <t>007-0844</t>
  </si>
  <si>
    <t>北44条東2丁目1-20</t>
  </si>
  <si>
    <t>731-4681</t>
  </si>
  <si>
    <t>731-9174</t>
  </si>
  <si>
    <t>栄光幼</t>
  </si>
  <si>
    <t>783-2233</t>
  </si>
  <si>
    <t>721-6770</t>
  </si>
  <si>
    <t>065-0010</t>
  </si>
  <si>
    <t>721-6750</t>
  </si>
  <si>
    <t>781-1691</t>
  </si>
  <si>
    <t>781-1891</t>
  </si>
  <si>
    <t>ふしこ幼稚園ＰＴＡ</t>
  </si>
  <si>
    <t>ふしこ幼</t>
  </si>
  <si>
    <t>あずまばし</t>
  </si>
  <si>
    <t>ほんごう</t>
  </si>
  <si>
    <t>なんごう</t>
  </si>
  <si>
    <t>平和通9丁目南1-1</t>
  </si>
  <si>
    <t>にししろいし</t>
  </si>
  <si>
    <t>へいわどおり</t>
  </si>
  <si>
    <t>きくすい</t>
  </si>
  <si>
    <t>かわきた</t>
  </si>
  <si>
    <t>ひがしかわしも</t>
  </si>
  <si>
    <t>よねさと</t>
  </si>
  <si>
    <t>にっしょう</t>
  </si>
  <si>
    <t>かしわがおか</t>
  </si>
  <si>
    <t>873-0681</t>
  </si>
  <si>
    <t>このっぽろ</t>
  </si>
  <si>
    <t>あおば</t>
  </si>
  <si>
    <t>ひばりがおか</t>
  </si>
  <si>
    <t>札幌市立厚別西小学校ＰＴＡ</t>
  </si>
  <si>
    <t>おおやちひがし</t>
  </si>
  <si>
    <t>あつべつひがし</t>
  </si>
  <si>
    <t>もみじのおか</t>
  </si>
  <si>
    <t>のほろのおか</t>
  </si>
  <si>
    <t>もみじだい</t>
  </si>
  <si>
    <t>あつべつ</t>
  </si>
  <si>
    <t>あつべつみなみ</t>
  </si>
  <si>
    <t>895-3281</t>
  </si>
  <si>
    <t>にじのもりかとりっく</t>
  </si>
  <si>
    <t>897-3722</t>
  </si>
  <si>
    <t>897-3732</t>
  </si>
  <si>
    <t>北海道札幌養護学校</t>
  </si>
  <si>
    <t>さっぽろようご</t>
  </si>
  <si>
    <t>札幌養護</t>
  </si>
  <si>
    <t>とよひら</t>
  </si>
  <si>
    <t>とうえん</t>
  </si>
  <si>
    <t>あさひ</t>
  </si>
  <si>
    <t>とよぞの</t>
  </si>
  <si>
    <t>ひがしやま</t>
  </si>
  <si>
    <t>ひらぎしたかだい</t>
  </si>
  <si>
    <t>のぞみ</t>
  </si>
  <si>
    <t>はちじょう</t>
  </si>
  <si>
    <t>りょうよう</t>
  </si>
  <si>
    <t>なかのしま</t>
  </si>
  <si>
    <t>852-2396</t>
  </si>
  <si>
    <t>市立札幌平岸高等学校</t>
  </si>
  <si>
    <t>平岸高等</t>
  </si>
  <si>
    <t>さんりづか</t>
  </si>
  <si>
    <t>004-0863</t>
  </si>
  <si>
    <t>きよたみなみ</t>
  </si>
  <si>
    <t>きたのだいら</t>
  </si>
  <si>
    <t>ひらおか</t>
  </si>
  <si>
    <t>ひらおかみなみ</t>
  </si>
  <si>
    <t>うつくしがおか</t>
  </si>
  <si>
    <t>うつくしがおかみどり</t>
  </si>
  <si>
    <t>札幌市立真栄中学校ＰＴＡ</t>
  </si>
  <si>
    <t>ひらおかみどり</t>
  </si>
  <si>
    <t>004-0815</t>
  </si>
  <si>
    <t>884-6767</t>
  </si>
  <si>
    <t>884-6860</t>
  </si>
  <si>
    <t>883-9547</t>
  </si>
  <si>
    <t>市立札幌清田高等学校</t>
  </si>
  <si>
    <t>清田高等</t>
  </si>
  <si>
    <t>みなみ</t>
  </si>
  <si>
    <t>じょうざんけい</t>
  </si>
  <si>
    <t>ふじのさわ</t>
  </si>
  <si>
    <t>こまおか</t>
  </si>
  <si>
    <t>もいわきた</t>
  </si>
  <si>
    <t>すみかわにし</t>
  </si>
  <si>
    <t>みなみのさわ</t>
  </si>
  <si>
    <t>きたのさわ</t>
  </si>
  <si>
    <t>もいわみなみ</t>
  </si>
  <si>
    <t>まこまないさくらやま</t>
  </si>
  <si>
    <t>いしやまみどり</t>
  </si>
  <si>
    <t>いしやま</t>
  </si>
  <si>
    <t>まこまない</t>
  </si>
  <si>
    <t>みなみがおか</t>
  </si>
  <si>
    <t>571-4039</t>
  </si>
  <si>
    <t>581-0084</t>
  </si>
  <si>
    <t>581-2007</t>
  </si>
  <si>
    <t>ほうせいようご</t>
  </si>
  <si>
    <t>南30条西8丁目1番50号</t>
  </si>
  <si>
    <t>583-7774</t>
  </si>
  <si>
    <t>まこまないようご</t>
  </si>
  <si>
    <t>真駒内養護</t>
  </si>
  <si>
    <t>市立札幌藻岩高等学校</t>
  </si>
  <si>
    <t>藻岩高等</t>
  </si>
  <si>
    <t>啓北商業高等</t>
  </si>
  <si>
    <t>けいほくしょうぎょう</t>
  </si>
  <si>
    <t>札幌市立琴似中央小学校父母と先生の会</t>
  </si>
  <si>
    <t>063-0830</t>
  </si>
  <si>
    <t>札幌市立発寒小学校父母と先生の会</t>
  </si>
  <si>
    <t>ていねみやのおか</t>
  </si>
  <si>
    <t>二十四軒小学校ＰＴＡ</t>
  </si>
  <si>
    <t>にし</t>
  </si>
  <si>
    <t>はちけんにし</t>
  </si>
  <si>
    <t>八軒3条西5丁目1-1</t>
  </si>
  <si>
    <t>ふくいの</t>
  </si>
  <si>
    <t>はちけんきた</t>
  </si>
  <si>
    <t>りょうほく</t>
  </si>
  <si>
    <t>はちけんひがし</t>
  </si>
  <si>
    <t>みやのおか</t>
  </si>
  <si>
    <t>666-0162</t>
  </si>
  <si>
    <t>662-5251</t>
  </si>
  <si>
    <t>662-5033</t>
  </si>
  <si>
    <t>やまのてようご</t>
  </si>
  <si>
    <t>644-5535</t>
  </si>
  <si>
    <t>ほくしょうようご</t>
  </si>
  <si>
    <t>668-5163</t>
  </si>
  <si>
    <t>ていねにし</t>
  </si>
  <si>
    <t>札幌市立前田北小学校ＰＴＡ</t>
  </si>
  <si>
    <t>まえだちゅうおう</t>
  </si>
  <si>
    <t>しんはっさむ</t>
  </si>
  <si>
    <t>しんりょうひがし</t>
  </si>
  <si>
    <t>星置東小学校ＰＴＡ</t>
  </si>
  <si>
    <t>ていね</t>
  </si>
  <si>
    <t>いなずみ</t>
  </si>
  <si>
    <t>ほしおき</t>
  </si>
  <si>
    <t>681-7801</t>
  </si>
  <si>
    <t>こうとうようご</t>
  </si>
  <si>
    <t>北海道手稲養護学校</t>
  </si>
  <si>
    <t>ていねようご</t>
  </si>
  <si>
    <t>ほしおきようご</t>
  </si>
  <si>
    <t>北海道札幌視覚支援学校</t>
  </si>
  <si>
    <t>しかくしえん</t>
  </si>
  <si>
    <t>江別市</t>
  </si>
  <si>
    <t>北海道札幌養護学校共栄分校</t>
  </si>
  <si>
    <t>北広島市</t>
  </si>
  <si>
    <t>北海道白樺高等養護学校</t>
  </si>
  <si>
    <t>しらかばこうとうようご</t>
  </si>
  <si>
    <t>講演会　
座談会</t>
    <phoneticPr fontId="42"/>
  </si>
  <si>
    <r>
      <t>【その他】
※　学級生名簿は、コピーを生涯学習推進課に提出し、原本を学級で保管してください。
※　</t>
    </r>
    <r>
      <rPr>
        <u/>
        <sz val="11"/>
        <rFont val="ＭＳ 明朝"/>
        <family val="1"/>
        <charset val="128"/>
      </rPr>
      <t>学級生名簿は個人情報となりますので、各学級において適切に管理・保管してください。</t>
    </r>
    <r>
      <rPr>
        <sz val="11"/>
        <rFont val="ＭＳ 明朝"/>
        <family val="1"/>
        <charset val="128"/>
      </rPr>
      <t xml:space="preserve">
※　51名以上の学級生がいる場合には、2ページ目(下方)に記入してください。</t>
    </r>
    <rPh sb="3" eb="4">
      <t>タ</t>
    </rPh>
    <rPh sb="31" eb="33">
      <t>ゲンポン</t>
    </rPh>
    <rPh sb="34" eb="36">
      <t>ガッキュウ</t>
    </rPh>
    <rPh sb="49" eb="51">
      <t>ガッキュウ</t>
    </rPh>
    <rPh sb="51" eb="52">
      <t>セイ</t>
    </rPh>
    <rPh sb="52" eb="54">
      <t>メイボ</t>
    </rPh>
    <rPh sb="55" eb="57">
      <t>コジン</t>
    </rPh>
    <rPh sb="57" eb="59">
      <t>ジョウホウ</t>
    </rPh>
    <rPh sb="67" eb="68">
      <t>カク</t>
    </rPh>
    <rPh sb="68" eb="70">
      <t>ガッキュウ</t>
    </rPh>
    <rPh sb="74" eb="76">
      <t>テキセツ</t>
    </rPh>
    <rPh sb="77" eb="79">
      <t>カンリ</t>
    </rPh>
    <rPh sb="80" eb="82">
      <t>ホカン</t>
    </rPh>
    <rPh sb="113" eb="114">
      <t>メ</t>
    </rPh>
    <rPh sb="115" eb="117">
      <t>カホウ</t>
    </rPh>
    <rPh sb="119" eb="121">
      <t>キニュウ</t>
    </rPh>
    <phoneticPr fontId="21"/>
  </si>
  <si>
    <t>1-1</t>
  </si>
  <si>
    <t>1-2</t>
  </si>
  <si>
    <t>1-3</t>
  </si>
  <si>
    <t>1-4</t>
  </si>
  <si>
    <t>1-5</t>
  </si>
  <si>
    <t>1-6</t>
  </si>
  <si>
    <t>2-1</t>
  </si>
  <si>
    <t>2-2</t>
  </si>
  <si>
    <t>2-3</t>
  </si>
  <si>
    <t>2-4</t>
  </si>
  <si>
    <t>2-5</t>
  </si>
  <si>
    <t>2-6</t>
  </si>
  <si>
    <t>3-1</t>
  </si>
  <si>
    <t>3-2</t>
  </si>
  <si>
    <t>3-3</t>
  </si>
  <si>
    <t>3-4</t>
  </si>
  <si>
    <t>3-5</t>
  </si>
  <si>
    <t>3-6</t>
  </si>
  <si>
    <t>4-1</t>
  </si>
  <si>
    <t>4-2</t>
  </si>
  <si>
    <t>4-3</t>
  </si>
  <si>
    <t>4-4</t>
  </si>
  <si>
    <t>4-5</t>
  </si>
  <si>
    <t>4-6</t>
  </si>
  <si>
    <t>4-7</t>
  </si>
  <si>
    <t>　　整理番号</t>
    <rPh sb="2" eb="4">
      <t>セイリ</t>
    </rPh>
    <rPh sb="4" eb="6">
      <t>バンゴウ</t>
    </rPh>
    <phoneticPr fontId="42"/>
  </si>
  <si>
    <t>月 / 日</t>
    <rPh sb="0" eb="1">
      <t>ツキ</t>
    </rPh>
    <rPh sb="4" eb="5">
      <t>ヒ</t>
    </rPh>
    <phoneticPr fontId="21"/>
  </si>
  <si>
    <r>
      <rPr>
        <b/>
        <sz val="12"/>
        <rFont val="ＭＳ 明朝"/>
        <family val="1"/>
        <charset val="128"/>
      </rPr>
      <t>第２回</t>
    </r>
    <r>
      <rPr>
        <sz val="10"/>
        <rFont val="ＭＳ 明朝"/>
        <family val="1"/>
        <charset val="128"/>
      </rPr>
      <t xml:space="preserve">
家庭教育に
関する学習</t>
    </r>
    <rPh sb="0" eb="1">
      <t>ダイ</t>
    </rPh>
    <rPh sb="2" eb="3">
      <t>カイ</t>
    </rPh>
    <phoneticPr fontId="21"/>
  </si>
  <si>
    <r>
      <rPr>
        <b/>
        <sz val="12"/>
        <rFont val="ＭＳ 明朝"/>
        <family val="1"/>
        <charset val="128"/>
      </rPr>
      <t>第１回</t>
    </r>
    <r>
      <rPr>
        <sz val="10"/>
        <rFont val="ＭＳ 明朝"/>
        <family val="1"/>
        <charset val="128"/>
      </rPr>
      <t xml:space="preserve">
家庭教育に
関する学習</t>
    </r>
    <rPh sb="0" eb="1">
      <t>ダイ</t>
    </rPh>
    <rPh sb="2" eb="3">
      <t>カイ</t>
    </rPh>
    <phoneticPr fontId="21"/>
  </si>
  <si>
    <r>
      <rPr>
        <b/>
        <sz val="12"/>
        <rFont val="ＭＳ 明朝"/>
        <family val="1"/>
        <charset val="128"/>
      </rPr>
      <t>第３回</t>
    </r>
    <r>
      <rPr>
        <sz val="10"/>
        <rFont val="ＭＳ 明朝"/>
        <family val="1"/>
        <charset val="128"/>
      </rPr>
      <t xml:space="preserve">
家庭教育に
関する学習</t>
    </r>
    <rPh sb="0" eb="1">
      <t>ダイ</t>
    </rPh>
    <rPh sb="2" eb="3">
      <t>カイ</t>
    </rPh>
    <phoneticPr fontId="21"/>
  </si>
  <si>
    <r>
      <rPr>
        <b/>
        <sz val="12"/>
        <rFont val="ＭＳ 明朝"/>
        <family val="1"/>
        <charset val="128"/>
      </rPr>
      <t>第４回</t>
    </r>
    <r>
      <rPr>
        <sz val="10"/>
        <rFont val="ＭＳ 明朝"/>
        <family val="1"/>
        <charset val="128"/>
      </rPr>
      <t xml:space="preserve">
家庭教育に
関する学習</t>
    </r>
    <rPh sb="0" eb="1">
      <t>ダイ</t>
    </rPh>
    <rPh sb="2" eb="3">
      <t>カイ</t>
    </rPh>
    <phoneticPr fontId="21"/>
  </si>
  <si>
    <r>
      <rPr>
        <b/>
        <sz val="12"/>
        <rFont val="ＭＳ 明朝"/>
        <family val="1"/>
        <charset val="128"/>
      </rPr>
      <t>第５回</t>
    </r>
    <r>
      <rPr>
        <sz val="10"/>
        <rFont val="ＭＳ 明朝"/>
        <family val="1"/>
        <charset val="128"/>
      </rPr>
      <t xml:space="preserve">
家庭教育に
関する学習</t>
    </r>
    <rPh sb="0" eb="1">
      <t>ダイ</t>
    </rPh>
    <rPh sb="2" eb="3">
      <t>カイ</t>
    </rPh>
    <phoneticPr fontId="21"/>
  </si>
  <si>
    <t>講演会+座談会</t>
    <phoneticPr fontId="42"/>
  </si>
  <si>
    <t>学習計画書</t>
    <phoneticPr fontId="42"/>
  </si>
  <si>
    <t>予算計画書</t>
  </si>
  <si>
    <t xml:space="preserve"> 学級生名簿</t>
    <phoneticPr fontId="42"/>
  </si>
  <si>
    <t>区</t>
    <rPh sb="0" eb="1">
      <t>ク</t>
    </rPh>
    <phoneticPr fontId="42"/>
  </si>
  <si>
    <t>職業･肩書</t>
    <phoneticPr fontId="42"/>
  </si>
  <si>
    <t>名</t>
  </si>
  <si>
    <t>学級生</t>
    <rPh sb="0" eb="2">
      <t>ガッキュウ</t>
    </rPh>
    <rPh sb="2" eb="3">
      <t>セイ</t>
    </rPh>
    <phoneticPr fontId="42"/>
  </si>
  <si>
    <t>学級生以外(含む子ども)</t>
    <rPh sb="0" eb="2">
      <t>ガッキュウ</t>
    </rPh>
    <rPh sb="2" eb="3">
      <t>セイ</t>
    </rPh>
    <rPh sb="3" eb="5">
      <t>イガイ</t>
    </rPh>
    <rPh sb="6" eb="7">
      <t>フク</t>
    </rPh>
    <rPh sb="8" eb="9">
      <t>コ</t>
    </rPh>
    <phoneticPr fontId="42"/>
  </si>
  <si>
    <t>合 計　</t>
    <phoneticPr fontId="46"/>
  </si>
  <si>
    <r>
      <t>(↑※準備､設営､片付け含めて</t>
    </r>
    <r>
      <rPr>
        <b/>
        <u/>
        <sz val="9"/>
        <color theme="1"/>
        <rFont val="HG丸ｺﾞｼｯｸM-PRO"/>
        <family val="3"/>
        <charset val="128"/>
      </rPr>
      <t>2時間以上</t>
    </r>
    <r>
      <rPr>
        <sz val="6"/>
        <color theme="1"/>
        <rFont val="HG丸ｺﾞｼｯｸM-PRO"/>
        <family val="3"/>
        <charset val="128"/>
      </rPr>
      <t xml:space="preserve"> </t>
    </r>
    <r>
      <rPr>
        <sz val="9"/>
        <color theme="1"/>
        <rFont val="HG丸ｺﾞｼｯｸM-PRO"/>
        <family val="3"/>
        <charset val="128"/>
      </rPr>
      <t>↑)</t>
    </r>
    <rPh sb="3" eb="5">
      <t>ジュンビ</t>
    </rPh>
    <rPh sb="6" eb="8">
      <t>セツエイ</t>
    </rPh>
    <rPh sb="9" eb="11">
      <t>カタヅ</t>
    </rPh>
    <rPh sb="12" eb="13">
      <t>フク</t>
    </rPh>
    <phoneticPr fontId="42"/>
  </si>
  <si>
    <t>　学　習　報　告　書</t>
    <phoneticPr fontId="42"/>
  </si>
  <si>
    <t>① 講師氏名</t>
    <rPh sb="2" eb="4">
      <t>コウシ</t>
    </rPh>
    <rPh sb="4" eb="6">
      <t>シメイ</t>
    </rPh>
    <phoneticPr fontId="42"/>
  </si>
  <si>
    <t>② 講師氏名</t>
    <rPh sb="2" eb="4">
      <t>コウシ</t>
    </rPh>
    <rPh sb="4" eb="6">
      <t>シメイ</t>
    </rPh>
    <phoneticPr fontId="42"/>
  </si>
  <si>
    <t>③ 講師氏名</t>
    <rPh sb="2" eb="4">
      <t>コウシ</t>
    </rPh>
    <rPh sb="4" eb="6">
      <t>シメイ</t>
    </rPh>
    <phoneticPr fontId="42"/>
  </si>
  <si>
    <t>④ 講師氏名</t>
    <rPh sb="2" eb="4">
      <t>コウシ</t>
    </rPh>
    <rPh sb="4" eb="6">
      <t>シメイ</t>
    </rPh>
    <phoneticPr fontId="42"/>
  </si>
  <si>
    <t>⑤ 講師氏名</t>
    <rPh sb="2" eb="4">
      <t>コウシ</t>
    </rPh>
    <rPh sb="4" eb="6">
      <t>シメイ</t>
    </rPh>
    <phoneticPr fontId="42"/>
  </si>
  <si>
    <r>
      <t>　</t>
    </r>
    <r>
      <rPr>
        <b/>
        <sz val="12"/>
        <color rgb="FFCC3300"/>
        <rFont val="ＭＳ Ｐゴシック"/>
        <family val="3"/>
        <charset val="128"/>
      </rPr>
      <t>※　欄内の改行は [Alt]+[Enter] です。</t>
    </r>
    <phoneticPr fontId="42"/>
  </si>
  <si>
    <t>(</t>
    <phoneticPr fontId="42"/>
  </si>
  <si>
    <t>)</t>
    <phoneticPr fontId="42"/>
  </si>
  <si>
    <t>選　択　番　号</t>
    <phoneticPr fontId="46"/>
  </si>
  <si>
    <t>　必修学習項目と学習した内容の詳細</t>
    <phoneticPr fontId="46"/>
  </si>
  <si>
    <t>（１）必修学習項目
      （一覧表より）</t>
    <phoneticPr fontId="46"/>
  </si>
  <si>
    <t>または講演会・座談会のテーマ</t>
    <phoneticPr fontId="42"/>
  </si>
  <si>
    <t>　（２）学習した内容の詳細（子ども・家庭に関わる内容を記載、箇条書き可）</t>
    <phoneticPr fontId="46"/>
  </si>
  <si>
    <t>　学んだことをどのように子育てに生かしていけそうですか？（箇条書き可）</t>
    <phoneticPr fontId="46"/>
  </si>
  <si>
    <t xml:space="preserve">
 ※ このシートは､学習報告書の
 　　手書き用空白枠です｡
 　　必要に応じてプリントアウト
 　　してご使用ください。
</t>
    <rPh sb="11" eb="13">
      <t>ガクシュウ</t>
    </rPh>
    <rPh sb="13" eb="16">
      <t>ホウコクショ</t>
    </rPh>
    <rPh sb="21" eb="23">
      <t>テガ</t>
    </rPh>
    <rPh sb="24" eb="25">
      <t>ヨウ</t>
    </rPh>
    <rPh sb="25" eb="27">
      <t>クウハク</t>
    </rPh>
    <rPh sb="27" eb="28">
      <t>ワク</t>
    </rPh>
    <rPh sb="35" eb="37">
      <t>ヒツヨウ</t>
    </rPh>
    <rPh sb="38" eb="39">
      <t>オウ</t>
    </rPh>
    <rPh sb="55" eb="57">
      <t>シヨウ</t>
    </rPh>
    <phoneticPr fontId="42"/>
  </si>
  <si>
    <t>札幌市からの委託料</t>
    <rPh sb="0" eb="1">
      <t>サッポロ</t>
    </rPh>
    <rPh sb="1" eb="2">
      <t>シ</t>
    </rPh>
    <rPh sb="4" eb="6">
      <t>イタクリョウ</t>
    </rPh>
    <phoneticPr fontId="12"/>
  </si>
  <si>
    <t>ＰＴＡからの補助金</t>
    <rPh sb="6" eb="9">
      <t>ホジョキン</t>
    </rPh>
    <phoneticPr fontId="12"/>
  </si>
  <si>
    <t>講師謝礼等</t>
    <rPh sb="0" eb="2">
      <t>コウシ</t>
    </rPh>
    <rPh sb="2" eb="4">
      <t>シャレイ</t>
    </rPh>
    <rPh sb="4" eb="5">
      <t>ナド</t>
    </rPh>
    <phoneticPr fontId="12"/>
  </si>
  <si>
    <t>会場使用料等</t>
    <rPh sb="0" eb="2">
      <t>カイジョウ</t>
    </rPh>
    <rPh sb="2" eb="5">
      <t>シヨウリョウ</t>
    </rPh>
    <rPh sb="5" eb="6">
      <t>ナド</t>
    </rPh>
    <phoneticPr fontId="12"/>
  </si>
  <si>
    <t>切手、電話代等</t>
    <rPh sb="0" eb="2">
      <t>キッテ</t>
    </rPh>
    <rPh sb="3" eb="5">
      <t>デンワ</t>
    </rPh>
    <rPh sb="5" eb="6">
      <t>ダイ</t>
    </rPh>
    <rPh sb="6" eb="7">
      <t>ナド</t>
    </rPh>
    <phoneticPr fontId="12"/>
  </si>
  <si>
    <t>交流会、研修会、
学習会等への参加</t>
    <rPh sb="0" eb="3">
      <t>コウリュウカイ</t>
    </rPh>
    <rPh sb="4" eb="7">
      <t>ケンシュウカイ</t>
    </rPh>
    <rPh sb="9" eb="11">
      <t>ガクシュウ</t>
    </rPh>
    <rPh sb="11" eb="12">
      <t>カイ</t>
    </rPh>
    <rPh sb="12" eb="13">
      <t>トウ</t>
    </rPh>
    <rPh sb="15" eb="17">
      <t>サンカ</t>
    </rPh>
    <phoneticPr fontId="12"/>
  </si>
  <si>
    <t>支出区分</t>
    <rPh sb="0" eb="2">
      <t>シシュツ</t>
    </rPh>
    <rPh sb="2" eb="4">
      <t>クブン</t>
    </rPh>
    <phoneticPr fontId="21"/>
  </si>
  <si>
    <t>合計</t>
    <rPh sb="0" eb="2">
      <t>ゴウケイ</t>
    </rPh>
    <phoneticPr fontId="42"/>
  </si>
  <si>
    <t>事務用品</t>
    <rPh sb="0" eb="2">
      <t>ジム</t>
    </rPh>
    <rPh sb="2" eb="4">
      <t>ヨウヒン</t>
    </rPh>
    <phoneticPr fontId="12"/>
  </si>
  <si>
    <t>コピー用紙</t>
    <rPh sb="3" eb="5">
      <t>ヨウシ</t>
    </rPh>
    <phoneticPr fontId="12"/>
  </si>
  <si>
    <t>保険料</t>
    <rPh sb="0" eb="2">
      <t>ホケン</t>
    </rPh>
    <rPh sb="2" eb="3">
      <t>リョウ</t>
    </rPh>
    <phoneticPr fontId="12"/>
  </si>
  <si>
    <t>補助金</t>
    <phoneticPr fontId="21"/>
  </si>
  <si>
    <t>負担金</t>
    <phoneticPr fontId="21"/>
  </si>
  <si>
    <t>講師飲料</t>
    <rPh sb="2" eb="4">
      <t>インリョウ</t>
    </rPh>
    <phoneticPr fontId="12"/>
  </si>
  <si>
    <t>残</t>
    <rPh sb="0" eb="1">
      <t>ザン</t>
    </rPh>
    <phoneticPr fontId="21"/>
  </si>
  <si>
    <t>( PAGE 1 )</t>
    <phoneticPr fontId="42"/>
  </si>
  <si>
    <t>( PAGE 2 )</t>
    <phoneticPr fontId="42"/>
  </si>
  <si>
    <t>次ページへ繰越</t>
    <rPh sb="0" eb="1">
      <t>ジ</t>
    </rPh>
    <rPh sb="5" eb="6">
      <t>ク</t>
    </rPh>
    <rPh sb="6" eb="7">
      <t>コ</t>
    </rPh>
    <phoneticPr fontId="42"/>
  </si>
  <si>
    <t>前ページより繰越</t>
    <rPh sb="0" eb="1">
      <t>マエ</t>
    </rPh>
    <rPh sb="6" eb="7">
      <t>ク</t>
    </rPh>
    <rPh sb="7" eb="8">
      <t>コ</t>
    </rPh>
    <phoneticPr fontId="42"/>
  </si>
  <si>
    <t>委託料以外
の収入</t>
    <rPh sb="0" eb="2">
      <t>イタク</t>
    </rPh>
    <rPh sb="2" eb="3">
      <t>リョウ</t>
    </rPh>
    <rPh sb="3" eb="5">
      <t>イガイ</t>
    </rPh>
    <rPh sb="7" eb="9">
      <t>シュウニュウ</t>
    </rPh>
    <phoneticPr fontId="21"/>
  </si>
  <si>
    <t>摘　　要</t>
    <phoneticPr fontId="42"/>
  </si>
  <si>
    <t>委託料からの
支　出</t>
    <rPh sb="0" eb="1">
      <t>イ</t>
    </rPh>
    <rPh sb="1" eb="2">
      <t>タク</t>
    </rPh>
    <rPh sb="2" eb="3">
      <t>リョウ</t>
    </rPh>
    <rPh sb="8" eb="9">
      <t>シ</t>
    </rPh>
    <rPh sb="10" eb="11">
      <t>デ</t>
    </rPh>
    <phoneticPr fontId="21"/>
  </si>
  <si>
    <r>
      <t xml:space="preserve">増  </t>
    </r>
    <r>
      <rPr>
        <sz val="8"/>
        <color rgb="FFFF0000"/>
        <rFont val="Arial Unicode MS"/>
        <family val="3"/>
        <charset val="128"/>
      </rPr>
      <t>-</t>
    </r>
    <r>
      <rPr>
        <sz val="11"/>
        <color rgb="FFFF0000"/>
        <rFont val="Arial Unicode MS"/>
        <family val="3"/>
        <charset val="128"/>
      </rPr>
      <t>減</t>
    </r>
    <rPh sb="0" eb="1">
      <t>ゾウ</t>
    </rPh>
    <rPh sb="4" eb="5">
      <t>ゲン</t>
    </rPh>
    <phoneticPr fontId="42"/>
  </si>
  <si>
    <t>参加者より負担金､会費等</t>
    <rPh sb="0" eb="3">
      <t>サンカシャ</t>
    </rPh>
    <rPh sb="5" eb="8">
      <t>フタンキン</t>
    </rPh>
    <rPh sb="9" eb="11">
      <t>カイヒ</t>
    </rPh>
    <rPh sb="11" eb="12">
      <t>トウ</t>
    </rPh>
    <phoneticPr fontId="12"/>
  </si>
  <si>
    <t>その他の収入</t>
    <rPh sb="4" eb="6">
      <t>シュウニュウ</t>
    </rPh>
    <phoneticPr fontId="42"/>
  </si>
  <si>
    <t>その他</t>
    <phoneticPr fontId="21"/>
  </si>
  <si>
    <t>区分</t>
    <rPh sb="0" eb="2">
      <t>クブン</t>
    </rPh>
    <phoneticPr fontId="42"/>
  </si>
  <si>
    <t>PTAや会費等
委託料以外
の収入･支出</t>
    <rPh sb="4" eb="6">
      <t>カイヒ</t>
    </rPh>
    <rPh sb="6" eb="7">
      <t>トウ</t>
    </rPh>
    <rPh sb="8" eb="11">
      <t>イタクリョウ</t>
    </rPh>
    <rPh sb="11" eb="13">
      <t>イガイ</t>
    </rPh>
    <rPh sb="15" eb="17">
      <t>シュウニュウ</t>
    </rPh>
    <rPh sb="18" eb="20">
      <t>シシュツ</t>
    </rPh>
    <phoneticPr fontId="21"/>
  </si>
  <si>
    <t>摘　　要</t>
  </si>
  <si>
    <t>委託料外支出</t>
  </si>
  <si>
    <t>予算</t>
  </si>
  <si>
    <t>支出現況</t>
  </si>
  <si>
    <t>残額</t>
  </si>
  <si>
    <t>報償費</t>
  </si>
  <si>
    <t>消耗品費</t>
  </si>
  <si>
    <t>会場費</t>
  </si>
  <si>
    <t>通信費</t>
  </si>
  <si>
    <t>交通費</t>
  </si>
  <si>
    <t>その他</t>
  </si>
  <si>
    <t>収入区分</t>
  </si>
  <si>
    <t>決算</t>
  </si>
  <si>
    <t>増　△減</t>
  </si>
  <si>
    <t>予算内訳</t>
    <phoneticPr fontId="42"/>
  </si>
  <si>
    <t>合  計</t>
    <phoneticPr fontId="42"/>
  </si>
  <si>
    <t>差引残額</t>
    <rPh sb="2" eb="4">
      <t>ザンガク</t>
    </rPh>
    <phoneticPr fontId="42"/>
  </si>
  <si>
    <t>委
託
料
か
ら
の
支
出</t>
    <rPh sb="0" eb="1">
      <t>イ</t>
    </rPh>
    <rPh sb="2" eb="3">
      <t>タク</t>
    </rPh>
    <rPh sb="4" eb="5">
      <t>リョウ</t>
    </rPh>
    <phoneticPr fontId="42"/>
  </si>
  <si>
    <t>委
託
料
以
外
の
収
支</t>
    <rPh sb="0" eb="1">
      <t>イ</t>
    </rPh>
    <rPh sb="2" eb="3">
      <t>タク</t>
    </rPh>
    <rPh sb="4" eb="5">
      <t>リョウ</t>
    </rPh>
    <rPh sb="6" eb="7">
      <t>イ</t>
    </rPh>
    <rPh sb="8" eb="9">
      <t>ガイ</t>
    </rPh>
    <rPh sb="14" eb="15">
      <t>シ</t>
    </rPh>
    <phoneticPr fontId="42"/>
  </si>
  <si>
    <t>委託料外 収入 合計</t>
    <rPh sb="0" eb="3">
      <t>イタクリョウ</t>
    </rPh>
    <rPh sb="5" eb="7">
      <t>シュウニュウ</t>
    </rPh>
    <phoneticPr fontId="42"/>
  </si>
  <si>
    <t xml:space="preserve">           摘　　要　　( 備 考 )</t>
    <rPh sb="11" eb="12">
      <t>テキ</t>
    </rPh>
    <rPh sb="14" eb="15">
      <t>ヨウ</t>
    </rPh>
    <rPh sb="19" eb="20">
      <t>ビ</t>
    </rPh>
    <rPh sb="21" eb="22">
      <t>コウ</t>
    </rPh>
    <phoneticPr fontId="21"/>
  </si>
  <si>
    <t>　　　　　　　　　　　　　　　　札幌市からの委託料 ……</t>
    <rPh sb="16" eb="17">
      <t>サッポロ</t>
    </rPh>
    <rPh sb="17" eb="18">
      <t>シ</t>
    </rPh>
    <rPh sb="20" eb="22">
      <t>イタクリョウ</t>
    </rPh>
    <phoneticPr fontId="12"/>
  </si>
  <si>
    <t>残額</t>
    <rPh sb="0" eb="2">
      <t>ザンガク</t>
    </rPh>
    <phoneticPr fontId="42"/>
  </si>
  <si>
    <t xml:space="preserve"> （学習内容の詳細については、学習報告書等で逐次報告したとおりです。）</t>
    <rPh sb="2" eb="4">
      <t>ガクシュウ</t>
    </rPh>
    <rPh sb="4" eb="6">
      <t>ナイヨウ</t>
    </rPh>
    <rPh sb="7" eb="9">
      <t>ショウサイ</t>
    </rPh>
    <rPh sb="15" eb="17">
      <t>ガクシュウ</t>
    </rPh>
    <rPh sb="17" eb="19">
      <t>ホウコク</t>
    </rPh>
    <rPh sb="19" eb="20">
      <t>ショ</t>
    </rPh>
    <rPh sb="20" eb="21">
      <t>ナド</t>
    </rPh>
    <rPh sb="22" eb="24">
      <t>チクジ</t>
    </rPh>
    <rPh sb="24" eb="26">
      <t>ホウコク</t>
    </rPh>
    <phoneticPr fontId="21"/>
  </si>
  <si>
    <t>第２回
講師職業/肩書等</t>
    <phoneticPr fontId="42"/>
  </si>
  <si>
    <t>第１回
講師職業/肩書等</t>
    <rPh sb="0" eb="1">
      <t>ダイ</t>
    </rPh>
    <rPh sb="2" eb="3">
      <t>カイ</t>
    </rPh>
    <rPh sb="6" eb="8">
      <t>ショクギョウ</t>
    </rPh>
    <rPh sb="9" eb="11">
      <t>カタガキ</t>
    </rPh>
    <rPh sb="11" eb="12">
      <t>トウ</t>
    </rPh>
    <phoneticPr fontId="42"/>
  </si>
  <si>
    <t>第３回
講師職業/肩書等</t>
    <phoneticPr fontId="42"/>
  </si>
  <si>
    <t>第４回
講師職業/肩書等</t>
    <phoneticPr fontId="42"/>
  </si>
  <si>
    <t>第５回
講師職業/肩書等</t>
    <phoneticPr fontId="42"/>
  </si>
  <si>
    <r>
      <t>　</t>
    </r>
    <r>
      <rPr>
        <b/>
        <sz val="12"/>
        <color rgb="FFCC3300"/>
        <rFont val="ＭＳ Ｐゴシック"/>
        <family val="3"/>
        <charset val="128"/>
      </rPr>
      <t>※　欄内での改行は [Alt]+[Enter] です。</t>
    </r>
    <phoneticPr fontId="42"/>
  </si>
  <si>
    <r>
      <t xml:space="preserve">※ </t>
    </r>
    <r>
      <rPr>
        <b/>
        <sz val="11"/>
        <rFont val="ＭＳ ゴシック"/>
        <family val="3"/>
        <charset val="128"/>
      </rPr>
      <t>実施日未定</t>
    </r>
    <r>
      <rPr>
        <sz val="11"/>
        <rFont val="ＭＳ ゴシック"/>
        <family val="3"/>
        <charset val="128"/>
      </rPr>
      <t>の場合は空欄でかまいません。</t>
    </r>
    <r>
      <rPr>
        <sz val="9"/>
        <rFont val="ＭＳ ゴシック"/>
        <family val="3"/>
        <charset val="128"/>
      </rPr>
      <t>(予定</t>
    </r>
    <r>
      <rPr>
        <b/>
        <sz val="9"/>
        <rFont val="ＭＳ ゴシック"/>
        <family val="3"/>
        <charset val="128"/>
      </rPr>
      <t>月</t>
    </r>
    <r>
      <rPr>
        <sz val="9"/>
        <rFont val="ＭＳ ゴシック"/>
        <family val="3"/>
        <charset val="128"/>
      </rPr>
      <t>のみご記入ください｡)</t>
    </r>
    <r>
      <rPr>
        <sz val="11"/>
        <rFont val="ＭＳ ゴシック"/>
        <family val="3"/>
        <charset val="128"/>
      </rPr>
      <t xml:space="preserve">
←</t>
    </r>
    <r>
      <rPr>
        <b/>
        <sz val="11"/>
        <rFont val="ＭＳ ゴシック"/>
        <family val="3"/>
        <charset val="128"/>
      </rPr>
      <t xml:space="preserve"> ｢講師職業/肩書･講師名｣</t>
    </r>
    <r>
      <rPr>
        <sz val="11"/>
        <rFont val="ＭＳ ゴシック"/>
        <family val="3"/>
        <charset val="128"/>
      </rPr>
      <t>は､一度消去してから書き入れてください。
←　未定や､座談会などで講師無しの場合は空欄にせずに ｢</t>
    </r>
    <r>
      <rPr>
        <b/>
        <sz val="11"/>
        <rFont val="ＭＳ ゴシック"/>
        <family val="3"/>
        <charset val="128"/>
      </rPr>
      <t>未定/なし</t>
    </r>
    <r>
      <rPr>
        <sz val="11"/>
        <rFont val="ＭＳ ゴシック"/>
        <family val="3"/>
        <charset val="128"/>
      </rPr>
      <t xml:space="preserve">｣
←  等をご記入ください。　　欄内での改行は </t>
    </r>
    <r>
      <rPr>
        <b/>
        <sz val="11"/>
        <color rgb="FFCC3300"/>
        <rFont val="ＭＳ ゴシック"/>
        <family val="3"/>
        <charset val="128"/>
      </rPr>
      <t>[Alt]+[Enter]</t>
    </r>
    <r>
      <rPr>
        <sz val="11"/>
        <rFont val="ＭＳ ゴシック"/>
        <family val="3"/>
        <charset val="128"/>
      </rPr>
      <t xml:space="preserve"> です。</t>
    </r>
    <rPh sb="2" eb="5">
      <t>ジッシビ</t>
    </rPh>
    <rPh sb="5" eb="7">
      <t>ミテイ</t>
    </rPh>
    <rPh sb="8" eb="10">
      <t>バアイ</t>
    </rPh>
    <rPh sb="11" eb="13">
      <t>クウラン</t>
    </rPh>
    <rPh sb="22" eb="24">
      <t>ヨテイ</t>
    </rPh>
    <rPh sb="24" eb="25">
      <t>ツキ</t>
    </rPh>
    <rPh sb="28" eb="30">
      <t>キニュウ</t>
    </rPh>
    <rPh sb="40" eb="42">
      <t>コウシ</t>
    </rPh>
    <rPh sb="42" eb="44">
      <t>ショクギョウ</t>
    </rPh>
    <rPh sb="45" eb="47">
      <t>カタガ</t>
    </rPh>
    <rPh sb="48" eb="50">
      <t>コウシ</t>
    </rPh>
    <rPh sb="50" eb="51">
      <t>メイ</t>
    </rPh>
    <rPh sb="54" eb="56">
      <t>イチド</t>
    </rPh>
    <rPh sb="56" eb="58">
      <t>ショウキョ</t>
    </rPh>
    <rPh sb="62" eb="63">
      <t>カ</t>
    </rPh>
    <rPh sb="64" eb="65">
      <t>イ</t>
    </rPh>
    <rPh sb="79" eb="82">
      <t>ザダンカイ</t>
    </rPh>
    <rPh sb="85" eb="87">
      <t>コウシ</t>
    </rPh>
    <rPh sb="87" eb="88">
      <t>ナ</t>
    </rPh>
    <rPh sb="90" eb="92">
      <t>バアイ</t>
    </rPh>
    <rPh sb="93" eb="95">
      <t>クウラン</t>
    </rPh>
    <rPh sb="101" eb="103">
      <t>ミテイ</t>
    </rPh>
    <rPh sb="123" eb="124">
      <t>ラン</t>
    </rPh>
    <rPh sb="124" eb="125">
      <t>ナイ</t>
    </rPh>
    <rPh sb="127" eb="129">
      <t>カイギョウ</t>
    </rPh>
    <phoneticPr fontId="42"/>
  </si>
  <si>
    <t>家庭内でのコミュニケーションの重要性について学ぶ</t>
  </si>
  <si>
    <t>子育ての悩み・不安などについて学ぶ</t>
  </si>
  <si>
    <t>家庭における約束事やルール（勉強やお手伝いなど）を学ぶ</t>
  </si>
  <si>
    <t>子どもの夢や将来、進路への関わり方について学ぶ</t>
  </si>
  <si>
    <t>学校などの教育方針を理解し、家庭ですべきことを学ぶ</t>
  </si>
  <si>
    <t>家庭における子どもの生活習慣について学ぶ</t>
  </si>
  <si>
    <t>ほめ方・叱り方、アンガーマネジメントなどについて学ぶ</t>
  </si>
  <si>
    <t>おこづかいの与え方や教育費の備え方について学ぶ</t>
  </si>
  <si>
    <t>防災や防犯など、子どもの安全について学ぶ</t>
  </si>
  <si>
    <t>思春期・反抗期について学ぶ</t>
  </si>
  <si>
    <t>子どもの表現から子どもの内面や性格を理解する</t>
  </si>
  <si>
    <t>子どもの心身の健やかな成長について学ぶ</t>
  </si>
  <si>
    <t>思いやりの心や豊かな感性を育むために必要なことを学ぶ</t>
  </si>
  <si>
    <t>いじめ、不登校など子どもの悩みについて学ぶ</t>
  </si>
  <si>
    <t>子どもの成長に必要な栄養素や適切な食生活について学ぶ</t>
  </si>
  <si>
    <t>子どもの持つ権利や虐待防止について学ぶ</t>
  </si>
  <si>
    <t>特別な配慮や多様性（障がいの特性、ＬＧＢＴ、外国人児童生徒など）について学ぶ</t>
  </si>
  <si>
    <t>ＨＰ「さっぽろ家庭教育ナビ」やリーフレット「さっぽろっ子『学び』のススメ」等を参考にした意見交換により、学びを共有する。</t>
  </si>
  <si>
    <t>２ 子どもの
　しつけ</t>
    <phoneticPr fontId="42"/>
  </si>
  <si>
    <t>旧番号</t>
    <phoneticPr fontId="46"/>
  </si>
  <si>
    <r>
      <t>学級生名簿</t>
    </r>
    <r>
      <rPr>
        <b/>
        <sz val="11"/>
        <rFont val="ＭＳ 明朝"/>
        <family val="1"/>
        <charset val="128"/>
      </rPr>
      <t xml:space="preserve"> 2ページ</t>
    </r>
    <rPh sb="0" eb="2">
      <t>ガッキュウ</t>
    </rPh>
    <rPh sb="2" eb="3">
      <t>セイ</t>
    </rPh>
    <rPh sb="3" eb="5">
      <t>メイボ</t>
    </rPh>
    <phoneticPr fontId="42"/>
  </si>
  <si>
    <r>
      <t xml:space="preserve">会 場
</t>
    </r>
    <r>
      <rPr>
        <sz val="9"/>
        <color theme="1"/>
        <rFont val="HG丸ｺﾞｼｯｸM-PRO"/>
        <family val="3"/>
        <charset val="128"/>
      </rPr>
      <t>使用教室
施設等</t>
    </r>
    <rPh sb="4" eb="6">
      <t>シヨウ</t>
    </rPh>
    <rPh sb="6" eb="8">
      <t>キョウシツ</t>
    </rPh>
    <rPh sb="9" eb="11">
      <t>シセツ</t>
    </rPh>
    <rPh sb="11" eb="12">
      <t>トウ</t>
    </rPh>
    <phoneticPr fontId="42"/>
  </si>
  <si>
    <t>← ｢講師氏名､職業･肩書､謝礼｣は､座談会
    などで講師無しの場合は空欄にせずに
← ｢未定/なし/０｣等をご記入ください。
←</t>
    <rPh sb="5" eb="7">
      <t>シメイ</t>
    </rPh>
    <rPh sb="14" eb="16">
      <t>シャレイ</t>
    </rPh>
    <phoneticPr fontId="42"/>
  </si>
  <si>
    <t>講演会　　　　　座談会</t>
    <phoneticPr fontId="42"/>
  </si>
  <si>
    <t>スマートフォン等の情報機器やＳＮＳ・インターネットの利便性と危険性について学ぶ</t>
  </si>
  <si>
    <t>旭丘高</t>
  </si>
  <si>
    <t>大通高</t>
  </si>
  <si>
    <t>北海道札幌聾</t>
  </si>
  <si>
    <t>拓北養護</t>
  </si>
  <si>
    <t>新川高</t>
  </si>
  <si>
    <t>開成中等</t>
  </si>
  <si>
    <t>平岸中のぞみ分校</t>
  </si>
  <si>
    <t>平岸高</t>
  </si>
  <si>
    <t>清田高</t>
  </si>
  <si>
    <t>藻岩高</t>
  </si>
  <si>
    <t>啓北商業高</t>
  </si>
  <si>
    <t>北海道札幌高等養護学校</t>
  </si>
  <si>
    <t>高等養</t>
  </si>
  <si>
    <t>手稲養</t>
  </si>
  <si>
    <t>星置養</t>
  </si>
  <si>
    <t>札幌視覚支援</t>
  </si>
  <si>
    <t>札幌養共栄分校</t>
  </si>
  <si>
    <t>白樺高等養</t>
  </si>
  <si>
    <t>文房具､紙類</t>
    <rPh sb="0" eb="3">
      <t>ブンボウグ</t>
    </rPh>
    <rPh sb="4" eb="6">
      <t>カミルイ</t>
    </rPh>
    <phoneticPr fontId="12"/>
  </si>
  <si>
    <t>札幌市からの
委託料</t>
    <rPh sb="0" eb="3">
      <t>サッポロシ</t>
    </rPh>
    <phoneticPr fontId="42"/>
  </si>
  <si>
    <r>
      <t xml:space="preserve">肩書・講師名
</t>
    </r>
    <r>
      <rPr>
        <sz val="8"/>
        <rFont val="ＭＳ 明朝"/>
        <family val="1"/>
        <charset val="128"/>
      </rPr>
      <t>（未定の場合は
  「未定」と記入）</t>
    </r>
    <rPh sb="0" eb="2">
      <t>カタガ</t>
    </rPh>
    <rPh sb="8" eb="10">
      <t>ミテイ</t>
    </rPh>
    <rPh sb="11" eb="13">
      <t>バアイ</t>
    </rPh>
    <rPh sb="18" eb="20">
      <t>ミテイ</t>
    </rPh>
    <rPh sb="22" eb="24">
      <t>キニュウ</t>
    </rPh>
    <phoneticPr fontId="21"/>
  </si>
  <si>
    <t>《押印 2か所》</t>
    <phoneticPr fontId="42"/>
  </si>
  <si>
    <t>講師交通費</t>
    <rPh sb="2" eb="5">
      <t>コウツウヒ</t>
    </rPh>
    <phoneticPr fontId="12"/>
  </si>
  <si>
    <t>収入印紙代</t>
    <rPh sb="0" eb="2">
      <t>シュウニュウ</t>
    </rPh>
    <rPh sb="2" eb="4">
      <t>インシ</t>
    </rPh>
    <rPh sb="4" eb="5">
      <t>ダイ</t>
    </rPh>
    <phoneticPr fontId="12"/>
  </si>
  <si>
    <t>レクリェーション保険料､収入印紙代等</t>
    <rPh sb="8" eb="10">
      <t>ホケン</t>
    </rPh>
    <rPh sb="10" eb="11">
      <t>リョウ</t>
    </rPh>
    <rPh sb="12" eb="14">
      <t>シュウニュウ</t>
    </rPh>
    <rPh sb="14" eb="16">
      <t>インシ</t>
    </rPh>
    <rPh sb="16" eb="17">
      <t>ダイ</t>
    </rPh>
    <rPh sb="17" eb="18">
      <t>トウ</t>
    </rPh>
    <phoneticPr fontId="12"/>
  </si>
  <si>
    <t>事務用品､紙類､資料印刷代(コピー)等</t>
    <rPh sb="0" eb="2">
      <t>ジム</t>
    </rPh>
    <rPh sb="2" eb="4">
      <t>ヨウヒン</t>
    </rPh>
    <rPh sb="5" eb="7">
      <t>カミルイ</t>
    </rPh>
    <rPh sb="8" eb="10">
      <t>シリョウ</t>
    </rPh>
    <rPh sb="10" eb="12">
      <t>インサツ</t>
    </rPh>
    <rPh sb="12" eb="13">
      <t>ダイ</t>
    </rPh>
    <rPh sb="18" eb="19">
      <t>トウ</t>
    </rPh>
    <phoneticPr fontId="12"/>
  </si>
  <si>
    <t xml:space="preserve">対象外 支出 合計 … </t>
    <rPh sb="4" eb="6">
      <t>シシュツ</t>
    </rPh>
    <rPh sb="7" eb="9">
      <t>ゴウケイ</t>
    </rPh>
    <phoneticPr fontId="42"/>
  </si>
  <si>
    <t>円   (講師の交通費､贈呈用花束代､水･お茶代を含む)</t>
    <phoneticPr fontId="42"/>
  </si>
  <si>
    <t>円   (講師の交通費､贈呈用花束代､水･お茶代を含む)</t>
    <phoneticPr fontId="42"/>
  </si>
  <si>
    <t>委託外収入合計</t>
    <rPh sb="0" eb="3">
      <t>イタクガイ</t>
    </rPh>
    <rPh sb="3" eb="5">
      <t>シュウニュウ</t>
    </rPh>
    <phoneticPr fontId="42"/>
  </si>
  <si>
    <r>
      <t xml:space="preserve"> 補助金</t>
    </r>
    <r>
      <rPr>
        <i/>
        <sz val="9"/>
        <rFont val="HGPｺﾞｼｯｸE"/>
        <family val="3"/>
        <charset val="128"/>
      </rPr>
      <t xml:space="preserve"> (PTA補助等</t>
    </r>
    <rPh sb="9" eb="11">
      <t>ホジョ</t>
    </rPh>
    <rPh sb="11" eb="12">
      <t>トウ</t>
    </rPh>
    <phoneticPr fontId="42"/>
  </si>
  <si>
    <r>
      <t xml:space="preserve"> 負担金</t>
    </r>
    <r>
      <rPr>
        <i/>
        <sz val="8"/>
        <rFont val="HGPｺﾞｼｯｸE"/>
        <family val="3"/>
        <charset val="128"/>
      </rPr>
      <t xml:space="preserve"> (負担金･徴収金
　　　　　　    学級会費等)</t>
    </r>
    <rPh sb="6" eb="9">
      <t>フタンキン</t>
    </rPh>
    <rPh sb="10" eb="12">
      <t>チョウシュウ</t>
    </rPh>
    <rPh sb="12" eb="13">
      <t>キン</t>
    </rPh>
    <rPh sb="24" eb="26">
      <t>ガッキュウ</t>
    </rPh>
    <rPh sb="26" eb="28">
      <t>カイヒ</t>
    </rPh>
    <rPh sb="28" eb="29">
      <t>トウ</t>
    </rPh>
    <phoneticPr fontId="42"/>
  </si>
  <si>
    <t xml:space="preserve"> その他 </t>
    <phoneticPr fontId="42"/>
  </si>
  <si>
    <t>開設運営委託料</t>
    <rPh sb="0" eb="2">
      <t>カイセツ</t>
    </rPh>
    <rPh sb="2" eb="4">
      <t>ウンエイ</t>
    </rPh>
    <rPh sb="4" eb="7">
      <t>イタクリョウ</t>
    </rPh>
    <phoneticPr fontId="21"/>
  </si>
  <si>
    <t>参加者の負担金</t>
    <rPh sb="0" eb="3">
      <t>サンカシャ</t>
    </rPh>
    <rPh sb="4" eb="7">
      <t>フタンキン</t>
    </rPh>
    <phoneticPr fontId="12"/>
  </si>
  <si>
    <t>情報交換会参加( 名分</t>
    <rPh sb="0" eb="2">
      <t>ジョウホウ</t>
    </rPh>
    <rPh sb="2" eb="5">
      <t>コウカンカイ</t>
    </rPh>
    <rPh sb="5" eb="7">
      <t>サンカ</t>
    </rPh>
    <rPh sb="9" eb="11">
      <t>メイブン</t>
    </rPh>
    <phoneticPr fontId="12"/>
  </si>
  <si>
    <t>開設説明会参加( 名分</t>
    <rPh sb="0" eb="2">
      <t>カイセツ</t>
    </rPh>
    <rPh sb="2" eb="5">
      <t>セツメイカイ</t>
    </rPh>
    <rPh sb="5" eb="7">
      <t>サンカ</t>
    </rPh>
    <phoneticPr fontId="12"/>
  </si>
  <si>
    <t>*講座 講師料</t>
    <rPh sb="1" eb="3">
      <t>コウザ</t>
    </rPh>
    <rPh sb="6" eb="7">
      <t>リョウ</t>
    </rPh>
    <phoneticPr fontId="12"/>
  </si>
  <si>
    <t>トナー代</t>
    <rPh sb="3" eb="4">
      <t>ダイ</t>
    </rPh>
    <phoneticPr fontId="12"/>
  </si>
  <si>
    <t>*講座材料費( 名分</t>
    <rPh sb="1" eb="3">
      <t>コウザ</t>
    </rPh>
    <rPh sb="3" eb="6">
      <t>ザイリョウヒ</t>
    </rPh>
    <rPh sb="8" eb="10">
      <t>メイブン</t>
    </rPh>
    <phoneticPr fontId="12"/>
  </si>
  <si>
    <t>*講座参加費( 名分</t>
    <rPh sb="1" eb="3">
      <t>コウザ</t>
    </rPh>
    <rPh sb="3" eb="6">
      <t>サンカヒ</t>
    </rPh>
    <rPh sb="8" eb="10">
      <t>メイブン</t>
    </rPh>
    <phoneticPr fontId="12"/>
  </si>
  <si>
    <t>収入 その他収入</t>
    <rPh sb="6" eb="8">
      <t>シュウニュウ</t>
    </rPh>
    <phoneticPr fontId="12"/>
  </si>
  <si>
    <t>学級会費( 名分</t>
    <rPh sb="0" eb="2">
      <t>ガッキュウ</t>
    </rPh>
    <rPh sb="2" eb="4">
      <t>カイヒ</t>
    </rPh>
    <rPh sb="6" eb="8">
      <t>メイブン</t>
    </rPh>
    <phoneticPr fontId="12"/>
  </si>
  <si>
    <t>会場使用料</t>
    <rPh sb="0" eb="2">
      <t>カイジョウ</t>
    </rPh>
    <rPh sb="2" eb="5">
      <t>シヨウリョウ</t>
    </rPh>
    <phoneticPr fontId="12"/>
  </si>
  <si>
    <t>駐車料</t>
    <rPh sb="0" eb="2">
      <t>チュウシャ</t>
    </rPh>
    <phoneticPr fontId="12"/>
  </si>
  <si>
    <t>支出:交通費</t>
  </si>
  <si>
    <t>資料等印刷費</t>
    <rPh sb="0" eb="2">
      <t>シリョウ</t>
    </rPh>
    <rPh sb="2" eb="3">
      <t>トウ</t>
    </rPh>
    <rPh sb="3" eb="5">
      <t>インサツ</t>
    </rPh>
    <rPh sb="5" eb="6">
      <t>ヒ</t>
    </rPh>
    <phoneticPr fontId="12"/>
  </si>
  <si>
    <t>文房具</t>
    <rPh sb="0" eb="3">
      <t>ブンボウグ</t>
    </rPh>
    <phoneticPr fontId="12"/>
  </si>
  <si>
    <t>筆記用具</t>
    <rPh sb="0" eb="2">
      <t>ヒッキ</t>
    </rPh>
    <rPh sb="2" eb="4">
      <t>ヨウグ</t>
    </rPh>
    <phoneticPr fontId="12"/>
  </si>
  <si>
    <t>支出:消耗品費</t>
  </si>
  <si>
    <t>支出:報償費</t>
  </si>
  <si>
    <t>支出:会場費</t>
  </si>
  <si>
    <t>支出:通信費</t>
  </si>
  <si>
    <t>支出:その他</t>
  </si>
  <si>
    <t>支出 対象外経費</t>
    <phoneticPr fontId="12"/>
  </si>
  <si>
    <t>バザー等収益</t>
    <rPh sb="3" eb="4">
      <t>トウ</t>
    </rPh>
    <rPh sb="4" eb="6">
      <t>シュウエキ</t>
    </rPh>
    <phoneticPr fontId="12"/>
  </si>
  <si>
    <t>*学習会教材費( 名分</t>
  </si>
  <si>
    <t>○○見学</t>
  </si>
  <si>
    <t>会長</t>
    <rPh sb="0" eb="2">
      <t>カイチョウ</t>
    </rPh>
    <phoneticPr fontId="42"/>
  </si>
  <si>
    <t>代表</t>
    <rPh sb="0" eb="2">
      <t>ダイヒョウ</t>
    </rPh>
    <phoneticPr fontId="42"/>
  </si>
  <si>
    <t>収入_委託料</t>
  </si>
  <si>
    <t>ＰＴＡからの活動費</t>
    <rPh sb="6" eb="8">
      <t>カツドウ</t>
    </rPh>
    <rPh sb="8" eb="9">
      <t>ヒ</t>
    </rPh>
    <phoneticPr fontId="12"/>
  </si>
  <si>
    <t>支出 対象外経費</t>
  </si>
  <si>
    <t>収入 補助金</t>
  </si>
  <si>
    <t>収入 負担金</t>
  </si>
  <si>
    <t>*講座 講師謝礼</t>
    <rPh sb="1" eb="3">
      <t>コウザ</t>
    </rPh>
    <rPh sb="6" eb="8">
      <t>シャレイ</t>
    </rPh>
    <phoneticPr fontId="12"/>
  </si>
  <si>
    <t>収支区分</t>
    <rPh sb="0" eb="2">
      <t>シュウシ</t>
    </rPh>
    <rPh sb="2" eb="4">
      <t>クブン</t>
    </rPh>
    <phoneticPr fontId="12"/>
  </si>
  <si>
    <t>収　　入</t>
    <phoneticPr fontId="12"/>
  </si>
  <si>
    <t>第 回学習会 講師謝礼</t>
    <rPh sb="0" eb="1">
      <t>ダイ</t>
    </rPh>
    <rPh sb="2" eb="3">
      <t>カイ</t>
    </rPh>
    <rPh sb="3" eb="5">
      <t>ガクシュウ</t>
    </rPh>
    <rPh sb="5" eb="6">
      <t>カイ</t>
    </rPh>
    <rPh sb="9" eb="11">
      <t>シャレイ</t>
    </rPh>
    <phoneticPr fontId="12"/>
  </si>
  <si>
    <t>用紙類</t>
    <rPh sb="0" eb="2">
      <t>ヨウシ</t>
    </rPh>
    <rPh sb="2" eb="3">
      <t>ルイ</t>
    </rPh>
    <phoneticPr fontId="12"/>
  </si>
  <si>
    <t>会場使用料( 会館</t>
    <rPh sb="0" eb="2">
      <t>カイジョウ</t>
    </rPh>
    <rPh sb="2" eb="5">
      <t>シヨウリョウ</t>
    </rPh>
    <rPh sb="7" eb="9">
      <t>カイカン</t>
    </rPh>
    <phoneticPr fontId="12"/>
  </si>
  <si>
    <t>会場使用料( 区民センター</t>
    <rPh sb="0" eb="2">
      <t>カイジョウ</t>
    </rPh>
    <rPh sb="2" eb="5">
      <t>シヨウリョウ</t>
    </rPh>
    <rPh sb="7" eb="9">
      <t>クミン</t>
    </rPh>
    <phoneticPr fontId="12"/>
  </si>
  <si>
    <t>会場使用料( 地区センター</t>
    <rPh sb="0" eb="2">
      <t>カイジョウ</t>
    </rPh>
    <rPh sb="2" eb="5">
      <t>シヨウリョウ</t>
    </rPh>
    <rPh sb="7" eb="9">
      <t>チク</t>
    </rPh>
    <phoneticPr fontId="12"/>
  </si>
  <si>
    <t>合同学習会参加( 名分</t>
    <rPh sb="0" eb="2">
      <t>ゴウドウ</t>
    </rPh>
    <rPh sb="2" eb="4">
      <t>ガクシュウ</t>
    </rPh>
    <rPh sb="4" eb="5">
      <t>カイ</t>
    </rPh>
    <rPh sb="5" eb="7">
      <t>サンカ</t>
    </rPh>
    <rPh sb="9" eb="11">
      <t>メイブン</t>
    </rPh>
    <phoneticPr fontId="12"/>
  </si>
  <si>
    <t>講座参加( 名分</t>
    <rPh sb="0" eb="2">
      <t>コウザ</t>
    </rPh>
    <rPh sb="2" eb="4">
      <t>サンカ</t>
    </rPh>
    <rPh sb="6" eb="8">
      <t>メイブン</t>
    </rPh>
    <phoneticPr fontId="12"/>
  </si>
  <si>
    <t>学習会参加( 名分</t>
    <rPh sb="0" eb="2">
      <t>ガクシュウ</t>
    </rPh>
    <rPh sb="2" eb="3">
      <t>カイ</t>
    </rPh>
    <rPh sb="3" eb="5">
      <t>サンカ</t>
    </rPh>
    <rPh sb="7" eb="9">
      <t>メイブン</t>
    </rPh>
    <phoneticPr fontId="12"/>
  </si>
  <si>
    <t>郵送料</t>
    <rPh sb="0" eb="3">
      <t>ユウソウリョウ</t>
    </rPh>
    <phoneticPr fontId="12"/>
  </si>
  <si>
    <t>通信料補助 (\  × 名分)</t>
    <rPh sb="0" eb="2">
      <t>ツウシン</t>
    </rPh>
    <rPh sb="2" eb="3">
      <t>リョウ</t>
    </rPh>
    <rPh sb="3" eb="5">
      <t>ホジョ</t>
    </rPh>
    <rPh sb="12" eb="14">
      <t>メイブン</t>
    </rPh>
    <phoneticPr fontId="12"/>
  </si>
  <si>
    <t>FAX代</t>
    <rPh sb="3" eb="4">
      <t>ダイ</t>
    </rPh>
    <phoneticPr fontId="12"/>
  </si>
  <si>
    <t>封筒､便箋代</t>
    <rPh sb="0" eb="2">
      <t>フウトウ</t>
    </rPh>
    <rPh sb="3" eb="5">
      <t>ビンセン</t>
    </rPh>
    <rPh sb="5" eb="6">
      <t>ダイ</t>
    </rPh>
    <phoneticPr fontId="12"/>
  </si>
  <si>
    <t>プリンタインク</t>
    <phoneticPr fontId="12"/>
  </si>
  <si>
    <t>*講座消耗品(</t>
    <rPh sb="1" eb="6">
      <t>コウザショウモウヒン</t>
    </rPh>
    <phoneticPr fontId="12"/>
  </si>
  <si>
    <t>講演会参加( 名分</t>
    <rPh sb="0" eb="3">
      <t>コウエンカイ</t>
    </rPh>
    <rPh sb="3" eb="5">
      <t>サンカ</t>
    </rPh>
    <rPh sb="7" eb="9">
      <t>メイブン</t>
    </rPh>
    <phoneticPr fontId="12"/>
  </si>
  <si>
    <t>次年度への繰越</t>
    <rPh sb="0" eb="3">
      <t>ジネンド</t>
    </rPh>
    <rPh sb="5" eb="7">
      <t>クリコシ</t>
    </rPh>
    <phoneticPr fontId="12"/>
  </si>
  <si>
    <t>前年度より繰越</t>
    <rPh sb="0" eb="3">
      <t>ゼンネンド</t>
    </rPh>
    <rPh sb="5" eb="7">
      <t>クリコシ</t>
    </rPh>
    <phoneticPr fontId="12"/>
  </si>
  <si>
    <t>その他の収入(  )</t>
  </si>
  <si>
    <t>摘　　要 　      　( 備 考 )</t>
    <rPh sb="0" eb="1">
      <t>テキ</t>
    </rPh>
    <rPh sb="3" eb="4">
      <t>ヨウ</t>
    </rPh>
    <rPh sb="15" eb="16">
      <t>ビ</t>
    </rPh>
    <rPh sb="17" eb="18">
      <t>コウ</t>
    </rPh>
    <phoneticPr fontId="21"/>
  </si>
  <si>
    <t>最終日</t>
    <phoneticPr fontId="42"/>
  </si>
  <si>
    <t>契約開始日</t>
    <rPh sb="0" eb="2">
      <t>ケイヤク</t>
    </rPh>
    <rPh sb="2" eb="4">
      <t>カイシ</t>
    </rPh>
    <rPh sb="4" eb="5">
      <t>ヒ</t>
    </rPh>
    <phoneticPr fontId="42"/>
  </si>
  <si>
    <t>←開始月日ﾃﾞﾌｫ値</t>
    <rPh sb="1" eb="3">
      <t>カイシ</t>
    </rPh>
    <rPh sb="3" eb="5">
      <t>ガッピ</t>
    </rPh>
    <rPh sb="9" eb="10">
      <t>アタイ</t>
    </rPh>
    <phoneticPr fontId="42"/>
  </si>
  <si>
    <t>会館･地区センター等
会場使用料</t>
    <rPh sb="0" eb="2">
      <t>カイカン</t>
    </rPh>
    <rPh sb="3" eb="5">
      <t>チク</t>
    </rPh>
    <rPh sb="9" eb="10">
      <t>トウ</t>
    </rPh>
    <rPh sb="11" eb="13">
      <t>カイジョウ</t>
    </rPh>
    <rPh sb="13" eb="16">
      <t>シヨウリョウ</t>
    </rPh>
    <phoneticPr fontId="21"/>
  </si>
  <si>
    <t>講師謝礼､講師飲料､
贈呈用花束､講師交通費</t>
    <rPh sb="0" eb="2">
      <t>コウシ</t>
    </rPh>
    <rPh sb="2" eb="4">
      <t>シャレイ</t>
    </rPh>
    <rPh sb="5" eb="7">
      <t>コウシ</t>
    </rPh>
    <rPh sb="7" eb="9">
      <t>インリョウ</t>
    </rPh>
    <rPh sb="11" eb="13">
      <t>ゾウテイ</t>
    </rPh>
    <rPh sb="13" eb="14">
      <t>ヨウ</t>
    </rPh>
    <rPh sb="14" eb="16">
      <t>ハナタバ</t>
    </rPh>
    <rPh sb="17" eb="19">
      <t>コウシ</t>
    </rPh>
    <rPh sb="19" eb="22">
      <t>コウツウヒ</t>
    </rPh>
    <phoneticPr fontId="21"/>
  </si>
  <si>
    <t>事務用品､紙類､文具､
資料印刷代(コピー)等</t>
    <rPh sb="0" eb="2">
      <t>ジム</t>
    </rPh>
    <rPh sb="2" eb="4">
      <t>ヨウヒン</t>
    </rPh>
    <rPh sb="5" eb="7">
      <t>カミルイ</t>
    </rPh>
    <rPh sb="8" eb="10">
      <t>ブング</t>
    </rPh>
    <rPh sb="12" eb="14">
      <t>シリョウ</t>
    </rPh>
    <rPh sb="14" eb="16">
      <t>インサツ</t>
    </rPh>
    <rPh sb="16" eb="17">
      <t>ダイ</t>
    </rPh>
    <rPh sb="22" eb="23">
      <t>ナド</t>
    </rPh>
    <phoneticPr fontId="21"/>
  </si>
  <si>
    <t>切手代、電話代､
メール等通信料補助</t>
    <rPh sb="0" eb="2">
      <t>キッテ</t>
    </rPh>
    <rPh sb="2" eb="3">
      <t>ダイ</t>
    </rPh>
    <rPh sb="4" eb="6">
      <t>デンワ</t>
    </rPh>
    <rPh sb="6" eb="7">
      <t>ダイ</t>
    </rPh>
    <rPh sb="12" eb="13">
      <t>トウ</t>
    </rPh>
    <rPh sb="13" eb="15">
      <t>ツウシン</t>
    </rPh>
    <rPh sb="15" eb="16">
      <t>リョウ</t>
    </rPh>
    <rPh sb="16" eb="18">
      <t>ホジョ</t>
    </rPh>
    <phoneticPr fontId="21"/>
  </si>
  <si>
    <t>交流会、研修会、
学習会等への参加</t>
    <rPh sb="0" eb="3">
      <t>コウリュウカイ</t>
    </rPh>
    <rPh sb="4" eb="7">
      <t>ケンシュウカイ</t>
    </rPh>
    <rPh sb="9" eb="11">
      <t>ガクシュウ</t>
    </rPh>
    <rPh sb="11" eb="12">
      <t>カイ</t>
    </rPh>
    <rPh sb="12" eb="13">
      <t>トウ</t>
    </rPh>
    <rPh sb="15" eb="17">
      <t>サンカ</t>
    </rPh>
    <phoneticPr fontId="21"/>
  </si>
  <si>
    <t>レクリエーション保険料､
印紙代等</t>
    <rPh sb="8" eb="10">
      <t>ホケン</t>
    </rPh>
    <rPh sb="10" eb="11">
      <t>リョウ</t>
    </rPh>
    <rPh sb="13" eb="15">
      <t>インシ</t>
    </rPh>
    <rPh sb="15" eb="16">
      <t>ダイ</t>
    </rPh>
    <rPh sb="16" eb="17">
      <t>トウ</t>
    </rPh>
    <phoneticPr fontId="21"/>
  </si>
  <si>
    <t>← ｢日付｣ ｢学習項目･番号」 ｢形態｣が
　　｢①学習計画｣の記載と変更になって
← いる場合は、正しい内容に書き換えて
　　ください。</t>
    <rPh sb="3" eb="5">
      <t>ヒヅケ</t>
    </rPh>
    <rPh sb="8" eb="10">
      <t>ガクシュウ</t>
    </rPh>
    <rPh sb="10" eb="12">
      <t>コウモク</t>
    </rPh>
    <rPh sb="13" eb="15">
      <t>バンゴウ</t>
    </rPh>
    <rPh sb="18" eb="20">
      <t>ケイタイ</t>
    </rPh>
    <rPh sb="27" eb="29">
      <t>ガクシュウ</t>
    </rPh>
    <rPh sb="29" eb="31">
      <t>ケイカク</t>
    </rPh>
    <rPh sb="33" eb="35">
      <t>キサイ</t>
    </rPh>
    <rPh sb="36" eb="38">
      <t>ヘンコウ</t>
    </rPh>
    <rPh sb="47" eb="49">
      <t>バアイ</t>
    </rPh>
    <rPh sb="51" eb="52">
      <t>タダ</t>
    </rPh>
    <rPh sb="54" eb="56">
      <t>ナイヨウ</t>
    </rPh>
    <rPh sb="57" eb="58">
      <t>カ</t>
    </rPh>
    <rPh sb="59" eb="60">
      <t>カ</t>
    </rPh>
    <phoneticPr fontId="42"/>
  </si>
  <si>
    <t>← ｢講師氏名､職業･肩書､謝礼｣は､座談会
    などで講師無しの場合は空欄にせずに
← ｢未定/なし｣、
← ｢ 謝礼 0円 ｣ 等をご記入ください。</t>
    <rPh sb="5" eb="7">
      <t>シメイ</t>
    </rPh>
    <rPh sb="14" eb="16">
      <t>シャレイ</t>
    </rPh>
    <rPh sb="60" eb="62">
      <t>シャレイ</t>
    </rPh>
    <rPh sb="64" eb="65">
      <t>エン</t>
    </rPh>
    <phoneticPr fontId="42"/>
  </si>
  <si>
    <r>
      <rPr>
        <b/>
        <sz val="12"/>
        <color theme="1"/>
        <rFont val="HG丸ｺﾞｼｯｸM-PRO"/>
        <family val="3"/>
        <charset val="128"/>
      </rPr>
      <t>実　施　時　刻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10"/>
        <color theme="1"/>
        <rFont val="HG丸ｺﾞｼｯｸM-PRO"/>
        <family val="3"/>
        <charset val="128"/>
      </rPr>
      <t>※ 準備､設営､片付け含めて2時間以上</t>
    </r>
    <rPh sb="0" eb="1">
      <t>ジツ</t>
    </rPh>
    <rPh sb="2" eb="3">
      <t>シ</t>
    </rPh>
    <rPh sb="4" eb="5">
      <t>トキ</t>
    </rPh>
    <rPh sb="6" eb="7">
      <t>コク</t>
    </rPh>
    <phoneticPr fontId="42"/>
  </si>
  <si>
    <t>～</t>
    <phoneticPr fontId="42"/>
  </si>
  <si>
    <r>
      <t xml:space="preserve">会  場
</t>
    </r>
    <r>
      <rPr>
        <sz val="9"/>
        <color theme="1"/>
        <rFont val="HG丸ｺﾞｼｯｸM-PRO"/>
        <family val="3"/>
        <charset val="128"/>
      </rPr>
      <t>使用教室
施設等</t>
    </r>
    <rPh sb="5" eb="7">
      <t>シヨウ</t>
    </rPh>
    <rPh sb="7" eb="9">
      <t>キョウシツ</t>
    </rPh>
    <rPh sb="10" eb="12">
      <t>シセツ</t>
    </rPh>
    <rPh sb="12" eb="13">
      <t>トウ</t>
    </rPh>
    <phoneticPr fontId="42"/>
  </si>
  <si>
    <t>☆…名簿コピペについて…☆</t>
    <rPh sb="2" eb="4">
      <t>メイボ</t>
    </rPh>
    <phoneticPr fontId="42"/>
  </si>
  <si>
    <t>↓Data貼付用 ↓
↓転写スペース↓</t>
    <rPh sb="5" eb="7">
      <t>ハリツケ</t>
    </rPh>
    <rPh sb="7" eb="8">
      <t>ヨウ</t>
    </rPh>
    <rPh sb="12" eb="14">
      <t>テンシャ</t>
    </rPh>
    <phoneticPr fontId="42"/>
  </si>
  <si>
    <r>
      <rPr>
        <sz val="10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 xml:space="preserve">※ 前年度の名簿や他の
　　エクセル名簿､ワード
　　の表などから氏名欄に
　　コピー&amp;ペーストすると､
　　書式が乱れることがあり
　　ます。　その場合は、
 </t>
    </r>
    <r>
      <rPr>
        <b/>
        <sz val="10"/>
        <rFont val="ＭＳ Ｐ明朝"/>
        <family val="1"/>
        <charset val="128"/>
      </rPr>
      <t xml:space="preserve">｢形式を選択して貼り付け｣
</t>
    </r>
    <r>
      <rPr>
        <b/>
        <sz val="11"/>
        <rFont val="ＭＳ Ｐ明朝"/>
        <family val="1"/>
        <charset val="128"/>
      </rPr>
      <t xml:space="preserve"> [数式(F)] </t>
    </r>
    <r>
      <rPr>
        <sz val="11"/>
        <rFont val="ＭＳ Ｐ明朝"/>
        <family val="1"/>
        <charset val="128"/>
      </rPr>
      <t xml:space="preserve">で貼り付けて
　ください。
上手くい
かない場
合は一旦､
右のスペースに
</t>
    </r>
    <r>
      <rPr>
        <u/>
        <sz val="11"/>
        <rFont val="ＭＳ Ｐ明朝"/>
        <family val="1"/>
        <charset val="128"/>
      </rPr>
      <t xml:space="preserve"> </t>
    </r>
    <r>
      <rPr>
        <b/>
        <u/>
        <sz val="11"/>
        <rFont val="ＭＳ Ｐゴシック"/>
        <family val="3"/>
        <charset val="128"/>
      </rPr>
      <t xml:space="preserve">｢貼り付け先の
</t>
    </r>
    <r>
      <rPr>
        <b/>
        <sz val="11"/>
        <rFont val="ＭＳ Ｐゴシック"/>
        <family val="3"/>
        <charset val="128"/>
      </rPr>
      <t>　</t>
    </r>
    <r>
      <rPr>
        <b/>
        <u/>
        <sz val="11"/>
        <rFont val="ＭＳ Ｐゴシック"/>
        <family val="3"/>
        <charset val="128"/>
      </rPr>
      <t>　書式に合わせる｣</t>
    </r>
    <r>
      <rPr>
        <sz val="11"/>
        <rFont val="ＭＳ Ｐ明朝"/>
        <family val="1"/>
        <charset val="128"/>
      </rPr>
      <t xml:space="preserve">
 で貼り付け、それを</t>
    </r>
    <r>
      <rPr>
        <b/>
        <u/>
        <sz val="11"/>
        <rFont val="ＭＳ Ｐ明朝"/>
        <family val="1"/>
        <charset val="128"/>
      </rPr>
      <t>改め
 て｢コピー｣</t>
    </r>
    <r>
      <rPr>
        <sz val="11"/>
        <rFont val="ＭＳ Ｐ明朝"/>
        <family val="1"/>
        <charset val="128"/>
      </rPr>
      <t>して、｢氏名｣
 欄に</t>
    </r>
    <r>
      <rPr>
        <b/>
        <u/>
        <sz val="11"/>
        <rFont val="ＭＳ Ｐ明朝"/>
        <family val="1"/>
        <charset val="128"/>
      </rPr>
      <t>[数式]貼付</t>
    </r>
    <r>
      <rPr>
        <sz val="11"/>
        <rFont val="ＭＳ Ｐ明朝"/>
        <family val="1"/>
        <charset val="128"/>
      </rPr>
      <t>を行って
 ください。</t>
    </r>
    <rPh sb="3" eb="6">
      <t>ゼンネンド</t>
    </rPh>
    <rPh sb="7" eb="9">
      <t>メイボ</t>
    </rPh>
    <rPh sb="10" eb="11">
      <t>タ</t>
    </rPh>
    <rPh sb="19" eb="21">
      <t>メイボ</t>
    </rPh>
    <rPh sb="29" eb="30">
      <t>ヒョウ</t>
    </rPh>
    <rPh sb="34" eb="36">
      <t>シメイ</t>
    </rPh>
    <rPh sb="36" eb="37">
      <t>ラン</t>
    </rPh>
    <rPh sb="56" eb="58">
      <t>ショシキ</t>
    </rPh>
    <rPh sb="59" eb="60">
      <t>ミダ</t>
    </rPh>
    <rPh sb="76" eb="78">
      <t>バアイ</t>
    </rPh>
    <rPh sb="84" eb="86">
      <t>ケイシキ</t>
    </rPh>
    <rPh sb="87" eb="89">
      <t>センタク</t>
    </rPh>
    <rPh sb="91" eb="92">
      <t>ハ</t>
    </rPh>
    <rPh sb="93" eb="94">
      <t>ツ</t>
    </rPh>
    <rPh sb="107" eb="108">
      <t>ハ</t>
    </rPh>
    <rPh sb="109" eb="110">
      <t>ツ</t>
    </rPh>
    <rPh sb="128" eb="130">
      <t>ウマ</t>
    </rPh>
    <rPh sb="140" eb="142">
      <t>イッタン</t>
    </rPh>
    <rPh sb="144" eb="145">
      <t>ミギ</t>
    </rPh>
    <rPh sb="154" eb="155">
      <t>ハ</t>
    </rPh>
    <rPh sb="156" eb="157">
      <t>ツ</t>
    </rPh>
    <rPh sb="158" eb="159">
      <t>サキ</t>
    </rPh>
    <rPh sb="163" eb="165">
      <t>ショシキ</t>
    </rPh>
    <rPh sb="166" eb="167">
      <t>ア</t>
    </rPh>
    <rPh sb="174" eb="175">
      <t>ハ</t>
    </rPh>
    <rPh sb="176" eb="177">
      <t>ツ</t>
    </rPh>
    <rPh sb="182" eb="183">
      <t>アラタ</t>
    </rPh>
    <rPh sb="196" eb="198">
      <t>シメイ</t>
    </rPh>
    <rPh sb="201" eb="202">
      <t>ラン</t>
    </rPh>
    <rPh sb="204" eb="206">
      <t>スウシキ</t>
    </rPh>
    <rPh sb="207" eb="209">
      <t>ハリツケ</t>
    </rPh>
    <rPh sb="210" eb="211">
      <t>オコナ</t>
    </rPh>
    <phoneticPr fontId="42"/>
  </si>
  <si>
    <r>
      <rPr>
        <sz val="11"/>
        <rFont val="ＭＳ Ｐ明朝"/>
        <family val="1"/>
        <charset val="128"/>
      </rPr>
      <t>※ 学級生が51名以上の
　　学級は2ページになり
　　ます。</t>
    </r>
    <r>
      <rPr>
        <sz val="11"/>
        <color rgb="FFFF0000"/>
        <rFont val="ＭＳ Ｐ明朝"/>
        <family val="1"/>
        <charset val="128"/>
      </rPr>
      <t xml:space="preserve">
　</t>
    </r>
    <r>
      <rPr>
        <u/>
        <sz val="11"/>
        <color rgb="FFFF0000"/>
        <rFont val="ＭＳ Ｐ明朝"/>
        <family val="1"/>
        <charset val="128"/>
      </rPr>
      <t>　</t>
    </r>
    <r>
      <rPr>
        <b/>
        <u/>
        <sz val="14"/>
        <color rgb="FFFF0000"/>
        <rFont val="ＭＳ Ｐ明朝"/>
        <family val="1"/>
        <charset val="128"/>
      </rPr>
      <t xml:space="preserve">両面印刷にして　
</t>
    </r>
    <r>
      <rPr>
        <sz val="14"/>
        <color rgb="FFFF0000"/>
        <rFont val="ＭＳ Ｐ明朝"/>
        <family val="1"/>
        <charset val="128"/>
      </rPr>
      <t>　</t>
    </r>
    <r>
      <rPr>
        <b/>
        <u/>
        <sz val="14"/>
        <color rgb="FFFF0000"/>
        <rFont val="ＭＳ Ｐ明朝"/>
        <family val="1"/>
        <charset val="128"/>
      </rPr>
      <t>　ください。　</t>
    </r>
    <rPh sb="2" eb="4">
      <t>ガッキュウ</t>
    </rPh>
    <rPh sb="4" eb="5">
      <t>セイ</t>
    </rPh>
    <rPh sb="8" eb="11">
      <t>メイイジョウ</t>
    </rPh>
    <rPh sb="15" eb="17">
      <t>ガッキュウ</t>
    </rPh>
    <rPh sb="35" eb="37">
      <t>リョウメン</t>
    </rPh>
    <rPh sb="37" eb="39">
      <t>インサツ</t>
    </rPh>
    <phoneticPr fontId="42"/>
  </si>
  <si>
    <t>昭和</t>
    <rPh sb="0" eb="2">
      <t>ショウワ</t>
    </rPh>
    <phoneticPr fontId="42"/>
  </si>
  <si>
    <t>平成</t>
    <rPh sb="0" eb="2">
      <t>ヘイセイ</t>
    </rPh>
    <phoneticPr fontId="42"/>
  </si>
  <si>
    <t>令和</t>
    <rPh sb="0" eb="2">
      <t>レイワ</t>
    </rPh>
    <phoneticPr fontId="42"/>
  </si>
  <si>
    <r>
      <t xml:space="preserve">
※ 昨年度のデータが
 入っている場合があり
 ます。変更になってい
 る場合は、</t>
    </r>
    <r>
      <rPr>
        <b/>
        <u/>
        <sz val="11"/>
        <rFont val="ＭＳ 明朝"/>
        <family val="1"/>
        <charset val="128"/>
      </rPr>
      <t xml:space="preserve">消去して
</t>
    </r>
    <r>
      <rPr>
        <b/>
        <sz val="11"/>
        <rFont val="ＭＳ 明朝"/>
        <family val="1"/>
        <charset val="128"/>
      </rPr>
      <t xml:space="preserve"> </t>
    </r>
    <r>
      <rPr>
        <b/>
        <u/>
        <sz val="11"/>
        <rFont val="ＭＳ 明朝"/>
        <family val="1"/>
        <charset val="128"/>
      </rPr>
      <t>書き入れて</t>
    </r>
    <r>
      <rPr>
        <sz val="11"/>
        <rFont val="ＭＳ 明朝"/>
        <family val="1"/>
        <charset val="128"/>
      </rPr>
      <t>ください。
※ ｢学級長｣以外の役職
　等は任意です。必要
　に応じて書き加えて
　ください。</t>
    </r>
    <rPh sb="3" eb="6">
      <t>サクネンド</t>
    </rPh>
    <rPh sb="13" eb="14">
      <t>ハイ</t>
    </rPh>
    <rPh sb="18" eb="20">
      <t>バアイ</t>
    </rPh>
    <rPh sb="28" eb="30">
      <t>ヘンコウ</t>
    </rPh>
    <rPh sb="38" eb="40">
      <t>バアイ</t>
    </rPh>
    <rPh sb="42" eb="44">
      <t>ショウキョ</t>
    </rPh>
    <rPh sb="48" eb="49">
      <t>カ</t>
    </rPh>
    <rPh sb="50" eb="51">
      <t>イ</t>
    </rPh>
    <rPh sb="63" eb="65">
      <t>ガッキュウ</t>
    </rPh>
    <rPh sb="65" eb="66">
      <t>チョウ</t>
    </rPh>
    <rPh sb="67" eb="69">
      <t>イガイ</t>
    </rPh>
    <rPh sb="70" eb="72">
      <t>ヤクショク</t>
    </rPh>
    <rPh sb="74" eb="75">
      <t>トウ</t>
    </rPh>
    <rPh sb="76" eb="78">
      <t>ニンイ</t>
    </rPh>
    <rPh sb="81" eb="83">
      <t>ヒツヨウ</t>
    </rPh>
    <rPh sb="86" eb="87">
      <t>オウ</t>
    </rPh>
    <rPh sb="89" eb="90">
      <t>カ</t>
    </rPh>
    <rPh sb="91" eb="92">
      <t>クワ</t>
    </rPh>
    <phoneticPr fontId="42"/>
  </si>
  <si>
    <r>
      <t>※実施日が未定の場合は未記入で構いません。</t>
    </r>
    <r>
      <rPr>
        <u/>
        <sz val="11"/>
        <rFont val="ＭＳ 明朝"/>
        <family val="1"/>
        <charset val="128"/>
      </rPr>
      <t>ただし、</t>
    </r>
    <r>
      <rPr>
        <b/>
        <u/>
        <sz val="11"/>
        <rFont val="ＭＳ 明朝"/>
        <family val="1"/>
        <charset val="128"/>
      </rPr>
      <t xml:space="preserve">契約開始の月に学習会の実施を予定
</t>
    </r>
    <r>
      <rPr>
        <sz val="11"/>
        <rFont val="ＭＳ 明朝"/>
        <family val="1"/>
        <charset val="128"/>
      </rPr>
      <t>　</t>
    </r>
    <r>
      <rPr>
        <b/>
        <u/>
        <sz val="11"/>
        <rFont val="ＭＳ 明朝"/>
        <family val="1"/>
        <charset val="128"/>
      </rPr>
      <t>している場合は、実施日も必ず記入してください。</t>
    </r>
    <rPh sb="1" eb="3">
      <t>ジッシ</t>
    </rPh>
    <rPh sb="3" eb="4">
      <t>ヒ</t>
    </rPh>
    <rPh sb="5" eb="7">
      <t>ミテイ</t>
    </rPh>
    <rPh sb="8" eb="10">
      <t>バアイ</t>
    </rPh>
    <rPh sb="11" eb="14">
      <t>ミキニュウ</t>
    </rPh>
    <rPh sb="15" eb="16">
      <t>カマ</t>
    </rPh>
    <rPh sb="25" eb="27">
      <t>ケイヤク</t>
    </rPh>
    <rPh sb="27" eb="29">
      <t>カイシ</t>
    </rPh>
    <rPh sb="30" eb="31">
      <t>ツキ</t>
    </rPh>
    <rPh sb="36" eb="38">
      <t>ジッシ</t>
    </rPh>
    <rPh sb="39" eb="41">
      <t>ヨテイ</t>
    </rPh>
    <rPh sb="51" eb="53">
      <t>ジッシ</t>
    </rPh>
    <rPh sb="53" eb="54">
      <t>ヒ</t>
    </rPh>
    <rPh sb="55" eb="56">
      <t>カナラ</t>
    </rPh>
    <rPh sb="57" eb="59">
      <t>キニュウ</t>
    </rPh>
    <phoneticPr fontId="21"/>
  </si>
  <si>
    <t>※学習形態は､｢講演会/座談会｣を[▼ドロップダウンリスト]から選択してください。
　選択番号（　-　）欄もリストから[番号]を選択してください。</t>
    <phoneticPr fontId="42"/>
  </si>
  <si>
    <t>札幌市立発寒南小学校ＰＴＡ</t>
  </si>
  <si>
    <t>あいの里西小学校ＰＴＡ</t>
  </si>
  <si>
    <t>札幌市立栄南小学校ＰＴＡ</t>
  </si>
  <si>
    <t>札幌市立富丘小学校ＰＴＡ</t>
  </si>
  <si>
    <t>札幌市立山鼻小学校ＰＴＡ</t>
  </si>
  <si>
    <t>札幌市立桑園小学校保護者と先生の会</t>
  </si>
  <si>
    <t>札幌市立円山小学校父母と先生の会</t>
  </si>
  <si>
    <t>札幌市立二条小学校ＰＴＡ</t>
  </si>
  <si>
    <t>札幌市立緑丘小学校ＰＴＡ</t>
  </si>
  <si>
    <t>札幌市立大倉山小学校保護者と教職員の会</t>
  </si>
  <si>
    <t>札幌市立三角山小学校ＰＴＡ</t>
  </si>
  <si>
    <t>札幌市立資生館小学校保護者と教職員の会</t>
  </si>
  <si>
    <t>札幌市立向陵中学校ＰＴＡ</t>
  </si>
  <si>
    <t>札幌市立宮の森中学校ＰＴＡ</t>
  </si>
  <si>
    <t>ひかり幼稚園ナザレの会</t>
  </si>
  <si>
    <t>札幌いづみ幼稚園ＰＴ会</t>
  </si>
  <si>
    <t>宮の森幼稚園ＰＴＡ</t>
  </si>
  <si>
    <t>札幌市立北九条小学校父母と先生の会</t>
  </si>
  <si>
    <t>札幌市立幌北小学校父母と先生の会</t>
  </si>
  <si>
    <t>札幌市立新琴似小学校ＰＴＡ</t>
  </si>
  <si>
    <t>札幌市立屯田小学校父母と先生の会</t>
  </si>
  <si>
    <t>新川小学校保護者と先生の会</t>
  </si>
  <si>
    <t>篠路小学校保護者と先生の会</t>
  </si>
  <si>
    <t>札幌市立鴻城小学校ＰＴＡ</t>
  </si>
  <si>
    <t>札幌市立和光小学校保護者と先生の会</t>
  </si>
  <si>
    <t>札幌市立新琴似北小学校父母と教師の会</t>
  </si>
  <si>
    <t>新川中央小学校父母と教師の会</t>
  </si>
  <si>
    <t>札幌市立新琴似西小学校父母と先生の会</t>
  </si>
  <si>
    <t>札幌市立太平小学校父母と先生の会</t>
  </si>
  <si>
    <t>札幌市立篠路西小学校父母と先生の会</t>
  </si>
  <si>
    <t>札幌市立新光小学校父母と先生の会</t>
  </si>
  <si>
    <t>札幌市立拓北小学校ＰＴＡ</t>
  </si>
  <si>
    <t>札幌市立北陽小学校保護者と先生の会</t>
  </si>
  <si>
    <t>札幌市立新琴似緑小学校父母と先生の会</t>
  </si>
  <si>
    <t>札幌市立あいの里東小学校父母と先生の会</t>
  </si>
  <si>
    <t>札幌市立屯田北小学校保護者と教員の会</t>
  </si>
  <si>
    <t>札幌市立新琴似中学校父母と先生の会</t>
  </si>
  <si>
    <t>札幌市立光陽中学校父母と先生の会</t>
  </si>
  <si>
    <t>札幌市立上篠路中学校保護者と教職員の会</t>
  </si>
  <si>
    <t>札幌市立あいの里東中学校父母と先生の会</t>
  </si>
  <si>
    <t>札幌市立苗穂小学校父母と先生の会</t>
  </si>
  <si>
    <t>札幌市立美香保小学校父母と先生の会</t>
  </si>
  <si>
    <t>札幌市立札幌小学校父母と先生の会</t>
  </si>
  <si>
    <t>札幌市立丘珠小学校保護者と先生の会</t>
  </si>
  <si>
    <t>札幌市立札苗小学校保護者と先生の会</t>
  </si>
  <si>
    <t>札幌市立栄小学校保護者と教師の会</t>
  </si>
  <si>
    <t>札幌市立中沼小学校父母と先生の会</t>
  </si>
  <si>
    <t>札幌市立北園小学校父母と先生の会</t>
  </si>
  <si>
    <t>札幌市立元町小学校保護者と先生の会</t>
  </si>
  <si>
    <t>札幌市立北小学校父母と先生の会</t>
  </si>
  <si>
    <t>札幌市立明園小学校父母と先生の会</t>
  </si>
  <si>
    <t>札幌市立栄北小学校父母と教師の会</t>
  </si>
  <si>
    <t>札幌市立栄東小学校ＰＴＡ</t>
  </si>
  <si>
    <t>札幌市立札苗北小学校ＰＴＡ</t>
  </si>
  <si>
    <t>札幌市立伏古小学校父母と先生の会</t>
  </si>
  <si>
    <t>開成小学校父母と先生の会</t>
  </si>
  <si>
    <t>札幌市立栄町小学校父母と先生の会</t>
  </si>
  <si>
    <t>札幌市立伏古北小学校保護者と教職員の会</t>
  </si>
  <si>
    <t>札幌市立札苗緑小学校父母と先生の会</t>
  </si>
  <si>
    <t>札幌市立北栄中学校ＰＴＡ</t>
  </si>
  <si>
    <t>札幌市立元町中学校父母と教師の会</t>
  </si>
  <si>
    <t>あゆみ第二幼稚園父母の会</t>
  </si>
  <si>
    <t>あゆみ幼稚園父母の会</t>
  </si>
  <si>
    <t>認定こども園おかだまのもりこぶし会</t>
  </si>
  <si>
    <t>認定こども園せいめいのもりひなぎく会</t>
  </si>
  <si>
    <t>札幌市立東橋小学校父母と先生の会</t>
  </si>
  <si>
    <t>札幌市立白石小学校父母と先生の会</t>
  </si>
  <si>
    <t>札幌市立上白石小学校父母と先生の会</t>
  </si>
  <si>
    <t>札幌市立大谷地小学校父母と先生の会</t>
  </si>
  <si>
    <t>札幌市立本郷小学校ＰＴＡ</t>
  </si>
  <si>
    <t>札幌市立南郷小学校父母と先生の会</t>
  </si>
  <si>
    <t>札幌市立本通小学校父母と先生の会</t>
  </si>
  <si>
    <t>札幌市立東札幌小学校父母と先生の会</t>
  </si>
  <si>
    <t>札幌市立北郷小学校父母と先生の会</t>
  </si>
  <si>
    <t>札幌市立東白石小学校父母と先生の会</t>
  </si>
  <si>
    <t>札幌市立北白石小学校父母と先生の会</t>
  </si>
  <si>
    <t>札幌市立西白石小学校ＰＴＡ</t>
  </si>
  <si>
    <t>札幌市立北都小学校父母と先生の会</t>
  </si>
  <si>
    <t>札幌市立幌東小学校父母と先生の会</t>
  </si>
  <si>
    <t>南白石小学校ＰＴＡ</t>
  </si>
  <si>
    <t>札幌市立川北小学校父母と先生の会</t>
  </si>
  <si>
    <t>札幌市立米里小学校父母と先生の会</t>
  </si>
  <si>
    <t>札幌市立信濃小学校父母と先生の会</t>
  </si>
  <si>
    <t>札幌市立小野幌小学校父母と先生の会</t>
  </si>
  <si>
    <t>新札幌わかば小学校保護者と教職員の会</t>
  </si>
  <si>
    <t>札幌市立共栄小学校父母と先生の会</t>
  </si>
  <si>
    <t>札幌市立厚別北小学校父母と先生の会</t>
  </si>
  <si>
    <t>札幌市立厚別通小学校父母と先生の会</t>
  </si>
  <si>
    <t>札幌市立もみじの丘小学校保護者と教職員の会</t>
  </si>
  <si>
    <t>もみじの森小学校保護者と教職員の会</t>
  </si>
  <si>
    <t>札幌市立ノホロの丘小学校保護者と先生の会</t>
  </si>
  <si>
    <t>虹の森カトリック幼稚園にじの会</t>
  </si>
  <si>
    <t>札幌市立豊平小学校父母と先生の会</t>
  </si>
  <si>
    <t>札幌市立月寒小学校父母と先生の会</t>
  </si>
  <si>
    <t>札幌市立平岸小学校父母と先生の会</t>
  </si>
  <si>
    <t>札幌市立美園小学校ＰＴＡ</t>
  </si>
  <si>
    <t>札幌市立西岡小学校保護者と先生の会</t>
  </si>
  <si>
    <t>札幌市立中の島小学校父母と先生の会</t>
  </si>
  <si>
    <t>札幌市立月寒東小学校父母と先生の会</t>
  </si>
  <si>
    <t>札幌市立東山小学校保護者と先生の会</t>
  </si>
  <si>
    <t>札幌市立しらかば台小学校保護者と先生の会</t>
  </si>
  <si>
    <t>札幌市立みどり小学校ＰＴＡ</t>
  </si>
  <si>
    <t>札幌市立福住小学校保護者と先生の会</t>
  </si>
  <si>
    <t>札幌市立西岡南小学校父母と先生の会</t>
  </si>
  <si>
    <t>札幌市立平岸高台小学校父母と先生の会</t>
  </si>
  <si>
    <t>札幌市立あやめ野小学校父母と先生の会</t>
  </si>
  <si>
    <t>札幌市立西岡北小学校保護者と教職員の会</t>
  </si>
  <si>
    <t>札幌市立東月寒中学校父母と先生の会</t>
  </si>
  <si>
    <t>札幌市立北野小学校父母と先生の会</t>
  </si>
  <si>
    <t>札幌市立清田南小学校ＰＴＡ</t>
  </si>
  <si>
    <t>札幌市立北野台小学校父母と先生の会</t>
  </si>
  <si>
    <t>札幌市立平岡小学校父母と先生の会</t>
  </si>
  <si>
    <t>札幌市立真栄小学校保護者と先生の会</t>
  </si>
  <si>
    <t>札幌市立平岡中央小学校ＰＴＡ</t>
  </si>
  <si>
    <t>札幌市立平岡公園小学校父母と先生の会</t>
  </si>
  <si>
    <t>札幌市立美しが丘緑小学校父母と先生の会</t>
  </si>
  <si>
    <t>北野中学校父母と先生の会</t>
  </si>
  <si>
    <t>美しが丘幼稚園ひまわりの会</t>
  </si>
  <si>
    <t>札幌市立藻岩小学校保護者と先生の会</t>
  </si>
  <si>
    <t>札幌市立南小学校父母と先生の会</t>
  </si>
  <si>
    <t>札幌市立簾舞小学校父母と先生の会</t>
  </si>
  <si>
    <t>札幌市立藤の沢小学校保護者と教師の会</t>
  </si>
  <si>
    <t>札幌市立澄川小学校保護者と先生の会</t>
  </si>
  <si>
    <t>札幌市立藻岩北小学校父母と先生の会</t>
  </si>
  <si>
    <t>札幌市立藤野小学校父母と先生の会</t>
  </si>
  <si>
    <t>札幌市立南の沢小学校父母と先生の会</t>
  </si>
  <si>
    <t>澄川南小学校父母と先生の会</t>
  </si>
  <si>
    <t>藤野南小学校ＰＴＡ</t>
  </si>
  <si>
    <t>札幌市立真駒内公園小学校保護者と教職員の会</t>
  </si>
  <si>
    <t>札幌市立真駒内桜山小学校保護者と先生の会</t>
  </si>
  <si>
    <t>札幌市立常盤中学校ＰＴＡ</t>
  </si>
  <si>
    <t>札幌市立真駒内曙中学校保護者と教師の会</t>
  </si>
  <si>
    <t>真駒内幼稚園真幼会</t>
  </si>
  <si>
    <t>華園学園藤ヶ丘幼稚園ＰＴＡ</t>
  </si>
  <si>
    <t>札幌市立琴似小学校ＰＴＡ</t>
  </si>
  <si>
    <t>札幌市立山の手小学校ＰＴＡ</t>
  </si>
  <si>
    <t>札幌市立手稲東小学校ＰＴＡ</t>
  </si>
  <si>
    <t>札幌市立手稲宮丘小学校保護者と先生の会</t>
  </si>
  <si>
    <t>札幌市立発寒西小学校ＰＴＡ</t>
  </si>
  <si>
    <t>札幌市立西小学校保護者と教職員の会</t>
  </si>
  <si>
    <t>西野小学校ＰＴＡ</t>
  </si>
  <si>
    <t>札幌市立発寒東小学校父母と先生の会</t>
  </si>
  <si>
    <t>札幌市立西野第二小学校保護者と先生の会</t>
  </si>
  <si>
    <t>札幌市立八軒西小学校保護者と教職員の会</t>
  </si>
  <si>
    <t>札幌市立西園小学校父母と先生の会</t>
  </si>
  <si>
    <t>札幌市立平和小学校ＰＴＡ</t>
  </si>
  <si>
    <t>札幌市立琴似中学校ＰＴＡ</t>
  </si>
  <si>
    <t>札幌市立手稲東中学校父母と先生の会</t>
  </si>
  <si>
    <t>札幌市立西陵中学校保護者と先生の会</t>
  </si>
  <si>
    <t>平和幼稚園父母の会</t>
  </si>
  <si>
    <t>札幌市立手稲中央小学校父母と先生の会</t>
  </si>
  <si>
    <t>札幌市立手稲西小学校父母と先生の会</t>
  </si>
  <si>
    <t>手稲北小学校保護者と先生の会</t>
  </si>
  <si>
    <t>札幌市立手稲鉄北小学校父母と先生の会</t>
  </si>
  <si>
    <t>札幌市立新陵小学校保護者と先生の会</t>
  </si>
  <si>
    <t>札幌市立稲穂小学校保護者と教師の会</t>
  </si>
  <si>
    <t>札幌市立前田中央小学校父母と先生の会</t>
  </si>
  <si>
    <t>札幌市立西宮の沢小学校父母と先生の会</t>
  </si>
  <si>
    <t>札幌市立前田中学校保護者と先生の会</t>
  </si>
  <si>
    <t>　家庭教育学級　らくらく自動入力・全様式　
　この EXCEL BOOK について………</t>
    <rPh sb="1" eb="3">
      <t>カテイ</t>
    </rPh>
    <rPh sb="3" eb="5">
      <t>キョウイク</t>
    </rPh>
    <rPh sb="5" eb="7">
      <t>ガッキュウ</t>
    </rPh>
    <phoneticPr fontId="42"/>
  </si>
  <si>
    <r>
      <rPr>
        <b/>
        <u/>
        <sz val="12"/>
        <color rgb="FFFF0000"/>
        <rFont val="ＭＳ ゴシック"/>
        <family val="3"/>
        <charset val="128"/>
      </rPr>
      <t>　※ 契約開始月日を確認</t>
    </r>
    <r>
      <rPr>
        <b/>
        <u/>
        <sz val="10"/>
        <color rgb="FFFF0000"/>
        <rFont val="ＭＳ ゴシック"/>
        <family val="3"/>
        <charset val="128"/>
      </rPr>
      <t>(必要があれば設定)</t>
    </r>
    <r>
      <rPr>
        <b/>
        <u/>
        <sz val="12"/>
        <color rgb="FFFF0000"/>
        <rFont val="ＭＳ ゴシック"/>
        <family val="3"/>
        <charset val="128"/>
      </rPr>
      <t xml:space="preserve">してから、
</t>
    </r>
    <r>
      <rPr>
        <b/>
        <sz val="10"/>
        <rFont val="ＭＳ ゴシック"/>
        <family val="3"/>
        <charset val="128"/>
      </rPr>
      <t xml:space="preserve"> </t>
    </r>
    <r>
      <rPr>
        <b/>
        <sz val="12"/>
        <rFont val="ＭＳ ゴシック"/>
        <family val="3"/>
        <charset val="128"/>
      </rPr>
      <t>まず</t>
    </r>
    <r>
      <rPr>
        <b/>
        <sz val="10"/>
        <rFont val="ＭＳ ゴシック"/>
        <family val="3"/>
        <charset val="128"/>
      </rPr>
      <t>→</t>
    </r>
    <r>
      <rPr>
        <b/>
        <u/>
        <sz val="10"/>
        <color rgb="FFFF0000"/>
        <rFont val="ＭＳ ゴシック"/>
        <family val="3"/>
        <charset val="128"/>
      </rPr>
      <t xml:space="preserve"> </t>
    </r>
    <r>
      <rPr>
        <b/>
        <u/>
        <sz val="12"/>
        <color rgb="FFFF0000"/>
        <rFont val="ＭＳ ゴシック"/>
        <family val="3"/>
        <charset val="128"/>
      </rPr>
      <t>提出の日付</t>
    </r>
    <r>
      <rPr>
        <b/>
        <u/>
        <sz val="10"/>
        <color rgb="FFFF0000"/>
        <rFont val="ＭＳ ゴシック"/>
        <family val="3"/>
        <charset val="128"/>
      </rPr>
      <t xml:space="preserve">､ </t>
    </r>
    <r>
      <rPr>
        <b/>
        <u/>
        <sz val="12"/>
        <color rgb="FFFF0000"/>
        <rFont val="ＭＳ ゴシック"/>
        <family val="3"/>
        <charset val="128"/>
      </rPr>
      <t>区</t>
    </r>
    <r>
      <rPr>
        <b/>
        <u/>
        <sz val="10"/>
        <color rgb="FFFF0000"/>
        <rFont val="ＭＳ ゴシック"/>
        <family val="3"/>
        <charset val="128"/>
      </rPr>
      <t xml:space="preserve">､ </t>
    </r>
    <r>
      <rPr>
        <b/>
        <u/>
        <sz val="12"/>
        <color rgb="FFFF0000"/>
        <rFont val="ＭＳ ゴシック"/>
        <family val="3"/>
        <charset val="128"/>
      </rPr>
      <t xml:space="preserve">学校名･園名 </t>
    </r>
    <r>
      <rPr>
        <b/>
        <sz val="12"/>
        <color theme="1"/>
        <rFont val="ＭＳ ゴシック"/>
        <family val="3"/>
        <charset val="128"/>
      </rPr>
      <t>を入力します</t>
    </r>
    <r>
      <rPr>
        <sz val="12"/>
        <color theme="1"/>
        <rFont val="ＭＳ ゴシック"/>
        <family val="3"/>
        <charset val="128"/>
      </rPr>
      <t>…。
 上から下､左から右の順に入力してください。</t>
    </r>
    <rPh sb="3" eb="5">
      <t>ケイヤク</t>
    </rPh>
    <rPh sb="5" eb="7">
      <t>カイシ</t>
    </rPh>
    <rPh sb="7" eb="8">
      <t>ツキ</t>
    </rPh>
    <rPh sb="8" eb="9">
      <t>ヒ</t>
    </rPh>
    <rPh sb="10" eb="12">
      <t>カクニン</t>
    </rPh>
    <rPh sb="13" eb="15">
      <t>ヒツヨウ</t>
    </rPh>
    <rPh sb="19" eb="21">
      <t>セッテイ</t>
    </rPh>
    <rPh sb="33" eb="35">
      <t>テイシュツ</t>
    </rPh>
    <rPh sb="36" eb="38">
      <t>ヒヅケ</t>
    </rPh>
    <rPh sb="40" eb="41">
      <t>ク</t>
    </rPh>
    <rPh sb="51" eb="53">
      <t>ニュウリョク</t>
    </rPh>
    <rPh sb="60" eb="61">
      <t>ウエ</t>
    </rPh>
    <rPh sb="63" eb="64">
      <t>シタ</t>
    </rPh>
    <rPh sb="65" eb="66">
      <t>ヒダリ</t>
    </rPh>
    <rPh sb="68" eb="69">
      <t>ミギ</t>
    </rPh>
    <rPh sb="70" eb="71">
      <t>ジュン</t>
    </rPh>
    <rPh sb="72" eb="74">
      <t>ニュウリョク</t>
    </rPh>
    <phoneticPr fontId="42"/>
  </si>
  <si>
    <r>
      <t xml:space="preserve"> </t>
    </r>
    <r>
      <rPr>
        <sz val="11"/>
        <color theme="1"/>
        <rFont val="ＭＳ ゴシック"/>
        <family val="3"/>
        <charset val="128"/>
      </rPr>
      <t>委託費支出</t>
    </r>
    <r>
      <rPr>
        <b/>
        <sz val="12"/>
        <color theme="1"/>
        <rFont val="ＭＳ ゴシック"/>
        <family val="3"/>
        <charset val="128"/>
      </rPr>
      <t>予定金額</t>
    </r>
    <r>
      <rPr>
        <sz val="11"/>
        <color theme="1"/>
        <rFont val="ＭＳ ゴシック"/>
        <family val="3"/>
        <charset val="128"/>
      </rPr>
      <t>を入力します。</t>
    </r>
    <r>
      <rPr>
        <sz val="12"/>
        <color theme="1"/>
        <rFont val="ＭＳ ゴシック"/>
        <family val="3"/>
        <charset val="128"/>
      </rPr>
      <t xml:space="preserve">
 (</t>
    </r>
    <r>
      <rPr>
        <sz val="9"/>
        <color theme="1"/>
        <rFont val="ＭＳ ゴシック"/>
        <family val="3"/>
        <charset val="128"/>
      </rPr>
      <t>計画回数によって金額は変わります｡</t>
    </r>
    <r>
      <rPr>
        <sz val="8"/>
        <color theme="1"/>
        <rFont val="ＭＳ ゴシック"/>
        <family val="3"/>
        <charset val="128"/>
      </rPr>
      <t>Check=0</t>
    </r>
    <r>
      <rPr>
        <sz val="9"/>
        <color theme="1"/>
        <rFont val="ＭＳ ゴシック"/>
        <family val="3"/>
        <charset val="128"/>
      </rPr>
      <t>)</t>
    </r>
    <rPh sb="1" eb="3">
      <t>イタク</t>
    </rPh>
    <rPh sb="3" eb="4">
      <t>ヒ</t>
    </rPh>
    <rPh sb="4" eb="6">
      <t>シシュツ</t>
    </rPh>
    <rPh sb="6" eb="8">
      <t>ヨテイ</t>
    </rPh>
    <rPh sb="8" eb="10">
      <t>キンガク</t>
    </rPh>
    <rPh sb="11" eb="13">
      <t>ニュウリョク</t>
    </rPh>
    <rPh sb="20" eb="22">
      <t>ケイカク</t>
    </rPh>
    <rPh sb="22" eb="24">
      <t>カイスウ</t>
    </rPh>
    <rPh sb="28" eb="30">
      <t>キンガク</t>
    </rPh>
    <rPh sb="31" eb="32">
      <t>カ</t>
    </rPh>
    <phoneticPr fontId="42"/>
  </si>
  <si>
    <t>変更
なし</t>
    <rPh sb="0" eb="2">
      <t>ヘンコウ</t>
    </rPh>
    <phoneticPr fontId="42"/>
  </si>
  <si>
    <t>１親の役割</t>
    <phoneticPr fontId="42"/>
  </si>
  <si>
    <t>変更
なし</t>
    <phoneticPr fontId="42"/>
  </si>
  <si>
    <t>変更
なし</t>
    <phoneticPr fontId="42"/>
  </si>
  <si>
    <t>３子どもの心
　や体の理解</t>
    <phoneticPr fontId="42"/>
  </si>
  <si>
    <t>4-5</t>
    <phoneticPr fontId="42"/>
  </si>
  <si>
    <t>4-4</t>
    <phoneticPr fontId="42"/>
  </si>
  <si>
    <t>4-2</t>
    <phoneticPr fontId="42"/>
  </si>
  <si>
    <t>4-3</t>
    <phoneticPr fontId="42"/>
  </si>
  <si>
    <t>4-4</t>
    <phoneticPr fontId="42"/>
  </si>
  <si>
    <t>4-5</t>
    <phoneticPr fontId="42"/>
  </si>
  <si>
    <t>4-6</t>
    <phoneticPr fontId="42"/>
  </si>
  <si>
    <t>4-2</t>
    <phoneticPr fontId="42"/>
  </si>
  <si>
    <t>令和3年度　　学　　習　　項　　目</t>
    <rPh sb="0" eb="2">
      <t>レイワ</t>
    </rPh>
    <rPh sb="3" eb="5">
      <t>ネンド</t>
    </rPh>
    <phoneticPr fontId="21"/>
  </si>
  <si>
    <r>
      <t xml:space="preserve"> より前に必修学習を行う場合は別途契約を行います｡
　※ 必ず教育委員会にご連絡ください｡</t>
    </r>
    <r>
      <rPr>
        <b/>
        <i/>
        <sz val="6"/>
        <color theme="0" tint="-0.14999847407452621"/>
        <rFont val="ＭＳ 明朝"/>
        <family val="1"/>
        <charset val="128"/>
      </rPr>
      <t xml:space="preserve"> (℡: 211-3872)</t>
    </r>
    <rPh sb="31" eb="33">
      <t>キョウイク</t>
    </rPh>
    <rPh sb="33" eb="36">
      <t>イインカイ</t>
    </rPh>
    <phoneticPr fontId="42"/>
  </si>
  <si>
    <t>１親の役割</t>
  </si>
  <si>
    <t>２ 子どもの
　しつけ</t>
  </si>
  <si>
    <t>３子どもの心
　や体の理解</t>
  </si>
  <si>
    <t>４ その他</t>
  </si>
  <si>
    <t>(  )</t>
    <phoneticPr fontId="42"/>
  </si>
  <si>
    <t>～</t>
    <phoneticPr fontId="42"/>
  </si>
  <si>
    <t>午前            午後</t>
    <phoneticPr fontId="46"/>
  </si>
  <si>
    <t xml:space="preserve">    :</t>
  </si>
  <si>
    <t xml:space="preserve">    :</t>
    <phoneticPr fontId="42"/>
  </si>
  <si>
    <t xml:space="preserve">       人</t>
    <rPh sb="7" eb="8">
      <t>ヒト</t>
    </rPh>
    <phoneticPr fontId="42"/>
  </si>
  <si>
    <t xml:space="preserve">       人</t>
    <phoneticPr fontId="42"/>
  </si>
  <si>
    <r>
      <t>← ※ [PTAの名称]の欄は、</t>
    </r>
    <r>
      <rPr>
        <b/>
        <sz val="12"/>
        <rFont val="ＭＳ Ｐゴシック"/>
        <family val="3"/>
        <charset val="128"/>
      </rPr>
      <t>｢組織名、会長/代表、氏名｣</t>
    </r>
    <r>
      <rPr>
        <sz val="12"/>
        <rFont val="ＭＳ Ｐゴシック"/>
        <family val="3"/>
        <charset val="128"/>
      </rPr>
      <t xml:space="preserve"> 等が正しく表示
　　　されない場合があります。(旧年度の内容)
　　　その場合は、</t>
    </r>
    <r>
      <rPr>
        <b/>
        <sz val="12"/>
        <rFont val="ＭＳ Ｐゴシック"/>
        <family val="3"/>
        <charset val="128"/>
      </rPr>
      <t>書かれている内容を消去(Delete)</t>
    </r>
    <r>
      <rPr>
        <sz val="12"/>
        <rFont val="ＭＳ Ｐゴシック"/>
        <family val="3"/>
        <charset val="128"/>
      </rPr>
      <t>して、正確な組織名を
　　　ご記入ください。</t>
    </r>
    <rPh sb="9" eb="11">
      <t>メイショウ</t>
    </rPh>
    <rPh sb="13" eb="14">
      <t>ラン</t>
    </rPh>
    <rPh sb="17" eb="20">
      <t>ソシキメイ</t>
    </rPh>
    <rPh sb="21" eb="23">
      <t>カイチョウ</t>
    </rPh>
    <rPh sb="24" eb="26">
      <t>ダイヒョウ</t>
    </rPh>
    <rPh sb="27" eb="29">
      <t>シメイ</t>
    </rPh>
    <rPh sb="31" eb="32">
      <t>トウ</t>
    </rPh>
    <rPh sb="33" eb="34">
      <t>タダ</t>
    </rPh>
    <rPh sb="36" eb="38">
      <t>ヒョウジ</t>
    </rPh>
    <rPh sb="46" eb="48">
      <t>バアイ</t>
    </rPh>
    <rPh sb="55" eb="58">
      <t>キュウネンド</t>
    </rPh>
    <rPh sb="59" eb="61">
      <t>ナイヨウ</t>
    </rPh>
    <rPh sb="68" eb="70">
      <t>バアイ</t>
    </rPh>
    <rPh sb="72" eb="73">
      <t>カ</t>
    </rPh>
    <rPh sb="78" eb="80">
      <t>ナイヨウ</t>
    </rPh>
    <rPh sb="81" eb="83">
      <t>ショウキョ</t>
    </rPh>
    <rPh sb="94" eb="96">
      <t>セイカク</t>
    </rPh>
    <rPh sb="97" eb="100">
      <t>ソシキメイ</t>
    </rPh>
    <rPh sb="106" eb="108">
      <t>キニュウ</t>
    </rPh>
    <phoneticPr fontId="42"/>
  </si>
  <si>
    <t>除菌スプレー</t>
    <phoneticPr fontId="12"/>
  </si>
  <si>
    <t>消毒用品</t>
    <rPh sb="0" eb="2">
      <t>ショウドク</t>
    </rPh>
    <rPh sb="2" eb="4">
      <t>ヨウヒン</t>
    </rPh>
    <phoneticPr fontId="12"/>
  </si>
  <si>
    <t>切手代</t>
  </si>
  <si>
    <t>電話代</t>
  </si>
  <si>
    <t>通信料補助 (電話､メール､データ通信</t>
    <rPh sb="0" eb="2">
      <t>ツウシン</t>
    </rPh>
    <rPh sb="2" eb="3">
      <t>リョウ</t>
    </rPh>
    <rPh sb="3" eb="5">
      <t>ホジョ</t>
    </rPh>
    <rPh sb="7" eb="9">
      <t>デンワ</t>
    </rPh>
    <rPh sb="17" eb="19">
      <t>ツウシン</t>
    </rPh>
    <phoneticPr fontId="12"/>
  </si>
  <si>
    <t>使い捨て手袋</t>
    <phoneticPr fontId="12"/>
  </si>
  <si>
    <t>除菌シート</t>
    <phoneticPr fontId="12"/>
  </si>
  <si>
    <t>596-0451</t>
  </si>
  <si>
    <t>588-5020</t>
  </si>
  <si>
    <t>□ 講演会　
□ 座談会</t>
    <phoneticPr fontId="42"/>
  </si>
  <si>
    <t>※学習形態は｢講演会･座談会｣にチェックを､選択番号（　　）欄は必修学習項目一覧表より
　番号を記入し、内容には具体的な学習内容を記入してください。</t>
    <phoneticPr fontId="42"/>
  </si>
  <si>
    <r>
      <t xml:space="preserve">学　習　形　態
</t>
    </r>
    <r>
      <rPr>
        <b/>
        <sz val="8"/>
        <color theme="1"/>
        <rFont val="HG丸ｺﾞｼｯｸM-PRO"/>
        <family val="3"/>
        <charset val="128"/>
      </rPr>
      <t>(   を付けてください)</t>
    </r>
    <phoneticPr fontId="42"/>
  </si>
  <si>
    <t>認定こども園　おかだまのもり</t>
  </si>
  <si>
    <t>認定こども園　せいめいのもり</t>
  </si>
  <si>
    <t>062-0053　</t>
  </si>
  <si>
    <t>学校法人　華園学園　藤ヶ丘幼稚園</t>
  </si>
  <si>
    <t>学校名 ・ 園名</t>
    <phoneticPr fontId="42"/>
  </si>
  <si>
    <t>札幌市立中央小学校保護者と先生の会</t>
  </si>
  <si>
    <t>642-3287</t>
  </si>
  <si>
    <t>札幌市立屯田北小学校</t>
  </si>
  <si>
    <t>北33条東4丁目1-1</t>
  </si>
  <si>
    <t>認定こども園　栄光幼稚園</t>
  </si>
  <si>
    <t>認定こども園　栄光幼稚園ＰＴＡ</t>
  </si>
  <si>
    <t>札幌市立新札幌わかば小学校</t>
  </si>
  <si>
    <t>新札幌わかば</t>
  </si>
  <si>
    <t>しんさっぽろわかば</t>
  </si>
  <si>
    <t>24503?</t>
  </si>
  <si>
    <t>みどり小</t>
  </si>
  <si>
    <t>札幌市立平岸高台小学校のぞみ分校</t>
  </si>
  <si>
    <t>札幌市立平岸中学校のぞみ分校</t>
  </si>
  <si>
    <t>札幌市立平岡小学校</t>
  </si>
  <si>
    <t>札幌市立芸術の森小学校</t>
  </si>
  <si>
    <t>芸術の森</t>
  </si>
  <si>
    <t>げいじゅつのもり</t>
  </si>
  <si>
    <t>590-5116</t>
  </si>
  <si>
    <t>594-3526</t>
  </si>
  <si>
    <t>芸術の森小</t>
  </si>
  <si>
    <t>みなみのもりこうとうしえん</t>
  </si>
  <si>
    <t>005-0012</t>
  </si>
  <si>
    <t>真駒内上町4丁目7-1</t>
  </si>
  <si>
    <t>みなみの杜高等支援</t>
  </si>
  <si>
    <t>市立札幌啓北商業高等学校</t>
  </si>
  <si>
    <t>発寒5条7丁目1-2</t>
  </si>
  <si>
    <t>063-0826</t>
  </si>
  <si>
    <t>山の手支援</t>
  </si>
  <si>
    <t>**</t>
  </si>
  <si>
    <t>〒</t>
  </si>
  <si>
    <t>Tel</t>
  </si>
  <si>
    <t>用■_R</t>
  </si>
  <si>
    <r>
      <t xml:space="preserve">
　</t>
    </r>
    <r>
      <rPr>
        <b/>
        <sz val="14"/>
        <color rgb="FF0070C0"/>
        <rFont val="ＭＳ ゴシック"/>
        <family val="3"/>
        <charset val="128"/>
      </rPr>
      <t>【 はじめに 】…このエクセルブックは、家庭教育学級関係書類</t>
    </r>
    <r>
      <rPr>
        <b/>
        <u/>
        <sz val="14"/>
        <color rgb="FF0070C0"/>
        <rFont val="ＭＳ ゴシック"/>
        <family val="3"/>
        <charset val="128"/>
      </rPr>
      <t xml:space="preserve">
</t>
    </r>
    <r>
      <rPr>
        <b/>
        <sz val="14"/>
        <color rgb="FF0070C0"/>
        <rFont val="ＭＳ ゴシック"/>
        <family val="3"/>
        <charset val="128"/>
      </rPr>
      <t>　　　　　</t>
    </r>
    <r>
      <rPr>
        <b/>
        <u/>
        <sz val="14"/>
        <color rgb="FF0070C0"/>
        <rFont val="ＭＳ ゴシック"/>
        <family val="3"/>
        <charset val="128"/>
      </rPr>
      <t>　様式 ①～⑤ 5枚 + [学習報告書(1)～(5)]等</t>
    </r>
    <r>
      <rPr>
        <b/>
        <sz val="14"/>
        <color rgb="FF0070C0"/>
        <rFont val="ＭＳ ゴシック"/>
        <family val="3"/>
        <charset val="128"/>
      </rPr>
      <t xml:space="preserve"> の合本です。
</t>
    </r>
    <r>
      <rPr>
        <b/>
        <sz val="12"/>
        <color theme="1"/>
        <rFont val="ＭＳ ゴシック"/>
        <family val="3"/>
        <charset val="128"/>
      </rPr>
      <t>　
　　</t>
    </r>
    <r>
      <rPr>
        <sz val="12"/>
        <color theme="1"/>
        <rFont val="ＭＳ ゴシック"/>
        <family val="3"/>
        <charset val="128"/>
      </rPr>
      <t>・ダウンロードしたファイルは､最初に</t>
    </r>
    <r>
      <rPr>
        <b/>
        <sz val="12"/>
        <color theme="1"/>
        <rFont val="ＭＳ ゴシック"/>
        <family val="3"/>
        <charset val="128"/>
      </rPr>
      <t xml:space="preserve"> [○○学校園_家教様式R*.xlsx]</t>
    </r>
    <r>
      <rPr>
        <sz val="12"/>
        <color theme="1"/>
        <rFont val="ＭＳ ゴシック"/>
        <family val="3"/>
        <charset val="128"/>
      </rPr>
      <t xml:space="preserve"> のように
　　　学校・園名を付したファイル名にして｢名前を付けて保存｣してください。
</t>
    </r>
    <r>
      <rPr>
        <b/>
        <sz val="12"/>
        <color theme="1"/>
        <rFont val="ＭＳ ゴシック"/>
        <family val="3"/>
        <charset val="128"/>
      </rPr>
      <t xml:space="preserve">
</t>
    </r>
    <r>
      <rPr>
        <sz val="12"/>
        <color theme="1"/>
        <rFont val="ＭＳ ゴシック"/>
        <family val="3"/>
        <charset val="128"/>
      </rPr>
      <t>　　　　　　　　　　　　　　・</t>
    </r>
    <r>
      <rPr>
        <b/>
        <u/>
        <sz val="12"/>
        <color theme="1"/>
        <rFont val="ＭＳ ゴシック"/>
        <family val="3"/>
        <charset val="128"/>
      </rPr>
      <t>薄黄色のセル</t>
    </r>
    <r>
      <rPr>
        <sz val="12"/>
        <color theme="1"/>
        <rFont val="ＭＳ ゴシック"/>
        <family val="3"/>
        <charset val="128"/>
      </rPr>
      <t>に入力します。
　　　　　　　　　　　　　　・リストの選択の際は、このボタン
　　　　　　　　　　　　　　　または</t>
    </r>
    <r>
      <rPr>
        <b/>
        <u/>
        <sz val="12"/>
        <color theme="1"/>
        <rFont val="ＭＳ ゴシック"/>
        <family val="3"/>
        <charset val="128"/>
      </rPr>
      <t>[Alt]+[上下↑↓]</t>
    </r>
    <r>
      <rPr>
        <sz val="12"/>
        <color theme="1"/>
        <rFont val="ＭＳ ゴシック"/>
        <family val="3"/>
        <charset val="128"/>
      </rPr>
      <t>キーで
　　　　　　　　　　　　　　　上下に動かして選択してください。
　　・書き込む文書(シート)は、</t>
    </r>
    <r>
      <rPr>
        <b/>
        <u/>
        <sz val="12"/>
        <color theme="1"/>
        <rFont val="ＭＳ ゴシック"/>
        <family val="3"/>
        <charset val="128"/>
      </rPr>
      <t>画面下のタブ</t>
    </r>
    <r>
      <rPr>
        <sz val="12"/>
        <color theme="1"/>
        <rFont val="ＭＳ ゴシック"/>
        <family val="3"/>
        <charset val="128"/>
      </rPr>
      <t>をクリックして選択します。
　　・シートタブは</t>
    </r>
    <r>
      <rPr>
        <b/>
        <u/>
        <sz val="12"/>
        <color theme="1"/>
        <rFont val="ＭＳ ゴシック"/>
        <family val="3"/>
        <charset val="128"/>
      </rPr>
      <t xml:space="preserve"> ◀ ▶ ボタン</t>
    </r>
    <r>
      <rPr>
        <sz val="12"/>
        <color theme="1"/>
        <rFont val="ＭＳ ゴシック"/>
        <family val="3"/>
        <charset val="128"/>
      </rPr>
      <t>で左右に移動できます。
　　・セルへの入力中､改行する場合は</t>
    </r>
    <r>
      <rPr>
        <u/>
        <sz val="12"/>
        <color theme="1"/>
        <rFont val="ＭＳ ゴシック"/>
        <family val="3"/>
        <charset val="128"/>
      </rPr>
      <t>､</t>
    </r>
    <r>
      <rPr>
        <b/>
        <u/>
        <sz val="12"/>
        <color theme="1"/>
        <rFont val="ＭＳ ゴシック"/>
        <family val="3"/>
        <charset val="128"/>
      </rPr>
      <t>[Alt]</t>
    </r>
    <r>
      <rPr>
        <u/>
        <sz val="12"/>
        <color theme="1"/>
        <rFont val="ＭＳ ゴシック"/>
        <family val="3"/>
        <charset val="128"/>
      </rPr>
      <t>を押しながら</t>
    </r>
    <r>
      <rPr>
        <b/>
        <u/>
        <sz val="12"/>
        <color theme="1"/>
        <rFont val="ＭＳ ゴシック"/>
        <family val="3"/>
        <charset val="128"/>
      </rPr>
      <t xml:space="preserve"> [Enter]</t>
    </r>
    <r>
      <rPr>
        <u/>
        <sz val="12"/>
        <color theme="1"/>
        <rFont val="ＭＳ ゴシック"/>
        <family val="3"/>
        <charset val="128"/>
      </rPr>
      <t xml:space="preserve"> </t>
    </r>
    <r>
      <rPr>
        <sz val="12"/>
        <color theme="1"/>
        <rFont val="ＭＳ ゴシック"/>
        <family val="3"/>
        <charset val="128"/>
      </rPr>
      <t>キーです。</t>
    </r>
    <rPh sb="22" eb="24">
      <t>カテイ</t>
    </rPh>
    <rPh sb="24" eb="26">
      <t>キョウイク</t>
    </rPh>
    <rPh sb="26" eb="28">
      <t>ガッキュウ</t>
    </rPh>
    <rPh sb="28" eb="30">
      <t>カンケイ</t>
    </rPh>
    <rPh sb="30" eb="32">
      <t>ショルイ</t>
    </rPh>
    <rPh sb="54" eb="56">
      <t>ホウコク</t>
    </rPh>
    <rPh sb="65" eb="66">
      <t>トウ</t>
    </rPh>
    <rPh sb="93" eb="95">
      <t>サイショ</t>
    </rPh>
    <rPh sb="100" eb="102">
      <t>ガッコウ</t>
    </rPh>
    <rPh sb="102" eb="103">
      <t>エン</t>
    </rPh>
    <rPh sb="106" eb="108">
      <t>ヨウシキ</t>
    </rPh>
    <rPh sb="125" eb="127">
      <t>ガッコウ</t>
    </rPh>
    <rPh sb="128" eb="129">
      <t>エン</t>
    </rPh>
    <rPh sb="129" eb="130">
      <t>メイ</t>
    </rPh>
    <rPh sb="131" eb="132">
      <t>フ</t>
    </rPh>
    <rPh sb="138" eb="139">
      <t>メイ</t>
    </rPh>
    <rPh sb="143" eb="145">
      <t>ナマエ</t>
    </rPh>
    <rPh sb="146" eb="147">
      <t>ツ</t>
    </rPh>
    <rPh sb="149" eb="151">
      <t>ホゾン</t>
    </rPh>
    <rPh sb="354" eb="356">
      <t>イドウ</t>
    </rPh>
    <phoneticPr fontId="42"/>
  </si>
  <si>
    <t xml:space="preserve"> 必修学習の時のみ作成してください。
 学習後一週間以内を目途に提出します。</t>
    <rPh sb="1" eb="3">
      <t>ヒッシュウ</t>
    </rPh>
    <rPh sb="3" eb="5">
      <t>ガクシュウ</t>
    </rPh>
    <rPh sb="6" eb="7">
      <t>トキ</t>
    </rPh>
    <rPh sb="9" eb="11">
      <t>サクセイ</t>
    </rPh>
    <rPh sb="21" eb="23">
      <t>ガクシュウ</t>
    </rPh>
    <rPh sb="23" eb="24">
      <t>ゴ</t>
    </rPh>
    <rPh sb="24" eb="27">
      <t>イッシュウカン</t>
    </rPh>
    <rPh sb="27" eb="29">
      <t>イナイ</t>
    </rPh>
    <rPh sb="30" eb="32">
      <t>メド</t>
    </rPh>
    <rPh sb="33" eb="35">
      <t>テイシュツ</t>
    </rPh>
    <phoneticPr fontId="42"/>
  </si>
  <si>
    <t>正式校園名</t>
    <rPh sb="0" eb="3">
      <t>ガッコウメイエンメイ</t>
    </rPh>
    <phoneticPr fontId="45"/>
  </si>
  <si>
    <t>区順</t>
    <rPh sb="0" eb="1">
      <t>ク</t>
    </rPh>
    <rPh sb="1" eb="2">
      <t>ジュン</t>
    </rPh>
    <phoneticPr fontId="36"/>
  </si>
  <si>
    <t>通番</t>
    <rPh sb="0" eb="2">
      <t>ツウバン</t>
    </rPh>
    <phoneticPr fontId="36"/>
  </si>
  <si>
    <t>校種</t>
    <rPh sb="0" eb="1">
      <t>コウ</t>
    </rPh>
    <rPh sb="1" eb="2">
      <t>シュ</t>
    </rPh>
    <phoneticPr fontId="36"/>
  </si>
  <si>
    <t>区</t>
    <rPh sb="0" eb="1">
      <t>ク</t>
    </rPh>
    <phoneticPr fontId="36"/>
  </si>
  <si>
    <t>読み</t>
    <rPh sb="0" eb="1">
      <t>ヨ</t>
    </rPh>
    <phoneticPr fontId="36"/>
  </si>
  <si>
    <t>学校番号</t>
    <rPh sb="0" eb="2">
      <t>ガッコウ</t>
    </rPh>
    <rPh sb="2" eb="4">
      <t>バンゴウ</t>
    </rPh>
    <phoneticPr fontId="36"/>
  </si>
  <si>
    <t>人事番号</t>
    <rPh sb="0" eb="2">
      <t>ジンジ</t>
    </rPh>
    <rPh sb="2" eb="4">
      <t>バンゴウ</t>
    </rPh>
    <phoneticPr fontId="36"/>
  </si>
  <si>
    <t>住所</t>
    <rPh sb="0" eb="2">
      <t>ジュウショ</t>
    </rPh>
    <phoneticPr fontId="35"/>
  </si>
  <si>
    <t>ＰＴＡ組織名</t>
    <rPh sb="3" eb="6">
      <t>ソシキメイ</t>
    </rPh>
    <phoneticPr fontId="49"/>
  </si>
  <si>
    <t>略名</t>
    <rPh sb="0" eb="1">
      <t>リャク</t>
    </rPh>
    <rPh sb="1" eb="2">
      <t>メイ</t>
    </rPh>
    <phoneticPr fontId="49"/>
  </si>
  <si>
    <t>P会長</t>
    <rPh sb="1" eb="3">
      <t>カイチョウ</t>
    </rPh>
    <phoneticPr fontId="49"/>
  </si>
  <si>
    <t>校長名</t>
    <rPh sb="0" eb="2">
      <t>コウチョウ</t>
    </rPh>
    <rPh sb="2" eb="3">
      <t>メイ</t>
    </rPh>
    <phoneticPr fontId="49"/>
  </si>
  <si>
    <t>教頭名</t>
    <rPh sb="0" eb="2">
      <t>キョウトウ</t>
    </rPh>
    <rPh sb="2" eb="3">
      <t>メイ</t>
    </rPh>
    <phoneticPr fontId="49"/>
  </si>
  <si>
    <t>一覧No</t>
    <rPh sb="0" eb="2">
      <t>イチラン</t>
    </rPh>
    <phoneticPr fontId="50"/>
  </si>
  <si>
    <t>P職</t>
    <rPh sb="1" eb="2">
      <t>ショク</t>
    </rPh>
    <phoneticPr fontId="50"/>
  </si>
  <si>
    <t>小</t>
    <rPh sb="0" eb="1">
      <t>ショウ</t>
    </rPh>
    <phoneticPr fontId="36"/>
  </si>
  <si>
    <t>札幌市立日新小学校保護者と先生の会</t>
    <rPh sb="9" eb="12">
      <t>ホゴシャ</t>
    </rPh>
    <phoneticPr fontId="35"/>
  </si>
  <si>
    <t>代表</t>
    <rPh sb="0" eb="2">
      <t>ダイヒョウ</t>
    </rPh>
    <phoneticPr fontId="7"/>
  </si>
  <si>
    <t>中</t>
    <rPh sb="0" eb="1">
      <t>チュウ</t>
    </rPh>
    <phoneticPr fontId="36"/>
  </si>
  <si>
    <t>中央</t>
    <rPh sb="0" eb="2">
      <t>チュウオウ</t>
    </rPh>
    <phoneticPr fontId="36"/>
  </si>
  <si>
    <t>中島</t>
    <rPh sb="0" eb="1">
      <t>チュウ</t>
    </rPh>
    <phoneticPr fontId="36"/>
  </si>
  <si>
    <t>札幌市立星友館中学校</t>
    <rPh sb="0" eb="4">
      <t>サッポロシリツ</t>
    </rPh>
    <rPh sb="4" eb="5">
      <t>ホシ</t>
    </rPh>
    <rPh sb="5" eb="6">
      <t>トモ</t>
    </rPh>
    <rPh sb="6" eb="7">
      <t>カン</t>
    </rPh>
    <rPh sb="7" eb="10">
      <t>チュウガッコウ</t>
    </rPh>
    <phoneticPr fontId="21"/>
  </si>
  <si>
    <t>中</t>
    <rPh sb="0" eb="1">
      <t>ナカ</t>
    </rPh>
    <phoneticPr fontId="21"/>
  </si>
  <si>
    <t>星友館</t>
    <rPh sb="0" eb="1">
      <t>ホシ</t>
    </rPh>
    <rPh sb="1" eb="2">
      <t>トモ</t>
    </rPh>
    <rPh sb="2" eb="3">
      <t>カン</t>
    </rPh>
    <phoneticPr fontId="21"/>
  </si>
  <si>
    <t>せいゆうかん</t>
  </si>
  <si>
    <t>南3条西7丁目</t>
    <rPh sb="0" eb="1">
      <t>ミナミ</t>
    </rPh>
    <rPh sb="2" eb="3">
      <t>ジョウ</t>
    </rPh>
    <rPh sb="3" eb="4">
      <t>ニシ</t>
    </rPh>
    <phoneticPr fontId="21"/>
  </si>
  <si>
    <t>206-8318</t>
  </si>
  <si>
    <t>218-5712</t>
  </si>
  <si>
    <t>星友館中</t>
    <rPh sb="0" eb="1">
      <t>ホシ</t>
    </rPh>
    <rPh sb="1" eb="2">
      <t>トモ</t>
    </rPh>
    <rPh sb="2" eb="3">
      <t>カン</t>
    </rPh>
    <rPh sb="3" eb="4">
      <t>チュウ</t>
    </rPh>
    <phoneticPr fontId="21"/>
  </si>
  <si>
    <t>中央</t>
    <rPh sb="0" eb="2">
      <t>チュウオウ</t>
    </rPh>
    <phoneticPr fontId="21"/>
  </si>
  <si>
    <t>札幌いづみ</t>
    <rPh sb="0" eb="2">
      <t>サッポロ</t>
    </rPh>
    <phoneticPr fontId="38"/>
  </si>
  <si>
    <t>大通</t>
    <rPh sb="0" eb="2">
      <t>オオドオリ</t>
    </rPh>
    <phoneticPr fontId="39"/>
  </si>
  <si>
    <t>宮の森</t>
    <rPh sb="0" eb="1">
      <t>ミヤ</t>
    </rPh>
    <rPh sb="2" eb="3">
      <t>モリ</t>
    </rPh>
    <phoneticPr fontId="38"/>
  </si>
  <si>
    <t>高</t>
    <rPh sb="0" eb="1">
      <t>コウ</t>
    </rPh>
    <phoneticPr fontId="21"/>
  </si>
  <si>
    <t>旭丘高等</t>
    <rPh sb="2" eb="4">
      <t>コウトウ</t>
    </rPh>
    <phoneticPr fontId="36"/>
  </si>
  <si>
    <t>札幌市立新陽小学校保護者と先生の会</t>
    <rPh sb="9" eb="12">
      <t>ホゴシャ</t>
    </rPh>
    <phoneticPr fontId="35"/>
  </si>
  <si>
    <t>札幌市立幌北小学校ひまわり分校</t>
    <rPh sb="7" eb="9">
      <t>ガッコウ</t>
    </rPh>
    <phoneticPr fontId="35"/>
  </si>
  <si>
    <t>札幌市立屯田中央中学校</t>
    <rPh sb="6" eb="8">
      <t>チュウオウ</t>
    </rPh>
    <phoneticPr fontId="35"/>
  </si>
  <si>
    <t>屯田中央</t>
    <rPh sb="2" eb="3">
      <t>チュウ</t>
    </rPh>
    <phoneticPr fontId="35"/>
  </si>
  <si>
    <t>屯田中央中</t>
    <rPh sb="2" eb="3">
      <t>チュウ</t>
    </rPh>
    <phoneticPr fontId="35"/>
  </si>
  <si>
    <t>札幌市立北辰中学校ひまわり分校</t>
    <rPh sb="7" eb="9">
      <t>ガッコウ</t>
    </rPh>
    <phoneticPr fontId="35"/>
  </si>
  <si>
    <t>北</t>
    <rPh sb="0" eb="1">
      <t>キタ</t>
    </rPh>
    <phoneticPr fontId="21"/>
  </si>
  <si>
    <t>白楊</t>
    <rPh sb="0" eb="1">
      <t>ハク</t>
    </rPh>
    <rPh sb="1" eb="2">
      <t>ヨウ</t>
    </rPh>
    <phoneticPr fontId="21"/>
  </si>
  <si>
    <t>養</t>
    <rPh sb="0" eb="1">
      <t>マモル</t>
    </rPh>
    <phoneticPr fontId="21"/>
  </si>
  <si>
    <t>豊明高等養護</t>
    <rPh sb="4" eb="6">
      <t>ヨウゴ</t>
    </rPh>
    <phoneticPr fontId="21"/>
  </si>
  <si>
    <t>豊明高等支援</t>
    <rPh sb="4" eb="6">
      <t>シエン</t>
    </rPh>
    <phoneticPr fontId="35"/>
  </si>
  <si>
    <t>道立</t>
    <rPh sb="0" eb="2">
      <t>ドウリツ</t>
    </rPh>
    <phoneticPr fontId="21"/>
  </si>
  <si>
    <t>北海道札幌聾</t>
    <rPh sb="3" eb="5">
      <t>サッポロ</t>
    </rPh>
    <rPh sb="5" eb="6">
      <t>ロウ</t>
    </rPh>
    <phoneticPr fontId="21"/>
  </si>
  <si>
    <t>拓北養護</t>
    <rPh sb="0" eb="2">
      <t>タクホク</t>
    </rPh>
    <rPh sb="2" eb="4">
      <t>ヨウゴ</t>
    </rPh>
    <phoneticPr fontId="21"/>
  </si>
  <si>
    <t>中等</t>
    <rPh sb="0" eb="2">
      <t>チュウトウ</t>
    </rPh>
    <phoneticPr fontId="36"/>
  </si>
  <si>
    <t>施設型給付</t>
    <rPh sb="0" eb="3">
      <t>シセツガタ</t>
    </rPh>
    <rPh sb="3" eb="5">
      <t>キュウフ</t>
    </rPh>
    <phoneticPr fontId="36"/>
  </si>
  <si>
    <t>あゆみ第二</t>
    <rPh sb="3" eb="4">
      <t>ダイ</t>
    </rPh>
    <rPh sb="4" eb="5">
      <t>ニ</t>
    </rPh>
    <phoneticPr fontId="38"/>
  </si>
  <si>
    <t>幼保連携型認定こども園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phoneticPr fontId="21"/>
  </si>
  <si>
    <t>子</t>
    <rPh sb="0" eb="1">
      <t>コ</t>
    </rPh>
    <phoneticPr fontId="21"/>
  </si>
  <si>
    <t>認定こども園　ふしこ幼稚園</t>
    <rPh sb="10" eb="12">
      <t>ヨウチ</t>
    </rPh>
    <phoneticPr fontId="36"/>
  </si>
  <si>
    <t>新札幌わかば小</t>
    <rPh sb="6" eb="7">
      <t>ショウ</t>
    </rPh>
    <phoneticPr fontId="35"/>
  </si>
  <si>
    <t>もみじ台中</t>
    <rPh sb="3" eb="4">
      <t>ダイ</t>
    </rPh>
    <rPh sb="4" eb="5">
      <t>チュウ</t>
    </rPh>
    <phoneticPr fontId="35"/>
  </si>
  <si>
    <t>虹の森カトリック</t>
    <rPh sb="0" eb="1">
      <t>ニジ</t>
    </rPh>
    <rPh sb="2" eb="3">
      <t>モリ</t>
    </rPh>
    <phoneticPr fontId="39"/>
  </si>
  <si>
    <t>札幌養護</t>
    <rPh sb="2" eb="4">
      <t>ヨウゴ</t>
    </rPh>
    <phoneticPr fontId="21"/>
  </si>
  <si>
    <t>中の島</t>
    <rPh sb="0" eb="1">
      <t>チュウ</t>
    </rPh>
    <phoneticPr fontId="36"/>
  </si>
  <si>
    <t>札幌市立平岡中央中学校</t>
    <rPh sb="6" eb="8">
      <t>チュウオウ</t>
    </rPh>
    <phoneticPr fontId="35"/>
  </si>
  <si>
    <t>平岡中央中</t>
    <rPh sb="2" eb="4">
      <t>チュウオウ</t>
    </rPh>
    <rPh sb="4" eb="5">
      <t>チュウ</t>
    </rPh>
    <phoneticPr fontId="35"/>
  </si>
  <si>
    <t>美しが丘</t>
    <rPh sb="0" eb="1">
      <t>ウツク</t>
    </rPh>
    <rPh sb="3" eb="4">
      <t>オカ</t>
    </rPh>
    <phoneticPr fontId="39"/>
  </si>
  <si>
    <t>札幌市立認定こども園にじいろ</t>
    <rPh sb="0" eb="4">
      <t>サッポロシリツ</t>
    </rPh>
    <phoneticPr fontId="36"/>
  </si>
  <si>
    <t>認定こども園にじいろ</t>
    <rPh sb="0" eb="2">
      <t>ニンテイ</t>
    </rPh>
    <rPh sb="5" eb="6">
      <t>エン</t>
    </rPh>
    <phoneticPr fontId="36"/>
  </si>
  <si>
    <t>常盤2条3丁目1番1号</t>
    <rPh sb="0" eb="2">
      <t>トキワ</t>
    </rPh>
    <phoneticPr fontId="35"/>
  </si>
  <si>
    <t>真駒内</t>
    <rPh sb="0" eb="3">
      <t>マコマナイ</t>
    </rPh>
    <phoneticPr fontId="38"/>
  </si>
  <si>
    <t>豊成養護</t>
    <rPh sb="0" eb="2">
      <t>トヨシゲ</t>
    </rPh>
    <rPh sb="2" eb="4">
      <t>ヨウゴ</t>
    </rPh>
    <phoneticPr fontId="21"/>
  </si>
  <si>
    <t>北海道真駒内養護学校</t>
    <rPh sb="0" eb="3">
      <t>ホッカイドウ</t>
    </rPh>
    <rPh sb="6" eb="8">
      <t>ヨウゴ</t>
    </rPh>
    <phoneticPr fontId="36"/>
  </si>
  <si>
    <t>真駒内養護</t>
    <rPh sb="3" eb="5">
      <t>ヨウゴ</t>
    </rPh>
    <phoneticPr fontId="21"/>
  </si>
  <si>
    <t>みなみの杜高等支援</t>
    <rPh sb="4" eb="5">
      <t>モリ</t>
    </rPh>
    <rPh sb="5" eb="7">
      <t>コウトウ</t>
    </rPh>
    <rPh sb="7" eb="9">
      <t>シエン</t>
    </rPh>
    <phoneticPr fontId="21"/>
  </si>
  <si>
    <t>札幌市立福井野小学校保護者と先生の会</t>
    <rPh sb="10" eb="13">
      <t>ホゴシャ</t>
    </rPh>
    <phoneticPr fontId="35"/>
  </si>
  <si>
    <t>北翔養護</t>
    <rPh sb="2" eb="4">
      <t>ヨウゴ</t>
    </rPh>
    <phoneticPr fontId="21"/>
  </si>
  <si>
    <t>手稲中央</t>
    <rPh sb="0" eb="2">
      <t>テイネ</t>
    </rPh>
    <rPh sb="2" eb="4">
      <t>チュウオウ</t>
    </rPh>
    <phoneticPr fontId="21"/>
  </si>
  <si>
    <t>高等養護</t>
    <rPh sb="0" eb="2">
      <t>コウトウ</t>
    </rPh>
    <rPh sb="2" eb="4">
      <t>ヨウゴ</t>
    </rPh>
    <phoneticPr fontId="21"/>
  </si>
  <si>
    <t>手稲養護</t>
    <rPh sb="2" eb="4">
      <t>ヨウゴ</t>
    </rPh>
    <phoneticPr fontId="21"/>
  </si>
  <si>
    <t>北海道星置養護学校</t>
    <rPh sb="0" eb="3">
      <t>ホッカイドウ</t>
    </rPh>
    <phoneticPr fontId="36"/>
  </si>
  <si>
    <t>星置養護</t>
    <rPh sb="0" eb="2">
      <t>ホシオキ</t>
    </rPh>
    <rPh sb="2" eb="4">
      <t>ヨウゴ</t>
    </rPh>
    <phoneticPr fontId="21"/>
  </si>
  <si>
    <t>札幌視覚支援</t>
    <rPh sb="0" eb="2">
      <t>サッポロ</t>
    </rPh>
    <rPh sb="2" eb="4">
      <t>シカク</t>
    </rPh>
    <rPh sb="4" eb="6">
      <t>シエン</t>
    </rPh>
    <phoneticPr fontId="21"/>
  </si>
  <si>
    <t>札幌養共栄分校</t>
    <rPh sb="3" eb="5">
      <t>キョウエイ</t>
    </rPh>
    <phoneticPr fontId="21"/>
  </si>
  <si>
    <t>白樺高等養護</t>
    <rPh sb="0" eb="2">
      <t>シラカバ</t>
    </rPh>
    <rPh sb="2" eb="4">
      <t>コウトウ</t>
    </rPh>
    <rPh sb="4" eb="6">
      <t>ヨウゴ</t>
    </rPh>
    <phoneticPr fontId="21"/>
  </si>
  <si>
    <t>学校名 ・ 園名</t>
    <rPh sb="0" eb="3">
      <t>ガッコウメイ</t>
    </rPh>
    <rPh sb="6" eb="8">
      <t>エンメイ</t>
    </rPh>
    <phoneticPr fontId="45"/>
  </si>
  <si>
    <t>･区･</t>
    <rPh sb="1" eb="2">
      <t>ク</t>
    </rPh>
    <phoneticPr fontId="35"/>
  </si>
  <si>
    <t>･･施設住所･･</t>
    <rPh sb="2" eb="4">
      <t>シセツ</t>
    </rPh>
    <rPh sb="4" eb="6">
      <t>ジュウショ</t>
    </rPh>
    <phoneticPr fontId="35"/>
  </si>
  <si>
    <t>&gt;&gt;ＰＴＡ組織正式名称&lt;&lt;</t>
    <rPh sb="7" eb="9">
      <t>セイシキ</t>
    </rPh>
    <rPh sb="9" eb="11">
      <t>メイショウ</t>
    </rPh>
    <phoneticPr fontId="35"/>
  </si>
  <si>
    <t>開設No</t>
    <rPh sb="0" eb="2">
      <t>カイセツ</t>
    </rPh>
    <phoneticPr fontId="32"/>
  </si>
  <si>
    <t>代表者
職名</t>
    <rPh sb="0" eb="3">
      <t>ダイヒョウシャ</t>
    </rPh>
    <rPh sb="4" eb="6">
      <t>ショクメイ</t>
    </rPh>
    <phoneticPr fontId="32"/>
  </si>
  <si>
    <r>
      <rPr>
        <b/>
        <u/>
        <sz val="12"/>
        <color theme="1"/>
        <rFont val="ＭＳ ゴシック"/>
        <family val="3"/>
        <charset val="128"/>
      </rPr>
      <t xml:space="preserve"> [① 学習計画書] </t>
    </r>
    <r>
      <rPr>
        <u/>
        <sz val="12"/>
        <color theme="1"/>
        <rFont val="ＭＳ ゴシック"/>
        <family val="3"/>
        <charset val="128"/>
      </rPr>
      <t>から順に作成します。押印は､予算計画書に</t>
    </r>
    <r>
      <rPr>
        <b/>
        <u/>
        <sz val="12"/>
        <color rgb="FFC00000"/>
        <rFont val="ＭＳ ゴシック"/>
        <family val="3"/>
        <charset val="128"/>
      </rPr>
      <t>２か所</t>
    </r>
    <r>
      <rPr>
        <u/>
        <sz val="12"/>
        <color theme="1"/>
        <rFont val="ＭＳ ゴシック"/>
        <family val="3"/>
        <charset val="128"/>
      </rPr>
      <t xml:space="preserve">です。
</t>
    </r>
    <r>
      <rPr>
        <sz val="12"/>
        <color theme="1"/>
        <rFont val="ＭＳ ゴシック"/>
        <family val="3"/>
        <charset val="128"/>
      </rPr>
      <t>　↓</t>
    </r>
    <rPh sb="13" eb="14">
      <t>ジュン</t>
    </rPh>
    <rPh sb="15" eb="17">
      <t>サクセイ</t>
    </rPh>
    <rPh sb="21" eb="23">
      <t>オウイン</t>
    </rPh>
    <rPh sb="25" eb="27">
      <t>ヨサン</t>
    </rPh>
    <rPh sb="27" eb="30">
      <t>ケイカクショ</t>
    </rPh>
    <rPh sb="33" eb="34">
      <t>ショ</t>
    </rPh>
    <phoneticPr fontId="42"/>
  </si>
  <si>
    <r>
      <t>　① 学習計画書</t>
    </r>
    <r>
      <rPr>
        <sz val="12"/>
        <color theme="1"/>
        <rFont val="ＭＳ ゴシック"/>
        <family val="3"/>
        <charset val="128"/>
      </rPr>
      <t>・・・・・</t>
    </r>
    <phoneticPr fontId="42"/>
  </si>
  <si>
    <r>
      <t>　② 予算計画書</t>
    </r>
    <r>
      <rPr>
        <sz val="12"/>
        <color theme="1"/>
        <rFont val="ＭＳ ゴシック"/>
        <family val="3"/>
        <charset val="128"/>
      </rPr>
      <t>・・・・・</t>
    </r>
    <phoneticPr fontId="42"/>
  </si>
  <si>
    <r>
      <t>　③ 学級生名簿</t>
    </r>
    <r>
      <rPr>
        <sz val="12"/>
        <color theme="1"/>
        <rFont val="ＭＳ ゴシック"/>
        <family val="3"/>
        <charset val="128"/>
      </rPr>
      <t>・・・・・</t>
    </r>
    <phoneticPr fontId="42"/>
  </si>
  <si>
    <r>
      <t>○</t>
    </r>
    <r>
      <rPr>
        <b/>
        <sz val="6"/>
        <color theme="1"/>
        <rFont val="ＭＳ ゴシック"/>
        <family val="3"/>
        <charset val="128"/>
      </rPr>
      <t xml:space="preserve"> </t>
    </r>
    <r>
      <rPr>
        <b/>
        <sz val="12"/>
        <color theme="1"/>
        <rFont val="ＭＳ ゴシック"/>
        <family val="3"/>
        <charset val="128"/>
      </rPr>
      <t>学習報告書(1)～(5)</t>
    </r>
    <r>
      <rPr>
        <sz val="6"/>
        <color theme="1"/>
        <rFont val="ＭＳ ゴシック"/>
        <family val="3"/>
        <charset val="128"/>
      </rPr>
      <t xml:space="preserve"> </t>
    </r>
    <r>
      <rPr>
        <sz val="12"/>
        <color theme="1"/>
        <rFont val="ＭＳ ゴシック"/>
        <family val="3"/>
        <charset val="128"/>
      </rPr>
      <t>・・・</t>
    </r>
    <rPh sb="2" eb="4">
      <t>ガクシュウ</t>
    </rPh>
    <phoneticPr fontId="42"/>
  </si>
  <si>
    <r>
      <t>手書き用｢学習報告書｣枠</t>
    </r>
    <r>
      <rPr>
        <sz val="12"/>
        <color theme="1"/>
        <rFont val="ＭＳ ゴシック"/>
        <family val="3"/>
        <charset val="128"/>
      </rPr>
      <t xml:space="preserve"> ・・</t>
    </r>
    <rPh sb="0" eb="2">
      <t>テガ</t>
    </rPh>
    <rPh sb="3" eb="4">
      <t>ヨウ</t>
    </rPh>
    <rPh sb="5" eb="7">
      <t>ガクシュウ</t>
    </rPh>
    <phoneticPr fontId="42"/>
  </si>
  <si>
    <r>
      <t xml:space="preserve">　④ 完了届 </t>
    </r>
    <r>
      <rPr>
        <sz val="12"/>
        <color theme="1"/>
        <rFont val="ＭＳ ゴシック"/>
        <family val="3"/>
        <charset val="128"/>
      </rPr>
      <t>・・・・・・・</t>
    </r>
    <phoneticPr fontId="42"/>
  </si>
  <si>
    <r>
      <t xml:space="preserve">　⑤ 出納簿 </t>
    </r>
    <r>
      <rPr>
        <sz val="12"/>
        <color theme="1"/>
        <rFont val="ＭＳ ゴシック"/>
        <family val="3"/>
        <charset val="128"/>
      </rPr>
      <t>・・・・・・・</t>
    </r>
    <phoneticPr fontId="42"/>
  </si>
  <si>
    <t>豊成支援</t>
    <rPh sb="2" eb="4">
      <t>シエン</t>
    </rPh>
    <phoneticPr fontId="35"/>
  </si>
  <si>
    <t>北翔支援</t>
    <rPh sb="2" eb="4">
      <t>シエン</t>
    </rPh>
    <phoneticPr fontId="35"/>
  </si>
  <si>
    <t>市立札幌豊明高等支援学校</t>
    <rPh sb="0" eb="2">
      <t>シリツ</t>
    </rPh>
    <rPh sb="2" eb="4">
      <t>サッポロ</t>
    </rPh>
    <phoneticPr fontId="35"/>
  </si>
  <si>
    <t>市立札幌開成中等教育学校</t>
    <rPh sb="0" eb="2">
      <t>シリツ</t>
    </rPh>
    <rPh sb="2" eb="4">
      <t>サッポロ</t>
    </rPh>
    <rPh sb="8" eb="10">
      <t>キョウイク</t>
    </rPh>
    <phoneticPr fontId="36"/>
  </si>
  <si>
    <t>市立札幌豊成支援学校</t>
    <rPh sb="2" eb="4">
      <t>サッポロ</t>
    </rPh>
    <rPh sb="6" eb="8">
      <t>シエン</t>
    </rPh>
    <rPh sb="8" eb="10">
      <t>ガッコウ</t>
    </rPh>
    <phoneticPr fontId="36"/>
  </si>
  <si>
    <t>市立札幌みなみの杜高等支援学校</t>
    <rPh sb="0" eb="2">
      <t>シリツ</t>
    </rPh>
    <rPh sb="2" eb="4">
      <t>サッポロ</t>
    </rPh>
    <rPh sb="8" eb="9">
      <t>モリ</t>
    </rPh>
    <rPh sb="9" eb="11">
      <t>コウトウ</t>
    </rPh>
    <rPh sb="11" eb="13">
      <t>シエン</t>
    </rPh>
    <rPh sb="13" eb="15">
      <t>ガッコウ</t>
    </rPh>
    <phoneticPr fontId="36"/>
  </si>
  <si>
    <t>市立札幌山の手支援学校</t>
    <rPh sb="2" eb="4">
      <t>サッポロ</t>
    </rPh>
    <rPh sb="7" eb="9">
      <t>シエン</t>
    </rPh>
    <phoneticPr fontId="35"/>
  </si>
  <si>
    <t>市立札幌北翔支援学校</t>
    <rPh sb="2" eb="4">
      <t>サッポロ</t>
    </rPh>
    <rPh sb="6" eb="8">
      <t>シエン</t>
    </rPh>
    <rPh sb="8" eb="10">
      <t>ガッコウ</t>
    </rPh>
    <phoneticPr fontId="36"/>
  </si>
  <si>
    <t>大通東6丁目12番地1</t>
    <phoneticPr fontId="35"/>
  </si>
  <si>
    <t>南21条西5丁目1-1</t>
    <phoneticPr fontId="35"/>
  </si>
  <si>
    <t>南3条西7丁目1-1</t>
    <phoneticPr fontId="35"/>
  </si>
  <si>
    <t>北8条西17丁目1番地</t>
    <rPh sb="9" eb="11">
      <t>バンチ</t>
    </rPh>
    <phoneticPr fontId="35"/>
  </si>
  <si>
    <t>南2条西15丁目291番地98</t>
    <rPh sb="11" eb="13">
      <t>バンチ</t>
    </rPh>
    <phoneticPr fontId="35"/>
  </si>
  <si>
    <t>北8条西25丁目2-1</t>
    <phoneticPr fontId="35"/>
  </si>
  <si>
    <t>宮の森4条6丁目1-1</t>
    <phoneticPr fontId="35"/>
  </si>
  <si>
    <t>南14条西10丁目1-1</t>
    <phoneticPr fontId="35"/>
  </si>
  <si>
    <t>北9条西1丁目1-1</t>
    <phoneticPr fontId="35"/>
  </si>
  <si>
    <t>新琴似10条11丁目5-1</t>
    <phoneticPr fontId="35"/>
  </si>
  <si>
    <t>北27条西14丁目1-1</t>
    <phoneticPr fontId="35"/>
  </si>
  <si>
    <t>北24条西7丁目1-1</t>
    <phoneticPr fontId="35"/>
  </si>
  <si>
    <t>北31条西9丁目2-1</t>
    <phoneticPr fontId="35"/>
  </si>
  <si>
    <t>北42条東10丁目2-3</t>
    <phoneticPr fontId="35"/>
  </si>
  <si>
    <t>北39条東4丁目1-1</t>
    <phoneticPr fontId="35"/>
  </si>
  <si>
    <t>北18条東6丁目1-10</t>
    <phoneticPr fontId="35"/>
  </si>
  <si>
    <t>北19条東14丁目1-1</t>
    <phoneticPr fontId="35"/>
  </si>
  <si>
    <t>北31条東14丁目1-1</t>
    <phoneticPr fontId="35"/>
  </si>
  <si>
    <t>北郷6条3丁目5-2</t>
    <phoneticPr fontId="35"/>
  </si>
  <si>
    <t>本通1丁目北4-1</t>
    <phoneticPr fontId="35"/>
  </si>
  <si>
    <t>本通14丁目南6-1</t>
    <phoneticPr fontId="35"/>
  </si>
  <si>
    <t>北46条東6丁目1-1</t>
    <phoneticPr fontId="35"/>
  </si>
  <si>
    <t>厚別南7丁目9-1</t>
    <phoneticPr fontId="35"/>
  </si>
  <si>
    <t>もみじ台西3丁目4-1</t>
    <phoneticPr fontId="35"/>
  </si>
  <si>
    <t>上野幌2条4丁目5-1</t>
    <phoneticPr fontId="35"/>
  </si>
  <si>
    <t>月寒西2条5丁目1-1</t>
    <phoneticPr fontId="35"/>
  </si>
  <si>
    <t>中の島2条1丁目1-22</t>
    <phoneticPr fontId="35"/>
  </si>
  <si>
    <t>平岸1条15丁目2-1</t>
    <phoneticPr fontId="35"/>
  </si>
  <si>
    <t>平岡5条3丁目9-1</t>
    <phoneticPr fontId="35"/>
  </si>
  <si>
    <t>八軒7条東1丁目1-1</t>
    <phoneticPr fontId="35"/>
  </si>
  <si>
    <t>西野8条4丁目4-1</t>
    <phoneticPr fontId="35"/>
  </si>
  <si>
    <t>発寒2条4丁目1-1　</t>
    <phoneticPr fontId="35"/>
  </si>
  <si>
    <t>福井6丁目11-1</t>
    <phoneticPr fontId="35"/>
  </si>
  <si>
    <t>平和3条8丁目2-1</t>
    <phoneticPr fontId="35"/>
  </si>
  <si>
    <t>山の手5条6丁目1-1</t>
    <phoneticPr fontId="35"/>
  </si>
  <si>
    <t>真駒内曙町2丁目1-2</t>
    <phoneticPr fontId="35"/>
  </si>
  <si>
    <t>新発寒6条6丁目3-1</t>
    <phoneticPr fontId="35"/>
  </si>
  <si>
    <t>前田2条12丁目1-2</t>
    <phoneticPr fontId="35"/>
  </si>
  <si>
    <t>西宮の沢2条4丁目15-1</t>
    <phoneticPr fontId="35"/>
  </si>
  <si>
    <t>前田7条13丁目1-1</t>
    <phoneticPr fontId="35"/>
  </si>
  <si>
    <t>札幌市立清田緑小学校保護者と先生の会</t>
    <rPh sb="10" eb="13">
      <t>ホゴシャ</t>
    </rPh>
    <phoneticPr fontId="35"/>
  </si>
  <si>
    <t>市立札幌豊成支援学校保護者と教職員の会</t>
    <rPh sb="2" eb="4">
      <t>サッポロ</t>
    </rPh>
    <rPh sb="6" eb="8">
      <t>シエン</t>
    </rPh>
    <phoneticPr fontId="35"/>
  </si>
  <si>
    <t>市立札幌北翔支援学校父母と教職員の会</t>
    <rPh sb="2" eb="4">
      <t>サッポロ</t>
    </rPh>
    <rPh sb="6" eb="8">
      <t>シエン</t>
    </rPh>
    <phoneticPr fontId="35"/>
  </si>
  <si>
    <t>札幌市立盤渓小学校保護者と先生の会</t>
  </si>
  <si>
    <t>札幌市立義務教育学校福移学園</t>
    <rPh sb="4" eb="10">
      <t>ギムキョウイクガッコウ</t>
    </rPh>
    <rPh sb="12" eb="14">
      <t>ガクエン</t>
    </rPh>
    <phoneticPr fontId="35"/>
  </si>
  <si>
    <t>札幌市立平岸西小学校保護者と先生の会</t>
    <rPh sb="10" eb="13">
      <t>ホゴシャ</t>
    </rPh>
    <phoneticPr fontId="35"/>
  </si>
  <si>
    <r>
      <t>　</t>
    </r>
    <r>
      <rPr>
        <b/>
        <sz val="10"/>
        <color rgb="FF0070C0"/>
        <rFont val="ＭＳ Ｐゴシック"/>
        <family val="3"/>
        <charset val="128"/>
      </rPr>
      <t>← 提出日  ( 締切日は 5/7 です。 )</t>
    </r>
    <rPh sb="3" eb="6">
      <t>テイシュツビ</t>
    </rPh>
    <phoneticPr fontId="42"/>
  </si>
  <si>
    <t>ほしおきガーデン星の子幼稚園</t>
    <rPh sb="8" eb="9">
      <t>ホシ</t>
    </rPh>
    <rPh sb="10" eb="11">
      <t>コ</t>
    </rPh>
    <rPh sb="11" eb="14">
      <t>ヨウチエン</t>
    </rPh>
    <phoneticPr fontId="21"/>
  </si>
  <si>
    <t>星の子</t>
    <rPh sb="0" eb="1">
      <t>ホシ</t>
    </rPh>
    <rPh sb="2" eb="3">
      <t>コ</t>
    </rPh>
    <phoneticPr fontId="21"/>
  </si>
  <si>
    <t>ほしのこ</t>
    <phoneticPr fontId="21"/>
  </si>
  <si>
    <t>006-0853</t>
    <phoneticPr fontId="21"/>
  </si>
  <si>
    <t>星置3条8丁目1-10</t>
    <rPh sb="0" eb="2">
      <t>ホシオキ</t>
    </rPh>
    <rPh sb="3" eb="4">
      <t>ジョウ</t>
    </rPh>
    <rPh sb="5" eb="7">
      <t>チョウメ</t>
    </rPh>
    <phoneticPr fontId="21"/>
  </si>
  <si>
    <t>683-1675</t>
    <phoneticPr fontId="21"/>
  </si>
  <si>
    <t>683-1662</t>
    <phoneticPr fontId="21"/>
  </si>
  <si>
    <t>星の子幼稚園若草会</t>
    <rPh sb="0" eb="1">
      <t>ホシ</t>
    </rPh>
    <rPh sb="2" eb="3">
      <t>コ</t>
    </rPh>
    <rPh sb="3" eb="6">
      <t>ヨウチエン</t>
    </rPh>
    <rPh sb="6" eb="9">
      <t>ワカクサカイ</t>
    </rPh>
    <phoneticPr fontId="21"/>
  </si>
  <si>
    <t>星の子幼</t>
    <rPh sb="0" eb="1">
      <t>ホシ</t>
    </rPh>
    <rPh sb="2" eb="3">
      <t>コ</t>
    </rPh>
    <rPh sb="3" eb="4">
      <t>ヨウ</t>
    </rPh>
    <phoneticPr fontId="21"/>
  </si>
  <si>
    <t>講演会　
座談会</t>
    <phoneticPr fontId="42"/>
  </si>
  <si>
    <t>ふしこ</t>
    <phoneticPr fontId="35"/>
  </si>
  <si>
    <t>認定こども園　もえれのもり</t>
    <phoneticPr fontId="35"/>
  </si>
  <si>
    <t>もえれのもり</t>
    <phoneticPr fontId="35"/>
  </si>
  <si>
    <t>東苗穂11条2丁目7-1</t>
    <phoneticPr fontId="35"/>
  </si>
  <si>
    <t>007-0811</t>
  </si>
  <si>
    <t>790-1080</t>
  </si>
  <si>
    <t>札幌市立栄西小学校保護者と先生の会</t>
    <rPh sb="9" eb="12">
      <t>ホゴシャ</t>
    </rPh>
    <phoneticPr fontId="35"/>
  </si>
  <si>
    <r>
      <rPr>
        <b/>
        <u/>
        <sz val="12"/>
        <color theme="1"/>
        <rFont val="ＭＳ ゴシック"/>
        <family val="3"/>
        <charset val="128"/>
      </rPr>
      <t xml:space="preserve"> ※ 書類の送付先 </t>
    </r>
    <r>
      <rPr>
        <b/>
        <sz val="12"/>
        <color theme="1"/>
        <rFont val="ＭＳ ゴシック"/>
        <family val="3"/>
        <charset val="128"/>
      </rPr>
      <t>→ 〒060-0002　札幌市中央区北2条西2丁目STV北2条ビル5階
                   札幌市教育委員会　総務部　生涯学習推進課 家庭教育学級担当
                   TEL(011)211-3872　　FAX(011)211-3873</t>
    </r>
    <rPh sb="3" eb="5">
      <t>ショルイ</t>
    </rPh>
    <rPh sb="6" eb="9">
      <t>ソウフサキ</t>
    </rPh>
    <rPh sb="74" eb="76">
      <t>ソウム</t>
    </rPh>
    <phoneticPr fontId="42"/>
  </si>
  <si>
    <t>札幌市立宮の森小学校保護者と先生の会</t>
    <phoneticPr fontId="42"/>
  </si>
  <si>
    <t>札幌市立幌南小学校PTA</t>
    <phoneticPr fontId="42"/>
  </si>
  <si>
    <t>札幌市立白楊小学校父母と先生の会</t>
    <phoneticPr fontId="42"/>
  </si>
  <si>
    <t>札幌市立光陽小学校保護者と先生の会</t>
  </si>
  <si>
    <t>札幌市立新琴似南小学校保護者と先生の会</t>
  </si>
  <si>
    <t>北光小学校保護者と先生の会</t>
  </si>
  <si>
    <t>札幌市立元町北小学校保護者と先生の会</t>
  </si>
  <si>
    <t>札幌市立栄中学校保護者と先生の会</t>
  </si>
  <si>
    <t>札幌市立羊丘中学校保護者と教職員の会</t>
    <rPh sb="13" eb="16">
      <t>キョウショクイン</t>
    </rPh>
    <phoneticPr fontId="35"/>
  </si>
  <si>
    <t>札幌市立羊丘小学校保護者と先生の会</t>
  </si>
  <si>
    <t>札幌市立南月寒小学校保護者と先生の会</t>
  </si>
  <si>
    <t>札幌市立有明小学校保護者と先生の会</t>
  </si>
  <si>
    <t>八軒小学校保護者と先生の会</t>
  </si>
  <si>
    <t>札幌市立山の手南小学校保護者と先生の会</t>
  </si>
  <si>
    <t>札幌市立手稲山口小学校保護者と先生の会</t>
  </si>
  <si>
    <t>担当教諭</t>
  </si>
  <si>
    <t>組織名確認済</t>
  </si>
  <si>
    <t>組織名確認済</t>
    <phoneticPr fontId="42"/>
  </si>
  <si>
    <t>８</t>
    <phoneticPr fontId="4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</si>
</sst>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&quot;¥&quot;#,##0_);\(&quot;¥&quot;#,##0\)"/>
    <numFmt numFmtId="177" formatCode="&quot;¥&quot;#,##0_);[Red]\(&quot;¥&quot;#,##0\)"/>
    <numFmt numFmtId="178" formatCode="_(&quot;¥&quot;* #,##0_);_(&quot;¥&quot;* \(#,##0\);_(&quot;¥&quot;* &quot;-&quot;_);_(@_)"/>
    <numFmt numFmtId="179" formatCode="000"/>
    <numFmt numFmtId="180" formatCode="##"/>
    <numFmt numFmtId="181" formatCode="0_ "/>
    <numFmt numFmtId="182" formatCode="#;#;"/>
    <numFmt numFmtId="183" formatCode="yyyy&quot;年&quot;m&quot;月&quot;d&quot;日&quot;;@"/>
    <numFmt numFmtId="184" formatCode="aaa"/>
    <numFmt numFmtId="185" formatCode="m&quot;月&quot;d&quot;日&quot;;@"/>
    <numFmt numFmtId="186" formatCode="m/d;@"/>
    <numFmt numFmtId="187" formatCode="[$-411]ggge&quot;年&quot;m&quot;月&quot;d&quot;日&quot;;@"/>
    <numFmt numFmtId="188" formatCode="General&quot; 人&quot;"/>
    <numFmt numFmtId="189" formatCode="h:mm;@"/>
    <numFmt numFmtId="190" formatCode="_ * #,##0_ ;_ * \-#,##0_ ;_ * &quot;0&quot;_ ;_ @_ "/>
  </numFmts>
  <fonts count="21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i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2"/>
      <color theme="1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i/>
      <sz val="8"/>
      <color rgb="FFFFFF00"/>
      <name val="ＭＳ Ｐゴシック"/>
      <family val="2"/>
      <charset val="128"/>
      <scheme val="minor"/>
    </font>
    <font>
      <i/>
      <sz val="10"/>
      <color rgb="FFFFFF00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i/>
      <sz val="8"/>
      <name val="ＭＳ Ｐゴシック"/>
      <family val="3"/>
      <charset val="128"/>
      <scheme val="minor"/>
    </font>
    <font>
      <b/>
      <i/>
      <sz val="14"/>
      <name val="ＭＳ 明朝"/>
      <family val="1"/>
      <charset val="128"/>
    </font>
    <font>
      <sz val="11"/>
      <name val="HGPｺﾞｼｯｸE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8"/>
      <color rgb="FFFFFF00"/>
      <name val="ＭＳ 明朝"/>
      <family val="1"/>
      <charset val="128"/>
    </font>
    <font>
      <i/>
      <sz val="8"/>
      <color rgb="FFFFFF00"/>
      <name val="ＭＳ 明朝"/>
      <family val="1"/>
      <charset val="128"/>
    </font>
    <font>
      <b/>
      <sz val="8"/>
      <color rgb="FFFFFF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u/>
      <sz val="14"/>
      <color rgb="FF0070C0"/>
      <name val="ＭＳ ゴシック"/>
      <family val="3"/>
      <charset val="128"/>
    </font>
    <font>
      <b/>
      <sz val="9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i/>
      <sz val="8"/>
      <name val="ᥤꥪ"/>
    </font>
    <font>
      <i/>
      <sz val="8"/>
      <name val="ＭＳ Ｐゴシック"/>
      <family val="2"/>
      <charset val="128"/>
      <scheme val="minor"/>
    </font>
    <font>
      <sz val="10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1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4"/>
      <color rgb="FF002060"/>
      <name val="Arial"/>
      <family val="2"/>
    </font>
    <font>
      <b/>
      <sz val="14"/>
      <name val="Arial"/>
      <family val="2"/>
    </font>
    <font>
      <b/>
      <sz val="14"/>
      <color rgb="FF0070C0"/>
      <name val="ＭＳ ゴシック"/>
      <family val="3"/>
      <charset val="128"/>
    </font>
    <font>
      <sz val="9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i/>
      <sz val="10"/>
      <color rgb="FF00B0F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6"/>
      <color theme="1"/>
      <name val="HG丸ｺﾞｼｯｸM-PRO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u/>
      <sz val="11"/>
      <color rgb="FF0070C0"/>
      <name val="ＭＳ Ｐゴシック"/>
      <family val="3"/>
      <charset val="128"/>
    </font>
    <font>
      <b/>
      <sz val="6"/>
      <color theme="1"/>
      <name val="ＭＳ ゴシック"/>
      <family val="3"/>
      <charset val="128"/>
    </font>
    <font>
      <sz val="9"/>
      <color theme="4" tint="-0.249977111117893"/>
      <name val="ＭＳ 明朝"/>
      <family val="1"/>
      <charset val="128"/>
    </font>
    <font>
      <sz val="9"/>
      <color rgb="FF0070C0"/>
      <name val="ＭＳ Ｐゴシック"/>
      <family val="3"/>
      <charset val="128"/>
      <scheme val="minor"/>
    </font>
    <font>
      <i/>
      <sz val="6"/>
      <color theme="0" tint="-0.14999847407452621"/>
      <name val="ＭＳ 明朝"/>
      <family val="1"/>
      <charset val="128"/>
    </font>
    <font>
      <b/>
      <u/>
      <sz val="12"/>
      <color rgb="FFFF0000"/>
      <name val="ＭＳ ゴシック"/>
      <family val="3"/>
      <charset val="128"/>
    </font>
    <font>
      <b/>
      <u/>
      <sz val="11"/>
      <name val="ＭＳ 明朝"/>
      <family val="1"/>
      <charset val="128"/>
    </font>
    <font>
      <sz val="9"/>
      <color theme="0" tint="-0.34998626667073579"/>
      <name val="ＭＳ Ｐゴシック"/>
      <family val="3"/>
      <charset val="128"/>
      <scheme val="minor"/>
    </font>
    <font>
      <sz val="9"/>
      <color theme="0" tint="-0.34998626667073579"/>
      <name val="ＭＳ 明朝"/>
      <family val="1"/>
      <charset val="128"/>
    </font>
    <font>
      <sz val="14"/>
      <name val="HG丸ｺﾞｼｯｸM-PRO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i/>
      <sz val="10"/>
      <color theme="1"/>
      <name val="ＭＳ 明朝"/>
      <family val="1"/>
      <charset val="128"/>
    </font>
    <font>
      <i/>
      <sz val="8"/>
      <color theme="1"/>
      <name val="ＭＳ 明朝"/>
      <family val="1"/>
      <charset val="128"/>
    </font>
    <font>
      <b/>
      <u/>
      <sz val="10"/>
      <color rgb="FFFF0000"/>
      <name val="ＭＳ Ｐゴシック"/>
      <family val="3"/>
      <charset val="128"/>
    </font>
    <font>
      <b/>
      <u/>
      <sz val="9"/>
      <color theme="1"/>
      <name val="HG丸ｺﾞｼｯｸM-PRO"/>
      <family val="3"/>
      <charset val="128"/>
    </font>
    <font>
      <b/>
      <sz val="11"/>
      <color rgb="FFCC3300"/>
      <name val="ＭＳ ゴシック"/>
      <family val="3"/>
      <charset val="128"/>
    </font>
    <font>
      <sz val="10"/>
      <color rgb="FFCC3300"/>
      <name val="ＭＳ Ｐゴシック"/>
      <family val="3"/>
      <charset val="128"/>
    </font>
    <font>
      <b/>
      <sz val="12"/>
      <color rgb="FFCC330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HGPｺﾞｼｯｸE"/>
      <family val="3"/>
      <charset val="128"/>
    </font>
    <font>
      <i/>
      <sz val="10"/>
      <name val="HGPｺﾞｼｯｸE"/>
      <family val="3"/>
      <charset val="128"/>
    </font>
    <font>
      <sz val="11"/>
      <name val="HG丸ｺﾞｼｯｸM-PRO"/>
      <family val="3"/>
      <charset val="128"/>
    </font>
    <font>
      <sz val="11"/>
      <name val="Arial Unicode MS"/>
      <family val="3"/>
      <charset val="128"/>
    </font>
    <font>
      <sz val="11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9"/>
      <color theme="0" tint="-0.499984740745262"/>
      <name val="ＭＳ 明朝"/>
      <family val="1"/>
      <charset val="128"/>
    </font>
    <font>
      <sz val="11"/>
      <color rgb="FFFF0000"/>
      <name val="Arial Unicode MS"/>
      <family val="3"/>
      <charset val="128"/>
    </font>
    <font>
      <b/>
      <sz val="11"/>
      <name val="HG丸ｺﾞｼｯｸM-PRO"/>
      <family val="3"/>
      <charset val="128"/>
    </font>
    <font>
      <sz val="12"/>
      <name val="HGPｺﾞｼｯｸE"/>
      <family val="3"/>
      <charset val="128"/>
    </font>
    <font>
      <sz val="8"/>
      <color rgb="FFFF0000"/>
      <name val="Arial Unicode MS"/>
      <family val="3"/>
      <charset val="128"/>
    </font>
    <font>
      <i/>
      <sz val="11"/>
      <name val="Arial Unicode MS"/>
      <family val="3"/>
      <charset val="128"/>
    </font>
    <font>
      <i/>
      <sz val="11"/>
      <name val="HGPｺﾞｼｯｸE"/>
      <family val="3"/>
      <charset val="128"/>
    </font>
    <font>
      <sz val="9"/>
      <color theme="1"/>
      <name val="HGPｺﾞｼｯｸE"/>
      <family val="3"/>
      <charset val="128"/>
    </font>
    <font>
      <sz val="8"/>
      <color theme="1"/>
      <name val="HGPｺﾞｼｯｸE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i/>
      <sz val="12"/>
      <name val="HGPｺﾞｼｯｸE"/>
      <family val="3"/>
      <charset val="128"/>
    </font>
    <font>
      <b/>
      <i/>
      <sz val="11"/>
      <name val="HG丸ｺﾞｼｯｸM-PRO"/>
      <family val="3"/>
      <charset val="128"/>
    </font>
    <font>
      <sz val="8"/>
      <color theme="0"/>
      <name val="HGPｺﾞｼｯｸE"/>
      <family val="3"/>
      <charset val="128"/>
    </font>
    <font>
      <sz val="8"/>
      <color theme="0"/>
      <name val="ＭＳ 明朝"/>
      <family val="1"/>
      <charset val="128"/>
    </font>
    <font>
      <sz val="14"/>
      <color theme="1"/>
      <name val="HGPｺﾞｼｯｸE"/>
      <family val="3"/>
      <charset val="128"/>
    </font>
    <font>
      <sz val="14"/>
      <name val="HGPｺﾞｼｯｸE"/>
      <family val="3"/>
      <charset val="128"/>
    </font>
    <font>
      <b/>
      <sz val="14"/>
      <name val="Arial Unicode MS"/>
      <family val="3"/>
      <charset val="128"/>
    </font>
    <font>
      <i/>
      <sz val="9"/>
      <color rgb="FF002060"/>
      <name val="ＭＳ Ｐ明朝"/>
      <family val="1"/>
      <charset val="128"/>
    </font>
    <font>
      <i/>
      <sz val="10"/>
      <color rgb="FF002060"/>
      <name val="ＭＳ Ｐ明朝"/>
      <family val="1"/>
      <charset val="128"/>
    </font>
    <font>
      <b/>
      <u/>
      <sz val="12"/>
      <color theme="1"/>
      <name val="ＭＳ ゴシック"/>
      <family val="3"/>
      <charset val="128"/>
    </font>
    <font>
      <sz val="10.5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  <font>
      <u/>
      <sz val="22"/>
      <color rgb="FF0070C0"/>
      <name val="ＭＳ Ｐゴシック"/>
      <family val="3"/>
      <charset val="128"/>
      <scheme val="minor"/>
    </font>
    <font>
      <sz val="9"/>
      <color theme="4" tint="0.39997558519241921"/>
      <name val="ＭＳ 明朝"/>
      <family val="1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i/>
      <sz val="8"/>
      <name val="HGPｺﾞｼｯｸE"/>
      <family val="3"/>
      <charset val="128"/>
    </font>
    <font>
      <i/>
      <sz val="9"/>
      <name val="HGPｺﾞｼｯｸE"/>
      <family val="3"/>
      <charset val="128"/>
    </font>
    <font>
      <sz val="8"/>
      <color theme="0"/>
      <name val="ＭＳ Ｐゴシック"/>
      <family val="3"/>
      <charset val="128"/>
      <scheme val="minor"/>
    </font>
    <font>
      <i/>
      <sz val="9"/>
      <color theme="0" tint="-0.249977111117893"/>
      <name val="HGPｺﾞｼｯｸE"/>
      <family val="3"/>
      <charset val="128"/>
    </font>
    <font>
      <sz val="10"/>
      <color theme="1" tint="0.499984740745262"/>
      <name val="HGPｺﾞｼｯｸE"/>
      <family val="3"/>
      <charset val="128"/>
    </font>
    <font>
      <b/>
      <sz val="14"/>
      <color theme="0" tint="-0.34998626667073579"/>
      <name val="ＭＳ Ｐゴシック"/>
      <family val="3"/>
      <charset val="128"/>
    </font>
    <font>
      <b/>
      <u/>
      <sz val="11"/>
      <color theme="0" tint="-0.3499862666707357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i/>
      <sz val="10"/>
      <color rgb="FFFFFFEC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1"/>
      <color theme="0" tint="-0.249977111117893"/>
      <name val="ＭＳ 明朝"/>
      <family val="1"/>
      <charset val="128"/>
    </font>
    <font>
      <i/>
      <sz val="10"/>
      <color rgb="FFFFFFEC"/>
      <name val="ＭＳ 明朝"/>
      <family val="1"/>
      <charset val="128"/>
    </font>
    <font>
      <i/>
      <sz val="9"/>
      <color theme="0" tint="-0.249977111117893"/>
      <name val="ＭＳ 明朝"/>
      <family val="1"/>
      <charset val="128"/>
    </font>
    <font>
      <b/>
      <i/>
      <sz val="6"/>
      <color theme="0" tint="-0.14999847407452621"/>
      <name val="ＭＳ 明朝"/>
      <family val="1"/>
      <charset val="128"/>
    </font>
    <font>
      <sz val="9.5"/>
      <name val="ＭＳ 明朝"/>
      <family val="1"/>
      <charset val="128"/>
    </font>
    <font>
      <b/>
      <sz val="18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HG丸ｺﾞｼｯｸM-PRO"/>
      <family val="3"/>
      <charset val="128"/>
    </font>
    <font>
      <b/>
      <sz val="1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b/>
      <u/>
      <sz val="14"/>
      <color rgb="FFFF0000"/>
      <name val="ＭＳ Ｐ明朝"/>
      <family val="1"/>
      <charset val="128"/>
    </font>
    <font>
      <b/>
      <u/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b/>
      <sz val="10"/>
      <name val="HG丸ｺﾞｼｯｸM-PRO"/>
      <family val="3"/>
      <charset val="128"/>
    </font>
    <font>
      <i/>
      <sz val="11"/>
      <color rgb="FF00B0F0"/>
      <name val="ＭＳ Ｐゴシック"/>
      <family val="3"/>
      <charset val="128"/>
    </font>
    <font>
      <i/>
      <sz val="9"/>
      <color rgb="FF00B0F0"/>
      <name val="ＭＳ 明朝"/>
      <family val="1"/>
      <charset val="128"/>
    </font>
    <font>
      <sz val="12"/>
      <color rgb="FF00B0F0"/>
      <name val="ＭＳ 明朝"/>
      <family val="1"/>
      <charset val="128"/>
    </font>
    <font>
      <i/>
      <sz val="8"/>
      <color rgb="FF00B0F0"/>
      <name val="ＭＳ Ｐゴシック"/>
      <family val="3"/>
      <charset val="128"/>
      <scheme val="major"/>
    </font>
    <font>
      <i/>
      <sz val="10"/>
      <color rgb="FF00B0F0"/>
      <name val="ＭＳ Ｐゴシック"/>
      <family val="3"/>
      <charset val="128"/>
    </font>
    <font>
      <sz val="8"/>
      <color rgb="FF00B0F0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00B0F0"/>
      <name val="ＭＳ Ｐゴシック"/>
      <family val="3"/>
      <charset val="128"/>
      <scheme val="major"/>
    </font>
    <font>
      <sz val="12"/>
      <color rgb="FF00B0F0"/>
      <name val="ＭＳ Ｐゴシック"/>
      <family val="3"/>
      <charset val="128"/>
      <scheme val="major"/>
    </font>
    <font>
      <i/>
      <sz val="8"/>
      <color rgb="FF00B0F0"/>
      <name val="ＭＳ 明朝"/>
      <family val="1"/>
      <charset val="128"/>
    </font>
    <font>
      <i/>
      <sz val="6"/>
      <color theme="2"/>
      <name val="ＭＳ 明朝"/>
      <family val="1"/>
      <charset val="128"/>
    </font>
    <font>
      <sz val="12"/>
      <color rgb="FF00B0F0"/>
      <name val="ＭＳ Ｐゴシック"/>
      <family val="3"/>
      <charset val="128"/>
    </font>
    <font>
      <i/>
      <sz val="10"/>
      <color rgb="FF00B0F0"/>
      <name val="ＭＳ Ｐゴシック"/>
      <family val="3"/>
      <charset val="128"/>
      <scheme val="major"/>
    </font>
    <font>
      <b/>
      <u/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00B0F0"/>
      <name val="ＭＳ Ｐゴシック"/>
      <family val="2"/>
      <charset val="128"/>
      <scheme val="minor"/>
    </font>
    <font>
      <sz val="9"/>
      <color rgb="FF00B0F0"/>
      <name val="ＭＳ Ｐゴシック"/>
      <family val="2"/>
      <charset val="128"/>
      <scheme val="minor"/>
    </font>
    <font>
      <sz val="9"/>
      <color theme="0" tint="-4.9989318521683403E-2"/>
      <name val="ＭＳ Ｐゴシック"/>
      <family val="3"/>
      <charset val="128"/>
      <scheme val="minor"/>
    </font>
    <font>
      <b/>
      <sz val="8"/>
      <color theme="1"/>
      <name val="HG丸ｺﾞｼｯｸM-PRO"/>
      <family val="3"/>
      <charset val="128"/>
    </font>
    <font>
      <sz val="10"/>
      <color theme="0" tint="-0.249977111117893"/>
      <name val="Arial Unicode MS"/>
      <family val="3"/>
      <charset val="128"/>
    </font>
    <font>
      <sz val="9"/>
      <color theme="0"/>
      <name val="ＭＳ 明朝"/>
      <family val="1"/>
      <charset val="128"/>
    </font>
    <font>
      <b/>
      <sz val="9"/>
      <color theme="0"/>
      <name val="ＭＳ 明朝"/>
      <family val="1"/>
      <charset val="128"/>
    </font>
    <font>
      <b/>
      <u/>
      <sz val="12"/>
      <color rgb="FFC0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rgb="FFFF0000"/>
      <name val="MS PGothic"/>
      <family val="3"/>
      <charset val="128"/>
    </font>
    <font>
      <sz val="11"/>
      <color theme="8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6"/>
      <color rgb="FFFF0000"/>
      <name val="MS PGothic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CFFE5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4FFE0"/>
        <bgColor indexed="64"/>
      </patternFill>
    </fill>
    <fill>
      <patternFill patternType="solid">
        <fgColor rgb="FFFFFFD8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CFFFF"/>
        <bgColor indexed="64"/>
      </patternFill>
    </fill>
    <fill>
      <patternFill patternType="solid">
        <fgColor rgb="FFDCFFDC"/>
        <bgColor indexed="64"/>
      </patternFill>
    </fill>
    <fill>
      <patternFill patternType="solid">
        <fgColor rgb="FFFFFFD6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FD9FA"/>
        <bgColor indexed="64"/>
      </patternFill>
    </fill>
    <fill>
      <patternFill patternType="solid">
        <fgColor rgb="FFE6FFE6"/>
        <bgColor indexed="64"/>
      </patternFill>
    </fill>
    <fill>
      <patternFill patternType="solid">
        <fgColor rgb="FFFFFFDC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FFFE6"/>
        <bgColor indexed="64"/>
      </patternFill>
    </fill>
    <fill>
      <patternFill patternType="solid">
        <fgColor rgb="FFFFCDE7"/>
        <bgColor indexed="64"/>
      </patternFill>
    </fill>
    <fill>
      <patternFill patternType="solid">
        <fgColor rgb="FFFFE7F4"/>
        <bgColor indexed="64"/>
      </patternFill>
    </fill>
    <fill>
      <patternFill patternType="solid">
        <fgColor rgb="FFD9FFD9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FCC"/>
        <bgColor indexed="64"/>
      </patternFill>
    </fill>
    <fill>
      <patternFill patternType="solid">
        <fgColor rgb="FFFFFF99"/>
        <bgColor rgb="FFFFFF99"/>
      </patternFill>
    </fill>
  </fills>
  <borders count="2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indexed="64"/>
      </right>
      <top style="medium">
        <color rgb="FFFFFFFF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medium">
        <color rgb="FF0070C0"/>
      </bottom>
      <diagonal/>
    </border>
    <border>
      <left/>
      <right/>
      <top style="medium">
        <color rgb="FF0070C0"/>
      </top>
      <bottom style="thin">
        <color indexed="64"/>
      </bottom>
      <diagonal/>
    </border>
    <border>
      <left/>
      <right style="medium">
        <color rgb="FF0070C0"/>
      </right>
      <top style="medium">
        <color rgb="FF0070C0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/>
      <bottom style="medium">
        <color rgb="FF0070C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CC6600"/>
      </left>
      <right style="thin">
        <color rgb="FFCC6600"/>
      </right>
      <top style="thin">
        <color rgb="FFCC6600"/>
      </top>
      <bottom style="thin">
        <color rgb="FFCC66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70C0"/>
      </left>
      <right/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 style="thin">
        <color indexed="64"/>
      </top>
      <bottom/>
      <diagonal/>
    </border>
    <border>
      <left style="medium">
        <color rgb="FF0070C0"/>
      </left>
      <right/>
      <top style="thin">
        <color indexed="64"/>
      </top>
      <bottom style="medium">
        <color rgb="FF0070C0"/>
      </bottom>
      <diagonal/>
    </border>
    <border>
      <left/>
      <right/>
      <top style="thin">
        <color indexed="64"/>
      </top>
      <bottom style="medium">
        <color rgb="FF0070C0"/>
      </bottom>
      <diagonal/>
    </border>
    <border>
      <left/>
      <right style="medium">
        <color rgb="FF0070C0"/>
      </right>
      <top style="thin">
        <color indexed="64"/>
      </top>
      <bottom/>
      <diagonal/>
    </border>
    <border>
      <left/>
      <right style="medium">
        <color rgb="FF0070C0"/>
      </right>
      <top/>
      <bottom style="thin">
        <color indexed="64"/>
      </bottom>
      <diagonal/>
    </border>
    <border>
      <left style="medium">
        <color rgb="FF0070C0"/>
      </left>
      <right/>
      <top style="hair">
        <color rgb="FF0070C0"/>
      </top>
      <bottom style="thin">
        <color indexed="64"/>
      </bottom>
      <diagonal/>
    </border>
    <border>
      <left/>
      <right/>
      <top style="hair">
        <color rgb="FF0070C0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70C0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medium">
        <color rgb="FF0070C0"/>
      </bottom>
      <diagonal/>
    </border>
    <border>
      <left style="thin">
        <color indexed="64"/>
      </left>
      <right style="hair">
        <color rgb="FF0070C0"/>
      </right>
      <top style="thin">
        <color indexed="64"/>
      </top>
      <bottom style="thin">
        <color indexed="64"/>
      </bottom>
      <diagonal/>
    </border>
    <border>
      <left/>
      <right style="hair">
        <color rgb="FF0070C0"/>
      </right>
      <top style="thin">
        <color indexed="64"/>
      </top>
      <bottom/>
      <diagonal/>
    </border>
    <border>
      <left/>
      <right style="hair">
        <color rgb="FF0070C0"/>
      </right>
      <top style="hair">
        <color rgb="FF0070C0"/>
      </top>
      <bottom style="thin">
        <color indexed="64"/>
      </bottom>
      <diagonal/>
    </border>
    <border>
      <left/>
      <right style="hair">
        <color rgb="FF0070C0"/>
      </right>
      <top style="thin">
        <color indexed="64"/>
      </top>
      <bottom style="thin">
        <color indexed="64"/>
      </bottom>
      <diagonal/>
    </border>
    <border>
      <left/>
      <right style="hair">
        <color rgb="FF0070C0"/>
      </right>
      <top style="thin">
        <color indexed="64"/>
      </top>
      <bottom style="medium">
        <color rgb="FF0070C0"/>
      </bottom>
      <diagonal/>
    </border>
    <border>
      <left/>
      <right style="medium">
        <color rgb="FF0070C0"/>
      </right>
      <top style="thin">
        <color indexed="64"/>
      </top>
      <bottom style="thin">
        <color indexed="64"/>
      </bottom>
      <diagonal/>
    </border>
    <border>
      <left style="hair">
        <color rgb="FF0070C0"/>
      </left>
      <right/>
      <top style="thin">
        <color indexed="64"/>
      </top>
      <bottom style="thin">
        <color indexed="64"/>
      </bottom>
      <diagonal/>
    </border>
    <border>
      <left style="hair">
        <color rgb="FF0070C0"/>
      </left>
      <right/>
      <top style="thin">
        <color indexed="64"/>
      </top>
      <bottom style="medium">
        <color rgb="FF0070C0"/>
      </bottom>
      <diagonal/>
    </border>
    <border>
      <left/>
      <right style="medium">
        <color rgb="FF0070C0"/>
      </right>
      <top style="thin">
        <color indexed="64"/>
      </top>
      <bottom style="medium">
        <color rgb="FF0070C0"/>
      </bottom>
      <diagonal/>
    </border>
    <border>
      <left style="thin">
        <color rgb="FFCC6600"/>
      </left>
      <right/>
      <top style="thin">
        <color rgb="FFCC6600"/>
      </top>
      <bottom style="thin">
        <color rgb="FFCC6600"/>
      </bottom>
      <diagonal/>
    </border>
    <border>
      <left/>
      <right style="thin">
        <color rgb="FFCC6600"/>
      </right>
      <top style="thin">
        <color rgb="FFCC6600"/>
      </top>
      <bottom style="thin">
        <color rgb="FFCC66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/>
      <top/>
      <bottom style="thin">
        <color rgb="FFFFFF00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 style="medium">
        <color rgb="FF0070C0"/>
      </top>
      <bottom/>
      <diagonal/>
    </border>
    <border>
      <left style="medium">
        <color rgb="FF0070C0"/>
      </left>
      <right style="thin">
        <color indexed="64"/>
      </right>
      <top/>
      <bottom/>
      <diagonal/>
    </border>
    <border>
      <left style="medium">
        <color rgb="FF0070C0"/>
      </left>
      <right style="thin">
        <color indexed="64"/>
      </right>
      <top/>
      <bottom style="medium">
        <color rgb="FF0070C0"/>
      </bottom>
      <diagonal/>
    </border>
    <border>
      <left style="thin">
        <color auto="1"/>
      </left>
      <right/>
      <top style="medium">
        <color rgb="FF0070C0"/>
      </top>
      <bottom/>
      <diagonal/>
    </border>
    <border>
      <left/>
      <right style="thin">
        <color auto="1"/>
      </right>
      <top style="medium">
        <color rgb="FF0070C0"/>
      </top>
      <bottom/>
      <diagonal/>
    </border>
    <border>
      <left style="thin">
        <color auto="1"/>
      </left>
      <right/>
      <top/>
      <bottom style="medium">
        <color rgb="FF0070C0"/>
      </bottom>
      <diagonal/>
    </border>
    <border>
      <left/>
      <right style="thin">
        <color auto="1"/>
      </right>
      <top/>
      <bottom style="medium">
        <color rgb="FF0070C0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0">
    <xf numFmtId="0" fontId="0" fillId="0" borderId="0">
      <alignment vertical="center"/>
    </xf>
    <xf numFmtId="0" fontId="22" fillId="0" borderId="0">
      <alignment vertical="center"/>
    </xf>
    <xf numFmtId="0" fontId="22" fillId="0" borderId="0"/>
    <xf numFmtId="38" fontId="22" fillId="0" borderId="0" applyFont="0" applyFill="0" applyBorder="0" applyAlignment="0" applyProtection="0"/>
    <xf numFmtId="0" fontId="20" fillId="0" borderId="0">
      <alignment vertical="center"/>
    </xf>
    <xf numFmtId="0" fontId="19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1394">
    <xf numFmtId="0" fontId="0" fillId="0" borderId="0" xfId="0">
      <alignment vertical="center"/>
    </xf>
    <xf numFmtId="0" fontId="38" fillId="0" borderId="1" xfId="0" applyFont="1" applyBorder="1" applyAlignment="1">
      <alignment horizontal="center" vertical="center" shrinkToFit="1"/>
    </xf>
    <xf numFmtId="0" fontId="38" fillId="0" borderId="1" xfId="0" applyFont="1" applyBorder="1" applyAlignment="1">
      <alignment vertical="center" shrinkToFit="1"/>
    </xf>
    <xf numFmtId="0" fontId="38" fillId="0" borderId="0" xfId="0" applyFont="1" applyAlignment="1">
      <alignment vertical="center" shrinkToFit="1"/>
    </xf>
    <xf numFmtId="0" fontId="38" fillId="0" borderId="0" xfId="0" applyFont="1" applyAlignment="1">
      <alignment horizontal="center" vertical="center" shrinkToFit="1"/>
    </xf>
    <xf numFmtId="0" fontId="0" fillId="0" borderId="1" xfId="0" applyBorder="1">
      <alignment vertical="center"/>
    </xf>
    <xf numFmtId="0" fontId="38" fillId="3" borderId="1" xfId="0" applyFont="1" applyFill="1" applyBorder="1" applyAlignment="1">
      <alignment horizontal="center" vertical="center" shrinkToFit="1"/>
    </xf>
    <xf numFmtId="0" fontId="38" fillId="3" borderId="1" xfId="0" applyFont="1" applyFill="1" applyBorder="1" applyAlignment="1">
      <alignment vertical="center" shrinkToFit="1"/>
    </xf>
    <xf numFmtId="0" fontId="38" fillId="3" borderId="1" xfId="0" applyFont="1" applyFill="1" applyBorder="1" applyAlignment="1">
      <alignment horizontal="center" vertical="center" shrinkToFit="1"/>
    </xf>
    <xf numFmtId="0" fontId="37" fillId="3" borderId="1" xfId="0" applyFont="1" applyFill="1" applyBorder="1" applyAlignment="1">
      <alignment horizontal="center" vertical="center" shrinkToFit="1"/>
    </xf>
    <xf numFmtId="0" fontId="40" fillId="3" borderId="1" xfId="0" applyFont="1" applyFill="1" applyBorder="1" applyAlignment="1">
      <alignment horizontal="center" vertical="center" shrinkToFit="1"/>
    </xf>
    <xf numFmtId="0" fontId="38" fillId="3" borderId="11" xfId="0" applyFont="1" applyFill="1" applyBorder="1" applyAlignment="1">
      <alignment horizontal="center" vertical="center" shrinkToFit="1"/>
    </xf>
    <xf numFmtId="0" fontId="0" fillId="3" borderId="12" xfId="0" applyFill="1" applyBorder="1" applyAlignment="1">
      <alignment vertical="center" shrinkToFit="1"/>
    </xf>
    <xf numFmtId="0" fontId="38" fillId="4" borderId="1" xfId="0" applyFont="1" applyFill="1" applyBorder="1" applyAlignment="1">
      <alignment horizontal="center" vertical="center" shrinkToFit="1"/>
    </xf>
    <xf numFmtId="0" fontId="37" fillId="4" borderId="1" xfId="0" applyFont="1" applyFill="1" applyBorder="1" applyAlignment="1">
      <alignment horizontal="center" vertical="center" shrinkToFit="1"/>
    </xf>
    <xf numFmtId="0" fontId="40" fillId="4" borderId="1" xfId="0" applyFont="1" applyFill="1" applyBorder="1" applyAlignment="1">
      <alignment horizontal="center" vertical="center" shrinkToFit="1"/>
    </xf>
    <xf numFmtId="0" fontId="38" fillId="4" borderId="1" xfId="0" applyFont="1" applyFill="1" applyBorder="1" applyAlignment="1">
      <alignment horizontal="center" vertical="center"/>
    </xf>
    <xf numFmtId="179" fontId="38" fillId="4" borderId="1" xfId="0" applyNumberFormat="1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0" fillId="0" borderId="12" xfId="0" applyBorder="1" applyAlignment="1">
      <alignment vertical="center" shrinkToFit="1"/>
    </xf>
    <xf numFmtId="0" fontId="38" fillId="0" borderId="1" xfId="0" applyFont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 shrinkToFit="1"/>
    </xf>
    <xf numFmtId="0" fontId="37" fillId="5" borderId="1" xfId="0" applyFont="1" applyFill="1" applyBorder="1" applyAlignment="1">
      <alignment horizontal="center" vertical="center" shrinkToFit="1"/>
    </xf>
    <xf numFmtId="0" fontId="40" fillId="5" borderId="1" xfId="0" applyFont="1" applyFill="1" applyBorder="1" applyAlignment="1">
      <alignment horizontal="center" vertical="center" shrinkToFit="1"/>
    </xf>
    <xf numFmtId="0" fontId="38" fillId="5" borderId="1" xfId="0" applyFont="1" applyFill="1" applyBorder="1" applyAlignment="1">
      <alignment horizontal="center" vertical="center"/>
    </xf>
    <xf numFmtId="179" fontId="38" fillId="5" borderId="1" xfId="0" applyNumberFormat="1" applyFont="1" applyFill="1" applyBorder="1" applyAlignment="1">
      <alignment horizontal="center" vertical="center"/>
    </xf>
    <xf numFmtId="0" fontId="36" fillId="6" borderId="1" xfId="1" applyFont="1" applyFill="1" applyBorder="1" applyAlignment="1">
      <alignment horizontal="center" vertical="center" shrinkToFit="1"/>
    </xf>
    <xf numFmtId="0" fontId="37" fillId="6" borderId="1" xfId="0" applyFont="1" applyFill="1" applyBorder="1" applyAlignment="1">
      <alignment horizontal="center" vertical="center" shrinkToFit="1"/>
    </xf>
    <xf numFmtId="0" fontId="40" fillId="6" borderId="1" xfId="0" applyFont="1" applyFill="1" applyBorder="1" applyAlignment="1">
      <alignment horizontal="center" vertical="center" shrinkToFit="1"/>
    </xf>
    <xf numFmtId="0" fontId="38" fillId="6" borderId="1" xfId="0" applyFont="1" applyFill="1" applyBorder="1" applyAlignment="1">
      <alignment horizontal="center" vertical="center"/>
    </xf>
    <xf numFmtId="179" fontId="38" fillId="6" borderId="1" xfId="0" applyNumberFormat="1" applyFont="1" applyFill="1" applyBorder="1" applyAlignment="1">
      <alignment horizontal="center" vertical="center"/>
    </xf>
    <xf numFmtId="0" fontId="36" fillId="7" borderId="1" xfId="1" applyFont="1" applyFill="1" applyBorder="1" applyAlignment="1">
      <alignment horizontal="center" vertical="center" shrinkToFit="1"/>
    </xf>
    <xf numFmtId="0" fontId="37" fillId="7" borderId="1" xfId="0" applyFont="1" applyFill="1" applyBorder="1" applyAlignment="1">
      <alignment horizontal="center" vertical="center" shrinkToFit="1"/>
    </xf>
    <xf numFmtId="0" fontId="40" fillId="7" borderId="1" xfId="0" applyFont="1" applyFill="1" applyBorder="1" applyAlignment="1">
      <alignment horizontal="center" vertical="center" shrinkToFit="1"/>
    </xf>
    <xf numFmtId="0" fontId="38" fillId="7" borderId="1" xfId="0" applyFont="1" applyFill="1" applyBorder="1" applyAlignment="1">
      <alignment horizontal="center" vertical="center"/>
    </xf>
    <xf numFmtId="179" fontId="38" fillId="7" borderId="1" xfId="0" applyNumberFormat="1" applyFont="1" applyFill="1" applyBorder="1" applyAlignment="1">
      <alignment horizontal="center" vertical="center"/>
    </xf>
    <xf numFmtId="0" fontId="36" fillId="9" borderId="1" xfId="1" applyFont="1" applyFill="1" applyBorder="1" applyAlignment="1">
      <alignment horizontal="center" vertical="center" shrinkToFit="1"/>
    </xf>
    <xf numFmtId="0" fontId="37" fillId="9" borderId="1" xfId="0" applyFont="1" applyFill="1" applyBorder="1" applyAlignment="1">
      <alignment horizontal="center" vertical="center" shrinkToFit="1"/>
    </xf>
    <xf numFmtId="0" fontId="40" fillId="9" borderId="1" xfId="0" applyFont="1" applyFill="1" applyBorder="1" applyAlignment="1">
      <alignment horizontal="center" vertical="center" shrinkToFit="1"/>
    </xf>
    <xf numFmtId="0" fontId="38" fillId="9" borderId="1" xfId="0" applyFont="1" applyFill="1" applyBorder="1" applyAlignment="1">
      <alignment horizontal="center" vertical="center"/>
    </xf>
    <xf numFmtId="179" fontId="38" fillId="9" borderId="1" xfId="0" applyNumberFormat="1" applyFont="1" applyFill="1" applyBorder="1" applyAlignment="1">
      <alignment horizontal="center" vertical="center"/>
    </xf>
    <xf numFmtId="0" fontId="36" fillId="10" borderId="1" xfId="1" applyFont="1" applyFill="1" applyBorder="1" applyAlignment="1">
      <alignment horizontal="center" vertical="center" shrinkToFit="1"/>
    </xf>
    <xf numFmtId="0" fontId="37" fillId="10" borderId="1" xfId="0" applyFont="1" applyFill="1" applyBorder="1" applyAlignment="1">
      <alignment horizontal="center" vertical="center" shrinkToFit="1"/>
    </xf>
    <xf numFmtId="0" fontId="40" fillId="10" borderId="1" xfId="0" applyFont="1" applyFill="1" applyBorder="1" applyAlignment="1">
      <alignment horizontal="center" vertical="center" shrinkToFit="1"/>
    </xf>
    <xf numFmtId="0" fontId="38" fillId="10" borderId="1" xfId="0" applyFont="1" applyFill="1" applyBorder="1" applyAlignment="1">
      <alignment horizontal="center" vertical="center"/>
    </xf>
    <xf numFmtId="179" fontId="38" fillId="1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shrinkToFit="1"/>
    </xf>
    <xf numFmtId="0" fontId="37" fillId="11" borderId="1" xfId="0" applyFont="1" applyFill="1" applyBorder="1" applyAlignment="1">
      <alignment horizontal="center" vertical="center" shrinkToFit="1"/>
    </xf>
    <xf numFmtId="0" fontId="40" fillId="11" borderId="1" xfId="0" applyFont="1" applyFill="1" applyBorder="1" applyAlignment="1">
      <alignment horizontal="center" vertical="center" shrinkToFit="1"/>
    </xf>
    <xf numFmtId="0" fontId="38" fillId="11" borderId="1" xfId="0" applyFont="1" applyFill="1" applyBorder="1" applyAlignment="1">
      <alignment horizontal="center" vertical="center"/>
    </xf>
    <xf numFmtId="179" fontId="38" fillId="11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6" fillId="12" borderId="1" xfId="1" applyFont="1" applyFill="1" applyBorder="1" applyAlignment="1">
      <alignment horizontal="center" vertical="center" shrinkToFit="1"/>
    </xf>
    <xf numFmtId="0" fontId="37" fillId="12" borderId="1" xfId="0" applyFont="1" applyFill="1" applyBorder="1" applyAlignment="1">
      <alignment horizontal="center" vertical="center" shrinkToFit="1"/>
    </xf>
    <xf numFmtId="0" fontId="40" fillId="12" borderId="1" xfId="0" applyFont="1" applyFill="1" applyBorder="1" applyAlignment="1">
      <alignment horizontal="center" vertical="center" shrinkToFit="1"/>
    </xf>
    <xf numFmtId="0" fontId="38" fillId="12" borderId="1" xfId="0" applyFont="1" applyFill="1" applyBorder="1" applyAlignment="1">
      <alignment horizontal="center" vertical="center"/>
    </xf>
    <xf numFmtId="179" fontId="38" fillId="12" borderId="1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23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25" fillId="0" borderId="0" xfId="2" applyFont="1" applyAlignment="1">
      <alignment horizontal="left" vertical="center"/>
    </xf>
    <xf numFmtId="49" fontId="23" fillId="2" borderId="0" xfId="2" applyNumberFormat="1" applyFont="1" applyFill="1" applyBorder="1" applyAlignment="1">
      <alignment vertical="center" shrinkToFit="1"/>
    </xf>
    <xf numFmtId="49" fontId="23" fillId="2" borderId="4" xfId="2" applyNumberFormat="1" applyFont="1" applyFill="1" applyBorder="1" applyAlignment="1">
      <alignment horizontal="center" vertical="center" shrinkToFit="1"/>
    </xf>
    <xf numFmtId="49" fontId="23" fillId="2" borderId="4" xfId="2" applyNumberFormat="1" applyFont="1" applyFill="1" applyBorder="1" applyAlignment="1">
      <alignment horizontal="right" vertical="center" shrinkToFit="1"/>
    </xf>
    <xf numFmtId="0" fontId="27" fillId="2" borderId="2" xfId="2" applyFont="1" applyFill="1" applyBorder="1" applyAlignment="1">
      <alignment horizontal="center" vertical="center"/>
    </xf>
    <xf numFmtId="0" fontId="27" fillId="2" borderId="5" xfId="2" applyFont="1" applyFill="1" applyBorder="1" applyAlignment="1">
      <alignment horizontal="center" vertical="center"/>
    </xf>
    <xf numFmtId="0" fontId="32" fillId="2" borderId="35" xfId="2" applyFont="1" applyFill="1" applyBorder="1" applyAlignment="1">
      <alignment horizontal="center" vertical="center"/>
    </xf>
    <xf numFmtId="0" fontId="32" fillId="2" borderId="22" xfId="2" applyFont="1" applyFill="1" applyBorder="1" applyAlignment="1">
      <alignment horizontal="center" vertical="center"/>
    </xf>
    <xf numFmtId="0" fontId="23" fillId="2" borderId="0" xfId="2" applyFont="1" applyFill="1" applyAlignment="1">
      <alignment vertical="center" shrinkToFit="1"/>
    </xf>
    <xf numFmtId="0" fontId="23" fillId="2" borderId="0" xfId="2" applyFont="1" applyFill="1" applyAlignment="1">
      <alignment vertical="center"/>
    </xf>
    <xf numFmtId="0" fontId="25" fillId="2" borderId="0" xfId="2" applyFont="1" applyFill="1" applyAlignment="1">
      <alignment vertical="center"/>
    </xf>
    <xf numFmtId="0" fontId="39" fillId="2" borderId="0" xfId="2" applyFont="1" applyFill="1" applyAlignment="1">
      <alignment vertical="center"/>
    </xf>
    <xf numFmtId="0" fontId="25" fillId="2" borderId="0" xfId="2" applyFont="1" applyFill="1" applyAlignment="1">
      <alignment horizontal="left" vertical="center"/>
    </xf>
    <xf numFmtId="0" fontId="28" fillId="2" borderId="0" xfId="2" applyFont="1" applyFill="1" applyBorder="1" applyAlignment="1">
      <alignment horizontal="left" vertical="center"/>
    </xf>
    <xf numFmtId="0" fontId="29" fillId="2" borderId="0" xfId="2" applyFont="1" applyFill="1" applyBorder="1" applyAlignment="1">
      <alignment vertical="center"/>
    </xf>
    <xf numFmtId="0" fontId="29" fillId="2" borderId="0" xfId="2" applyFont="1" applyFill="1" applyAlignment="1">
      <alignment vertical="center"/>
    </xf>
    <xf numFmtId="0" fontId="39" fillId="2" borderId="0" xfId="2" applyFont="1" applyFill="1" applyAlignment="1">
      <alignment horizontal="right" vertical="center"/>
    </xf>
    <xf numFmtId="0" fontId="23" fillId="2" borderId="0" xfId="2" applyFont="1" applyFill="1" applyBorder="1" applyAlignment="1">
      <alignment vertical="center" shrinkToFit="1"/>
    </xf>
    <xf numFmtId="0" fontId="23" fillId="2" borderId="0" xfId="2" applyFont="1" applyFill="1" applyBorder="1" applyAlignment="1">
      <alignment vertical="center"/>
    </xf>
    <xf numFmtId="0" fontId="30" fillId="2" borderId="0" xfId="2" applyFont="1" applyFill="1" applyBorder="1" applyAlignment="1">
      <alignment vertical="center" shrinkToFit="1"/>
    </xf>
    <xf numFmtId="49" fontId="31" fillId="2" borderId="0" xfId="2" applyNumberFormat="1" applyFont="1" applyFill="1" applyAlignment="1">
      <alignment horizontal="left" vertical="center"/>
    </xf>
    <xf numFmtId="49" fontId="25" fillId="2" borderId="0" xfId="2" applyNumberFormat="1" applyFont="1" applyFill="1" applyAlignment="1">
      <alignment horizontal="center" vertical="center"/>
    </xf>
    <xf numFmtId="0" fontId="23" fillId="0" borderId="0" xfId="2" applyFont="1" applyBorder="1" applyAlignment="1">
      <alignment horizontal="center" vertical="center" shrinkToFit="1"/>
    </xf>
    <xf numFmtId="0" fontId="23" fillId="0" borderId="0" xfId="2" applyFont="1" applyAlignment="1">
      <alignment vertical="center" shrinkToFit="1"/>
    </xf>
    <xf numFmtId="58" fontId="23" fillId="0" borderId="0" xfId="2" applyNumberFormat="1" applyFont="1" applyAlignment="1">
      <alignment horizontal="right" vertical="center" shrinkToFit="1"/>
    </xf>
    <xf numFmtId="0" fontId="24" fillId="0" borderId="9" xfId="2" applyFont="1" applyBorder="1" applyAlignment="1">
      <alignment horizontal="center" vertical="center" shrinkToFit="1"/>
    </xf>
    <xf numFmtId="0" fontId="23" fillId="0" borderId="0" xfId="2" applyFont="1" applyBorder="1" applyAlignment="1">
      <alignment horizontal="center" vertical="center" textRotation="255" shrinkToFit="1"/>
    </xf>
    <xf numFmtId="0" fontId="23" fillId="0" borderId="0" xfId="2" applyFont="1" applyBorder="1" applyAlignment="1">
      <alignment horizontal="distributed" vertical="center" shrinkToFit="1"/>
    </xf>
    <xf numFmtId="0" fontId="23" fillId="0" borderId="0" xfId="2" applyFont="1" applyBorder="1" applyAlignment="1">
      <alignment vertical="center" shrinkToFit="1"/>
    </xf>
    <xf numFmtId="0" fontId="44" fillId="0" borderId="0" xfId="2" applyFont="1" applyBorder="1" applyAlignment="1">
      <alignment horizontal="center" vertical="center" shrinkToFit="1"/>
    </xf>
    <xf numFmtId="0" fontId="44" fillId="0" borderId="0" xfId="2" applyFont="1" applyBorder="1" applyAlignment="1">
      <alignment vertical="center" shrinkToFit="1"/>
    </xf>
    <xf numFmtId="0" fontId="23" fillId="0" borderId="12" xfId="2" applyFont="1" applyBorder="1" applyAlignment="1">
      <alignment horizontal="center" vertical="center" shrinkToFit="1"/>
    </xf>
    <xf numFmtId="0" fontId="31" fillId="0" borderId="0" xfId="2" applyFont="1" applyAlignment="1">
      <alignment vertical="center"/>
    </xf>
    <xf numFmtId="0" fontId="23" fillId="0" borderId="0" xfId="2" applyNumberFormat="1" applyFont="1" applyFill="1" applyAlignment="1">
      <alignment vertical="center" shrinkToFit="1"/>
    </xf>
    <xf numFmtId="0" fontId="23" fillId="0" borderId="0" xfId="2" applyFont="1" applyBorder="1" applyAlignment="1">
      <alignment horizontal="center" vertical="center" shrinkToFit="1"/>
    </xf>
    <xf numFmtId="0" fontId="24" fillId="0" borderId="0" xfId="2" applyFont="1" applyAlignment="1">
      <alignment vertical="center"/>
    </xf>
    <xf numFmtId="0" fontId="23" fillId="0" borderId="0" xfId="2" applyFont="1"/>
    <xf numFmtId="0" fontId="23" fillId="0" borderId="64" xfId="2" applyFont="1" applyBorder="1" applyAlignment="1">
      <alignment vertical="center"/>
    </xf>
    <xf numFmtId="0" fontId="23" fillId="0" borderId="0" xfId="2" applyFont="1" applyBorder="1" applyAlignment="1">
      <alignment vertical="center"/>
    </xf>
    <xf numFmtId="0" fontId="25" fillId="0" borderId="66" xfId="2" applyFont="1" applyBorder="1" applyAlignment="1">
      <alignment horizontal="center" vertical="center"/>
    </xf>
    <xf numFmtId="0" fontId="23" fillId="0" borderId="68" xfId="2" applyFont="1" applyBorder="1"/>
    <xf numFmtId="0" fontId="23" fillId="0" borderId="64" xfId="2" applyFont="1" applyBorder="1"/>
    <xf numFmtId="0" fontId="23" fillId="0" borderId="0" xfId="2" applyFont="1" applyBorder="1"/>
    <xf numFmtId="0" fontId="23" fillId="0" borderId="0" xfId="2" applyFont="1" applyBorder="1" applyAlignment="1">
      <alignment horizontal="center" vertical="center"/>
    </xf>
    <xf numFmtId="0" fontId="22" fillId="0" borderId="0" xfId="2" applyBorder="1" applyAlignment="1">
      <alignment horizontal="center" vertical="center"/>
    </xf>
    <xf numFmtId="0" fontId="23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3" fillId="0" borderId="72" xfId="2" applyFont="1" applyBorder="1" applyAlignment="1">
      <alignment horizontal="center" vertical="center"/>
    </xf>
    <xf numFmtId="0" fontId="23" fillId="0" borderId="71" xfId="2" applyFont="1" applyBorder="1" applyAlignment="1">
      <alignment horizontal="center" vertical="center"/>
    </xf>
    <xf numFmtId="181" fontId="23" fillId="0" borderId="72" xfId="2" applyNumberFormat="1" applyFont="1" applyBorder="1" applyAlignment="1">
      <alignment horizontal="center" vertical="center"/>
    </xf>
    <xf numFmtId="0" fontId="23" fillId="0" borderId="66" xfId="2" applyFont="1" applyBorder="1" applyAlignment="1">
      <alignment horizontal="center" vertical="center"/>
    </xf>
    <xf numFmtId="181" fontId="23" fillId="0" borderId="67" xfId="2" applyNumberFormat="1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2" fillId="0" borderId="0" xfId="2" applyAlignment="1">
      <alignment vertical="top" wrapText="1"/>
    </xf>
    <xf numFmtId="0" fontId="22" fillId="0" borderId="0" xfId="2" applyAlignment="1">
      <alignment wrapText="1"/>
    </xf>
    <xf numFmtId="0" fontId="23" fillId="0" borderId="0" xfId="2" applyFont="1" applyAlignment="1">
      <alignment horizontal="left" vertical="center"/>
    </xf>
    <xf numFmtId="0" fontId="23" fillId="0" borderId="84" xfId="2" applyFont="1" applyBorder="1" applyAlignment="1">
      <alignment horizontal="center" vertical="center" shrinkToFit="1"/>
    </xf>
    <xf numFmtId="0" fontId="23" fillId="0" borderId="43" xfId="2" applyFont="1" applyBorder="1" applyAlignment="1">
      <alignment horizontal="center" vertical="center" shrinkToFit="1"/>
    </xf>
    <xf numFmtId="0" fontId="23" fillId="0" borderId="0" xfId="2" applyFont="1" applyAlignment="1">
      <alignment horizontal="center" vertical="center" shrinkToFit="1"/>
    </xf>
    <xf numFmtId="0" fontId="23" fillId="0" borderId="0" xfId="2" applyFont="1" applyBorder="1" applyAlignment="1">
      <alignment horizontal="left" vertical="center"/>
    </xf>
    <xf numFmtId="0" fontId="19" fillId="2" borderId="0" xfId="5" applyFill="1">
      <alignment vertical="center"/>
    </xf>
    <xf numFmtId="0" fontId="57" fillId="2" borderId="0" xfId="5" applyFont="1" applyFill="1" applyAlignment="1">
      <alignment vertical="center"/>
    </xf>
    <xf numFmtId="0" fontId="19" fillId="0" borderId="0" xfId="5">
      <alignment vertical="center"/>
    </xf>
    <xf numFmtId="0" fontId="57" fillId="2" borderId="0" xfId="5" applyFont="1" applyFill="1" applyBorder="1" applyAlignment="1">
      <alignment vertical="center"/>
    </xf>
    <xf numFmtId="0" fontId="57" fillId="2" borderId="0" xfId="5" applyFont="1" applyFill="1" applyBorder="1" applyAlignment="1">
      <alignment horizontal="center" vertical="center"/>
    </xf>
    <xf numFmtId="0" fontId="58" fillId="2" borderId="97" xfId="5" applyFont="1" applyFill="1" applyBorder="1" applyAlignment="1">
      <alignment vertical="center" wrapText="1"/>
    </xf>
    <xf numFmtId="0" fontId="58" fillId="2" borderId="98" xfId="5" applyFont="1" applyFill="1" applyBorder="1" applyAlignment="1">
      <alignment vertical="center" wrapText="1"/>
    </xf>
    <xf numFmtId="0" fontId="58" fillId="2" borderId="90" xfId="5" applyFont="1" applyFill="1" applyBorder="1" applyAlignment="1">
      <alignment vertical="center" wrapText="1"/>
    </xf>
    <xf numFmtId="0" fontId="58" fillId="2" borderId="83" xfId="5" applyFont="1" applyFill="1" applyBorder="1" applyAlignment="1">
      <alignment vertical="center" wrapText="1"/>
    </xf>
    <xf numFmtId="0" fontId="59" fillId="2" borderId="97" xfId="5" applyFont="1" applyFill="1" applyBorder="1" applyAlignment="1">
      <alignment vertical="center" wrapText="1"/>
    </xf>
    <xf numFmtId="0" fontId="59" fillId="2" borderId="98" xfId="5" applyFont="1" applyFill="1" applyBorder="1" applyAlignment="1">
      <alignment vertical="center" wrapText="1"/>
    </xf>
    <xf numFmtId="0" fontId="59" fillId="2" borderId="68" xfId="5" applyFont="1" applyFill="1" applyBorder="1" applyAlignment="1">
      <alignment vertical="center" wrapText="1"/>
    </xf>
    <xf numFmtId="0" fontId="59" fillId="2" borderId="108" xfId="5" applyFont="1" applyFill="1" applyBorder="1" applyAlignment="1">
      <alignment vertical="center" wrapText="1"/>
    </xf>
    <xf numFmtId="0" fontId="57" fillId="2" borderId="64" xfId="5" applyFont="1" applyFill="1" applyBorder="1" applyAlignment="1">
      <alignment vertical="center"/>
    </xf>
    <xf numFmtId="0" fontId="19" fillId="0" borderId="0" xfId="5" applyAlignment="1"/>
    <xf numFmtId="0" fontId="66" fillId="0" borderId="0" xfId="5" applyFont="1" applyAlignment="1"/>
    <xf numFmtId="0" fontId="66" fillId="0" borderId="0" xfId="5" applyFont="1">
      <alignment vertical="center"/>
    </xf>
    <xf numFmtId="0" fontId="67" fillId="2" borderId="0" xfId="2" applyFont="1" applyFill="1" applyAlignment="1">
      <alignment vertical="center"/>
    </xf>
    <xf numFmtId="0" fontId="67" fillId="2" borderId="7" xfId="2" applyFont="1" applyFill="1" applyBorder="1" applyAlignment="1">
      <alignment vertical="center"/>
    </xf>
    <xf numFmtId="0" fontId="29" fillId="0" borderId="0" xfId="2" applyFont="1" applyAlignment="1">
      <alignment vertical="center"/>
    </xf>
    <xf numFmtId="0" fontId="68" fillId="0" borderId="0" xfId="2" applyFont="1" applyAlignment="1">
      <alignment vertical="center"/>
    </xf>
    <xf numFmtId="0" fontId="29" fillId="0" borderId="0" xfId="2" applyFont="1" applyAlignment="1">
      <alignment horizontal="left" vertical="center"/>
    </xf>
    <xf numFmtId="0" fontId="38" fillId="3" borderId="21" xfId="0" applyFont="1" applyFill="1" applyBorder="1" applyAlignment="1">
      <alignment horizontal="center" vertical="center" shrinkToFit="1"/>
    </xf>
    <xf numFmtId="0" fontId="38" fillId="0" borderId="21" xfId="0" applyFont="1" applyFill="1" applyBorder="1" applyAlignment="1">
      <alignment horizontal="center" vertical="center" shrinkToFit="1"/>
    </xf>
    <xf numFmtId="0" fontId="38" fillId="0" borderId="0" xfId="0" applyFont="1" applyFill="1" applyAlignment="1">
      <alignment horizontal="center" vertical="center" shrinkToFit="1"/>
    </xf>
    <xf numFmtId="0" fontId="58" fillId="2" borderId="102" xfId="5" applyFont="1" applyFill="1" applyBorder="1" applyAlignment="1" applyProtection="1">
      <alignment wrapText="1"/>
    </xf>
    <xf numFmtId="0" fontId="58" fillId="2" borderId="97" xfId="5" applyFont="1" applyFill="1" applyBorder="1" applyAlignment="1" applyProtection="1">
      <alignment vertical="center" wrapText="1"/>
    </xf>
    <xf numFmtId="0" fontId="58" fillId="2" borderId="98" xfId="5" applyFont="1" applyFill="1" applyBorder="1" applyAlignment="1" applyProtection="1">
      <alignment vertical="center" wrapText="1"/>
    </xf>
    <xf numFmtId="0" fontId="58" fillId="2" borderId="105" xfId="5" applyFont="1" applyFill="1" applyBorder="1" applyAlignment="1" applyProtection="1">
      <alignment vertical="center" wrapText="1"/>
    </xf>
    <xf numFmtId="0" fontId="58" fillId="2" borderId="107" xfId="5" applyFont="1" applyFill="1" applyBorder="1" applyAlignment="1" applyProtection="1">
      <alignment vertical="center" wrapText="1"/>
    </xf>
    <xf numFmtId="0" fontId="58" fillId="2" borderId="101" xfId="5" applyFont="1" applyFill="1" applyBorder="1" applyAlignment="1" applyProtection="1">
      <alignment vertical="center" wrapText="1"/>
    </xf>
    <xf numFmtId="0" fontId="58" fillId="2" borderId="104" xfId="5" applyFont="1" applyFill="1" applyBorder="1" applyAlignment="1" applyProtection="1">
      <alignment wrapText="1"/>
    </xf>
    <xf numFmtId="0" fontId="23" fillId="0" borderId="0" xfId="0" applyFont="1" applyAlignment="1">
      <alignment vertical="center" shrinkToFit="1"/>
    </xf>
    <xf numFmtId="58" fontId="23" fillId="0" borderId="0" xfId="0" applyNumberFormat="1" applyFont="1" applyAlignment="1">
      <alignment vertical="top" shrinkToFit="1"/>
    </xf>
    <xf numFmtId="0" fontId="24" fillId="0" borderId="0" xfId="0" applyFont="1" applyBorder="1" applyAlignment="1">
      <alignment vertical="center" shrinkToFit="1"/>
    </xf>
    <xf numFmtId="0" fontId="24" fillId="0" borderId="9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23" fillId="0" borderId="9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distributed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0" xfId="0" applyFont="1" applyBorder="1" applyAlignment="1">
      <alignment vertical="center" shrinkToFit="1"/>
    </xf>
    <xf numFmtId="0" fontId="23" fillId="0" borderId="0" xfId="0" applyFont="1" applyBorder="1" applyAlignment="1">
      <alignment horizontal="distributed" vertical="center" shrinkToFit="1"/>
    </xf>
    <xf numFmtId="0" fontId="28" fillId="0" borderId="0" xfId="0" applyFont="1" applyBorder="1" applyAlignment="1">
      <alignment horizontal="left" vertical="center" shrinkToFit="1"/>
    </xf>
    <xf numFmtId="0" fontId="70" fillId="0" borderId="0" xfId="0" applyFont="1" applyFill="1" applyBorder="1" applyAlignment="1">
      <alignment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left" vertical="center" shrinkToFit="1"/>
    </xf>
    <xf numFmtId="0" fontId="23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 shrinkToFit="1"/>
    </xf>
    <xf numFmtId="0" fontId="25" fillId="0" borderId="0" xfId="0" applyFont="1" applyAlignment="1">
      <alignment vertical="center"/>
    </xf>
    <xf numFmtId="0" fontId="28" fillId="0" borderId="0" xfId="0" applyFont="1" applyBorder="1" applyAlignment="1">
      <alignment vertical="center" shrinkToFit="1"/>
    </xf>
    <xf numFmtId="0" fontId="73" fillId="0" borderId="0" xfId="0" applyFont="1">
      <alignment vertical="center"/>
    </xf>
    <xf numFmtId="0" fontId="74" fillId="0" borderId="0" xfId="2" applyFont="1" applyAlignment="1">
      <alignment vertical="center"/>
    </xf>
    <xf numFmtId="0" fontId="75" fillId="0" borderId="0" xfId="2" applyFont="1" applyAlignment="1">
      <alignment vertical="center"/>
    </xf>
    <xf numFmtId="0" fontId="76" fillId="0" borderId="0" xfId="2" applyFont="1" applyAlignment="1">
      <alignment vertical="center"/>
    </xf>
    <xf numFmtId="0" fontId="75" fillId="2" borderId="0" xfId="2" applyFont="1" applyFill="1" applyAlignment="1">
      <alignment vertical="center"/>
    </xf>
    <xf numFmtId="0" fontId="74" fillId="0" borderId="0" xfId="2" applyFont="1" applyAlignment="1">
      <alignment horizontal="left" vertical="center"/>
    </xf>
    <xf numFmtId="0" fontId="72" fillId="0" borderId="0" xfId="0" applyFont="1">
      <alignment vertical="center"/>
    </xf>
    <xf numFmtId="0" fontId="36" fillId="8" borderId="1" xfId="1" applyFont="1" applyFill="1" applyBorder="1" applyAlignment="1">
      <alignment horizontal="left" vertical="center" shrinkToFit="1"/>
    </xf>
    <xf numFmtId="0" fontId="0" fillId="14" borderId="1" xfId="0" applyFill="1" applyBorder="1" applyAlignment="1">
      <alignment vertical="center" shrinkToFit="1"/>
    </xf>
    <xf numFmtId="0" fontId="0" fillId="11" borderId="1" xfId="0" applyFont="1" applyFill="1" applyBorder="1" applyAlignment="1">
      <alignment horizontal="left" vertical="center" shrinkToFit="1"/>
    </xf>
    <xf numFmtId="0" fontId="26" fillId="0" borderId="0" xfId="2" applyFont="1" applyAlignment="1">
      <alignment vertical="center"/>
    </xf>
    <xf numFmtId="14" fontId="26" fillId="0" borderId="0" xfId="2" applyNumberFormat="1" applyFont="1" applyAlignment="1">
      <alignment vertical="center"/>
    </xf>
    <xf numFmtId="0" fontId="26" fillId="0" borderId="0" xfId="2" applyFont="1" applyAlignment="1">
      <alignment horizontal="center" vertical="center"/>
    </xf>
    <xf numFmtId="14" fontId="26" fillId="0" borderId="0" xfId="2" applyNumberFormat="1" applyFont="1" applyAlignment="1">
      <alignment horizontal="center" vertical="center"/>
    </xf>
    <xf numFmtId="0" fontId="82" fillId="0" borderId="0" xfId="5" applyFont="1">
      <alignment vertical="center"/>
    </xf>
    <xf numFmtId="0" fontId="83" fillId="0" borderId="0" xfId="2" applyFont="1" applyAlignment="1"/>
    <xf numFmtId="0" fontId="84" fillId="0" borderId="0" xfId="5" applyFont="1" applyAlignment="1"/>
    <xf numFmtId="0" fontId="84" fillId="0" borderId="0" xfId="5" applyFont="1">
      <alignment vertical="center"/>
    </xf>
    <xf numFmtId="14" fontId="69" fillId="0" borderId="0" xfId="5" applyNumberFormat="1" applyFont="1">
      <alignment vertical="center"/>
    </xf>
    <xf numFmtId="0" fontId="69" fillId="0" borderId="0" xfId="5" applyFont="1">
      <alignment vertical="center"/>
    </xf>
    <xf numFmtId="183" fontId="84" fillId="0" borderId="0" xfId="5" applyNumberFormat="1" applyFont="1">
      <alignment vertical="center"/>
    </xf>
    <xf numFmtId="0" fontId="77" fillId="0" borderId="120" xfId="0" applyFont="1" applyBorder="1">
      <alignment vertical="center"/>
    </xf>
    <xf numFmtId="0" fontId="23" fillId="0" borderId="110" xfId="2" applyFont="1" applyFill="1" applyBorder="1" applyAlignment="1" applyProtection="1">
      <alignment horizontal="center" vertical="center" shrinkToFit="1"/>
    </xf>
    <xf numFmtId="0" fontId="95" fillId="0" borderId="17" xfId="2" applyFont="1" applyBorder="1" applyAlignment="1">
      <alignment horizontal="left" vertical="center"/>
    </xf>
    <xf numFmtId="0" fontId="95" fillId="0" borderId="5" xfId="2" applyFont="1" applyBorder="1" applyAlignment="1">
      <alignment horizontal="left" vertical="center"/>
    </xf>
    <xf numFmtId="0" fontId="95" fillId="0" borderId="0" xfId="2" applyFont="1" applyBorder="1" applyAlignment="1">
      <alignment horizontal="left" vertical="center"/>
    </xf>
    <xf numFmtId="0" fontId="95" fillId="0" borderId="0" xfId="2" applyFont="1" applyAlignment="1">
      <alignment horizontal="center" vertical="center"/>
    </xf>
    <xf numFmtId="0" fontId="95" fillId="0" borderId="7" xfId="2" applyFont="1" applyBorder="1" applyAlignment="1">
      <alignment horizontal="left" vertical="center"/>
    </xf>
    <xf numFmtId="0" fontId="95" fillId="0" borderId="6" xfId="2" applyFont="1" applyBorder="1" applyAlignment="1">
      <alignment horizontal="left" vertical="center"/>
    </xf>
    <xf numFmtId="0" fontId="95" fillId="0" borderId="8" xfId="2" applyFont="1" applyBorder="1" applyAlignment="1">
      <alignment horizontal="left" vertical="center"/>
    </xf>
    <xf numFmtId="0" fontId="95" fillId="0" borderId="10" xfId="2" applyFont="1" applyBorder="1" applyAlignment="1">
      <alignment horizontal="left" vertical="center"/>
    </xf>
    <xf numFmtId="0" fontId="23" fillId="0" borderId="138" xfId="2" applyFont="1" applyBorder="1" applyAlignment="1">
      <alignment horizontal="center" vertical="center" shrinkToFit="1"/>
    </xf>
    <xf numFmtId="0" fontId="23" fillId="0" borderId="36" xfId="2" applyFont="1" applyBorder="1" applyAlignment="1">
      <alignment horizontal="center" vertical="center" shrinkToFit="1"/>
    </xf>
    <xf numFmtId="0" fontId="23" fillId="0" borderId="77" xfId="2" applyFont="1" applyBorder="1" applyAlignment="1">
      <alignment horizontal="center" vertical="center"/>
    </xf>
    <xf numFmtId="0" fontId="23" fillId="0" borderId="77" xfId="2" applyFont="1" applyBorder="1" applyAlignment="1">
      <alignment horizontal="center" vertical="center" shrinkToFit="1"/>
    </xf>
    <xf numFmtId="0" fontId="23" fillId="0" borderId="77" xfId="2" applyFont="1" applyBorder="1"/>
    <xf numFmtId="0" fontId="41" fillId="11" borderId="1" xfId="0" applyFont="1" applyFill="1" applyBorder="1" applyAlignment="1">
      <alignment horizontal="center" vertical="center" shrinkToFit="1"/>
    </xf>
    <xf numFmtId="0" fontId="14" fillId="3" borderId="15" xfId="7" applyFont="1" applyFill="1" applyBorder="1" applyAlignment="1">
      <alignment horizontal="center" vertical="center" shrinkToFit="1"/>
    </xf>
    <xf numFmtId="0" fontId="99" fillId="18" borderId="15" xfId="9" applyFont="1" applyFill="1" applyBorder="1" applyAlignment="1">
      <alignment horizontal="center" vertical="center" shrinkToFit="1"/>
    </xf>
    <xf numFmtId="0" fontId="101" fillId="18" borderId="15" xfId="9" applyFont="1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19" borderId="1" xfId="0" applyFill="1" applyBorder="1" applyAlignment="1">
      <alignment horizontal="left" vertical="center" shrinkToFit="1"/>
    </xf>
    <xf numFmtId="0" fontId="0" fillId="19" borderId="1" xfId="0" applyFill="1" applyBorder="1" applyAlignment="1">
      <alignment vertical="center" shrinkToFit="1"/>
    </xf>
    <xf numFmtId="0" fontId="23" fillId="0" borderId="145" xfId="2" applyFont="1" applyBorder="1" applyAlignment="1">
      <alignment horizontal="center" vertical="center" shrinkToFit="1"/>
    </xf>
    <xf numFmtId="0" fontId="23" fillId="0" borderId="148" xfId="2" applyFont="1" applyBorder="1" applyAlignment="1">
      <alignment horizontal="center" vertical="center" shrinkToFit="1"/>
    </xf>
    <xf numFmtId="0" fontId="104" fillId="2" borderId="0" xfId="2" applyFont="1" applyFill="1" applyAlignment="1">
      <alignment vertical="top" shrinkToFit="1"/>
    </xf>
    <xf numFmtId="0" fontId="105" fillId="2" borderId="0" xfId="5" applyFont="1" applyFill="1" applyAlignment="1">
      <alignment horizontal="center" vertical="top"/>
    </xf>
    <xf numFmtId="0" fontId="106" fillId="0" borderId="0" xfId="2" applyFont="1" applyAlignment="1">
      <alignment vertical="center"/>
    </xf>
    <xf numFmtId="0" fontId="106" fillId="0" borderId="0" xfId="2" applyFont="1" applyAlignment="1">
      <alignment horizontal="center" vertical="center"/>
    </xf>
    <xf numFmtId="0" fontId="110" fillId="0" borderId="0" xfId="2" applyFont="1" applyAlignment="1">
      <alignment horizontal="right"/>
    </xf>
    <xf numFmtId="38" fontId="71" fillId="2" borderId="0" xfId="6" applyFont="1" applyFill="1" applyBorder="1" applyAlignment="1"/>
    <xf numFmtId="0" fontId="98" fillId="0" borderId="142" xfId="2" applyFont="1" applyBorder="1" applyAlignment="1">
      <alignment vertical="center"/>
    </xf>
    <xf numFmtId="0" fontId="98" fillId="0" borderId="141" xfId="2" applyFont="1" applyBorder="1" applyAlignment="1">
      <alignment horizontal="center" vertical="center"/>
    </xf>
    <xf numFmtId="0" fontId="29" fillId="0" borderId="151" xfId="2" applyFont="1" applyBorder="1" applyAlignment="1">
      <alignment vertical="center"/>
    </xf>
    <xf numFmtId="0" fontId="37" fillId="2" borderId="0" xfId="2" applyFont="1" applyFill="1" applyAlignment="1">
      <alignment vertical="center"/>
    </xf>
    <xf numFmtId="0" fontId="112" fillId="0" borderId="0" xfId="2" applyFont="1" applyAlignment="1">
      <alignment vertical="center"/>
    </xf>
    <xf numFmtId="0" fontId="113" fillId="0" borderId="0" xfId="2" applyFont="1" applyAlignment="1">
      <alignment vertical="center"/>
    </xf>
    <xf numFmtId="0" fontId="45" fillId="2" borderId="0" xfId="2" applyFont="1" applyFill="1" applyAlignment="1">
      <alignment vertical="center"/>
    </xf>
    <xf numFmtId="0" fontId="114" fillId="0" borderId="0" xfId="2" applyFont="1" applyAlignment="1">
      <alignment vertical="center"/>
    </xf>
    <xf numFmtId="0" fontId="47" fillId="0" borderId="0" xfId="2" applyFont="1" applyAlignment="1">
      <alignment vertical="center"/>
    </xf>
    <xf numFmtId="0" fontId="115" fillId="2" borderId="0" xfId="2" applyFont="1" applyFill="1" applyAlignment="1">
      <alignment vertical="center"/>
    </xf>
    <xf numFmtId="0" fontId="116" fillId="0" borderId="0" xfId="2" applyFont="1" applyAlignment="1">
      <alignment vertical="center"/>
    </xf>
    <xf numFmtId="0" fontId="115" fillId="2" borderId="7" xfId="2" applyFont="1" applyFill="1" applyBorder="1" applyAlignment="1">
      <alignment vertical="center"/>
    </xf>
    <xf numFmtId="0" fontId="116" fillId="2" borderId="0" xfId="2" applyFont="1" applyFill="1" applyAlignment="1">
      <alignment vertical="center"/>
    </xf>
    <xf numFmtId="49" fontId="116" fillId="2" borderId="0" xfId="2" applyNumberFormat="1" applyFont="1" applyFill="1" applyAlignment="1">
      <alignment vertical="center"/>
    </xf>
    <xf numFmtId="182" fontId="19" fillId="0" borderId="0" xfId="5" applyNumberFormat="1">
      <alignment vertical="center"/>
    </xf>
    <xf numFmtId="0" fontId="61" fillId="0" borderId="111" xfId="5" applyFont="1" applyFill="1" applyBorder="1" applyAlignment="1" applyProtection="1">
      <alignment vertical="center" wrapText="1"/>
    </xf>
    <xf numFmtId="0" fontId="61" fillId="0" borderId="21" xfId="5" applyNumberFormat="1" applyFont="1" applyFill="1" applyBorder="1" applyAlignment="1" applyProtection="1">
      <alignment vertical="center" wrapText="1"/>
    </xf>
    <xf numFmtId="0" fontId="60" fillId="0" borderId="21" xfId="5" applyFont="1" applyFill="1" applyBorder="1" applyAlignment="1" applyProtection="1">
      <alignment vertical="center" wrapText="1"/>
    </xf>
    <xf numFmtId="0" fontId="12" fillId="2" borderId="0" xfId="13" applyFill="1">
      <alignment vertical="center"/>
    </xf>
    <xf numFmtId="0" fontId="57" fillId="2" borderId="0" xfId="13" applyFont="1" applyFill="1" applyAlignment="1">
      <alignment vertical="center"/>
    </xf>
    <xf numFmtId="0" fontId="82" fillId="0" borderId="0" xfId="13" applyFont="1">
      <alignment vertical="center"/>
    </xf>
    <xf numFmtId="0" fontId="12" fillId="0" borderId="0" xfId="13">
      <alignment vertical="center"/>
    </xf>
    <xf numFmtId="0" fontId="57" fillId="2" borderId="0" xfId="13" applyFont="1" applyFill="1" applyBorder="1" applyAlignment="1">
      <alignment vertical="center"/>
    </xf>
    <xf numFmtId="0" fontId="57" fillId="2" borderId="0" xfId="13" applyFont="1" applyFill="1" applyBorder="1" applyAlignment="1">
      <alignment horizontal="center" vertical="center"/>
    </xf>
    <xf numFmtId="0" fontId="84" fillId="0" borderId="0" xfId="13" applyFont="1" applyAlignment="1"/>
    <xf numFmtId="0" fontId="66" fillId="0" borderId="0" xfId="13" applyFont="1" applyAlignment="1"/>
    <xf numFmtId="0" fontId="12" fillId="0" borderId="0" xfId="13" applyAlignment="1"/>
    <xf numFmtId="0" fontId="84" fillId="0" borderId="0" xfId="13" applyFont="1">
      <alignment vertical="center"/>
    </xf>
    <xf numFmtId="0" fontId="64" fillId="0" borderId="2" xfId="13" applyFont="1" applyFill="1" applyBorder="1" applyAlignment="1" applyProtection="1">
      <alignment horizontal="center" vertical="center" wrapText="1"/>
    </xf>
    <xf numFmtId="0" fontId="64" fillId="0" borderId="0" xfId="13" applyFont="1" applyFill="1" applyBorder="1" applyAlignment="1" applyProtection="1">
      <alignment horizontal="center" vertical="center" wrapText="1"/>
    </xf>
    <xf numFmtId="14" fontId="69" fillId="0" borderId="0" xfId="13" applyNumberFormat="1" applyFont="1">
      <alignment vertical="center"/>
    </xf>
    <xf numFmtId="0" fontId="69" fillId="0" borderId="0" xfId="13" applyFont="1">
      <alignment vertical="center"/>
    </xf>
    <xf numFmtId="0" fontId="64" fillId="0" borderId="9" xfId="13" applyFont="1" applyFill="1" applyBorder="1" applyAlignment="1" applyProtection="1">
      <alignment horizontal="center" vertical="center" wrapText="1"/>
    </xf>
    <xf numFmtId="0" fontId="123" fillId="0" borderId="0" xfId="13" applyFont="1" applyAlignment="1">
      <alignment vertical="top"/>
    </xf>
    <xf numFmtId="183" fontId="84" fillId="0" borderId="0" xfId="13" applyNumberFormat="1" applyFont="1">
      <alignment vertical="center"/>
    </xf>
    <xf numFmtId="0" fontId="66" fillId="0" borderId="0" xfId="13" applyFont="1">
      <alignment vertical="center"/>
    </xf>
    <xf numFmtId="0" fontId="61" fillId="0" borderId="21" xfId="13" applyNumberFormat="1" applyFont="1" applyFill="1" applyBorder="1" applyAlignment="1" applyProtection="1">
      <alignment vertical="center" wrapText="1"/>
    </xf>
    <xf numFmtId="0" fontId="60" fillId="0" borderId="21" xfId="13" applyFont="1" applyFill="1" applyBorder="1" applyAlignment="1" applyProtection="1">
      <alignment vertical="center" wrapText="1"/>
    </xf>
    <xf numFmtId="0" fontId="61" fillId="0" borderId="111" xfId="13" applyFont="1" applyFill="1" applyBorder="1" applyAlignment="1" applyProtection="1">
      <alignment vertical="center" wrapText="1"/>
    </xf>
    <xf numFmtId="182" fontId="12" fillId="0" borderId="0" xfId="13" applyNumberFormat="1">
      <alignment vertical="center"/>
    </xf>
    <xf numFmtId="0" fontId="58" fillId="0" borderId="101" xfId="13" applyFont="1" applyFill="1" applyBorder="1" applyAlignment="1" applyProtection="1">
      <alignment vertical="center" wrapText="1"/>
    </xf>
    <xf numFmtId="0" fontId="58" fillId="0" borderId="102" xfId="13" applyFont="1" applyFill="1" applyBorder="1" applyAlignment="1" applyProtection="1">
      <alignment wrapText="1"/>
    </xf>
    <xf numFmtId="0" fontId="58" fillId="0" borderId="104" xfId="13" applyFont="1" applyFill="1" applyBorder="1" applyAlignment="1" applyProtection="1">
      <alignment wrapText="1"/>
    </xf>
    <xf numFmtId="0" fontId="58" fillId="0" borderId="97" xfId="13" applyFont="1" applyFill="1" applyBorder="1" applyAlignment="1" applyProtection="1">
      <alignment vertical="center" wrapText="1"/>
    </xf>
    <xf numFmtId="0" fontId="58" fillId="0" borderId="98" xfId="13" applyFont="1" applyFill="1" applyBorder="1" applyAlignment="1" applyProtection="1">
      <alignment vertical="center" wrapText="1"/>
    </xf>
    <xf numFmtId="0" fontId="58" fillId="0" borderId="105" xfId="13" applyFont="1" applyFill="1" applyBorder="1" applyAlignment="1" applyProtection="1">
      <alignment vertical="center" wrapText="1"/>
    </xf>
    <xf numFmtId="0" fontId="58" fillId="0" borderId="107" xfId="13" applyFont="1" applyFill="1" applyBorder="1" applyAlignment="1" applyProtection="1">
      <alignment vertical="center" wrapText="1"/>
    </xf>
    <xf numFmtId="0" fontId="58" fillId="0" borderId="97" xfId="13" applyFont="1" applyFill="1" applyBorder="1" applyAlignment="1">
      <alignment vertical="center" wrapText="1"/>
    </xf>
    <xf numFmtId="0" fontId="58" fillId="0" borderId="98" xfId="13" applyFont="1" applyFill="1" applyBorder="1" applyAlignment="1">
      <alignment vertical="center" wrapText="1"/>
    </xf>
    <xf numFmtId="0" fontId="58" fillId="0" borderId="90" xfId="13" applyFont="1" applyFill="1" applyBorder="1" applyAlignment="1">
      <alignment vertical="center" wrapText="1"/>
    </xf>
    <xf numFmtId="0" fontId="58" fillId="0" borderId="83" xfId="13" applyFont="1" applyFill="1" applyBorder="1" applyAlignment="1">
      <alignment vertical="center" wrapText="1"/>
    </xf>
    <xf numFmtId="0" fontId="59" fillId="0" borderId="97" xfId="13" applyFont="1" applyFill="1" applyBorder="1" applyAlignment="1">
      <alignment vertical="center" wrapText="1"/>
    </xf>
    <xf numFmtId="0" fontId="59" fillId="0" borderId="98" xfId="13" applyFont="1" applyFill="1" applyBorder="1" applyAlignment="1">
      <alignment vertical="center" wrapText="1"/>
    </xf>
    <xf numFmtId="0" fontId="59" fillId="0" borderId="68" xfId="13" applyFont="1" applyFill="1" applyBorder="1" applyAlignment="1">
      <alignment vertical="center" wrapText="1"/>
    </xf>
    <xf numFmtId="0" fontId="59" fillId="0" borderId="108" xfId="13" applyFont="1" applyFill="1" applyBorder="1" applyAlignment="1">
      <alignment vertical="center" wrapText="1"/>
    </xf>
    <xf numFmtId="0" fontId="71" fillId="2" borderId="0" xfId="6" applyNumberFormat="1" applyFont="1" applyFill="1" applyBorder="1" applyAlignment="1"/>
    <xf numFmtId="0" fontId="71" fillId="2" borderId="21" xfId="6" applyNumberFormat="1" applyFont="1" applyFill="1" applyBorder="1" applyAlignment="1">
      <alignment vertical="center"/>
    </xf>
    <xf numFmtId="38" fontId="71" fillId="0" borderId="1" xfId="6" applyFont="1" applyFill="1" applyBorder="1" applyAlignment="1">
      <alignment horizontal="right" vertical="center" shrinkToFit="1"/>
    </xf>
    <xf numFmtId="38" fontId="71" fillId="0" borderId="1" xfId="6" applyFont="1" applyFill="1" applyBorder="1" applyAlignment="1">
      <alignment horizontal="right" vertical="center"/>
    </xf>
    <xf numFmtId="0" fontId="128" fillId="0" borderId="0" xfId="0" applyFont="1">
      <alignment vertical="center"/>
    </xf>
    <xf numFmtId="0" fontId="131" fillId="2" borderId="0" xfId="2" applyFont="1" applyFill="1" applyAlignment="1">
      <alignment horizontal="right" vertical="center"/>
    </xf>
    <xf numFmtId="0" fontId="128" fillId="2" borderId="0" xfId="0" applyFont="1" applyFill="1">
      <alignment vertical="center"/>
    </xf>
    <xf numFmtId="0" fontId="129" fillId="0" borderId="84" xfId="0" applyFont="1" applyBorder="1" applyAlignment="1">
      <alignment horizontal="center" vertical="center"/>
    </xf>
    <xf numFmtId="3" fontId="128" fillId="0" borderId="41" xfId="0" applyNumberFormat="1" applyFont="1" applyBorder="1" applyProtection="1">
      <alignment vertical="center"/>
      <protection locked="0"/>
    </xf>
    <xf numFmtId="38" fontId="126" fillId="24" borderId="154" xfId="6" applyFont="1" applyFill="1" applyBorder="1" applyAlignment="1">
      <alignment horizontal="center" vertical="center" justifyLastLine="1"/>
    </xf>
    <xf numFmtId="38" fontId="126" fillId="24" borderId="155" xfId="6" applyFont="1" applyFill="1" applyBorder="1" applyAlignment="1">
      <alignment horizontal="center" vertical="center" justifyLastLine="1"/>
    </xf>
    <xf numFmtId="38" fontId="126" fillId="26" borderId="157" xfId="6" applyFont="1" applyFill="1" applyBorder="1" applyAlignment="1">
      <alignment horizontal="center" vertical="center" justifyLastLine="1"/>
    </xf>
    <xf numFmtId="38" fontId="126" fillId="24" borderId="158" xfId="6" applyFont="1" applyFill="1" applyBorder="1" applyAlignment="1">
      <alignment horizontal="center" vertical="center" justifyLastLine="1"/>
    </xf>
    <xf numFmtId="38" fontId="94" fillId="24" borderId="153" xfId="6" applyFont="1" applyFill="1" applyBorder="1" applyAlignment="1">
      <alignment horizontal="center" vertical="center" justifyLastLine="1"/>
    </xf>
    <xf numFmtId="56" fontId="60" fillId="0" borderId="41" xfId="0" applyNumberFormat="1" applyFont="1" applyBorder="1" applyProtection="1">
      <alignment vertical="center"/>
      <protection locked="0"/>
    </xf>
    <xf numFmtId="0" fontId="60" fillId="0" borderId="41" xfId="0" applyFont="1" applyBorder="1" applyAlignment="1" applyProtection="1">
      <alignment horizontal="left" vertical="center" shrinkToFit="1"/>
      <protection locked="0"/>
    </xf>
    <xf numFmtId="38" fontId="71" fillId="25" borderId="169" xfId="6" applyFont="1" applyFill="1" applyBorder="1" applyAlignment="1">
      <alignment vertical="center" shrinkToFit="1"/>
    </xf>
    <xf numFmtId="38" fontId="71" fillId="25" borderId="164" xfId="6" applyFont="1" applyFill="1" applyBorder="1" applyAlignment="1">
      <alignment horizontal="center" vertical="center"/>
    </xf>
    <xf numFmtId="178" fontId="71" fillId="25" borderId="164" xfId="6" applyNumberFormat="1" applyFont="1" applyFill="1" applyBorder="1" applyAlignment="1">
      <alignment vertical="center"/>
    </xf>
    <xf numFmtId="38" fontId="71" fillId="25" borderId="164" xfId="6" applyFont="1" applyFill="1" applyBorder="1" applyAlignment="1">
      <alignment vertical="center"/>
    </xf>
    <xf numFmtId="38" fontId="71" fillId="25" borderId="170" xfId="6" applyFont="1" applyFill="1" applyBorder="1" applyAlignment="1">
      <alignment vertical="center"/>
    </xf>
    <xf numFmtId="38" fontId="71" fillId="2" borderId="97" xfId="6" applyFont="1" applyFill="1" applyBorder="1" applyAlignment="1"/>
    <xf numFmtId="0" fontId="71" fillId="2" borderId="111" xfId="6" applyNumberFormat="1" applyFont="1" applyFill="1" applyBorder="1" applyAlignment="1">
      <alignment vertical="center"/>
    </xf>
    <xf numFmtId="38" fontId="71" fillId="0" borderId="166" xfId="6" applyFont="1" applyFill="1" applyBorder="1" applyAlignment="1">
      <alignment horizontal="right" vertical="center" shrinkToFit="1"/>
    </xf>
    <xf numFmtId="38" fontId="128" fillId="0" borderId="159" xfId="0" applyNumberFormat="1" applyFont="1" applyBorder="1">
      <alignment vertical="center"/>
    </xf>
    <xf numFmtId="38" fontId="136" fillId="28" borderId="14" xfId="6" applyFont="1" applyFill="1" applyBorder="1" applyAlignment="1">
      <alignment horizontal="center" vertical="center"/>
    </xf>
    <xf numFmtId="38" fontId="127" fillId="28" borderId="164" xfId="6" applyFont="1" applyFill="1" applyBorder="1" applyAlignment="1">
      <alignment horizontal="center" vertical="center"/>
    </xf>
    <xf numFmtId="38" fontId="127" fillId="28" borderId="14" xfId="6" applyFont="1" applyFill="1" applyBorder="1" applyAlignment="1">
      <alignment horizontal="center" vertical="center" shrinkToFit="1"/>
    </xf>
    <xf numFmtId="38" fontId="127" fillId="28" borderId="165" xfId="6" applyFont="1" applyFill="1" applyBorder="1" applyAlignment="1">
      <alignment horizontal="center" vertical="center" shrinkToFit="1"/>
    </xf>
    <xf numFmtId="38" fontId="136" fillId="28" borderId="1" xfId="6" applyFont="1" applyFill="1" applyBorder="1" applyAlignment="1">
      <alignment horizontal="center" vertical="center"/>
    </xf>
    <xf numFmtId="38" fontId="126" fillId="29" borderId="157" xfId="6" applyFont="1" applyFill="1" applyBorder="1" applyAlignment="1">
      <alignment horizontal="center" vertical="center" justifyLastLine="1"/>
    </xf>
    <xf numFmtId="38" fontId="126" fillId="30" borderId="157" xfId="6" applyFont="1" applyFill="1" applyBorder="1" applyAlignment="1">
      <alignment horizontal="center" vertical="center" justifyLastLine="1"/>
    </xf>
    <xf numFmtId="38" fontId="127" fillId="0" borderId="1" xfId="6" applyFont="1" applyFill="1" applyBorder="1" applyAlignment="1">
      <alignment horizontal="center" vertical="center" shrinkToFit="1"/>
    </xf>
    <xf numFmtId="38" fontId="127" fillId="0" borderId="13" xfId="6" applyFont="1" applyFill="1" applyBorder="1" applyAlignment="1">
      <alignment vertical="center" shrinkToFit="1"/>
    </xf>
    <xf numFmtId="38" fontId="71" fillId="0" borderId="166" xfId="6" applyFont="1" applyFill="1" applyBorder="1" applyAlignment="1">
      <alignment horizontal="right" vertical="center"/>
    </xf>
    <xf numFmtId="38" fontId="127" fillId="30" borderId="1" xfId="6" applyFont="1" applyFill="1" applyBorder="1" applyAlignment="1">
      <alignment horizontal="center" vertical="center" shrinkToFit="1"/>
    </xf>
    <xf numFmtId="38" fontId="127" fillId="30" borderId="13" xfId="6" applyFont="1" applyFill="1" applyBorder="1" applyAlignment="1">
      <alignment horizontal="center" vertical="center" shrinkToFit="1"/>
    </xf>
    <xf numFmtId="38" fontId="127" fillId="30" borderId="166" xfId="6" applyFont="1" applyFill="1" applyBorder="1" applyAlignment="1">
      <alignment horizontal="center" vertical="center" shrinkToFit="1"/>
    </xf>
    <xf numFmtId="38" fontId="71" fillId="30" borderId="162" xfId="6" applyFont="1" applyFill="1" applyBorder="1" applyAlignment="1">
      <alignment vertical="center"/>
    </xf>
    <xf numFmtId="0" fontId="13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39" fillId="2" borderId="0" xfId="0" applyFont="1" applyFill="1" applyAlignment="1">
      <alignment horizontal="center" vertical="center"/>
    </xf>
    <xf numFmtId="0" fontId="140" fillId="0" borderId="0" xfId="0" applyFont="1" applyAlignment="1">
      <alignment horizontal="center" vertical="center"/>
    </xf>
    <xf numFmtId="38" fontId="136" fillId="27" borderId="13" xfId="6" applyFont="1" applyFill="1" applyBorder="1" applyAlignment="1" applyProtection="1">
      <alignment horizontal="left" vertical="center"/>
    </xf>
    <xf numFmtId="38" fontId="71" fillId="31" borderId="47" xfId="6" applyFont="1" applyFill="1" applyBorder="1" applyAlignment="1">
      <alignment horizontal="center" vertical="center" shrinkToFit="1"/>
    </xf>
    <xf numFmtId="38" fontId="71" fillId="31" borderId="93" xfId="6" applyFont="1" applyFill="1" applyBorder="1" applyAlignment="1">
      <alignment horizontal="center" vertical="center" shrinkToFit="1"/>
    </xf>
    <xf numFmtId="38" fontId="71" fillId="30" borderId="65" xfId="6" applyFont="1" applyFill="1" applyBorder="1" applyAlignment="1">
      <alignment horizontal="center" vertical="center" shrinkToFit="1"/>
    </xf>
    <xf numFmtId="38" fontId="71" fillId="31" borderId="94" xfId="6" applyFont="1" applyFill="1" applyBorder="1" applyAlignment="1">
      <alignment horizontal="center" vertical="center" shrinkToFit="1"/>
    </xf>
    <xf numFmtId="38" fontId="71" fillId="30" borderId="135" xfId="6" applyFont="1" applyFill="1" applyBorder="1" applyAlignment="1">
      <alignment horizontal="center" vertical="center" shrinkToFit="1"/>
    </xf>
    <xf numFmtId="38" fontId="71" fillId="30" borderId="136" xfId="6" applyFont="1" applyFill="1" applyBorder="1" applyAlignment="1">
      <alignment horizontal="center" vertical="center" shrinkToFit="1"/>
    </xf>
    <xf numFmtId="38" fontId="124" fillId="30" borderId="137" xfId="6" applyFont="1" applyFill="1" applyBorder="1" applyAlignment="1">
      <alignment horizontal="center" vertical="center" shrinkToFit="1"/>
    </xf>
    <xf numFmtId="38" fontId="134" fillId="31" borderId="19" xfId="6" applyFont="1" applyFill="1" applyBorder="1" applyAlignment="1">
      <alignment horizontal="right" vertical="center" shrinkToFit="1"/>
    </xf>
    <xf numFmtId="38" fontId="134" fillId="31" borderId="92" xfId="6" applyFont="1" applyFill="1" applyBorder="1" applyAlignment="1">
      <alignment horizontal="right" vertical="center" shrinkToFit="1"/>
    </xf>
    <xf numFmtId="38" fontId="134" fillId="31" borderId="1" xfId="6" applyFont="1" applyFill="1" applyBorder="1" applyAlignment="1">
      <alignment horizontal="right" vertical="center" shrinkToFit="1"/>
    </xf>
    <xf numFmtId="38" fontId="134" fillId="31" borderId="1" xfId="6" applyFont="1" applyFill="1" applyBorder="1" applyAlignment="1">
      <alignment horizontal="right" vertical="center"/>
    </xf>
    <xf numFmtId="38" fontId="134" fillId="31" borderId="166" xfId="6" applyFont="1" applyFill="1" applyBorder="1" applyAlignment="1">
      <alignment horizontal="right" vertical="center"/>
    </xf>
    <xf numFmtId="178" fontId="134" fillId="30" borderId="136" xfId="6" applyNumberFormat="1" applyFont="1" applyFill="1" applyBorder="1" applyAlignment="1">
      <alignment vertical="center"/>
    </xf>
    <xf numFmtId="0" fontId="134" fillId="30" borderId="137" xfId="6" applyNumberFormat="1" applyFont="1" applyFill="1" applyBorder="1" applyAlignment="1">
      <alignment vertical="center"/>
    </xf>
    <xf numFmtId="38" fontId="134" fillId="31" borderId="1" xfId="6" applyFont="1" applyFill="1" applyBorder="1" applyAlignment="1">
      <alignment vertical="center"/>
    </xf>
    <xf numFmtId="38" fontId="134" fillId="31" borderId="166" xfId="6" applyFont="1" applyFill="1" applyBorder="1" applyAlignment="1">
      <alignment vertical="center"/>
    </xf>
    <xf numFmtId="38" fontId="134" fillId="31" borderId="15" xfId="6" applyFont="1" applyFill="1" applyBorder="1" applyAlignment="1">
      <alignment vertical="center"/>
    </xf>
    <xf numFmtId="38" fontId="134" fillId="31" borderId="91" xfId="6" applyFont="1" applyFill="1" applyBorder="1" applyAlignment="1">
      <alignment vertical="center"/>
    </xf>
    <xf numFmtId="38" fontId="134" fillId="31" borderId="1" xfId="6" applyFont="1" applyFill="1" applyBorder="1" applyAlignment="1">
      <alignment vertical="center" shrinkToFit="1"/>
    </xf>
    <xf numFmtId="38" fontId="134" fillId="31" borderId="15" xfId="6" applyFont="1" applyFill="1" applyBorder="1" applyAlignment="1">
      <alignment vertical="center" shrinkToFit="1"/>
    </xf>
    <xf numFmtId="38" fontId="137" fillId="27" borderId="1" xfId="6" applyFont="1" applyFill="1" applyBorder="1" applyAlignment="1" applyProtection="1">
      <alignment vertical="center"/>
    </xf>
    <xf numFmtId="38" fontId="137" fillId="28" borderId="166" xfId="6" applyFont="1" applyFill="1" applyBorder="1" applyAlignment="1">
      <alignment vertical="center"/>
    </xf>
    <xf numFmtId="38" fontId="137" fillId="28" borderId="91" xfId="6" applyFont="1" applyFill="1" applyBorder="1" applyAlignment="1">
      <alignment vertical="center"/>
    </xf>
    <xf numFmtId="38" fontId="137" fillId="28" borderId="1" xfId="6" applyFont="1" applyFill="1" applyBorder="1" applyAlignment="1">
      <alignment vertical="center"/>
    </xf>
    <xf numFmtId="38" fontId="137" fillId="28" borderId="15" xfId="6" applyFont="1" applyFill="1" applyBorder="1" applyAlignment="1">
      <alignment vertical="center"/>
    </xf>
    <xf numFmtId="178" fontId="128" fillId="2" borderId="0" xfId="0" applyNumberFormat="1" applyFont="1" applyFill="1">
      <alignment vertical="center"/>
    </xf>
    <xf numFmtId="38" fontId="126" fillId="24" borderId="156" xfId="6" applyFont="1" applyFill="1" applyBorder="1" applyAlignment="1">
      <alignment horizontal="center" vertical="center" justifyLastLine="1"/>
    </xf>
    <xf numFmtId="38" fontId="136" fillId="28" borderId="17" xfId="6" applyFont="1" applyFill="1" applyBorder="1" applyAlignment="1">
      <alignment vertical="center"/>
    </xf>
    <xf numFmtId="38" fontId="136" fillId="28" borderId="5" xfId="6" applyFont="1" applyFill="1" applyBorder="1" applyAlignment="1">
      <alignment horizontal="right" vertical="center"/>
    </xf>
    <xf numFmtId="38" fontId="136" fillId="32" borderId="65" xfId="6" applyFont="1" applyFill="1" applyBorder="1" applyAlignment="1">
      <alignment horizontal="center" vertical="center" shrinkToFit="1"/>
    </xf>
    <xf numFmtId="3" fontId="144" fillId="2" borderId="0" xfId="0" applyNumberFormat="1" applyFont="1" applyFill="1" applyBorder="1" applyAlignment="1">
      <alignment horizontal="center" vertical="center"/>
    </xf>
    <xf numFmtId="38" fontId="144" fillId="2" borderId="0" xfId="6" applyFont="1" applyFill="1" applyBorder="1" applyAlignment="1">
      <alignment horizontal="center"/>
    </xf>
    <xf numFmtId="0" fontId="144" fillId="2" borderId="0" xfId="0" applyFont="1" applyFill="1" applyAlignment="1">
      <alignment horizontal="center" vertical="center"/>
    </xf>
    <xf numFmtId="178" fontId="144" fillId="2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top"/>
    </xf>
    <xf numFmtId="0" fontId="75" fillId="0" borderId="0" xfId="2" applyFont="1" applyBorder="1" applyAlignment="1">
      <alignment vertical="center"/>
    </xf>
    <xf numFmtId="0" fontId="152" fillId="2" borderId="9" xfId="0" applyFont="1" applyFill="1" applyBorder="1" applyAlignment="1">
      <alignment horizontal="center" vertical="center"/>
    </xf>
    <xf numFmtId="0" fontId="152" fillId="2" borderId="0" xfId="0" applyFont="1" applyFill="1" applyBorder="1" applyAlignment="1">
      <alignment horizontal="center" vertical="center"/>
    </xf>
    <xf numFmtId="188" fontId="64" fillId="21" borderId="21" xfId="5" applyNumberFormat="1" applyFont="1" applyFill="1" applyBorder="1" applyAlignment="1" applyProtection="1">
      <alignment horizontal="center" vertical="center" wrapText="1"/>
      <protection locked="0"/>
    </xf>
    <xf numFmtId="188" fontId="64" fillId="22" borderId="21" xfId="13" applyNumberFormat="1" applyFont="1" applyFill="1" applyBorder="1" applyAlignment="1" applyProtection="1">
      <alignment horizontal="center" vertical="center" wrapText="1"/>
      <protection locked="0"/>
    </xf>
    <xf numFmtId="49" fontId="57" fillId="22" borderId="64" xfId="13" quotePrefix="1" applyNumberFormat="1" applyFont="1" applyFill="1" applyBorder="1" applyAlignment="1">
      <alignment horizontal="center" vertical="center"/>
    </xf>
    <xf numFmtId="49" fontId="37" fillId="33" borderId="1" xfId="0" applyNumberFormat="1" applyFont="1" applyFill="1" applyBorder="1" applyAlignment="1">
      <alignment horizontal="center" vertical="center"/>
    </xf>
    <xf numFmtId="49" fontId="37" fillId="15" borderId="1" xfId="0" applyNumberFormat="1" applyFont="1" applyFill="1" applyBorder="1" applyAlignment="1">
      <alignment horizontal="center" vertical="center"/>
    </xf>
    <xf numFmtId="49" fontId="37" fillId="33" borderId="185" xfId="0" applyNumberFormat="1" applyFont="1" applyFill="1" applyBorder="1" applyAlignment="1">
      <alignment horizontal="center" vertical="center"/>
    </xf>
    <xf numFmtId="49" fontId="37" fillId="33" borderId="130" xfId="0" applyNumberFormat="1" applyFont="1" applyFill="1" applyBorder="1" applyAlignment="1">
      <alignment horizontal="center" vertical="center"/>
    </xf>
    <xf numFmtId="49" fontId="37" fillId="15" borderId="185" xfId="0" applyNumberFormat="1" applyFont="1" applyFill="1" applyBorder="1" applyAlignment="1">
      <alignment horizontal="center" vertical="center"/>
    </xf>
    <xf numFmtId="38" fontId="137" fillId="0" borderId="136" xfId="6" applyFont="1" applyFill="1" applyBorder="1" applyAlignment="1">
      <alignment horizontal="center" vertical="center" shrinkToFit="1"/>
    </xf>
    <xf numFmtId="38" fontId="137" fillId="0" borderId="137" xfId="6" applyFont="1" applyFill="1" applyBorder="1" applyAlignment="1">
      <alignment horizontal="center" vertical="center" shrinkToFit="1"/>
    </xf>
    <xf numFmtId="38" fontId="137" fillId="0" borderId="19" xfId="6" applyFont="1" applyFill="1" applyBorder="1" applyAlignment="1">
      <alignment vertical="center" shrinkToFit="1"/>
    </xf>
    <xf numFmtId="38" fontId="137" fillId="0" borderId="92" xfId="6" applyFont="1" applyFill="1" applyBorder="1" applyAlignment="1">
      <alignment vertical="center"/>
    </xf>
    <xf numFmtId="38" fontId="137" fillId="0" borderId="1" xfId="6" applyFont="1" applyFill="1" applyBorder="1" applyAlignment="1">
      <alignment vertical="center" shrinkToFit="1"/>
    </xf>
    <xf numFmtId="38" fontId="137" fillId="0" borderId="166" xfId="6" applyFont="1" applyFill="1" applyBorder="1" applyAlignment="1">
      <alignment vertical="center"/>
    </xf>
    <xf numFmtId="38" fontId="137" fillId="0" borderId="15" xfId="6" applyFont="1" applyFill="1" applyBorder="1" applyAlignment="1">
      <alignment vertical="center" shrinkToFit="1"/>
    </xf>
    <xf numFmtId="38" fontId="137" fillId="0" borderId="91" xfId="6" applyFont="1" applyFill="1" applyBorder="1" applyAlignment="1">
      <alignment vertical="center"/>
    </xf>
    <xf numFmtId="178" fontId="137" fillId="0" borderId="136" xfId="6" applyNumberFormat="1" applyFont="1" applyFill="1" applyBorder="1" applyAlignment="1">
      <alignment vertical="center"/>
    </xf>
    <xf numFmtId="38" fontId="137" fillId="0" borderId="137" xfId="6" applyNumberFormat="1" applyFont="1" applyFill="1" applyBorder="1" applyAlignment="1">
      <alignment vertical="center"/>
    </xf>
    <xf numFmtId="38" fontId="137" fillId="0" borderId="170" xfId="6" applyFont="1" applyFill="1" applyBorder="1" applyAlignment="1">
      <alignment vertical="center"/>
    </xf>
    <xf numFmtId="38" fontId="137" fillId="0" borderId="172" xfId="6" applyFont="1" applyFill="1" applyBorder="1" applyAlignment="1">
      <alignment vertical="center"/>
    </xf>
    <xf numFmtId="178" fontId="125" fillId="34" borderId="136" xfId="6" applyNumberFormat="1" applyFont="1" applyFill="1" applyBorder="1" applyAlignment="1">
      <alignment vertical="center"/>
    </xf>
    <xf numFmtId="177" fontId="142" fillId="34" borderId="170" xfId="6" applyNumberFormat="1" applyFont="1" applyFill="1" applyBorder="1" applyAlignment="1">
      <alignment horizontal="center" vertical="center"/>
    </xf>
    <xf numFmtId="38" fontId="143" fillId="34" borderId="160" xfId="6" applyFont="1" applyFill="1" applyBorder="1" applyAlignment="1">
      <alignment horizontal="right" vertical="center"/>
    </xf>
    <xf numFmtId="38" fontId="142" fillId="34" borderId="172" xfId="6" applyNumberFormat="1" applyFont="1" applyFill="1" applyBorder="1" applyAlignment="1">
      <alignment horizontal="center" vertical="center"/>
    </xf>
    <xf numFmtId="38" fontId="137" fillId="34" borderId="136" xfId="6" applyFont="1" applyFill="1" applyBorder="1" applyAlignment="1">
      <alignment horizontal="center" vertical="center" shrinkToFit="1"/>
    </xf>
    <xf numFmtId="38" fontId="143" fillId="34" borderId="169" xfId="6" applyFont="1" applyFill="1" applyBorder="1" applyAlignment="1">
      <alignment horizontal="right" vertical="top" wrapText="1"/>
    </xf>
    <xf numFmtId="0" fontId="155" fillId="0" borderId="0" xfId="2" applyFont="1" applyAlignment="1">
      <alignment horizontal="right" vertical="top"/>
    </xf>
    <xf numFmtId="0" fontId="72" fillId="13" borderId="195" xfId="0" applyFont="1" applyFill="1" applyBorder="1" applyAlignment="1">
      <alignment vertical="center"/>
    </xf>
    <xf numFmtId="38" fontId="137" fillId="35" borderId="19" xfId="6" applyFont="1" applyFill="1" applyBorder="1" applyAlignment="1" applyProtection="1">
      <alignment vertical="center"/>
      <protection locked="0"/>
    </xf>
    <xf numFmtId="38" fontId="137" fillId="35" borderId="1" xfId="6" applyFont="1" applyFill="1" applyBorder="1" applyAlignment="1" applyProtection="1">
      <alignment vertical="center"/>
      <protection locked="0"/>
    </xf>
    <xf numFmtId="38" fontId="137" fillId="35" borderId="15" xfId="6" applyFont="1" applyFill="1" applyBorder="1" applyAlignment="1" applyProtection="1">
      <alignment vertical="center"/>
      <protection locked="0"/>
    </xf>
    <xf numFmtId="38" fontId="125" fillId="34" borderId="135" xfId="6" applyFont="1" applyFill="1" applyBorder="1" applyAlignment="1">
      <alignment horizontal="center" vertical="center"/>
    </xf>
    <xf numFmtId="38" fontId="125" fillId="0" borderId="135" xfId="6" applyFont="1" applyFill="1" applyBorder="1" applyAlignment="1">
      <alignment horizontal="center" vertical="center"/>
    </xf>
    <xf numFmtId="38" fontId="125" fillId="34" borderId="10" xfId="6" applyFont="1" applyFill="1" applyBorder="1" applyAlignment="1">
      <alignment horizontal="left" vertical="center" wrapText="1"/>
    </xf>
    <xf numFmtId="38" fontId="125" fillId="34" borderId="12" xfId="6" applyFont="1" applyFill="1" applyBorder="1" applyAlignment="1">
      <alignment horizontal="left" vertical="center" wrapText="1"/>
    </xf>
    <xf numFmtId="38" fontId="125" fillId="34" borderId="5" xfId="6" applyFont="1" applyFill="1" applyBorder="1" applyAlignment="1">
      <alignment horizontal="left" vertical="center" wrapText="1"/>
    </xf>
    <xf numFmtId="38" fontId="159" fillId="2" borderId="0" xfId="6" applyFont="1" applyFill="1" applyBorder="1" applyAlignment="1">
      <alignment vertical="center"/>
    </xf>
    <xf numFmtId="178" fontId="128" fillId="29" borderId="162" xfId="0" applyNumberFormat="1" applyFont="1" applyFill="1" applyBorder="1" applyAlignment="1">
      <alignment vertical="center" shrinkToFit="1"/>
    </xf>
    <xf numFmtId="178" fontId="71" fillId="30" borderId="162" xfId="6" applyNumberFormat="1" applyFont="1" applyFill="1" applyBorder="1" applyAlignment="1">
      <alignment vertical="center" shrinkToFit="1"/>
    </xf>
    <xf numFmtId="178" fontId="128" fillId="24" borderId="163" xfId="0" applyNumberFormat="1" applyFont="1" applyFill="1" applyBorder="1" applyAlignment="1">
      <alignment vertical="center" shrinkToFit="1"/>
    </xf>
    <xf numFmtId="178" fontId="128" fillId="29" borderId="1" xfId="0" applyNumberFormat="1" applyFont="1" applyFill="1" applyBorder="1" applyAlignment="1">
      <alignment vertical="center" shrinkToFit="1"/>
    </xf>
    <xf numFmtId="178" fontId="128" fillId="30" borderId="1" xfId="0" applyNumberFormat="1" applyFont="1" applyFill="1" applyBorder="1" applyAlignment="1">
      <alignment vertical="center" shrinkToFit="1"/>
    </xf>
    <xf numFmtId="38" fontId="128" fillId="0" borderId="166" xfId="0" applyNumberFormat="1" applyFont="1" applyBorder="1" applyAlignment="1">
      <alignment vertical="center" shrinkToFit="1"/>
    </xf>
    <xf numFmtId="176" fontId="128" fillId="24" borderId="163" xfId="0" applyNumberFormat="1" applyFont="1" applyFill="1" applyBorder="1" applyAlignment="1">
      <alignment vertical="center" shrinkToFit="1"/>
    </xf>
    <xf numFmtId="38" fontId="71" fillId="30" borderId="162" xfId="6" applyFont="1" applyFill="1" applyBorder="1" applyAlignment="1">
      <alignment vertical="center" shrinkToFit="1"/>
    </xf>
    <xf numFmtId="38" fontId="71" fillId="30" borderId="163" xfId="6" applyFont="1" applyFill="1" applyBorder="1" applyAlignment="1">
      <alignment horizontal="right" vertical="center" shrinkToFit="1"/>
    </xf>
    <xf numFmtId="38" fontId="159" fillId="36" borderId="196" xfId="6" applyFont="1" applyFill="1" applyBorder="1" applyAlignment="1">
      <alignment horizontal="left" vertical="center"/>
    </xf>
    <xf numFmtId="38" fontId="159" fillId="36" borderId="197" xfId="6" applyFont="1" applyFill="1" applyBorder="1" applyAlignment="1">
      <alignment horizontal="left" vertical="center"/>
    </xf>
    <xf numFmtId="38" fontId="159" fillId="13" borderId="196" xfId="6" applyFont="1" applyFill="1" applyBorder="1" applyAlignment="1">
      <alignment horizontal="left" vertical="center"/>
    </xf>
    <xf numFmtId="38" fontId="159" fillId="13" borderId="197" xfId="6" applyFont="1" applyFill="1" applyBorder="1" applyAlignment="1">
      <alignment horizontal="left" vertical="center"/>
    </xf>
    <xf numFmtId="38" fontId="159" fillId="36" borderId="196" xfId="6" applyFont="1" applyFill="1" applyBorder="1" applyAlignment="1">
      <alignment vertical="center"/>
    </xf>
    <xf numFmtId="38" fontId="159" fillId="36" borderId="197" xfId="6" applyFont="1" applyFill="1" applyBorder="1" applyAlignment="1">
      <alignment vertical="center"/>
    </xf>
    <xf numFmtId="38" fontId="159" fillId="13" borderId="196" xfId="6" applyFont="1" applyFill="1" applyBorder="1" applyAlignment="1">
      <alignment vertical="center"/>
    </xf>
    <xf numFmtId="38" fontId="159" fillId="13" borderId="197" xfId="6" applyFont="1" applyFill="1" applyBorder="1" applyAlignment="1">
      <alignment vertical="center"/>
    </xf>
    <xf numFmtId="0" fontId="128" fillId="2" borderId="0" xfId="0" applyFont="1" applyFill="1" applyBorder="1">
      <alignment vertical="center"/>
    </xf>
    <xf numFmtId="38" fontId="159" fillId="13" borderId="197" xfId="6" applyFont="1" applyFill="1" applyBorder="1" applyAlignment="1">
      <alignment vertical="center" shrinkToFit="1"/>
    </xf>
    <xf numFmtId="38" fontId="159" fillId="36" borderId="197" xfId="6" applyFont="1" applyFill="1" applyBorder="1" applyAlignment="1">
      <alignment vertical="center" shrinkToFit="1"/>
    </xf>
    <xf numFmtId="38" fontId="159" fillId="38" borderId="196" xfId="6" applyFont="1" applyFill="1" applyBorder="1" applyAlignment="1">
      <alignment vertical="center"/>
    </xf>
    <xf numFmtId="38" fontId="159" fillId="38" borderId="197" xfId="6" applyFont="1" applyFill="1" applyBorder="1" applyAlignment="1">
      <alignment vertical="center" shrinkToFit="1"/>
    </xf>
    <xf numFmtId="38" fontId="159" fillId="38" borderId="197" xfId="6" applyFont="1" applyFill="1" applyBorder="1" applyAlignment="1">
      <alignment vertical="center"/>
    </xf>
    <xf numFmtId="0" fontId="128" fillId="2" borderId="0" xfId="0" applyFont="1" applyFill="1" applyBorder="1" applyAlignment="1">
      <alignment horizontal="right" vertical="center"/>
    </xf>
    <xf numFmtId="38" fontId="87" fillId="2" borderId="0" xfId="6" applyFont="1" applyFill="1" applyBorder="1" applyAlignment="1">
      <alignment horizontal="right" vertical="center"/>
    </xf>
    <xf numFmtId="38" fontId="87" fillId="37" borderId="152" xfId="6" applyFont="1" applyFill="1" applyBorder="1" applyAlignment="1">
      <alignment vertical="center" shrinkToFit="1"/>
    </xf>
    <xf numFmtId="0" fontId="128" fillId="2" borderId="0" xfId="0" applyFont="1" applyFill="1" applyAlignment="1">
      <alignment horizontal="center" vertical="center"/>
    </xf>
    <xf numFmtId="0" fontId="128" fillId="2" borderId="0" xfId="0" applyFont="1" applyFill="1" applyAlignment="1">
      <alignment horizontal="right" vertical="center"/>
    </xf>
    <xf numFmtId="0" fontId="140" fillId="2" borderId="0" xfId="0" applyFont="1" applyFill="1" applyAlignment="1">
      <alignment horizontal="center" vertical="center"/>
    </xf>
    <xf numFmtId="0" fontId="38" fillId="2" borderId="0" xfId="0" applyFont="1" applyFill="1" applyBorder="1" applyAlignment="1">
      <alignment horizontal="left" vertical="center"/>
    </xf>
    <xf numFmtId="0" fontId="162" fillId="2" borderId="0" xfId="0" applyFont="1" applyFill="1" applyAlignment="1">
      <alignment horizontal="center" vertical="center"/>
    </xf>
    <xf numFmtId="0" fontId="162" fillId="0" borderId="0" xfId="0" applyFont="1" applyAlignment="1">
      <alignment horizontal="center" vertical="center"/>
    </xf>
    <xf numFmtId="0" fontId="38" fillId="0" borderId="11" xfId="0" applyFont="1" applyFill="1" applyBorder="1" applyAlignment="1">
      <alignment horizontal="center" vertical="center" wrapText="1"/>
    </xf>
    <xf numFmtId="38" fontId="126" fillId="24" borderId="156" xfId="6" applyFont="1" applyFill="1" applyBorder="1" applyAlignment="1">
      <alignment horizontal="right" vertical="center" justifyLastLine="1"/>
    </xf>
    <xf numFmtId="38" fontId="163" fillId="2" borderId="0" xfId="0" applyNumberFormat="1" applyFont="1" applyFill="1" applyAlignment="1">
      <alignment vertical="top"/>
    </xf>
    <xf numFmtId="38" fontId="133" fillId="36" borderId="169" xfId="6" applyFont="1" applyFill="1" applyBorder="1" applyAlignment="1">
      <alignment horizontal="right" vertical="top" wrapText="1" shrinkToFit="1"/>
    </xf>
    <xf numFmtId="176" fontId="134" fillId="36" borderId="170" xfId="6" applyNumberFormat="1" applyFont="1" applyFill="1" applyBorder="1" applyAlignment="1">
      <alignment vertical="center"/>
    </xf>
    <xf numFmtId="38" fontId="133" fillId="36" borderId="160" xfId="6" applyFont="1" applyFill="1" applyBorder="1" applyAlignment="1">
      <alignment horizontal="right" vertical="center" shrinkToFit="1"/>
    </xf>
    <xf numFmtId="38" fontId="134" fillId="36" borderId="172" xfId="6" applyNumberFormat="1" applyFont="1" applyFill="1" applyBorder="1" applyAlignment="1">
      <alignment vertical="center"/>
    </xf>
    <xf numFmtId="38" fontId="137" fillId="32" borderId="198" xfId="6" applyFont="1" applyFill="1" applyBorder="1" applyAlignment="1">
      <alignment vertical="center" shrinkToFit="1"/>
    </xf>
    <xf numFmtId="38" fontId="137" fillId="32" borderId="199" xfId="6" applyFont="1" applyFill="1" applyBorder="1" applyAlignment="1">
      <alignment vertical="center" shrinkToFit="1"/>
    </xf>
    <xf numFmtId="0" fontId="166" fillId="20" borderId="123" xfId="2" applyNumberFormat="1" applyFont="1" applyFill="1" applyBorder="1" applyAlignment="1">
      <alignment horizontal="right" vertical="center" wrapText="1"/>
    </xf>
    <xf numFmtId="0" fontId="165" fillId="4" borderId="144" xfId="2" applyFont="1" applyFill="1" applyBorder="1" applyAlignment="1" applyProtection="1">
      <alignment horizontal="center" vertical="center"/>
      <protection locked="0"/>
    </xf>
    <xf numFmtId="0" fontId="167" fillId="3" borderId="131" xfId="2" applyNumberFormat="1" applyFont="1" applyFill="1" applyBorder="1" applyAlignment="1" applyProtection="1">
      <alignment horizontal="center" vertical="center"/>
      <protection locked="0"/>
    </xf>
    <xf numFmtId="0" fontId="167" fillId="3" borderId="131" xfId="2" applyNumberFormat="1" applyFont="1" applyFill="1" applyBorder="1" applyAlignment="1" applyProtection="1">
      <alignment horizontal="center" vertical="center" shrinkToFit="1"/>
      <protection locked="0"/>
    </xf>
    <xf numFmtId="0" fontId="170" fillId="0" borderId="0" xfId="2" applyFont="1" applyAlignment="1">
      <alignment vertical="center"/>
    </xf>
    <xf numFmtId="0" fontId="171" fillId="2" borderId="0" xfId="2" applyFont="1" applyFill="1" applyAlignment="1">
      <alignment vertical="center"/>
    </xf>
    <xf numFmtId="0" fontId="172" fillId="0" borderId="0" xfId="2" applyFont="1" applyAlignment="1">
      <alignment vertical="center"/>
    </xf>
    <xf numFmtId="49" fontId="23" fillId="33" borderId="0" xfId="2" applyNumberFormat="1" applyFont="1" applyFill="1" applyAlignment="1" applyProtection="1">
      <alignment horizontal="center" vertical="center" shrinkToFit="1"/>
      <protection locked="0"/>
    </xf>
    <xf numFmtId="49" fontId="23" fillId="33" borderId="0" xfId="2" applyNumberFormat="1" applyFont="1" applyFill="1" applyAlignment="1">
      <alignment horizontal="center" vertical="center" shrinkToFit="1"/>
    </xf>
    <xf numFmtId="49" fontId="23" fillId="33" borderId="0" xfId="2" applyNumberFormat="1" applyFont="1" applyFill="1" applyAlignment="1">
      <alignment vertical="center" shrinkToFit="1"/>
    </xf>
    <xf numFmtId="186" fontId="168" fillId="33" borderId="123" xfId="2" applyNumberFormat="1" applyFont="1" applyFill="1" applyBorder="1" applyAlignment="1">
      <alignment horizontal="center" vertical="center"/>
    </xf>
    <xf numFmtId="0" fontId="29" fillId="33" borderId="0" xfId="0" applyFont="1" applyFill="1" applyBorder="1" applyAlignment="1" applyProtection="1">
      <alignment vertical="center" shrinkToFit="1"/>
      <protection locked="0"/>
    </xf>
    <xf numFmtId="0" fontId="25" fillId="33" borderId="0" xfId="0" applyFont="1" applyFill="1" applyBorder="1" applyAlignment="1" applyProtection="1">
      <alignment horizontal="center" vertical="center" shrinkToFit="1"/>
      <protection locked="0"/>
    </xf>
    <xf numFmtId="182" fontId="23" fillId="0" borderId="0" xfId="2" applyNumberFormat="1" applyFont="1" applyFill="1" applyAlignment="1">
      <alignment horizontal="center" vertical="center" shrinkToFit="1"/>
    </xf>
    <xf numFmtId="49" fontId="23" fillId="0" borderId="0" xfId="2" applyNumberFormat="1" applyFont="1" applyFill="1" applyAlignment="1">
      <alignment horizontal="center" vertical="center" shrinkToFit="1"/>
    </xf>
    <xf numFmtId="0" fontId="0" fillId="19" borderId="1" xfId="0" applyFill="1" applyBorder="1" applyAlignment="1">
      <alignment horizontal="left" vertical="center" wrapText="1" shrinkToFit="1"/>
    </xf>
    <xf numFmtId="0" fontId="5" fillId="3" borderId="15" xfId="7" applyFont="1" applyFill="1" applyBorder="1" applyAlignment="1">
      <alignment horizontal="center" vertical="center" shrinkToFit="1"/>
    </xf>
    <xf numFmtId="0" fontId="176" fillId="0" borderId="1" xfId="0" applyFont="1" applyBorder="1" applyAlignment="1">
      <alignment horizontal="center" vertical="center" wrapText="1" shrinkToFit="1"/>
    </xf>
    <xf numFmtId="0" fontId="106" fillId="0" borderId="0" xfId="2" applyFont="1" applyAlignment="1">
      <alignment horizontal="center" vertical="center" wrapText="1"/>
    </xf>
    <xf numFmtId="0" fontId="93" fillId="13" borderId="83" xfId="5" applyFont="1" applyFill="1" applyBorder="1" applyAlignment="1" applyProtection="1">
      <alignment vertical="center" wrapText="1"/>
      <protection locked="0"/>
    </xf>
    <xf numFmtId="20" fontId="19" fillId="0" borderId="0" xfId="5" applyNumberFormat="1">
      <alignment vertical="center"/>
    </xf>
    <xf numFmtId="189" fontId="56" fillId="13" borderId="9" xfId="5" applyNumberFormat="1" applyFont="1" applyFill="1" applyBorder="1" applyAlignment="1" applyProtection="1">
      <alignment horizontal="center" vertical="center" wrapText="1"/>
      <protection locked="0"/>
    </xf>
    <xf numFmtId="189" fontId="56" fillId="13" borderId="52" xfId="5" applyNumberFormat="1" applyFont="1" applyFill="1" applyBorder="1" applyAlignment="1" applyProtection="1">
      <alignment horizontal="center" vertical="center" wrapText="1"/>
      <protection locked="0"/>
    </xf>
    <xf numFmtId="0" fontId="56" fillId="2" borderId="52" xfId="5" applyFont="1" applyFill="1" applyBorder="1" applyAlignment="1" applyProtection="1">
      <alignment horizontal="center" vertical="center" wrapText="1"/>
    </xf>
    <xf numFmtId="0" fontId="178" fillId="0" borderId="0" xfId="0" applyFont="1" applyAlignment="1">
      <alignment horizontal="left" vertical="center"/>
    </xf>
    <xf numFmtId="0" fontId="27" fillId="33" borderId="41" xfId="2" applyFont="1" applyFill="1" applyBorder="1" applyAlignment="1" applyProtection="1">
      <alignment vertical="center" shrinkToFit="1"/>
      <protection locked="0"/>
    </xf>
    <xf numFmtId="0" fontId="179" fillId="0" borderId="0" xfId="0" applyFont="1" applyAlignment="1">
      <alignment horizontal="left" vertical="center"/>
    </xf>
    <xf numFmtId="0" fontId="27" fillId="33" borderId="87" xfId="2" applyFont="1" applyFill="1" applyBorder="1" applyAlignment="1" applyProtection="1">
      <alignment vertical="center" shrinkToFit="1"/>
      <protection locked="0"/>
    </xf>
    <xf numFmtId="0" fontId="189" fillId="40" borderId="200" xfId="2" applyFont="1" applyFill="1" applyBorder="1" applyAlignment="1">
      <alignment horizontal="center" vertical="center"/>
    </xf>
    <xf numFmtId="0" fontId="190" fillId="40" borderId="200" xfId="2" applyFont="1" applyFill="1" applyBorder="1" applyAlignment="1">
      <alignment vertical="center"/>
    </xf>
    <xf numFmtId="0" fontId="191" fillId="40" borderId="200" xfId="2" applyFont="1" applyFill="1" applyBorder="1" applyAlignment="1">
      <alignment vertical="center"/>
    </xf>
    <xf numFmtId="49" fontId="192" fillId="40" borderId="200" xfId="0" applyNumberFormat="1" applyFont="1" applyFill="1" applyBorder="1" applyAlignment="1">
      <alignment horizontal="center" vertical="center"/>
    </xf>
    <xf numFmtId="0" fontId="192" fillId="40" borderId="200" xfId="2" applyFont="1" applyFill="1" applyBorder="1" applyAlignment="1">
      <alignment horizontal="left" vertical="center"/>
    </xf>
    <xf numFmtId="0" fontId="193" fillId="40" borderId="200" xfId="2" applyFont="1" applyFill="1" applyBorder="1" applyAlignment="1">
      <alignment vertical="center"/>
    </xf>
    <xf numFmtId="0" fontId="194" fillId="40" borderId="200" xfId="2" applyFont="1" applyFill="1" applyBorder="1" applyAlignment="1">
      <alignment vertical="center"/>
    </xf>
    <xf numFmtId="0" fontId="195" fillId="40" borderId="200" xfId="2" applyFont="1" applyFill="1" applyBorder="1" applyAlignment="1">
      <alignment vertical="center"/>
    </xf>
    <xf numFmtId="0" fontId="196" fillId="40" borderId="200" xfId="2" applyFont="1" applyFill="1" applyBorder="1" applyAlignment="1">
      <alignment horizontal="left" vertical="center"/>
    </xf>
    <xf numFmtId="0" fontId="197" fillId="40" borderId="200" xfId="2" applyFont="1" applyFill="1" applyBorder="1" applyAlignment="1">
      <alignment horizontal="left" vertical="center"/>
    </xf>
    <xf numFmtId="0" fontId="198" fillId="40" borderId="200" xfId="2" applyFont="1" applyFill="1" applyBorder="1" applyAlignment="1">
      <alignment vertical="center"/>
    </xf>
    <xf numFmtId="0" fontId="193" fillId="40" borderId="200" xfId="2" applyFont="1" applyFill="1" applyBorder="1" applyAlignment="1">
      <alignment horizontal="center" vertical="center"/>
    </xf>
    <xf numFmtId="0" fontId="199" fillId="0" borderId="0" xfId="2" applyFont="1" applyAlignment="1">
      <alignment vertical="center"/>
    </xf>
    <xf numFmtId="0" fontId="200" fillId="0" borderId="201" xfId="2" applyFont="1" applyFill="1" applyBorder="1" applyAlignment="1">
      <alignment vertical="center"/>
    </xf>
    <xf numFmtId="0" fontId="200" fillId="0" borderId="202" xfId="2" applyFont="1" applyFill="1" applyBorder="1" applyAlignment="1">
      <alignment vertical="center"/>
    </xf>
    <xf numFmtId="0" fontId="200" fillId="0" borderId="203" xfId="2" applyFont="1" applyFill="1" applyBorder="1" applyAlignment="1">
      <alignment vertical="center"/>
    </xf>
    <xf numFmtId="0" fontId="201" fillId="40" borderId="200" xfId="0" applyFont="1" applyFill="1" applyBorder="1" applyAlignment="1">
      <alignment horizontal="left" vertical="center"/>
    </xf>
    <xf numFmtId="0" fontId="201" fillId="40" borderId="200" xfId="2" applyFont="1" applyFill="1" applyBorder="1" applyAlignment="1">
      <alignment horizontal="left" vertical="center"/>
    </xf>
    <xf numFmtId="0" fontId="25" fillId="0" borderId="0" xfId="2" applyFont="1" applyBorder="1" applyAlignment="1">
      <alignment vertical="center"/>
    </xf>
    <xf numFmtId="0" fontId="74" fillId="0" borderId="0" xfId="2" applyFont="1" applyBorder="1" applyAlignment="1">
      <alignment vertical="center"/>
    </xf>
    <xf numFmtId="0" fontId="29" fillId="0" borderId="0" xfId="2" applyFont="1" applyBorder="1" applyAlignment="1">
      <alignment vertical="center"/>
    </xf>
    <xf numFmtId="0" fontId="29" fillId="0" borderId="0" xfId="2" applyFont="1" applyBorder="1" applyAlignment="1">
      <alignment horizontal="center" vertical="center"/>
    </xf>
    <xf numFmtId="14" fontId="84" fillId="0" borderId="0" xfId="5" applyNumberFormat="1" applyFont="1">
      <alignment vertical="center"/>
    </xf>
    <xf numFmtId="0" fontId="41" fillId="0" borderId="1" xfId="0" applyFont="1" applyBorder="1" applyAlignment="1">
      <alignment horizontal="center" vertical="center"/>
    </xf>
    <xf numFmtId="0" fontId="25" fillId="0" borderId="121" xfId="2" applyFont="1" applyBorder="1" applyAlignment="1">
      <alignment vertical="center"/>
    </xf>
    <xf numFmtId="14" fontId="117" fillId="33" borderId="120" xfId="2" applyNumberFormat="1" applyFont="1" applyFill="1" applyBorder="1" applyAlignment="1">
      <alignment horizontal="center" vertical="center"/>
    </xf>
    <xf numFmtId="0" fontId="4" fillId="3" borderId="1" xfId="7" applyFont="1" applyFill="1" applyBorder="1" applyAlignment="1">
      <alignment horizontal="center" vertical="center" shrinkToFit="1"/>
    </xf>
    <xf numFmtId="49" fontId="37" fillId="33" borderId="1" xfId="0" applyNumberFormat="1" applyFont="1" applyFill="1" applyBorder="1" applyAlignment="1">
      <alignment horizontal="center" vertical="center"/>
    </xf>
    <xf numFmtId="49" fontId="150" fillId="15" borderId="143" xfId="0" applyNumberFormat="1" applyFont="1" applyFill="1" applyBorder="1" applyAlignment="1">
      <alignment horizontal="center" vertical="center" wrapText="1"/>
    </xf>
    <xf numFmtId="49" fontId="150" fillId="15" borderId="129" xfId="0" applyNumberFormat="1" applyFont="1" applyFill="1" applyBorder="1" applyAlignment="1">
      <alignment horizontal="center" vertical="center" wrapText="1"/>
    </xf>
    <xf numFmtId="0" fontId="179" fillId="0" borderId="0" xfId="0" applyFont="1" applyAlignment="1" applyProtection="1">
      <alignment horizontal="left" vertical="center"/>
      <protection locked="0"/>
    </xf>
    <xf numFmtId="0" fontId="23" fillId="0" borderId="0" xfId="2" applyFont="1" applyProtection="1">
      <protection locked="0"/>
    </xf>
    <xf numFmtId="0" fontId="23" fillId="0" borderId="0" xfId="2" applyFont="1" applyProtection="1"/>
    <xf numFmtId="0" fontId="205" fillId="0" borderId="0" xfId="13" applyFont="1" applyAlignment="1">
      <alignment horizontal="center" vertical="center"/>
    </xf>
    <xf numFmtId="0" fontId="205" fillId="0" borderId="0" xfId="13" applyFont="1" applyAlignment="1">
      <alignment horizontal="left" vertical="center"/>
    </xf>
    <xf numFmtId="0" fontId="3" fillId="0" borderId="0" xfId="13" applyFont="1">
      <alignment vertical="center"/>
    </xf>
    <xf numFmtId="0" fontId="205" fillId="0" borderId="0" xfId="13" applyNumberFormat="1" applyFont="1" applyAlignment="1">
      <alignment horizontal="left" vertical="center"/>
    </xf>
    <xf numFmtId="14" fontId="12" fillId="0" borderId="0" xfId="13" applyNumberFormat="1" applyBorder="1" applyAlignment="1">
      <alignment vertical="center"/>
    </xf>
    <xf numFmtId="0" fontId="205" fillId="0" borderId="0" xfId="13" applyFont="1" applyBorder="1">
      <alignment vertical="center"/>
    </xf>
    <xf numFmtId="182" fontId="205" fillId="0" borderId="0" xfId="13" applyNumberFormat="1" applyFont="1" applyBorder="1">
      <alignment vertical="center"/>
    </xf>
    <xf numFmtId="14" fontId="206" fillId="0" borderId="0" xfId="13" applyNumberFormat="1" applyFont="1" applyBorder="1" applyAlignment="1">
      <alignment vertical="center"/>
    </xf>
    <xf numFmtId="184" fontId="205" fillId="0" borderId="0" xfId="13" applyNumberFormat="1" applyFont="1" applyBorder="1">
      <alignment vertical="center"/>
    </xf>
    <xf numFmtId="49" fontId="59" fillId="22" borderId="86" xfId="13" applyNumberFormat="1" applyFont="1" applyFill="1" applyBorder="1" applyAlignment="1" applyProtection="1">
      <alignment vertical="center" wrapText="1"/>
      <protection locked="0"/>
    </xf>
    <xf numFmtId="0" fontId="59" fillId="22" borderId="3" xfId="13" applyFont="1" applyFill="1" applyBorder="1" applyAlignment="1" applyProtection="1">
      <alignment horizontal="center" vertical="center" wrapText="1"/>
      <protection locked="0"/>
    </xf>
    <xf numFmtId="189" fontId="59" fillId="22" borderId="42" xfId="13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24" applyNumberFormat="1">
      <alignment vertical="center"/>
    </xf>
    <xf numFmtId="20" fontId="12" fillId="0" borderId="0" xfId="13" applyNumberFormat="1">
      <alignment vertical="center"/>
    </xf>
    <xf numFmtId="49" fontId="2" fillId="0" borderId="0" xfId="13" quotePrefix="1" applyNumberFormat="1" applyFont="1">
      <alignment vertical="center"/>
    </xf>
    <xf numFmtId="189" fontId="59" fillId="22" borderId="3" xfId="13" applyNumberFormat="1" applyFont="1" applyFill="1" applyBorder="1" applyAlignment="1" applyProtection="1">
      <alignment horizontal="center" vertical="center" wrapText="1"/>
      <protection locked="0"/>
    </xf>
    <xf numFmtId="0" fontId="106" fillId="0" borderId="0" xfId="2" applyFont="1" applyAlignment="1">
      <alignment horizontal="center" vertical="center" wrapText="1"/>
    </xf>
    <xf numFmtId="20" fontId="2" fillId="0" borderId="0" xfId="24" applyNumberFormat="1">
      <alignment vertical="center"/>
    </xf>
    <xf numFmtId="0" fontId="207" fillId="0" borderId="0" xfId="13" applyFont="1" applyAlignment="1">
      <alignment vertical="center"/>
    </xf>
    <xf numFmtId="188" fontId="64" fillId="21" borderId="21" xfId="5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7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144" fillId="2" borderId="0" xfId="0" applyNumberFormat="1" applyFont="1" applyFill="1" applyBorder="1" applyAlignment="1">
      <alignment horizontal="center" vertical="center"/>
    </xf>
    <xf numFmtId="0" fontId="144" fillId="0" borderId="0" xfId="0" applyNumberFormat="1" applyFont="1" applyBorder="1" applyAlignment="1">
      <alignment horizontal="center" vertical="center"/>
    </xf>
    <xf numFmtId="0" fontId="144" fillId="2" borderId="0" xfId="0" applyNumberFormat="1" applyFont="1" applyFill="1" applyAlignment="1">
      <alignment horizontal="center" vertical="center"/>
    </xf>
    <xf numFmtId="0" fontId="145" fillId="2" borderId="0" xfId="2" applyNumberFormat="1" applyFont="1" applyFill="1" applyAlignment="1">
      <alignment horizontal="center" vertical="center"/>
    </xf>
    <xf numFmtId="0" fontId="139" fillId="2" borderId="0" xfId="0" applyNumberFormat="1" applyFont="1" applyFill="1" applyBorder="1" applyAlignment="1">
      <alignment horizontal="center" vertical="center"/>
    </xf>
    <xf numFmtId="0" fontId="60" fillId="2" borderId="42" xfId="0" applyFont="1" applyFill="1" applyBorder="1" applyAlignment="1" applyProtection="1">
      <alignment horizontal="left" vertical="center" wrapText="1"/>
      <protection locked="0"/>
    </xf>
    <xf numFmtId="0" fontId="23" fillId="0" borderId="0" xfId="2" applyFont="1" applyBorder="1" applyAlignment="1">
      <alignment horizontal="left" vertical="center" wrapText="1"/>
    </xf>
    <xf numFmtId="0" fontId="23" fillId="7" borderId="204" xfId="2" applyFont="1" applyFill="1" applyBorder="1" applyAlignment="1">
      <alignment vertical="center" wrapText="1"/>
    </xf>
    <xf numFmtId="0" fontId="25" fillId="7" borderId="0" xfId="2" applyFont="1" applyFill="1" applyAlignment="1">
      <alignment vertical="center"/>
    </xf>
    <xf numFmtId="0" fontId="74" fillId="7" borderId="0" xfId="2" applyFont="1" applyFill="1" applyAlignment="1">
      <alignment vertical="center"/>
    </xf>
    <xf numFmtId="0" fontId="29" fillId="7" borderId="0" xfId="2" applyFont="1" applyFill="1" applyAlignment="1">
      <alignment vertical="center"/>
    </xf>
    <xf numFmtId="0" fontId="111" fillId="33" borderId="141" xfId="2" applyFont="1" applyFill="1" applyBorder="1" applyAlignment="1" applyProtection="1">
      <alignment horizontal="center" vertical="center"/>
      <protection locked="0"/>
    </xf>
    <xf numFmtId="0" fontId="38" fillId="0" borderId="1" xfId="0" applyFont="1" applyFill="1" applyBorder="1" applyAlignment="1">
      <alignment vertical="center" shrinkToFit="1"/>
    </xf>
    <xf numFmtId="0" fontId="209" fillId="0" borderId="0" xfId="2" applyFont="1" applyAlignment="1">
      <alignment vertical="center"/>
    </xf>
    <xf numFmtId="0" fontId="213" fillId="17" borderId="192" xfId="0" applyFont="1" applyFill="1" applyBorder="1" applyAlignment="1">
      <alignment horizontal="left" vertical="center"/>
    </xf>
    <xf numFmtId="0" fontId="38" fillId="0" borderId="11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 shrinkToFit="1"/>
    </xf>
    <xf numFmtId="0" fontId="89" fillId="19" borderId="1" xfId="8" applyFill="1" applyBorder="1" applyAlignment="1">
      <alignment horizontal="left" vertical="center" shrinkToFi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214" fillId="0" borderId="217" xfId="0" applyFont="1" applyBorder="1" applyAlignment="1">
      <alignment vertical="center" shrinkToFit="1"/>
    </xf>
    <xf numFmtId="0" fontId="215" fillId="0" borderId="217" xfId="0" applyFont="1" applyBorder="1" applyAlignment="1">
      <alignment vertical="center" shrinkToFit="1"/>
    </xf>
    <xf numFmtId="0" fontId="216" fillId="41" borderId="218" xfId="0" applyFont="1" applyFill="1" applyBorder="1" applyAlignment="1">
      <alignment horizontal="center" vertical="center" shrinkToFit="1"/>
    </xf>
    <xf numFmtId="0" fontId="217" fillId="0" borderId="217" xfId="0" applyFont="1" applyBorder="1" applyAlignment="1">
      <alignment horizontal="left" vertical="center" shrinkToFit="1"/>
    </xf>
    <xf numFmtId="0" fontId="217" fillId="0" borderId="217" xfId="0" applyFont="1" applyBorder="1" applyAlignment="1">
      <alignment vertical="center" shrinkToFit="1"/>
    </xf>
    <xf numFmtId="0" fontId="216" fillId="0" borderId="0" xfId="0" applyFont="1" applyAlignment="1">
      <alignment vertical="center" shrinkToFit="1"/>
    </xf>
    <xf numFmtId="0" fontId="72" fillId="0" borderId="120" xfId="0" applyFont="1" applyBorder="1" applyAlignment="1">
      <alignment horizontal="left" vertical="top" wrapText="1"/>
    </xf>
    <xf numFmtId="0" fontId="72" fillId="0" borderId="121" xfId="0" applyFont="1" applyBorder="1" applyAlignment="1">
      <alignment horizontal="left" vertical="top" wrapText="1"/>
    </xf>
    <xf numFmtId="0" fontId="72" fillId="0" borderId="122" xfId="0" applyFont="1" applyBorder="1" applyAlignment="1">
      <alignment horizontal="left" vertical="top" wrapText="1"/>
    </xf>
    <xf numFmtId="0" fontId="72" fillId="0" borderId="126" xfId="0" applyFont="1" applyBorder="1" applyAlignment="1">
      <alignment horizontal="left" vertical="top" wrapText="1"/>
    </xf>
    <xf numFmtId="0" fontId="72" fillId="0" borderId="0" xfId="0" applyFont="1" applyBorder="1" applyAlignment="1">
      <alignment horizontal="left" vertical="top" wrapText="1"/>
    </xf>
    <xf numFmtId="0" fontId="72" fillId="0" borderId="127" xfId="0" applyFont="1" applyBorder="1" applyAlignment="1">
      <alignment horizontal="left" vertical="top" wrapText="1"/>
    </xf>
    <xf numFmtId="0" fontId="72" fillId="0" borderId="123" xfId="0" applyFont="1" applyBorder="1" applyAlignment="1">
      <alignment horizontal="left" vertical="top" wrapText="1"/>
    </xf>
    <xf numFmtId="0" fontId="72" fillId="0" borderId="124" xfId="0" applyFont="1" applyBorder="1" applyAlignment="1">
      <alignment horizontal="left" vertical="top" wrapText="1"/>
    </xf>
    <xf numFmtId="0" fontId="72" fillId="0" borderId="125" xfId="0" applyFont="1" applyBorder="1" applyAlignment="1">
      <alignment horizontal="left" vertical="top" wrapText="1"/>
    </xf>
    <xf numFmtId="0" fontId="154" fillId="33" borderId="124" xfId="0" applyFont="1" applyFill="1" applyBorder="1" applyAlignment="1">
      <alignment horizontal="center" vertical="center" wrapText="1"/>
    </xf>
    <xf numFmtId="0" fontId="154" fillId="33" borderId="124" xfId="0" applyFont="1" applyFill="1" applyBorder="1" applyAlignment="1">
      <alignment horizontal="center" vertical="center"/>
    </xf>
    <xf numFmtId="0" fontId="78" fillId="17" borderId="1" xfId="0" applyFont="1" applyFill="1" applyBorder="1" applyAlignment="1">
      <alignment horizontal="left" vertical="center"/>
    </xf>
    <xf numFmtId="0" fontId="78" fillId="17" borderId="187" xfId="0" applyFont="1" applyFill="1" applyBorder="1" applyAlignment="1">
      <alignment horizontal="left" vertical="center"/>
    </xf>
    <xf numFmtId="0" fontId="78" fillId="19" borderId="1" xfId="0" applyFont="1" applyFill="1" applyBorder="1" applyAlignment="1">
      <alignment horizontal="left" vertical="center"/>
    </xf>
    <xf numFmtId="0" fontId="78" fillId="19" borderId="187" xfId="0" applyFont="1" applyFill="1" applyBorder="1" applyAlignment="1">
      <alignment horizontal="left" vertical="center"/>
    </xf>
    <xf numFmtId="0" fontId="72" fillId="7" borderId="12" xfId="0" applyFont="1" applyFill="1" applyBorder="1" applyAlignment="1">
      <alignment horizontal="left" vertical="center" wrapText="1"/>
    </xf>
    <xf numFmtId="0" fontId="72" fillId="7" borderId="1" xfId="0" applyFont="1" applyFill="1" applyBorder="1" applyAlignment="1">
      <alignment horizontal="left" vertical="center"/>
    </xf>
    <xf numFmtId="0" fontId="72" fillId="7" borderId="129" xfId="0" applyFont="1" applyFill="1" applyBorder="1" applyAlignment="1">
      <alignment horizontal="left" vertical="center"/>
    </xf>
    <xf numFmtId="0" fontId="158" fillId="0" borderId="132" xfId="0" applyFont="1" applyBorder="1" applyAlignment="1">
      <alignment horizontal="left" wrapText="1"/>
    </xf>
    <xf numFmtId="0" fontId="158" fillId="0" borderId="132" xfId="0" applyFont="1" applyBorder="1" applyAlignment="1">
      <alignment horizontal="left"/>
    </xf>
    <xf numFmtId="0" fontId="158" fillId="0" borderId="133" xfId="0" applyFont="1" applyBorder="1" applyAlignment="1">
      <alignment horizontal="left"/>
    </xf>
    <xf numFmtId="0" fontId="72" fillId="17" borderId="12" xfId="0" applyFont="1" applyFill="1" applyBorder="1" applyAlignment="1">
      <alignment horizontal="left" vertical="center"/>
    </xf>
    <xf numFmtId="0" fontId="72" fillId="17" borderId="1" xfId="0" applyFont="1" applyFill="1" applyBorder="1" applyAlignment="1">
      <alignment horizontal="left" vertical="center"/>
    </xf>
    <xf numFmtId="0" fontId="72" fillId="17" borderId="129" xfId="0" applyFont="1" applyFill="1" applyBorder="1" applyAlignment="1">
      <alignment horizontal="left" vertical="center"/>
    </xf>
    <xf numFmtId="0" fontId="72" fillId="17" borderId="193" xfId="0" applyFont="1" applyFill="1" applyBorder="1" applyAlignment="1">
      <alignment horizontal="left" vertical="center" wrapText="1"/>
    </xf>
    <xf numFmtId="0" fontId="72" fillId="17" borderId="21" xfId="0" applyFont="1" applyFill="1" applyBorder="1" applyAlignment="1">
      <alignment horizontal="left" vertical="center"/>
    </xf>
    <xf numFmtId="0" fontId="113" fillId="7" borderId="215" xfId="0" applyFont="1" applyFill="1" applyBorder="1" applyAlignment="1">
      <alignment horizontal="center" vertical="center" textRotation="255"/>
    </xf>
    <xf numFmtId="0" fontId="113" fillId="7" borderId="209" xfId="0" applyFont="1" applyFill="1" applyBorder="1" applyAlignment="1">
      <alignment horizontal="center" vertical="center" textRotation="255"/>
    </xf>
    <xf numFmtId="0" fontId="113" fillId="7" borderId="216" xfId="0" applyFont="1" applyFill="1" applyBorder="1" applyAlignment="1">
      <alignment horizontal="center" vertical="center" textRotation="255"/>
    </xf>
    <xf numFmtId="0" fontId="78" fillId="3" borderId="177" xfId="0" applyFont="1" applyFill="1" applyBorder="1" applyAlignment="1">
      <alignment horizontal="right" vertical="center"/>
    </xf>
    <xf numFmtId="0" fontId="78" fillId="3" borderId="2" xfId="0" applyFont="1" applyFill="1" applyBorder="1" applyAlignment="1">
      <alignment horizontal="right" vertical="center"/>
    </xf>
    <xf numFmtId="0" fontId="78" fillId="3" borderId="188" xfId="0" applyFont="1" applyFill="1" applyBorder="1" applyAlignment="1">
      <alignment horizontal="right" vertical="center"/>
    </xf>
    <xf numFmtId="0" fontId="78" fillId="24" borderId="182" xfId="0" applyFont="1" applyFill="1" applyBorder="1" applyAlignment="1">
      <alignment horizontal="right" vertical="center"/>
    </xf>
    <xf numFmtId="0" fontId="78" fillId="24" borderId="183" xfId="0" applyFont="1" applyFill="1" applyBorder="1" applyAlignment="1">
      <alignment horizontal="right" vertical="center"/>
    </xf>
    <xf numFmtId="0" fontId="78" fillId="24" borderId="189" xfId="0" applyFont="1" applyFill="1" applyBorder="1" applyAlignment="1">
      <alignment horizontal="right" vertical="center"/>
    </xf>
    <xf numFmtId="0" fontId="78" fillId="13" borderId="176" xfId="0" applyFont="1" applyFill="1" applyBorder="1" applyAlignment="1">
      <alignment horizontal="right" vertical="center"/>
    </xf>
    <xf numFmtId="0" fontId="78" fillId="13" borderId="21" xfId="0" applyFont="1" applyFill="1" applyBorder="1" applyAlignment="1">
      <alignment horizontal="right" vertical="center"/>
    </xf>
    <xf numFmtId="0" fontId="78" fillId="13" borderId="190" xfId="0" applyFont="1" applyFill="1" applyBorder="1" applyAlignment="1">
      <alignment horizontal="right" vertical="center"/>
    </xf>
    <xf numFmtId="0" fontId="72" fillId="13" borderId="194" xfId="0" applyFont="1" applyFill="1" applyBorder="1" applyAlignment="1">
      <alignment horizontal="left" vertical="center"/>
    </xf>
    <xf numFmtId="0" fontId="72" fillId="13" borderId="179" xfId="0" applyFont="1" applyFill="1" applyBorder="1" applyAlignment="1">
      <alignment horizontal="left" vertical="center"/>
    </xf>
    <xf numFmtId="0" fontId="78" fillId="3" borderId="120" xfId="0" applyFont="1" applyFill="1" applyBorder="1" applyAlignment="1" applyProtection="1">
      <alignment horizontal="left" vertical="center" wrapText="1"/>
      <protection locked="0"/>
    </xf>
    <xf numFmtId="0" fontId="78" fillId="3" borderId="121" xfId="0" applyFont="1" applyFill="1" applyBorder="1" applyAlignment="1" applyProtection="1">
      <alignment horizontal="left" vertical="center"/>
      <protection locked="0"/>
    </xf>
    <xf numFmtId="0" fontId="78" fillId="3" borderId="122" xfId="0" applyFont="1" applyFill="1" applyBorder="1" applyAlignment="1" applyProtection="1">
      <alignment horizontal="left" vertical="center"/>
      <protection locked="0"/>
    </xf>
    <xf numFmtId="0" fontId="78" fillId="3" borderId="123" xfId="0" applyFont="1" applyFill="1" applyBorder="1" applyAlignment="1" applyProtection="1">
      <alignment horizontal="left" vertical="center"/>
      <protection locked="0"/>
    </xf>
    <xf numFmtId="0" fontId="78" fillId="3" borderId="124" xfId="0" applyFont="1" applyFill="1" applyBorder="1" applyAlignment="1" applyProtection="1">
      <alignment horizontal="left" vertical="center"/>
      <protection locked="0"/>
    </xf>
    <xf numFmtId="0" fontId="78" fillId="3" borderId="125" xfId="0" applyFont="1" applyFill="1" applyBorder="1" applyAlignment="1" applyProtection="1">
      <alignment horizontal="left" vertical="center"/>
      <protection locked="0"/>
    </xf>
    <xf numFmtId="0" fontId="78" fillId="13" borderId="178" xfId="0" applyFont="1" applyFill="1" applyBorder="1" applyAlignment="1">
      <alignment horizontal="right" vertical="center"/>
    </xf>
    <xf numFmtId="0" fontId="78" fillId="13" borderId="179" xfId="0" applyFont="1" applyFill="1" applyBorder="1" applyAlignment="1">
      <alignment horizontal="right" vertical="center"/>
    </xf>
    <xf numFmtId="0" fontId="78" fillId="13" borderId="191" xfId="0" applyFont="1" applyFill="1" applyBorder="1" applyAlignment="1">
      <alignment horizontal="right" vertical="center"/>
    </xf>
    <xf numFmtId="0" fontId="72" fillId="13" borderId="12" xfId="0" applyFont="1" applyFill="1" applyBorder="1" applyAlignment="1">
      <alignment horizontal="left" vertical="center"/>
    </xf>
    <xf numFmtId="0" fontId="72" fillId="13" borderId="1" xfId="0" applyFont="1" applyFill="1" applyBorder="1" applyAlignment="1">
      <alignment horizontal="left" vertical="center"/>
    </xf>
    <xf numFmtId="0" fontId="72" fillId="13" borderId="129" xfId="0" applyFont="1" applyFill="1" applyBorder="1" applyAlignment="1">
      <alignment horizontal="left" vertical="center"/>
    </xf>
    <xf numFmtId="0" fontId="78" fillId="3" borderId="2" xfId="0" applyFont="1" applyFill="1" applyBorder="1" applyAlignment="1">
      <alignment horizontal="left" vertical="center" wrapText="1"/>
    </xf>
    <xf numFmtId="0" fontId="78" fillId="3" borderId="2" xfId="0" applyFont="1" applyFill="1" applyBorder="1" applyAlignment="1">
      <alignment horizontal="left" vertical="center"/>
    </xf>
    <xf numFmtId="0" fontId="78" fillId="3" borderId="180" xfId="0" applyFont="1" applyFill="1" applyBorder="1" applyAlignment="1">
      <alignment horizontal="left" vertical="center"/>
    </xf>
    <xf numFmtId="0" fontId="78" fillId="3" borderId="9" xfId="0" applyFont="1" applyFill="1" applyBorder="1" applyAlignment="1">
      <alignment horizontal="left" vertical="center"/>
    </xf>
    <xf numFmtId="0" fontId="78" fillId="3" borderId="181" xfId="0" applyFont="1" applyFill="1" applyBorder="1" applyAlignment="1">
      <alignment horizontal="left" vertical="center"/>
    </xf>
    <xf numFmtId="0" fontId="27" fillId="13" borderId="7" xfId="2" applyFont="1" applyFill="1" applyBorder="1" applyAlignment="1" applyProtection="1">
      <alignment horizontal="center" vertical="center" wrapText="1"/>
      <protection locked="0"/>
    </xf>
    <xf numFmtId="0" fontId="27" fillId="13" borderId="0" xfId="2" applyFont="1" applyFill="1" applyBorder="1" applyAlignment="1" applyProtection="1">
      <alignment horizontal="center" vertical="center" wrapText="1"/>
      <protection locked="0"/>
    </xf>
    <xf numFmtId="0" fontId="27" fillId="13" borderId="6" xfId="2" applyFont="1" applyFill="1" applyBorder="1" applyAlignment="1" applyProtection="1">
      <alignment horizontal="center" vertical="center" wrapText="1"/>
      <protection locked="0"/>
    </xf>
    <xf numFmtId="0" fontId="27" fillId="13" borderId="8" xfId="2" applyFont="1" applyFill="1" applyBorder="1" applyAlignment="1" applyProtection="1">
      <alignment horizontal="center" vertical="center" wrapText="1"/>
      <protection locked="0"/>
    </xf>
    <xf numFmtId="0" fontId="27" fillId="13" borderId="9" xfId="2" applyFont="1" applyFill="1" applyBorder="1" applyAlignment="1" applyProtection="1">
      <alignment horizontal="center" vertical="center" wrapText="1"/>
      <protection locked="0"/>
    </xf>
    <xf numFmtId="0" fontId="27" fillId="13" borderId="10" xfId="2" applyFont="1" applyFill="1" applyBorder="1" applyAlignment="1" applyProtection="1">
      <alignment horizontal="center" vertical="center" wrapText="1"/>
      <protection locked="0"/>
    </xf>
    <xf numFmtId="0" fontId="23" fillId="0" borderId="0" xfId="2" applyFont="1" applyBorder="1" applyAlignment="1">
      <alignment horizontal="left" vertical="center" wrapText="1"/>
    </xf>
    <xf numFmtId="0" fontId="23" fillId="0" borderId="205" xfId="2" applyFont="1" applyBorder="1" applyAlignment="1">
      <alignment horizontal="left" vertical="center" wrapText="1"/>
    </xf>
    <xf numFmtId="0" fontId="153" fillId="33" borderId="120" xfId="0" applyFont="1" applyFill="1" applyBorder="1" applyAlignment="1">
      <alignment horizontal="center" vertical="center" wrapText="1"/>
    </xf>
    <xf numFmtId="0" fontId="153" fillId="33" borderId="121" xfId="0" applyFont="1" applyFill="1" applyBorder="1" applyAlignment="1">
      <alignment horizontal="center" vertical="center" wrapText="1"/>
    </xf>
    <xf numFmtId="0" fontId="153" fillId="33" borderId="123" xfId="0" applyFont="1" applyFill="1" applyBorder="1" applyAlignment="1">
      <alignment horizontal="center" vertical="center" wrapText="1"/>
    </xf>
    <xf numFmtId="0" fontId="153" fillId="33" borderId="124" xfId="0" applyFont="1" applyFill="1" applyBorder="1" applyAlignment="1">
      <alignment horizontal="center" vertical="center" wrapText="1"/>
    </xf>
    <xf numFmtId="0" fontId="80" fillId="33" borderId="211" xfId="0" applyFont="1" applyFill="1" applyBorder="1" applyAlignment="1">
      <alignment horizontal="center" vertical="center"/>
    </xf>
    <xf numFmtId="0" fontId="80" fillId="33" borderId="121" xfId="0" applyFont="1" applyFill="1" applyBorder="1" applyAlignment="1">
      <alignment horizontal="center" vertical="center"/>
    </xf>
    <xf numFmtId="0" fontId="80" fillId="33" borderId="212" xfId="0" applyFont="1" applyFill="1" applyBorder="1" applyAlignment="1">
      <alignment horizontal="center" vertical="center"/>
    </xf>
    <xf numFmtId="0" fontId="80" fillId="33" borderId="213" xfId="0" applyFont="1" applyFill="1" applyBorder="1" applyAlignment="1">
      <alignment horizontal="center" vertical="center"/>
    </xf>
    <xf numFmtId="0" fontId="80" fillId="33" borderId="124" xfId="0" applyFont="1" applyFill="1" applyBorder="1" applyAlignment="1">
      <alignment horizontal="center" vertical="center"/>
    </xf>
    <xf numFmtId="0" fontId="80" fillId="33" borderId="214" xfId="0" applyFont="1" applyFill="1" applyBorder="1" applyAlignment="1">
      <alignment horizontal="center" vertical="center"/>
    </xf>
    <xf numFmtId="0" fontId="149" fillId="33" borderId="122" xfId="0" applyFont="1" applyFill="1" applyBorder="1" applyAlignment="1">
      <alignment horizontal="center" vertical="center"/>
    </xf>
    <xf numFmtId="0" fontId="149" fillId="33" borderId="125" xfId="0" applyFont="1" applyFill="1" applyBorder="1" applyAlignment="1">
      <alignment horizontal="center" vertical="center"/>
    </xf>
    <xf numFmtId="0" fontId="150" fillId="33" borderId="206" xfId="0" applyFont="1" applyFill="1" applyBorder="1" applyAlignment="1">
      <alignment horizontal="center" vertical="center" wrapText="1"/>
    </xf>
    <xf numFmtId="0" fontId="150" fillId="33" borderId="207" xfId="0" applyFont="1" applyFill="1" applyBorder="1" applyAlignment="1">
      <alignment horizontal="center" vertical="center" wrapText="1"/>
    </xf>
    <xf numFmtId="0" fontId="150" fillId="33" borderId="144" xfId="0" applyFont="1" applyFill="1" applyBorder="1" applyAlignment="1">
      <alignment horizontal="center" vertical="center" wrapText="1"/>
    </xf>
    <xf numFmtId="0" fontId="81" fillId="33" borderId="208" xfId="0" applyFont="1" applyFill="1" applyBorder="1" applyAlignment="1">
      <alignment horizontal="center" vertical="center" textRotation="255" wrapText="1"/>
    </xf>
    <xf numFmtId="0" fontId="81" fillId="33" borderId="209" xfId="0" applyFont="1" applyFill="1" applyBorder="1" applyAlignment="1">
      <alignment horizontal="center" vertical="center" textRotation="255" wrapText="1"/>
    </xf>
    <xf numFmtId="0" fontId="81" fillId="33" borderId="210" xfId="0" applyFont="1" applyFill="1" applyBorder="1" applyAlignment="1">
      <alignment horizontal="center" vertical="center" textRotation="255" wrapText="1"/>
    </xf>
    <xf numFmtId="0" fontId="150" fillId="15" borderId="206" xfId="0" applyFont="1" applyFill="1" applyBorder="1" applyAlignment="1">
      <alignment horizontal="center" vertical="center" wrapText="1"/>
    </xf>
    <xf numFmtId="0" fontId="150" fillId="15" borderId="207" xfId="0" applyFont="1" applyFill="1" applyBorder="1" applyAlignment="1">
      <alignment horizontal="center" vertical="center" wrapText="1"/>
    </xf>
    <xf numFmtId="0" fontId="150" fillId="15" borderId="144" xfId="0" applyFont="1" applyFill="1" applyBorder="1" applyAlignment="1">
      <alignment horizontal="center" vertical="center" wrapText="1"/>
    </xf>
    <xf numFmtId="0" fontId="80" fillId="33" borderId="13" xfId="0" applyFont="1" applyFill="1" applyBorder="1" applyAlignment="1">
      <alignment horizontal="left" vertical="center" wrapText="1"/>
    </xf>
    <xf numFmtId="0" fontId="80" fillId="33" borderId="21" xfId="0" applyFont="1" applyFill="1" applyBorder="1" applyAlignment="1">
      <alignment horizontal="left" vertical="center" wrapText="1"/>
    </xf>
    <xf numFmtId="0" fontId="80" fillId="33" borderId="12" xfId="0" applyFont="1" applyFill="1" applyBorder="1" applyAlignment="1">
      <alignment horizontal="left" vertical="center" wrapText="1"/>
    </xf>
    <xf numFmtId="0" fontId="80" fillId="33" borderId="130" xfId="0" applyFont="1" applyFill="1" applyBorder="1" applyAlignment="1">
      <alignment horizontal="left" vertical="center" wrapText="1"/>
    </xf>
    <xf numFmtId="0" fontId="80" fillId="15" borderId="185" xfId="0" applyFont="1" applyFill="1" applyBorder="1" applyAlignment="1">
      <alignment horizontal="left" vertical="center" wrapText="1"/>
    </xf>
    <xf numFmtId="0" fontId="80" fillId="15" borderId="1" xfId="0" applyFont="1" applyFill="1" applyBorder="1" applyAlignment="1">
      <alignment horizontal="left" vertical="center" wrapText="1"/>
    </xf>
    <xf numFmtId="0" fontId="80" fillId="15" borderId="130" xfId="0" applyFont="1" applyFill="1" applyBorder="1" applyAlignment="1">
      <alignment horizontal="left" vertical="center" wrapText="1"/>
    </xf>
    <xf numFmtId="0" fontId="80" fillId="33" borderId="185" xfId="0" applyFont="1" applyFill="1" applyBorder="1" applyAlignment="1">
      <alignment horizontal="left" vertical="center" wrapText="1"/>
    </xf>
    <xf numFmtId="0" fontId="80" fillId="33" borderId="1" xfId="0" applyFont="1" applyFill="1" applyBorder="1" applyAlignment="1">
      <alignment horizontal="left" vertical="center" wrapText="1"/>
    </xf>
    <xf numFmtId="0" fontId="81" fillId="15" borderId="208" xfId="0" applyFont="1" applyFill="1" applyBorder="1" applyAlignment="1">
      <alignment horizontal="center" vertical="center" textRotation="255" wrapText="1"/>
    </xf>
    <xf numFmtId="0" fontId="81" fillId="15" borderId="209" xfId="0" applyFont="1" applyFill="1" applyBorder="1" applyAlignment="1">
      <alignment horizontal="center" vertical="center" textRotation="255" wrapText="1"/>
    </xf>
    <xf numFmtId="0" fontId="81" fillId="15" borderId="210" xfId="0" applyFont="1" applyFill="1" applyBorder="1" applyAlignment="1">
      <alignment horizontal="center" vertical="center" textRotation="255" wrapText="1"/>
    </xf>
    <xf numFmtId="0" fontId="23" fillId="0" borderId="2" xfId="2" applyFont="1" applyBorder="1" applyAlignment="1">
      <alignment horizontal="left" vertical="center" wrapText="1"/>
    </xf>
    <xf numFmtId="0" fontId="200" fillId="0" borderId="201" xfId="2" applyFont="1" applyFill="1" applyBorder="1" applyAlignment="1">
      <alignment horizontal="center" vertical="center"/>
    </xf>
    <xf numFmtId="0" fontId="200" fillId="0" borderId="202" xfId="2" applyFont="1" applyFill="1" applyBorder="1" applyAlignment="1">
      <alignment horizontal="center" vertical="center"/>
    </xf>
    <xf numFmtId="0" fontId="200" fillId="0" borderId="203" xfId="2" applyFont="1" applyFill="1" applyBorder="1" applyAlignment="1">
      <alignment horizontal="center" vertical="center"/>
    </xf>
    <xf numFmtId="0" fontId="81" fillId="15" borderId="184" xfId="0" applyFont="1" applyFill="1" applyBorder="1" applyAlignment="1">
      <alignment horizontal="center" vertical="center" textRotation="255" wrapText="1"/>
    </xf>
    <xf numFmtId="0" fontId="81" fillId="15" borderId="128" xfId="0" applyFont="1" applyFill="1" applyBorder="1" applyAlignment="1">
      <alignment horizontal="center" vertical="center" textRotation="255" wrapText="1"/>
    </xf>
    <xf numFmtId="0" fontId="81" fillId="15" borderId="186" xfId="0" applyFont="1" applyFill="1" applyBorder="1" applyAlignment="1">
      <alignment horizontal="center" vertical="center" textRotation="255" wrapText="1"/>
    </xf>
    <xf numFmtId="14" fontId="120" fillId="33" borderId="120" xfId="2" applyNumberFormat="1" applyFont="1" applyFill="1" applyBorder="1" applyAlignment="1">
      <alignment horizontal="center" vertical="center" wrapText="1"/>
    </xf>
    <xf numFmtId="14" fontId="120" fillId="33" borderId="121" xfId="2" applyNumberFormat="1" applyFont="1" applyFill="1" applyBorder="1" applyAlignment="1">
      <alignment horizontal="center" vertical="center" wrapText="1"/>
    </xf>
    <xf numFmtId="14" fontId="120" fillId="33" borderId="122" xfId="2" applyNumberFormat="1" applyFont="1" applyFill="1" applyBorder="1" applyAlignment="1">
      <alignment horizontal="center" vertical="center" wrapText="1"/>
    </xf>
    <xf numFmtId="14" fontId="120" fillId="33" borderId="123" xfId="2" applyNumberFormat="1" applyFont="1" applyFill="1" applyBorder="1" applyAlignment="1">
      <alignment horizontal="center" vertical="center" wrapText="1"/>
    </xf>
    <xf numFmtId="14" fontId="120" fillId="33" borderId="124" xfId="2" applyNumberFormat="1" applyFont="1" applyFill="1" applyBorder="1" applyAlignment="1">
      <alignment horizontal="center" vertical="center" wrapText="1"/>
    </xf>
    <xf numFmtId="14" fontId="120" fillId="33" borderId="125" xfId="2" applyNumberFormat="1" applyFont="1" applyFill="1" applyBorder="1" applyAlignment="1">
      <alignment horizontal="center" vertical="center" wrapText="1"/>
    </xf>
    <xf numFmtId="0" fontId="80" fillId="15" borderId="185" xfId="0" applyFont="1" applyFill="1" applyBorder="1" applyAlignment="1">
      <alignment vertical="center" wrapText="1"/>
    </xf>
    <xf numFmtId="0" fontId="80" fillId="15" borderId="1" xfId="0" applyFont="1" applyFill="1" applyBorder="1" applyAlignment="1">
      <alignment vertical="center" wrapText="1"/>
    </xf>
    <xf numFmtId="49" fontId="37" fillId="15" borderId="1" xfId="0" applyNumberFormat="1" applyFont="1" applyFill="1" applyBorder="1" applyAlignment="1">
      <alignment horizontal="center" vertical="center"/>
    </xf>
    <xf numFmtId="49" fontId="150" fillId="15" borderId="129" xfId="0" applyNumberFormat="1" applyFont="1" applyFill="1" applyBorder="1" applyAlignment="1">
      <alignment horizontal="center" vertical="center" wrapText="1"/>
    </xf>
    <xf numFmtId="49" fontId="37" fillId="15" borderId="130" xfId="0" applyNumberFormat="1" applyFont="1" applyFill="1" applyBorder="1" applyAlignment="1">
      <alignment horizontal="center" vertical="center"/>
    </xf>
    <xf numFmtId="49" fontId="150" fillId="15" borderId="131" xfId="0" applyNumberFormat="1" applyFont="1" applyFill="1" applyBorder="1" applyAlignment="1">
      <alignment horizontal="center" vertical="center" wrapText="1"/>
    </xf>
    <xf numFmtId="0" fontId="80" fillId="15" borderId="130" xfId="0" applyFont="1" applyFill="1" applyBorder="1" applyAlignment="1">
      <alignment vertical="center" wrapText="1"/>
    </xf>
    <xf numFmtId="0" fontId="24" fillId="2" borderId="9" xfId="2" applyFont="1" applyFill="1" applyBorder="1" applyAlignment="1">
      <alignment horizontal="left" vertical="center"/>
    </xf>
    <xf numFmtId="180" fontId="23" fillId="2" borderId="3" xfId="2" applyNumberFormat="1" applyFont="1" applyFill="1" applyBorder="1" applyAlignment="1">
      <alignment horizontal="left" vertical="center" shrinkToFit="1"/>
    </xf>
    <xf numFmtId="0" fontId="25" fillId="33" borderId="17" xfId="2" applyFont="1" applyFill="1" applyBorder="1" applyAlignment="1" applyProtection="1">
      <alignment horizontal="right" vertical="center"/>
      <protection locked="0"/>
    </xf>
    <xf numFmtId="0" fontId="25" fillId="33" borderId="7" xfId="2" applyFont="1" applyFill="1" applyBorder="1" applyAlignment="1" applyProtection="1">
      <alignment horizontal="right" vertical="center"/>
      <protection locked="0"/>
    </xf>
    <xf numFmtId="0" fontId="25" fillId="33" borderId="5" xfId="2" applyFont="1" applyFill="1" applyBorder="1" applyAlignment="1">
      <alignment horizontal="center" vertical="center"/>
    </xf>
    <xf numFmtId="0" fontId="25" fillId="33" borderId="6" xfId="2" applyFont="1" applyFill="1" applyBorder="1" applyAlignment="1">
      <alignment horizontal="center" vertical="center"/>
    </xf>
    <xf numFmtId="0" fontId="25" fillId="0" borderId="15" xfId="2" applyFont="1" applyBorder="1" applyAlignment="1">
      <alignment horizontal="center" vertical="center" shrinkToFit="1"/>
    </xf>
    <xf numFmtId="0" fontId="25" fillId="0" borderId="18" xfId="2" applyFont="1" applyBorder="1" applyAlignment="1">
      <alignment horizontal="center" vertical="center" shrinkToFit="1"/>
    </xf>
    <xf numFmtId="0" fontId="25" fillId="0" borderId="19" xfId="2" applyFont="1" applyBorder="1" applyAlignment="1">
      <alignment horizontal="center" vertical="center" shrinkToFit="1"/>
    </xf>
    <xf numFmtId="0" fontId="25" fillId="33" borderId="16" xfId="2" applyFont="1" applyFill="1" applyBorder="1" applyAlignment="1" applyProtection="1">
      <alignment horizontal="right" vertical="center"/>
      <protection locked="0"/>
    </xf>
    <xf numFmtId="0" fontId="25" fillId="33" borderId="8" xfId="2" applyFont="1" applyFill="1" applyBorder="1" applyAlignment="1" applyProtection="1">
      <alignment horizontal="right" vertical="center"/>
      <protection locked="0"/>
    </xf>
    <xf numFmtId="0" fontId="25" fillId="33" borderId="20" xfId="2" applyFont="1" applyFill="1" applyBorder="1" applyAlignment="1">
      <alignment horizontal="center" vertical="center" textRotation="255"/>
    </xf>
    <xf numFmtId="0" fontId="25" fillId="33" borderId="6" xfId="2" applyFont="1" applyFill="1" applyBorder="1" applyAlignment="1">
      <alignment horizontal="center" vertical="center" textRotation="255"/>
    </xf>
    <xf numFmtId="0" fontId="25" fillId="33" borderId="10" xfId="2" applyFont="1" applyFill="1" applyBorder="1" applyAlignment="1">
      <alignment horizontal="center" vertical="center" textRotation="255"/>
    </xf>
    <xf numFmtId="0" fontId="43" fillId="2" borderId="7" xfId="2" applyFont="1" applyFill="1" applyBorder="1" applyAlignment="1">
      <alignment horizontal="left" vertical="center" wrapText="1"/>
    </xf>
    <xf numFmtId="0" fontId="43" fillId="2" borderId="0" xfId="2" applyFont="1" applyFill="1" applyAlignment="1">
      <alignment horizontal="left" vertical="center" wrapText="1"/>
    </xf>
    <xf numFmtId="0" fontId="43" fillId="2" borderId="6" xfId="2" applyFont="1" applyFill="1" applyBorder="1" applyAlignment="1">
      <alignment horizontal="left" vertical="center" wrapText="1"/>
    </xf>
    <xf numFmtId="0" fontId="43" fillId="2" borderId="8" xfId="2" applyFont="1" applyFill="1" applyBorder="1" applyAlignment="1">
      <alignment horizontal="left" vertical="center" wrapText="1"/>
    </xf>
    <xf numFmtId="0" fontId="43" fillId="2" borderId="9" xfId="2" applyFont="1" applyFill="1" applyBorder="1" applyAlignment="1">
      <alignment horizontal="left" vertical="center" wrapText="1"/>
    </xf>
    <xf numFmtId="0" fontId="43" fillId="2" borderId="10" xfId="2" applyFont="1" applyFill="1" applyBorder="1" applyAlignment="1">
      <alignment horizontal="left" vertical="center" wrapText="1"/>
    </xf>
    <xf numFmtId="0" fontId="25" fillId="0" borderId="17" xfId="2" applyFont="1" applyBorder="1" applyAlignment="1">
      <alignment horizontal="center" vertical="center" wrapText="1"/>
    </xf>
    <xf numFmtId="0" fontId="25" fillId="0" borderId="2" xfId="2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0" fontId="25" fillId="0" borderId="8" xfId="2" applyFont="1" applyBorder="1" applyAlignment="1">
      <alignment horizontal="center" vertical="center"/>
    </xf>
    <xf numFmtId="0" fontId="25" fillId="0" borderId="9" xfId="2" applyFont="1" applyBorder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28" fillId="33" borderId="0" xfId="2" applyFont="1" applyFill="1" applyBorder="1" applyAlignment="1" applyProtection="1">
      <alignment horizontal="center" vertical="center" shrinkToFit="1"/>
      <protection locked="0"/>
    </xf>
    <xf numFmtId="0" fontId="26" fillId="0" borderId="27" xfId="2" applyFont="1" applyBorder="1" applyAlignment="1">
      <alignment horizontal="left" vertical="center" shrinkToFit="1"/>
    </xf>
    <xf numFmtId="0" fontId="26" fillId="0" borderId="9" xfId="2" applyFont="1" applyBorder="1" applyAlignment="1">
      <alignment horizontal="left" vertical="center" shrinkToFit="1"/>
    </xf>
    <xf numFmtId="0" fontId="26" fillId="0" borderId="10" xfId="2" applyFont="1" applyBorder="1" applyAlignment="1">
      <alignment horizontal="left" vertical="center" shrinkToFit="1"/>
    </xf>
    <xf numFmtId="182" fontId="23" fillId="0" borderId="34" xfId="2" applyNumberFormat="1" applyFont="1" applyFill="1" applyBorder="1" applyAlignment="1" applyProtection="1">
      <alignment horizontal="center" vertical="center" shrinkToFit="1"/>
      <protection locked="0"/>
    </xf>
    <xf numFmtId="182" fontId="23" fillId="0" borderId="35" xfId="2" applyNumberFormat="1" applyFont="1" applyFill="1" applyBorder="1" applyAlignment="1" applyProtection="1">
      <alignment horizontal="center" vertical="center" shrinkToFit="1"/>
      <protection locked="0"/>
    </xf>
    <xf numFmtId="182" fontId="23" fillId="0" borderId="36" xfId="2" applyNumberFormat="1" applyFont="1" applyFill="1" applyBorder="1" applyAlignment="1" applyProtection="1">
      <alignment horizontal="center" vertical="center" shrinkToFit="1"/>
      <protection locked="0"/>
    </xf>
    <xf numFmtId="0" fontId="28" fillId="2" borderId="9" xfId="2" applyFont="1" applyFill="1" applyBorder="1" applyAlignment="1">
      <alignment horizontal="left" vertical="center" shrinkToFit="1"/>
    </xf>
    <xf numFmtId="49" fontId="28" fillId="2" borderId="0" xfId="2" applyNumberFormat="1" applyFont="1" applyFill="1" applyAlignment="1">
      <alignment horizontal="left" vertical="center"/>
    </xf>
    <xf numFmtId="0" fontId="25" fillId="2" borderId="0" xfId="2" applyFont="1" applyFill="1" applyBorder="1" applyAlignment="1">
      <alignment horizontal="center" vertical="center" shrinkToFit="1"/>
    </xf>
    <xf numFmtId="0" fontId="25" fillId="2" borderId="0" xfId="2" applyFont="1" applyFill="1" applyBorder="1" applyAlignment="1">
      <alignment horizontal="left" vertical="center" shrinkToFit="1"/>
    </xf>
    <xf numFmtId="182" fontId="23" fillId="33" borderId="2" xfId="2" applyNumberFormat="1" applyFont="1" applyFill="1" applyBorder="1" applyAlignment="1" applyProtection="1">
      <alignment horizontal="center" vertical="center" shrinkToFit="1"/>
      <protection locked="0"/>
    </xf>
    <xf numFmtId="182" fontId="23" fillId="33" borderId="5" xfId="2" applyNumberFormat="1" applyFont="1" applyFill="1" applyBorder="1" applyAlignment="1" applyProtection="1">
      <alignment horizontal="center" vertical="center" shrinkToFit="1"/>
      <protection locked="0"/>
    </xf>
    <xf numFmtId="182" fontId="23" fillId="33" borderId="0" xfId="2" applyNumberFormat="1" applyFont="1" applyFill="1" applyBorder="1" applyAlignment="1" applyProtection="1">
      <alignment horizontal="center" vertical="center" shrinkToFit="1"/>
      <protection locked="0"/>
    </xf>
    <xf numFmtId="182" fontId="23" fillId="33" borderId="6" xfId="2" applyNumberFormat="1" applyFont="1" applyFill="1" applyBorder="1" applyAlignment="1" applyProtection="1">
      <alignment horizontal="center" vertical="center" shrinkToFit="1"/>
      <protection locked="0"/>
    </xf>
    <xf numFmtId="0" fontId="23" fillId="0" borderId="41" xfId="2" applyFont="1" applyBorder="1" applyAlignment="1">
      <alignment horizontal="distributed" vertical="center" shrinkToFit="1"/>
    </xf>
    <xf numFmtId="0" fontId="23" fillId="2" borderId="42" xfId="2" applyFont="1" applyFill="1" applyBorder="1" applyAlignment="1">
      <alignment horizontal="right" vertical="center" shrinkToFit="1"/>
    </xf>
    <xf numFmtId="0" fontId="23" fillId="2" borderId="3" xfId="2" applyFont="1" applyFill="1" applyBorder="1" applyAlignment="1">
      <alignment horizontal="right" vertical="center" shrinkToFit="1"/>
    </xf>
    <xf numFmtId="0" fontId="24" fillId="2" borderId="9" xfId="2" applyFont="1" applyFill="1" applyBorder="1" applyAlignment="1">
      <alignment horizontal="right" vertical="center"/>
    </xf>
    <xf numFmtId="0" fontId="25" fillId="0" borderId="15" xfId="2" applyFont="1" applyBorder="1" applyAlignment="1">
      <alignment horizontal="center" vertical="center" wrapText="1"/>
    </xf>
    <xf numFmtId="0" fontId="25" fillId="0" borderId="19" xfId="2" applyFont="1" applyBorder="1" applyAlignment="1">
      <alignment horizontal="center" vertical="center" wrapText="1"/>
    </xf>
    <xf numFmtId="0" fontId="25" fillId="0" borderId="23" xfId="2" applyFont="1" applyBorder="1" applyAlignment="1">
      <alignment horizontal="center" vertical="center"/>
    </xf>
    <xf numFmtId="0" fontId="25" fillId="0" borderId="24" xfId="2" applyFont="1" applyBorder="1" applyAlignment="1">
      <alignment horizontal="center" vertical="center"/>
    </xf>
    <xf numFmtId="0" fontId="27" fillId="2" borderId="17" xfId="2" applyFont="1" applyFill="1" applyBorder="1" applyAlignment="1">
      <alignment horizontal="left" vertical="center"/>
    </xf>
    <xf numFmtId="0" fontId="27" fillId="2" borderId="2" xfId="2" applyFont="1" applyFill="1" applyBorder="1" applyAlignment="1">
      <alignment horizontal="left" vertical="center"/>
    </xf>
    <xf numFmtId="0" fontId="27" fillId="2" borderId="48" xfId="2" applyFont="1" applyFill="1" applyBorder="1" applyAlignment="1">
      <alignment horizontal="left" vertical="center"/>
    </xf>
    <xf numFmtId="0" fontId="27" fillId="2" borderId="35" xfId="2" applyFont="1" applyFill="1" applyBorder="1" applyAlignment="1">
      <alignment horizontal="left" vertical="center"/>
    </xf>
    <xf numFmtId="0" fontId="27" fillId="2" borderId="2" xfId="2" applyFont="1" applyFill="1" applyBorder="1" applyAlignment="1">
      <alignment horizontal="right" vertical="center"/>
    </xf>
    <xf numFmtId="0" fontId="27" fillId="2" borderId="35" xfId="2" applyFont="1" applyFill="1" applyBorder="1" applyAlignment="1">
      <alignment horizontal="right" vertical="center"/>
    </xf>
    <xf numFmtId="49" fontId="148" fillId="33" borderId="2" xfId="2" applyNumberFormat="1" applyFont="1" applyFill="1" applyBorder="1" applyAlignment="1" applyProtection="1">
      <alignment horizontal="center" vertical="center" shrinkToFit="1"/>
      <protection locked="0"/>
    </xf>
    <xf numFmtId="49" fontId="148" fillId="33" borderId="35" xfId="2" applyNumberFormat="1" applyFont="1" applyFill="1" applyBorder="1" applyAlignment="1" applyProtection="1">
      <alignment horizontal="center" vertical="center" shrinkToFit="1"/>
      <protection locked="0"/>
    </xf>
    <xf numFmtId="0" fontId="27" fillId="2" borderId="7" xfId="2" applyFont="1" applyFill="1" applyBorder="1" applyAlignment="1">
      <alignment horizontal="left" vertical="center"/>
    </xf>
    <xf numFmtId="0" fontId="27" fillId="2" borderId="0" xfId="2" applyFont="1" applyFill="1" applyBorder="1" applyAlignment="1">
      <alignment horizontal="left" vertical="center"/>
    </xf>
    <xf numFmtId="0" fontId="27" fillId="2" borderId="6" xfId="2" applyFont="1" applyFill="1" applyBorder="1" applyAlignment="1">
      <alignment horizontal="left" vertical="center"/>
    </xf>
    <xf numFmtId="0" fontId="27" fillId="33" borderId="7" xfId="2" applyFont="1" applyFill="1" applyBorder="1" applyAlignment="1" applyProtection="1">
      <alignment horizontal="center" vertical="center" wrapText="1"/>
      <protection locked="0"/>
    </xf>
    <xf numFmtId="0" fontId="27" fillId="33" borderId="0" xfId="2" applyFont="1" applyFill="1" applyBorder="1" applyAlignment="1" applyProtection="1">
      <alignment horizontal="center" vertical="center" wrapText="1"/>
      <protection locked="0"/>
    </xf>
    <xf numFmtId="0" fontId="27" fillId="33" borderId="6" xfId="2" applyFont="1" applyFill="1" applyBorder="1" applyAlignment="1" applyProtection="1">
      <alignment horizontal="center" vertical="center" wrapText="1"/>
      <protection locked="0"/>
    </xf>
    <xf numFmtId="0" fontId="27" fillId="33" borderId="8" xfId="2" applyFont="1" applyFill="1" applyBorder="1" applyAlignment="1" applyProtection="1">
      <alignment horizontal="center" vertical="center" wrapText="1"/>
      <protection locked="0"/>
    </xf>
    <xf numFmtId="0" fontId="27" fillId="33" borderId="9" xfId="2" applyFont="1" applyFill="1" applyBorder="1" applyAlignment="1" applyProtection="1">
      <alignment horizontal="center" vertical="center" wrapText="1"/>
      <protection locked="0"/>
    </xf>
    <xf numFmtId="0" fontId="27" fillId="33" borderId="10" xfId="2" applyFont="1" applyFill="1" applyBorder="1" applyAlignment="1" applyProtection="1">
      <alignment horizontal="center" vertical="center" wrapText="1"/>
      <protection locked="0"/>
    </xf>
    <xf numFmtId="0" fontId="27" fillId="0" borderId="17" xfId="2" applyFont="1" applyBorder="1" applyAlignment="1">
      <alignment horizontal="center" vertical="center" wrapText="1"/>
    </xf>
    <xf numFmtId="0" fontId="27" fillId="0" borderId="2" xfId="2" applyFont="1" applyBorder="1" applyAlignment="1">
      <alignment horizontal="center" vertical="center" wrapText="1"/>
    </xf>
    <xf numFmtId="0" fontId="27" fillId="0" borderId="5" xfId="2" applyFont="1" applyBorder="1" applyAlignment="1">
      <alignment horizontal="center" vertical="center" wrapText="1"/>
    </xf>
    <xf numFmtId="0" fontId="27" fillId="0" borderId="7" xfId="2" applyFont="1" applyBorder="1" applyAlignment="1">
      <alignment horizontal="center" vertical="center" wrapText="1"/>
    </xf>
    <xf numFmtId="0" fontId="27" fillId="0" borderId="0" xfId="2" applyFont="1" applyBorder="1" applyAlignment="1">
      <alignment horizontal="center" vertical="center" wrapText="1"/>
    </xf>
    <xf numFmtId="0" fontId="27" fillId="0" borderId="6" xfId="2" applyFont="1" applyBorder="1" applyAlignment="1">
      <alignment horizontal="center" vertical="center" wrapText="1"/>
    </xf>
    <xf numFmtId="0" fontId="25" fillId="0" borderId="17" xfId="2" applyFont="1" applyBorder="1" applyAlignment="1">
      <alignment horizontal="center" vertical="center"/>
    </xf>
    <xf numFmtId="180" fontId="23" fillId="2" borderId="39" xfId="2" applyNumberFormat="1" applyFont="1" applyFill="1" applyBorder="1" applyAlignment="1">
      <alignment horizontal="left" vertical="center" shrinkToFit="1"/>
    </xf>
    <xf numFmtId="0" fontId="27" fillId="0" borderId="25" xfId="2" applyFont="1" applyBorder="1" applyAlignment="1">
      <alignment horizontal="center" vertical="center" wrapText="1" shrinkToFit="1"/>
    </xf>
    <xf numFmtId="0" fontId="27" fillId="0" borderId="4" xfId="2" applyFont="1" applyBorder="1" applyAlignment="1">
      <alignment horizontal="center" vertical="center" wrapText="1" shrinkToFit="1"/>
    </xf>
    <xf numFmtId="0" fontId="27" fillId="0" borderId="26" xfId="2" applyFont="1" applyBorder="1" applyAlignment="1">
      <alignment horizontal="center" vertical="center" wrapText="1" shrinkToFit="1"/>
    </xf>
    <xf numFmtId="0" fontId="27" fillId="0" borderId="27" xfId="2" applyFont="1" applyBorder="1" applyAlignment="1">
      <alignment horizontal="center" vertical="center" wrapText="1" shrinkToFit="1"/>
    </xf>
    <xf numFmtId="0" fontId="27" fillId="0" borderId="9" xfId="2" applyFont="1" applyBorder="1" applyAlignment="1">
      <alignment horizontal="center" vertical="center" wrapText="1" shrinkToFit="1"/>
    </xf>
    <xf numFmtId="0" fontId="27" fillId="0" borderId="28" xfId="2" applyFont="1" applyBorder="1" applyAlignment="1">
      <alignment horizontal="center" vertical="center" wrapText="1" shrinkToFit="1"/>
    </xf>
    <xf numFmtId="0" fontId="91" fillId="15" borderId="25" xfId="2" applyFont="1" applyFill="1" applyBorder="1" applyAlignment="1" applyProtection="1">
      <alignment horizontal="center" vertical="center" shrinkToFit="1"/>
      <protection locked="0"/>
    </xf>
    <xf numFmtId="0" fontId="91" fillId="15" borderId="4" xfId="2" applyFont="1" applyFill="1" applyBorder="1" applyAlignment="1" applyProtection="1">
      <alignment horizontal="center" vertical="center" shrinkToFit="1"/>
      <protection locked="0"/>
    </xf>
    <xf numFmtId="0" fontId="91" fillId="15" borderId="20" xfId="2" applyFont="1" applyFill="1" applyBorder="1" applyAlignment="1" applyProtection="1">
      <alignment horizontal="center" vertical="center" shrinkToFit="1"/>
      <protection locked="0"/>
    </xf>
    <xf numFmtId="0" fontId="25" fillId="0" borderId="17" xfId="2" applyFont="1" applyBorder="1" applyAlignment="1">
      <alignment horizontal="center" vertical="center" wrapText="1" shrinkToFit="1"/>
    </xf>
    <xf numFmtId="0" fontId="25" fillId="0" borderId="2" xfId="2" applyFont="1" applyBorder="1" applyAlignment="1">
      <alignment horizontal="center" vertical="center" shrinkToFit="1"/>
    </xf>
    <xf numFmtId="0" fontId="25" fillId="0" borderId="5" xfId="2" applyFont="1" applyBorder="1" applyAlignment="1">
      <alignment horizontal="center" vertical="center" shrinkToFit="1"/>
    </xf>
    <xf numFmtId="0" fontId="25" fillId="0" borderId="8" xfId="2" applyFont="1" applyBorder="1" applyAlignment="1">
      <alignment horizontal="center" vertical="center" shrinkToFit="1"/>
    </xf>
    <xf numFmtId="0" fontId="25" fillId="0" borderId="9" xfId="2" applyFont="1" applyBorder="1" applyAlignment="1">
      <alignment horizontal="center" vertical="center" shrinkToFit="1"/>
    </xf>
    <xf numFmtId="0" fontId="25" fillId="0" borderId="10" xfId="2" applyFont="1" applyBorder="1" applyAlignment="1">
      <alignment horizontal="center" vertical="center" shrinkToFit="1"/>
    </xf>
    <xf numFmtId="14" fontId="85" fillId="33" borderId="120" xfId="2" applyNumberFormat="1" applyFont="1" applyFill="1" applyBorder="1" applyAlignment="1">
      <alignment horizontal="left" vertical="center"/>
    </xf>
    <xf numFmtId="14" fontId="85" fillId="33" borderId="121" xfId="2" applyNumberFormat="1" applyFont="1" applyFill="1" applyBorder="1" applyAlignment="1">
      <alignment horizontal="left" vertical="center"/>
    </xf>
    <xf numFmtId="14" fontId="85" fillId="33" borderId="122" xfId="2" applyNumberFormat="1" applyFont="1" applyFill="1" applyBorder="1" applyAlignment="1">
      <alignment horizontal="left" vertical="center"/>
    </xf>
    <xf numFmtId="14" fontId="97" fillId="33" borderId="123" xfId="2" applyNumberFormat="1" applyFont="1" applyFill="1" applyBorder="1" applyAlignment="1">
      <alignment horizontal="left" vertical="center"/>
    </xf>
    <xf numFmtId="14" fontId="97" fillId="33" borderId="124" xfId="2" applyNumberFormat="1" applyFont="1" applyFill="1" applyBorder="1" applyAlignment="1">
      <alignment horizontal="left" vertical="center"/>
    </xf>
    <xf numFmtId="14" fontId="97" fillId="33" borderId="125" xfId="2" applyNumberFormat="1" applyFont="1" applyFill="1" applyBorder="1" applyAlignment="1">
      <alignment horizontal="left" vertical="center"/>
    </xf>
    <xf numFmtId="14" fontId="120" fillId="33" borderId="120" xfId="2" applyNumberFormat="1" applyFont="1" applyFill="1" applyBorder="1" applyAlignment="1">
      <alignment horizontal="left" vertical="center" wrapText="1"/>
    </xf>
    <xf numFmtId="14" fontId="120" fillId="33" borderId="121" xfId="2" applyNumberFormat="1" applyFont="1" applyFill="1" applyBorder="1" applyAlignment="1">
      <alignment horizontal="left" vertical="center" wrapText="1"/>
    </xf>
    <xf numFmtId="14" fontId="120" fillId="33" borderId="122" xfId="2" applyNumberFormat="1" applyFont="1" applyFill="1" applyBorder="1" applyAlignment="1">
      <alignment horizontal="left" vertical="center" wrapText="1"/>
    </xf>
    <xf numFmtId="14" fontId="120" fillId="33" borderId="123" xfId="2" applyNumberFormat="1" applyFont="1" applyFill="1" applyBorder="1" applyAlignment="1">
      <alignment horizontal="left" vertical="center" wrapText="1"/>
    </xf>
    <xf numFmtId="14" fontId="120" fillId="33" borderId="124" xfId="2" applyNumberFormat="1" applyFont="1" applyFill="1" applyBorder="1" applyAlignment="1">
      <alignment horizontal="left" vertical="center" wrapText="1"/>
    </xf>
    <xf numFmtId="14" fontId="120" fillId="33" borderId="125" xfId="2" applyNumberFormat="1" applyFont="1" applyFill="1" applyBorder="1" applyAlignment="1">
      <alignment horizontal="left" vertical="center" wrapText="1"/>
    </xf>
    <xf numFmtId="49" fontId="23" fillId="33" borderId="0" xfId="2" applyNumberFormat="1" applyFont="1" applyFill="1" applyAlignment="1">
      <alignment horizontal="center" vertical="center" shrinkToFit="1"/>
    </xf>
    <xf numFmtId="0" fontId="23" fillId="2" borderId="0" xfId="2" applyFont="1" applyFill="1" applyAlignment="1">
      <alignment horizontal="left" vertical="center" shrinkToFit="1"/>
    </xf>
    <xf numFmtId="0" fontId="30" fillId="33" borderId="2" xfId="2" applyFont="1" applyFill="1" applyBorder="1" applyAlignment="1" applyProtection="1">
      <alignment horizontal="center" vertical="center" shrinkToFit="1"/>
      <protection locked="0"/>
    </xf>
    <xf numFmtId="0" fontId="23" fillId="0" borderId="134" xfId="2" applyFont="1" applyBorder="1" applyAlignment="1">
      <alignment horizontal="center" vertical="center" shrinkToFit="1"/>
    </xf>
    <xf numFmtId="0" fontId="23" fillId="0" borderId="21" xfId="2" applyFont="1" applyBorder="1" applyAlignment="1">
      <alignment horizontal="center" vertical="center" shrinkToFit="1"/>
    </xf>
    <xf numFmtId="0" fontId="23" fillId="0" borderId="12" xfId="2" applyFont="1" applyBorder="1" applyAlignment="1">
      <alignment horizontal="center" vertical="center" shrinkToFit="1"/>
    </xf>
    <xf numFmtId="0" fontId="23" fillId="0" borderId="44" xfId="2" applyFont="1" applyBorder="1" applyAlignment="1">
      <alignment horizontal="center" vertical="center" shrinkToFit="1"/>
    </xf>
    <xf numFmtId="0" fontId="23" fillId="0" borderId="45" xfId="2" applyFont="1" applyBorder="1" applyAlignment="1">
      <alignment horizontal="center" vertical="center" shrinkToFit="1"/>
    </xf>
    <xf numFmtId="0" fontId="23" fillId="0" borderId="46" xfId="2" applyFont="1" applyBorder="1" applyAlignment="1">
      <alignment horizontal="center" vertical="center" shrinkToFit="1"/>
    </xf>
    <xf numFmtId="180" fontId="23" fillId="2" borderId="3" xfId="2" applyNumberFormat="1" applyFont="1" applyFill="1" applyBorder="1" applyAlignment="1">
      <alignment horizontal="center" vertical="center"/>
    </xf>
    <xf numFmtId="180" fontId="23" fillId="2" borderId="43" xfId="2" applyNumberFormat="1" applyFont="1" applyFill="1" applyBorder="1" applyAlignment="1">
      <alignment horizontal="center" vertical="center"/>
    </xf>
    <xf numFmtId="0" fontId="27" fillId="0" borderId="37" xfId="2" applyFont="1" applyBorder="1" applyAlignment="1">
      <alignment horizontal="distributed" vertical="center" wrapText="1" shrinkToFit="1"/>
    </xf>
    <xf numFmtId="0" fontId="27" fillId="0" borderId="37" xfId="2" applyFont="1" applyBorder="1" applyAlignment="1">
      <alignment horizontal="distributed" vertical="center" shrinkToFit="1"/>
    </xf>
    <xf numFmtId="0" fontId="23" fillId="0" borderId="38" xfId="2" applyFont="1" applyBorder="1" applyAlignment="1">
      <alignment horizontal="center" vertical="center" shrinkToFit="1"/>
    </xf>
    <xf numFmtId="0" fontId="23" fillId="0" borderId="0" xfId="2" applyFont="1" applyBorder="1" applyAlignment="1">
      <alignment horizontal="center" vertical="center" shrinkToFit="1"/>
    </xf>
    <xf numFmtId="49" fontId="23" fillId="2" borderId="35" xfId="2" applyNumberFormat="1" applyFont="1" applyFill="1" applyBorder="1" applyAlignment="1">
      <alignment horizontal="right" vertical="center" shrinkToFit="1"/>
    </xf>
    <xf numFmtId="0" fontId="25" fillId="33" borderId="13" xfId="2" applyFont="1" applyFill="1" applyBorder="1" applyAlignment="1" applyProtection="1">
      <alignment horizontal="center" vertical="center" shrinkToFit="1"/>
      <protection locked="0"/>
    </xf>
    <xf numFmtId="0" fontId="25" fillId="33" borderId="21" xfId="2" applyFont="1" applyFill="1" applyBorder="1" applyAlignment="1" applyProtection="1">
      <alignment horizontal="center" vertical="center" shrinkToFit="1"/>
      <protection locked="0"/>
    </xf>
    <xf numFmtId="49" fontId="23" fillId="2" borderId="4" xfId="2" applyNumberFormat="1" applyFont="1" applyFill="1" applyBorder="1" applyAlignment="1">
      <alignment horizontal="left" vertical="center" shrinkToFit="1"/>
    </xf>
    <xf numFmtId="0" fontId="23" fillId="0" borderId="29" xfId="2" applyFont="1" applyBorder="1" applyAlignment="1">
      <alignment horizontal="center" vertical="center" textRotation="255" shrinkToFit="1"/>
    </xf>
    <xf numFmtId="0" fontId="23" fillId="0" borderId="30" xfId="2" applyFont="1" applyBorder="1" applyAlignment="1">
      <alignment horizontal="center" vertical="center" textRotation="255" shrinkToFit="1"/>
    </xf>
    <xf numFmtId="0" fontId="23" fillId="0" borderId="31" xfId="2" applyFont="1" applyBorder="1" applyAlignment="1">
      <alignment horizontal="center" vertical="center" textRotation="255" shrinkToFit="1"/>
    </xf>
    <xf numFmtId="0" fontId="23" fillId="0" borderId="32" xfId="2" applyFont="1" applyBorder="1" applyAlignment="1">
      <alignment horizontal="distributed" vertical="center" wrapText="1" shrinkToFit="1"/>
    </xf>
    <xf numFmtId="0" fontId="22" fillId="0" borderId="2" xfId="2" applyFont="1" applyBorder="1"/>
    <xf numFmtId="0" fontId="22" fillId="0" borderId="33" xfId="2" applyFont="1" applyBorder="1"/>
    <xf numFmtId="0" fontId="22" fillId="0" borderId="34" xfId="2" applyFont="1" applyBorder="1"/>
    <xf numFmtId="0" fontId="22" fillId="0" borderId="35" xfId="2" applyFont="1" applyBorder="1"/>
    <xf numFmtId="0" fontId="22" fillId="0" borderId="36" xfId="2" applyFont="1" applyBorder="1"/>
    <xf numFmtId="0" fontId="26" fillId="0" borderId="32" xfId="2" applyFont="1" applyBorder="1" applyAlignment="1">
      <alignment horizontal="center" vertical="center" shrinkToFit="1"/>
    </xf>
    <xf numFmtId="0" fontId="26" fillId="0" borderId="2" xfId="2" applyFont="1" applyBorder="1" applyAlignment="1">
      <alignment horizontal="center" vertical="center" shrinkToFit="1"/>
    </xf>
    <xf numFmtId="0" fontId="26" fillId="0" borderId="33" xfId="2" applyFont="1" applyBorder="1" applyAlignment="1">
      <alignment horizontal="center" vertical="center" shrinkToFit="1"/>
    </xf>
    <xf numFmtId="0" fontId="23" fillId="33" borderId="32" xfId="2" applyFont="1" applyFill="1" applyBorder="1" applyAlignment="1" applyProtection="1">
      <alignment horizontal="center" vertical="center" wrapText="1"/>
      <protection locked="0"/>
    </xf>
    <xf numFmtId="0" fontId="23" fillId="33" borderId="33" xfId="2" applyFont="1" applyFill="1" applyBorder="1" applyAlignment="1" applyProtection="1">
      <alignment horizontal="center" vertical="center" wrapText="1"/>
      <protection locked="0"/>
    </xf>
    <xf numFmtId="0" fontId="23" fillId="33" borderId="38" xfId="2" applyFont="1" applyFill="1" applyBorder="1" applyAlignment="1" applyProtection="1">
      <alignment horizontal="center" vertical="center" wrapText="1"/>
      <protection locked="0"/>
    </xf>
    <xf numFmtId="0" fontId="23" fillId="33" borderId="40" xfId="2" applyFont="1" applyFill="1" applyBorder="1" applyAlignment="1" applyProtection="1">
      <alignment horizontal="center" vertical="center" wrapText="1"/>
      <protection locked="0"/>
    </xf>
    <xf numFmtId="182" fontId="25" fillId="0" borderId="42" xfId="2" applyNumberFormat="1" applyFont="1" applyBorder="1" applyAlignment="1">
      <alignment horizontal="left" vertical="center" shrinkToFit="1"/>
    </xf>
    <xf numFmtId="182" fontId="25" fillId="0" borderId="3" xfId="2" applyNumberFormat="1" applyFont="1" applyBorder="1" applyAlignment="1">
      <alignment horizontal="left" vertical="center" shrinkToFit="1"/>
    </xf>
    <xf numFmtId="182" fontId="25" fillId="0" borderId="39" xfId="2" applyNumberFormat="1" applyFont="1" applyBorder="1" applyAlignment="1">
      <alignment horizontal="left" vertical="center" shrinkToFit="1"/>
    </xf>
    <xf numFmtId="0" fontId="106" fillId="39" borderId="126" xfId="2" applyFont="1" applyFill="1" applyBorder="1" applyAlignment="1">
      <alignment horizontal="left" vertical="center" wrapText="1"/>
    </xf>
    <xf numFmtId="0" fontId="106" fillId="39" borderId="0" xfId="2" applyFont="1" applyFill="1" applyAlignment="1">
      <alignment horizontal="left" vertical="center" wrapText="1"/>
    </xf>
    <xf numFmtId="0" fontId="50" fillId="2" borderId="0" xfId="2" applyFont="1" applyFill="1" applyBorder="1" applyAlignment="1">
      <alignment horizontal="left" vertical="center" wrapText="1"/>
    </xf>
    <xf numFmtId="0" fontId="50" fillId="2" borderId="9" xfId="2" applyFont="1" applyFill="1" applyBorder="1" applyAlignment="1">
      <alignment horizontal="left" vertical="center" wrapText="1"/>
    </xf>
    <xf numFmtId="0" fontId="25" fillId="33" borderId="7" xfId="2" applyFont="1" applyFill="1" applyBorder="1" applyAlignment="1" applyProtection="1">
      <alignment horizontal="center" vertical="center" wrapText="1"/>
      <protection locked="0"/>
    </xf>
    <xf numFmtId="0" fontId="25" fillId="33" borderId="0" xfId="2" applyFont="1" applyFill="1" applyBorder="1" applyAlignment="1" applyProtection="1">
      <alignment horizontal="center" vertical="center" wrapText="1"/>
      <protection locked="0"/>
    </xf>
    <xf numFmtId="0" fontId="25" fillId="33" borderId="6" xfId="2" applyFont="1" applyFill="1" applyBorder="1" applyAlignment="1" applyProtection="1">
      <alignment horizontal="center" vertical="center" wrapText="1"/>
      <protection locked="0"/>
    </xf>
    <xf numFmtId="0" fontId="25" fillId="33" borderId="8" xfId="2" applyFont="1" applyFill="1" applyBorder="1" applyAlignment="1" applyProtection="1">
      <alignment horizontal="center" vertical="center" wrapText="1"/>
      <protection locked="0"/>
    </xf>
    <xf numFmtId="0" fontId="25" fillId="33" borderId="9" xfId="2" applyFont="1" applyFill="1" applyBorder="1" applyAlignment="1" applyProtection="1">
      <alignment horizontal="center" vertical="center" wrapText="1"/>
      <protection locked="0"/>
    </xf>
    <xf numFmtId="0" fontId="25" fillId="33" borderId="10" xfId="2" applyFont="1" applyFill="1" applyBorder="1" applyAlignment="1" applyProtection="1">
      <alignment horizontal="center" vertical="center" wrapText="1"/>
      <protection locked="0"/>
    </xf>
    <xf numFmtId="0" fontId="23" fillId="13" borderId="17" xfId="2" applyFont="1" applyFill="1" applyBorder="1" applyAlignment="1" applyProtection="1">
      <alignment horizontal="center" vertical="center" wrapText="1"/>
      <protection locked="0"/>
    </xf>
    <xf numFmtId="0" fontId="23" fillId="13" borderId="2" xfId="2" applyFont="1" applyFill="1" applyBorder="1" applyAlignment="1" applyProtection="1">
      <alignment horizontal="center" vertical="center" wrapText="1"/>
      <protection locked="0"/>
    </xf>
    <xf numFmtId="0" fontId="23" fillId="13" borderId="5" xfId="2" applyFont="1" applyFill="1" applyBorder="1" applyAlignment="1" applyProtection="1">
      <alignment horizontal="center" vertical="center" wrapText="1"/>
      <protection locked="0"/>
    </xf>
    <xf numFmtId="0" fontId="23" fillId="13" borderId="7" xfId="2" applyFont="1" applyFill="1" applyBorder="1" applyAlignment="1" applyProtection="1">
      <alignment horizontal="center" vertical="center" wrapText="1"/>
      <protection locked="0"/>
    </xf>
    <xf numFmtId="0" fontId="23" fillId="13" borderId="0" xfId="2" applyFont="1" applyFill="1" applyBorder="1" applyAlignment="1" applyProtection="1">
      <alignment horizontal="center" vertical="center" wrapText="1"/>
      <protection locked="0"/>
    </xf>
    <xf numFmtId="0" fontId="23" fillId="13" borderId="6" xfId="2" applyFont="1" applyFill="1" applyBorder="1" applyAlignment="1" applyProtection="1">
      <alignment horizontal="center" vertical="center" wrapText="1"/>
      <protection locked="0"/>
    </xf>
    <xf numFmtId="0" fontId="87" fillId="33" borderId="120" xfId="2" applyFont="1" applyFill="1" applyBorder="1" applyAlignment="1">
      <alignment horizontal="left" vertical="distributed" wrapText="1"/>
    </xf>
    <xf numFmtId="0" fontId="87" fillId="33" borderId="121" xfId="2" applyFont="1" applyFill="1" applyBorder="1" applyAlignment="1">
      <alignment horizontal="left" vertical="distributed" wrapText="1"/>
    </xf>
    <xf numFmtId="0" fontId="87" fillId="33" borderId="122" xfId="2" applyFont="1" applyFill="1" applyBorder="1" applyAlignment="1">
      <alignment horizontal="left" vertical="distributed" wrapText="1"/>
    </xf>
    <xf numFmtId="0" fontId="87" fillId="33" borderId="126" xfId="2" applyFont="1" applyFill="1" applyBorder="1" applyAlignment="1">
      <alignment horizontal="left" vertical="distributed" wrapText="1"/>
    </xf>
    <xf numFmtId="0" fontId="87" fillId="33" borderId="0" xfId="2" applyFont="1" applyFill="1" applyBorder="1" applyAlignment="1">
      <alignment horizontal="left" vertical="distributed" wrapText="1"/>
    </xf>
    <xf numFmtId="0" fontId="87" fillId="33" borderId="127" xfId="2" applyFont="1" applyFill="1" applyBorder="1" applyAlignment="1">
      <alignment horizontal="left" vertical="distributed" wrapText="1"/>
    </xf>
    <xf numFmtId="0" fontId="87" fillId="33" borderId="123" xfId="2" applyFont="1" applyFill="1" applyBorder="1" applyAlignment="1">
      <alignment horizontal="left" vertical="distributed" wrapText="1"/>
    </xf>
    <xf numFmtId="0" fontId="87" fillId="33" borderId="124" xfId="2" applyFont="1" applyFill="1" applyBorder="1" applyAlignment="1">
      <alignment horizontal="left" vertical="distributed" wrapText="1"/>
    </xf>
    <xf numFmtId="0" fontId="87" fillId="33" borderId="125" xfId="2" applyFont="1" applyFill="1" applyBorder="1" applyAlignment="1">
      <alignment horizontal="left" vertical="distributed" wrapText="1"/>
    </xf>
    <xf numFmtId="14" fontId="169" fillId="33" borderId="120" xfId="2" applyNumberFormat="1" applyFont="1" applyFill="1" applyBorder="1" applyAlignment="1">
      <alignment horizontal="left" vertical="center" wrapText="1"/>
    </xf>
    <xf numFmtId="14" fontId="169" fillId="33" borderId="121" xfId="2" applyNumberFormat="1" applyFont="1" applyFill="1" applyBorder="1" applyAlignment="1">
      <alignment horizontal="left" vertical="center" wrapText="1"/>
    </xf>
    <xf numFmtId="14" fontId="169" fillId="33" borderId="122" xfId="2" applyNumberFormat="1" applyFont="1" applyFill="1" applyBorder="1" applyAlignment="1">
      <alignment horizontal="left" vertical="center" wrapText="1"/>
    </xf>
    <xf numFmtId="14" fontId="169" fillId="33" borderId="126" xfId="2" applyNumberFormat="1" applyFont="1" applyFill="1" applyBorder="1" applyAlignment="1">
      <alignment horizontal="left" vertical="center" wrapText="1"/>
    </xf>
    <xf numFmtId="14" fontId="169" fillId="33" borderId="0" xfId="2" applyNumberFormat="1" applyFont="1" applyFill="1" applyBorder="1" applyAlignment="1">
      <alignment horizontal="left" vertical="center" wrapText="1"/>
    </xf>
    <xf numFmtId="14" fontId="169" fillId="33" borderId="127" xfId="2" applyNumberFormat="1" applyFont="1" applyFill="1" applyBorder="1" applyAlignment="1">
      <alignment horizontal="left" vertical="center" wrapText="1"/>
    </xf>
    <xf numFmtId="14" fontId="169" fillId="33" borderId="123" xfId="2" applyNumberFormat="1" applyFont="1" applyFill="1" applyBorder="1" applyAlignment="1">
      <alignment horizontal="left" vertical="center" wrapText="1"/>
    </xf>
    <xf numFmtId="14" fontId="169" fillId="33" borderId="124" xfId="2" applyNumberFormat="1" applyFont="1" applyFill="1" applyBorder="1" applyAlignment="1">
      <alignment horizontal="left" vertical="center" wrapText="1"/>
    </xf>
    <xf numFmtId="14" fontId="169" fillId="33" borderId="125" xfId="2" applyNumberFormat="1" applyFont="1" applyFill="1" applyBorder="1" applyAlignment="1">
      <alignment horizontal="left" vertical="center" wrapText="1"/>
    </xf>
    <xf numFmtId="187" fontId="166" fillId="20" borderId="124" xfId="2" applyNumberFormat="1" applyFont="1" applyFill="1" applyBorder="1" applyAlignment="1">
      <alignment horizontal="left" vertical="center" wrapText="1"/>
    </xf>
    <xf numFmtId="185" fontId="102" fillId="33" borderId="121" xfId="2" applyNumberFormat="1" applyFont="1" applyFill="1" applyBorder="1" applyAlignment="1">
      <alignment horizontal="left" vertical="center"/>
    </xf>
    <xf numFmtId="185" fontId="102" fillId="33" borderId="122" xfId="2" applyNumberFormat="1" applyFont="1" applyFill="1" applyBorder="1" applyAlignment="1">
      <alignment horizontal="left" vertical="center"/>
    </xf>
    <xf numFmtId="186" fontId="168" fillId="33" borderId="124" xfId="2" applyNumberFormat="1" applyFont="1" applyFill="1" applyBorder="1" applyAlignment="1">
      <alignment horizontal="left" vertical="center"/>
    </xf>
    <xf numFmtId="185" fontId="102" fillId="33" borderId="121" xfId="2" applyNumberFormat="1" applyFont="1" applyFill="1" applyBorder="1" applyAlignment="1">
      <alignment horizontal="right" vertical="center"/>
    </xf>
    <xf numFmtId="0" fontId="23" fillId="0" borderId="0" xfId="2" applyFont="1" applyAlignment="1">
      <alignment vertical="center" shrinkToFit="1"/>
    </xf>
    <xf numFmtId="0" fontId="27" fillId="0" borderId="2" xfId="2" applyFont="1" applyBorder="1" applyAlignment="1">
      <alignment horizontal="center" vertical="center" shrinkToFit="1"/>
    </xf>
    <xf numFmtId="0" fontId="27" fillId="0" borderId="32" xfId="2" applyFont="1" applyBorder="1" applyAlignment="1">
      <alignment horizontal="center" vertical="center" wrapText="1" shrinkToFit="1"/>
    </xf>
    <xf numFmtId="0" fontId="27" fillId="0" borderId="5" xfId="2" applyFont="1" applyBorder="1" applyAlignment="1">
      <alignment horizontal="center" vertical="center" shrinkToFit="1"/>
    </xf>
    <xf numFmtId="0" fontId="27" fillId="0" borderId="27" xfId="2" applyFont="1" applyBorder="1" applyAlignment="1">
      <alignment horizontal="center" vertical="center" shrinkToFit="1"/>
    </xf>
    <xf numFmtId="0" fontId="27" fillId="0" borderId="9" xfId="2" applyFont="1" applyBorder="1" applyAlignment="1">
      <alignment horizontal="center" vertical="center" shrinkToFit="1"/>
    </xf>
    <xf numFmtId="0" fontId="27" fillId="0" borderId="10" xfId="2" applyFont="1" applyBorder="1" applyAlignment="1">
      <alignment horizontal="center" vertical="center" shrinkToFit="1"/>
    </xf>
    <xf numFmtId="0" fontId="24" fillId="0" borderId="49" xfId="2" applyFont="1" applyBorder="1" applyAlignment="1">
      <alignment horizontal="center" vertical="center" shrinkToFit="1"/>
    </xf>
    <xf numFmtId="0" fontId="24" fillId="0" borderId="50" xfId="2" applyFont="1" applyBorder="1" applyAlignment="1">
      <alignment horizontal="center" vertical="center" shrinkToFit="1"/>
    </xf>
    <xf numFmtId="0" fontId="24" fillId="0" borderId="51" xfId="2" applyFont="1" applyBorder="1" applyAlignment="1">
      <alignment horizontal="center" vertical="center" shrinkToFit="1"/>
    </xf>
    <xf numFmtId="0" fontId="24" fillId="0" borderId="53" xfId="2" applyFont="1" applyBorder="1" applyAlignment="1">
      <alignment horizontal="center" vertical="center" shrinkToFit="1"/>
    </xf>
    <xf numFmtId="0" fontId="24" fillId="0" borderId="54" xfId="2" applyFont="1" applyBorder="1" applyAlignment="1">
      <alignment horizontal="center" vertical="center" shrinkToFit="1"/>
    </xf>
    <xf numFmtId="0" fontId="24" fillId="0" borderId="55" xfId="2" applyFont="1" applyBorder="1" applyAlignment="1">
      <alignment horizontal="center" vertical="center" shrinkToFit="1"/>
    </xf>
    <xf numFmtId="180" fontId="25" fillId="0" borderId="52" xfId="2" applyNumberFormat="1" applyFont="1" applyBorder="1" applyAlignment="1">
      <alignment horizontal="center" vertical="center" shrinkToFit="1"/>
    </xf>
    <xf numFmtId="49" fontId="23" fillId="0" borderId="0" xfId="2" applyNumberFormat="1" applyFont="1" applyFill="1" applyAlignment="1">
      <alignment horizontal="right" vertical="center" shrinkToFit="1"/>
    </xf>
    <xf numFmtId="0" fontId="23" fillId="0" borderId="0" xfId="2" applyNumberFormat="1" applyFont="1" applyFill="1" applyAlignment="1">
      <alignment horizontal="right" vertical="center" shrinkToFit="1"/>
    </xf>
    <xf numFmtId="180" fontId="28" fillId="0" borderId="17" xfId="2" applyNumberFormat="1" applyFont="1" applyBorder="1" applyAlignment="1">
      <alignment horizontal="center" vertical="center" shrinkToFit="1"/>
    </xf>
    <xf numFmtId="180" fontId="28" fillId="0" borderId="2" xfId="2" applyNumberFormat="1" applyFont="1" applyBorder="1" applyAlignment="1">
      <alignment horizontal="center" vertical="center" shrinkToFit="1"/>
    </xf>
    <xf numFmtId="180" fontId="28" fillId="0" borderId="8" xfId="2" applyNumberFormat="1" applyFont="1" applyBorder="1" applyAlignment="1">
      <alignment horizontal="center" vertical="center" shrinkToFit="1"/>
    </xf>
    <xf numFmtId="180" fontId="28" fillId="0" borderId="9" xfId="2" applyNumberFormat="1" applyFont="1" applyBorder="1" applyAlignment="1">
      <alignment horizontal="center" vertical="center" shrinkToFit="1"/>
    </xf>
    <xf numFmtId="180" fontId="28" fillId="0" borderId="33" xfId="2" applyNumberFormat="1" applyFont="1" applyBorder="1" applyAlignment="1">
      <alignment horizontal="left" vertical="center" shrinkToFit="1"/>
    </xf>
    <xf numFmtId="180" fontId="28" fillId="0" borderId="28" xfId="2" applyNumberFormat="1" applyFont="1" applyBorder="1" applyAlignment="1">
      <alignment horizontal="left" vertical="center" shrinkToFit="1"/>
    </xf>
    <xf numFmtId="0" fontId="109" fillId="2" borderId="0" xfId="5" applyFont="1" applyFill="1" applyAlignment="1">
      <alignment horizontal="center" vertical="top"/>
    </xf>
    <xf numFmtId="0" fontId="24" fillId="0" borderId="0" xfId="2" applyFont="1" applyBorder="1" applyAlignment="1">
      <alignment horizontal="left" vertical="center" shrinkToFit="1"/>
    </xf>
    <xf numFmtId="0" fontId="24" fillId="0" borderId="0" xfId="2" applyFont="1" applyBorder="1" applyAlignment="1">
      <alignment horizontal="center" vertical="center" shrinkToFit="1"/>
    </xf>
    <xf numFmtId="0" fontId="23" fillId="0" borderId="1" xfId="2" applyFont="1" applyBorder="1" applyAlignment="1">
      <alignment horizontal="distributed" vertical="center" justifyLastLine="1" shrinkToFit="1"/>
    </xf>
    <xf numFmtId="0" fontId="23" fillId="0" borderId="13" xfId="2" applyFont="1" applyBorder="1" applyAlignment="1">
      <alignment horizontal="distributed" vertical="center" justifyLastLine="1" shrinkToFit="1"/>
    </xf>
    <xf numFmtId="0" fontId="23" fillId="0" borderId="21" xfId="2" applyFont="1" applyBorder="1" applyAlignment="1">
      <alignment horizontal="distributed" vertical="center" justifyLastLine="1" shrinkToFit="1"/>
    </xf>
    <xf numFmtId="0" fontId="23" fillId="0" borderId="12" xfId="2" applyFont="1" applyBorder="1" applyAlignment="1">
      <alignment horizontal="distributed" vertical="center" justifyLastLine="1" shrinkToFit="1"/>
    </xf>
    <xf numFmtId="0" fontId="23" fillId="0" borderId="17" xfId="2" applyFont="1" applyBorder="1" applyAlignment="1">
      <alignment horizontal="center" vertical="center" wrapText="1" shrinkToFit="1"/>
    </xf>
    <xf numFmtId="0" fontId="23" fillId="0" borderId="2" xfId="2" applyFont="1" applyBorder="1" applyAlignment="1">
      <alignment horizontal="center" vertical="center" wrapText="1" shrinkToFit="1"/>
    </xf>
    <xf numFmtId="0" fontId="23" fillId="0" borderId="33" xfId="2" applyFont="1" applyBorder="1" applyAlignment="1">
      <alignment horizontal="center" vertical="center" wrapText="1" shrinkToFit="1"/>
    </xf>
    <xf numFmtId="0" fontId="23" fillId="0" borderId="48" xfId="2" applyFont="1" applyBorder="1" applyAlignment="1">
      <alignment horizontal="center" vertical="center" wrapText="1" shrinkToFit="1"/>
    </xf>
    <xf numFmtId="0" fontId="23" fillId="0" borderId="35" xfId="2" applyFont="1" applyBorder="1" applyAlignment="1">
      <alignment horizontal="center" vertical="center" wrapText="1" shrinkToFit="1"/>
    </xf>
    <xf numFmtId="0" fontId="23" fillId="0" borderId="36" xfId="2" applyFont="1" applyBorder="1" applyAlignment="1">
      <alignment horizontal="center" vertical="center" wrapText="1" shrinkToFit="1"/>
    </xf>
    <xf numFmtId="0" fontId="27" fillId="0" borderId="56" xfId="2" applyFont="1" applyBorder="1" applyAlignment="1">
      <alignment horizontal="center" vertical="center" shrinkToFit="1"/>
    </xf>
    <xf numFmtId="0" fontId="27" fillId="0" borderId="57" xfId="2" applyFont="1" applyBorder="1" applyAlignment="1">
      <alignment horizontal="center" vertical="center" shrinkToFit="1"/>
    </xf>
    <xf numFmtId="0" fontId="27" fillId="0" borderId="58" xfId="2" applyFont="1" applyBorder="1" applyAlignment="1">
      <alignment horizontal="center" vertical="center" shrinkToFit="1"/>
    </xf>
    <xf numFmtId="0" fontId="23" fillId="0" borderId="32" xfId="2" applyFont="1" applyBorder="1" applyAlignment="1">
      <alignment horizontal="center" vertical="center" shrinkToFit="1"/>
    </xf>
    <xf numFmtId="0" fontId="23" fillId="0" borderId="2" xfId="2" applyFont="1" applyBorder="1" applyAlignment="1">
      <alignment horizontal="center" vertical="center" shrinkToFit="1"/>
    </xf>
    <xf numFmtId="0" fontId="23" fillId="0" borderId="34" xfId="2" applyFont="1" applyBorder="1" applyAlignment="1">
      <alignment horizontal="center" vertical="center" shrinkToFit="1"/>
    </xf>
    <xf numFmtId="0" fontId="23" fillId="0" borderId="35" xfId="2" applyFont="1" applyBorder="1" applyAlignment="1">
      <alignment horizontal="center" vertical="center" shrinkToFit="1"/>
    </xf>
    <xf numFmtId="180" fontId="23" fillId="0" borderId="32" xfId="2" applyNumberFormat="1" applyFont="1" applyBorder="1" applyAlignment="1">
      <alignment horizontal="center" vertical="center" shrinkToFit="1"/>
    </xf>
    <xf numFmtId="180" fontId="23" fillId="0" borderId="2" xfId="2" applyNumberFormat="1" applyFont="1" applyBorder="1" applyAlignment="1">
      <alignment horizontal="center" vertical="center" shrinkToFit="1"/>
    </xf>
    <xf numFmtId="180" fontId="23" fillId="0" borderId="34" xfId="2" applyNumberFormat="1" applyFont="1" applyBorder="1" applyAlignment="1">
      <alignment horizontal="center" vertical="center" shrinkToFit="1"/>
    </xf>
    <xf numFmtId="180" fontId="23" fillId="0" borderId="35" xfId="2" applyNumberFormat="1" applyFont="1" applyBorder="1" applyAlignment="1">
      <alignment horizontal="center" vertical="center" shrinkToFit="1"/>
    </xf>
    <xf numFmtId="0" fontId="23" fillId="0" borderId="5" xfId="2" applyFont="1" applyBorder="1" applyAlignment="1">
      <alignment horizontal="center" vertical="center" shrinkToFit="1"/>
    </xf>
    <xf numFmtId="0" fontId="23" fillId="0" borderId="22" xfId="2" applyFont="1" applyBorder="1" applyAlignment="1">
      <alignment horizontal="center" vertical="center" shrinkToFit="1"/>
    </xf>
    <xf numFmtId="180" fontId="44" fillId="0" borderId="35" xfId="2" applyNumberFormat="1" applyFont="1" applyBorder="1" applyAlignment="1">
      <alignment horizontal="center" vertical="center" shrinkToFit="1"/>
    </xf>
    <xf numFmtId="180" fontId="44" fillId="0" borderId="36" xfId="2" applyNumberFormat="1" applyFont="1" applyBorder="1" applyAlignment="1">
      <alignment horizontal="center" vertical="center" shrinkToFit="1"/>
    </xf>
    <xf numFmtId="0" fontId="23" fillId="0" borderId="23" xfId="2" applyFont="1" applyBorder="1" applyAlignment="1">
      <alignment horizontal="center" vertical="center" shrinkToFit="1"/>
    </xf>
    <xf numFmtId="0" fontId="23" fillId="0" borderId="52" xfId="2" applyFont="1" applyBorder="1" applyAlignment="1">
      <alignment horizontal="center" vertical="center" shrinkToFit="1"/>
    </xf>
    <xf numFmtId="0" fontId="23" fillId="0" borderId="59" xfId="2" applyFont="1" applyBorder="1" applyAlignment="1">
      <alignment horizontal="center" vertical="center" shrinkToFit="1"/>
    </xf>
    <xf numFmtId="0" fontId="23" fillId="0" borderId="60" xfId="2" applyFont="1" applyBorder="1" applyAlignment="1">
      <alignment horizontal="right" vertical="center" shrinkToFit="1"/>
    </xf>
    <xf numFmtId="0" fontId="23" fillId="0" borderId="52" xfId="2" applyFont="1" applyBorder="1" applyAlignment="1">
      <alignment horizontal="right" vertical="center" shrinkToFit="1"/>
    </xf>
    <xf numFmtId="182" fontId="23" fillId="0" borderId="52" xfId="2" applyNumberFormat="1" applyFont="1" applyBorder="1" applyAlignment="1">
      <alignment horizontal="left" vertical="center" shrinkToFit="1"/>
    </xf>
    <xf numFmtId="182" fontId="23" fillId="0" borderId="24" xfId="2" applyNumberFormat="1" applyFont="1" applyBorder="1" applyAlignment="1">
      <alignment horizontal="left" vertical="center" shrinkToFit="1"/>
    </xf>
    <xf numFmtId="0" fontId="23" fillId="0" borderId="13" xfId="2" applyFont="1" applyBorder="1" applyAlignment="1">
      <alignment horizontal="center" vertical="center" justifyLastLine="1" shrinkToFit="1"/>
    </xf>
    <xf numFmtId="0" fontId="23" fillId="0" borderId="21" xfId="2" applyFont="1" applyBorder="1" applyAlignment="1">
      <alignment horizontal="center" vertical="center" justifyLastLine="1" shrinkToFit="1"/>
    </xf>
    <xf numFmtId="0" fontId="23" fillId="0" borderId="12" xfId="2" applyFont="1" applyBorder="1" applyAlignment="1">
      <alignment horizontal="center" vertical="center" justifyLastLine="1" shrinkToFit="1"/>
    </xf>
    <xf numFmtId="180" fontId="23" fillId="0" borderId="52" xfId="2" applyNumberFormat="1" applyFont="1" applyBorder="1" applyAlignment="1">
      <alignment horizontal="center" vertical="center" shrinkToFit="1"/>
    </xf>
    <xf numFmtId="0" fontId="30" fillId="0" borderId="2" xfId="2" applyFont="1" applyBorder="1" applyAlignment="1">
      <alignment horizontal="left" vertical="center" shrinkToFit="1"/>
    </xf>
    <xf numFmtId="0" fontId="30" fillId="0" borderId="0" xfId="2" applyFont="1" applyBorder="1" applyAlignment="1">
      <alignment horizontal="left" vertical="center" shrinkToFit="1"/>
    </xf>
    <xf numFmtId="0" fontId="23" fillId="0" borderId="13" xfId="2" applyFont="1" applyBorder="1" applyAlignment="1">
      <alignment horizontal="distributed" vertical="center" shrinkToFit="1"/>
    </xf>
    <xf numFmtId="0" fontId="23" fillId="0" borderId="21" xfId="2" applyFont="1" applyBorder="1" applyAlignment="1">
      <alignment horizontal="distributed" vertical="center" shrinkToFit="1"/>
    </xf>
    <xf numFmtId="0" fontId="174" fillId="0" borderId="13" xfId="2" applyFont="1" applyBorder="1" applyAlignment="1">
      <alignment vertical="center" wrapText="1" shrinkToFit="1"/>
    </xf>
    <xf numFmtId="0" fontId="174" fillId="0" borderId="21" xfId="2" applyFont="1" applyBorder="1" applyAlignment="1">
      <alignment vertical="center" shrinkToFit="1"/>
    </xf>
    <xf numFmtId="0" fontId="174" fillId="0" borderId="12" xfId="2" applyFont="1" applyBorder="1" applyAlignment="1">
      <alignment vertical="center" shrinkToFit="1"/>
    </xf>
    <xf numFmtId="190" fontId="23" fillId="33" borderId="13" xfId="3" applyNumberFormat="1" applyFont="1" applyFill="1" applyBorder="1" applyAlignment="1" applyProtection="1">
      <alignment horizontal="right" vertical="center" shrinkToFit="1"/>
      <protection locked="0"/>
    </xf>
    <xf numFmtId="190" fontId="23" fillId="33" borderId="21" xfId="3" applyNumberFormat="1" applyFont="1" applyFill="1" applyBorder="1" applyAlignment="1" applyProtection="1">
      <alignment horizontal="right" vertical="center" shrinkToFit="1"/>
      <protection locked="0"/>
    </xf>
    <xf numFmtId="0" fontId="34" fillId="0" borderId="13" xfId="2" applyFont="1" applyBorder="1" applyAlignment="1">
      <alignment vertical="center" wrapText="1"/>
    </xf>
    <xf numFmtId="0" fontId="174" fillId="0" borderId="21" xfId="2" applyFont="1" applyBorder="1" applyAlignment="1">
      <alignment vertical="center"/>
    </xf>
    <xf numFmtId="0" fontId="174" fillId="0" borderId="12" xfId="2" applyFont="1" applyBorder="1" applyAlignment="1">
      <alignment vertical="center"/>
    </xf>
    <xf numFmtId="0" fontId="22" fillId="0" borderId="45" xfId="2" applyBorder="1" applyAlignment="1">
      <alignment vertical="center" shrinkToFit="1"/>
    </xf>
    <xf numFmtId="0" fontId="22" fillId="0" borderId="46" xfId="2" applyBorder="1" applyAlignment="1">
      <alignment vertical="center" shrinkToFit="1"/>
    </xf>
    <xf numFmtId="0" fontId="22" fillId="0" borderId="61" xfId="2" applyBorder="1" applyAlignment="1">
      <alignment vertical="center" shrinkToFit="1"/>
    </xf>
    <xf numFmtId="0" fontId="22" fillId="0" borderId="62" xfId="2" applyBorder="1" applyAlignment="1">
      <alignment vertical="center" shrinkToFit="1"/>
    </xf>
    <xf numFmtId="0" fontId="22" fillId="0" borderId="63" xfId="2" applyBorder="1" applyAlignment="1">
      <alignment vertical="center" shrinkToFit="1"/>
    </xf>
    <xf numFmtId="0" fontId="22" fillId="0" borderId="21" xfId="2" applyBorder="1" applyAlignment="1">
      <alignment horizontal="distributed" vertical="center" shrinkToFit="1"/>
    </xf>
    <xf numFmtId="0" fontId="22" fillId="0" borderId="21" xfId="2" applyBorder="1" applyAlignment="1">
      <alignment horizontal="distributed" vertical="center" justifyLastLine="1" shrinkToFit="1"/>
    </xf>
    <xf numFmtId="0" fontId="22" fillId="0" borderId="12" xfId="2" applyBorder="1" applyAlignment="1">
      <alignment horizontal="distributed" vertical="center" justifyLastLine="1" shrinkToFit="1"/>
    </xf>
    <xf numFmtId="3" fontId="23" fillId="33" borderId="13" xfId="3" applyNumberFormat="1" applyFont="1" applyFill="1" applyBorder="1" applyAlignment="1">
      <alignment vertical="center" shrinkToFit="1"/>
    </xf>
    <xf numFmtId="3" fontId="23" fillId="33" borderId="21" xfId="3" applyNumberFormat="1" applyFont="1" applyFill="1" applyBorder="1" applyAlignment="1">
      <alignment vertical="center" shrinkToFit="1"/>
    </xf>
    <xf numFmtId="190" fontId="30" fillId="0" borderId="13" xfId="3" applyNumberFormat="1" applyFont="1" applyBorder="1" applyAlignment="1">
      <alignment horizontal="right" vertical="center" shrinkToFit="1"/>
    </xf>
    <xf numFmtId="190" fontId="30" fillId="0" borderId="21" xfId="3" applyNumberFormat="1" applyFont="1" applyBorder="1" applyAlignment="1">
      <alignment horizontal="right" vertical="center" shrinkToFit="1"/>
    </xf>
    <xf numFmtId="0" fontId="174" fillId="0" borderId="13" xfId="2" applyFont="1" applyBorder="1" applyAlignment="1">
      <alignment horizontal="left" vertical="center" wrapText="1" shrinkToFit="1"/>
    </xf>
    <xf numFmtId="0" fontId="174" fillId="0" borderId="21" xfId="2" applyFont="1" applyBorder="1" applyAlignment="1">
      <alignment horizontal="left" vertical="center" shrinkToFit="1"/>
    </xf>
    <xf numFmtId="0" fontId="174" fillId="0" borderId="12" xfId="2" applyFont="1" applyBorder="1" applyAlignment="1">
      <alignment horizontal="left" vertical="center" shrinkToFit="1"/>
    </xf>
    <xf numFmtId="190" fontId="211" fillId="0" borderId="0" xfId="3" applyNumberFormat="1" applyFont="1" applyBorder="1" applyAlignment="1">
      <alignment horizontal="center" vertical="center" shrinkToFit="1"/>
    </xf>
    <xf numFmtId="0" fontId="210" fillId="0" borderId="0" xfId="2" applyFont="1" applyAlignment="1">
      <alignment horizontal="center" vertical="center"/>
    </xf>
    <xf numFmtId="0" fontId="209" fillId="0" borderId="0" xfId="2" applyFont="1" applyAlignment="1">
      <alignment horizontal="center" vertical="center"/>
    </xf>
    <xf numFmtId="0" fontId="209" fillId="0" borderId="9" xfId="2" applyFont="1" applyBorder="1" applyAlignment="1">
      <alignment horizontal="center" vertical="center"/>
    </xf>
    <xf numFmtId="177" fontId="23" fillId="0" borderId="8" xfId="2" applyNumberFormat="1" applyFont="1" applyBorder="1" applyAlignment="1">
      <alignment horizontal="center" vertical="center"/>
    </xf>
    <xf numFmtId="177" fontId="23" fillId="0" borderId="9" xfId="2" applyNumberFormat="1" applyFont="1" applyBorder="1" applyAlignment="1">
      <alignment horizontal="center" vertical="center"/>
    </xf>
    <xf numFmtId="177" fontId="23" fillId="0" borderId="10" xfId="2" applyNumberFormat="1" applyFont="1" applyBorder="1" applyAlignment="1">
      <alignment horizontal="center" vertical="center"/>
    </xf>
    <xf numFmtId="0" fontId="23" fillId="0" borderId="17" xfId="2" applyFont="1" applyBorder="1" applyAlignment="1">
      <alignment horizontal="center"/>
    </xf>
    <xf numFmtId="0" fontId="23" fillId="0" borderId="2" xfId="2" applyFont="1" applyBorder="1" applyAlignment="1">
      <alignment horizontal="center"/>
    </xf>
    <xf numFmtId="0" fontId="23" fillId="0" borderId="5" xfId="2" applyFont="1" applyBorder="1" applyAlignment="1">
      <alignment horizontal="center"/>
    </xf>
    <xf numFmtId="0" fontId="181" fillId="0" borderId="13" xfId="2" applyFont="1" applyBorder="1" applyAlignment="1">
      <alignment horizontal="center" vertical="center"/>
    </xf>
    <xf numFmtId="0" fontId="181" fillId="0" borderId="21" xfId="2" applyFont="1" applyBorder="1" applyAlignment="1">
      <alignment horizontal="center" vertical="center"/>
    </xf>
    <xf numFmtId="0" fontId="181" fillId="0" borderId="12" xfId="2" applyFont="1" applyBorder="1" applyAlignment="1">
      <alignment horizontal="center" vertical="center"/>
    </xf>
    <xf numFmtId="0" fontId="44" fillId="13" borderId="17" xfId="4" applyFont="1" applyFill="1" applyBorder="1" applyAlignment="1">
      <alignment horizontal="left" vertical="top" wrapText="1"/>
    </xf>
    <xf numFmtId="0" fontId="44" fillId="13" borderId="2" xfId="4" applyFont="1" applyFill="1" applyBorder="1" applyAlignment="1">
      <alignment horizontal="left" vertical="top" wrapText="1"/>
    </xf>
    <xf numFmtId="0" fontId="44" fillId="13" borderId="5" xfId="4" applyFont="1" applyFill="1" applyBorder="1" applyAlignment="1">
      <alignment horizontal="left" vertical="top" wrapText="1"/>
    </xf>
    <xf numFmtId="0" fontId="44" fillId="13" borderId="7" xfId="4" applyFont="1" applyFill="1" applyBorder="1" applyAlignment="1">
      <alignment horizontal="left" vertical="top" wrapText="1"/>
    </xf>
    <xf numFmtId="0" fontId="44" fillId="13" borderId="0" xfId="4" applyFont="1" applyFill="1" applyBorder="1" applyAlignment="1">
      <alignment horizontal="left" vertical="top" wrapText="1"/>
    </xf>
    <xf numFmtId="0" fontId="44" fillId="13" borderId="6" xfId="4" applyFont="1" applyFill="1" applyBorder="1" applyAlignment="1">
      <alignment horizontal="left" vertical="top" wrapText="1"/>
    </xf>
    <xf numFmtId="0" fontId="44" fillId="13" borderId="8" xfId="4" applyFont="1" applyFill="1" applyBorder="1" applyAlignment="1">
      <alignment horizontal="left" vertical="top" wrapText="1"/>
    </xf>
    <xf numFmtId="0" fontId="44" fillId="13" borderId="9" xfId="4" applyFont="1" applyFill="1" applyBorder="1" applyAlignment="1">
      <alignment horizontal="left" vertical="top" wrapText="1"/>
    </xf>
    <xf numFmtId="0" fontId="44" fillId="13" borderId="10" xfId="4" applyFont="1" applyFill="1" applyBorder="1" applyAlignment="1">
      <alignment horizontal="left" vertical="top" wrapText="1"/>
    </xf>
    <xf numFmtId="182" fontId="25" fillId="0" borderId="65" xfId="2" applyNumberFormat="1" applyFont="1" applyFill="1" applyBorder="1" applyAlignment="1">
      <alignment horizontal="center" vertical="center"/>
    </xf>
    <xf numFmtId="182" fontId="22" fillId="0" borderId="66" xfId="2" applyNumberFormat="1" applyFont="1" applyFill="1" applyBorder="1" applyAlignment="1">
      <alignment horizontal="center" vertical="center"/>
    </xf>
    <xf numFmtId="0" fontId="23" fillId="0" borderId="66" xfId="2" applyFont="1" applyFill="1" applyBorder="1" applyAlignment="1">
      <alignment horizontal="center" vertical="center" shrinkToFit="1"/>
    </xf>
    <xf numFmtId="0" fontId="23" fillId="0" borderId="66" xfId="2" applyFont="1" applyBorder="1" applyAlignment="1">
      <alignment horizontal="center" vertical="center"/>
    </xf>
    <xf numFmtId="0" fontId="23" fillId="0" borderId="67" xfId="2" applyFont="1" applyBorder="1" applyAlignment="1">
      <alignment horizontal="center" vertical="center"/>
    </xf>
    <xf numFmtId="0" fontId="23" fillId="0" borderId="65" xfId="2" applyFont="1" applyBorder="1" applyAlignment="1">
      <alignment horizontal="center" vertical="center"/>
    </xf>
    <xf numFmtId="0" fontId="23" fillId="33" borderId="42" xfId="2" applyFont="1" applyFill="1" applyBorder="1" applyAlignment="1" applyProtection="1">
      <alignment horizontal="center" vertical="center" shrinkToFit="1"/>
      <protection locked="0"/>
    </xf>
    <xf numFmtId="0" fontId="23" fillId="33" borderId="3" xfId="2" applyFont="1" applyFill="1" applyBorder="1" applyAlignment="1" applyProtection="1">
      <alignment horizontal="center" vertical="center" shrinkToFit="1"/>
      <protection locked="0"/>
    </xf>
    <xf numFmtId="0" fontId="23" fillId="33" borderId="43" xfId="2" applyFont="1" applyFill="1" applyBorder="1" applyAlignment="1" applyProtection="1">
      <alignment horizontal="center" vertical="center" shrinkToFit="1"/>
      <protection locked="0"/>
    </xf>
    <xf numFmtId="0" fontId="23" fillId="33" borderId="85" xfId="2" applyFont="1" applyFill="1" applyBorder="1" applyAlignment="1" applyProtection="1">
      <alignment horizontal="center" vertical="center" shrinkToFit="1"/>
      <protection locked="0"/>
    </xf>
    <xf numFmtId="0" fontId="23" fillId="33" borderId="86" xfId="2" applyFont="1" applyFill="1" applyBorder="1" applyAlignment="1" applyProtection="1">
      <alignment horizontal="center" vertical="center" shrinkToFit="1"/>
      <protection locked="0"/>
    </xf>
    <xf numFmtId="0" fontId="23" fillId="33" borderId="25" xfId="2" applyFont="1" applyFill="1" applyBorder="1" applyAlignment="1" applyProtection="1">
      <alignment horizontal="center" vertical="center" shrinkToFit="1"/>
      <protection locked="0"/>
    </xf>
    <xf numFmtId="0" fontId="23" fillId="33" borderId="26" xfId="2" applyFont="1" applyFill="1" applyBorder="1" applyAlignment="1" applyProtection="1">
      <alignment horizontal="center" vertical="center" shrinkToFit="1"/>
      <protection locked="0"/>
    </xf>
    <xf numFmtId="0" fontId="23" fillId="33" borderId="146" xfId="2" applyFont="1" applyFill="1" applyBorder="1" applyAlignment="1" applyProtection="1">
      <alignment horizontal="center" vertical="center" shrinkToFit="1"/>
      <protection locked="0"/>
    </xf>
    <xf numFmtId="0" fontId="23" fillId="33" borderId="148" xfId="2" applyFont="1" applyFill="1" applyBorder="1" applyAlignment="1" applyProtection="1">
      <alignment horizontal="center" vertical="center" shrinkToFit="1"/>
      <protection locked="0"/>
    </xf>
    <xf numFmtId="0" fontId="23" fillId="33" borderId="147" xfId="2" applyFont="1" applyFill="1" applyBorder="1" applyAlignment="1" applyProtection="1">
      <alignment horizontal="center" vertical="center" shrinkToFit="1"/>
      <protection locked="0"/>
    </xf>
    <xf numFmtId="0" fontId="23" fillId="33" borderId="150" xfId="2" applyFont="1" applyFill="1" applyBorder="1" applyAlignment="1" applyProtection="1">
      <alignment horizontal="center" vertical="center" shrinkToFit="1"/>
      <protection locked="0"/>
    </xf>
    <xf numFmtId="0" fontId="23" fillId="33" borderId="149" xfId="2" applyFont="1" applyFill="1" applyBorder="1" applyAlignment="1" applyProtection="1">
      <alignment horizontal="center" vertical="center" shrinkToFit="1"/>
      <protection locked="0"/>
    </xf>
    <xf numFmtId="0" fontId="23" fillId="33" borderId="34" xfId="2" applyFont="1" applyFill="1" applyBorder="1" applyAlignment="1" applyProtection="1">
      <alignment horizontal="center" vertical="center" shrinkToFit="1"/>
      <protection locked="0"/>
    </xf>
    <xf numFmtId="0" fontId="23" fillId="33" borderId="36" xfId="2" applyFont="1" applyFill="1" applyBorder="1" applyAlignment="1" applyProtection="1">
      <alignment horizontal="center" vertical="center" shrinkToFit="1"/>
      <protection locked="0"/>
    </xf>
    <xf numFmtId="0" fontId="23" fillId="33" borderId="35" xfId="2" applyFont="1" applyFill="1" applyBorder="1" applyAlignment="1" applyProtection="1">
      <alignment horizontal="center" vertical="center" shrinkToFit="1"/>
      <protection locked="0"/>
    </xf>
    <xf numFmtId="0" fontId="23" fillId="33" borderId="139" xfId="2" applyFont="1" applyFill="1" applyBorder="1" applyAlignment="1" applyProtection="1">
      <alignment horizontal="center" vertical="center" shrinkToFit="1"/>
      <protection locked="0"/>
    </xf>
    <xf numFmtId="0" fontId="23" fillId="33" borderId="140" xfId="2" applyFont="1" applyFill="1" applyBorder="1" applyAlignment="1" applyProtection="1">
      <alignment horizontal="center" vertical="center" shrinkToFit="1"/>
      <protection locked="0"/>
    </xf>
    <xf numFmtId="0" fontId="24" fillId="0" borderId="0" xfId="2" applyFont="1" applyAlignment="1">
      <alignment horizontal="left" vertical="center"/>
    </xf>
    <xf numFmtId="0" fontId="175" fillId="0" borderId="0" xfId="2" applyFont="1" applyAlignment="1">
      <alignment horizontal="right" vertical="center"/>
    </xf>
    <xf numFmtId="0" fontId="23" fillId="0" borderId="75" xfId="2" applyFont="1" applyBorder="1" applyAlignment="1">
      <alignment horizontal="distributed" vertical="center" shrinkToFit="1"/>
    </xf>
    <xf numFmtId="0" fontId="23" fillId="0" borderId="81" xfId="2" applyFont="1" applyBorder="1" applyAlignment="1">
      <alignment horizontal="distributed" vertical="center" shrinkToFit="1"/>
    </xf>
    <xf numFmtId="0" fontId="23" fillId="0" borderId="76" xfId="2" applyFont="1" applyBorder="1" applyAlignment="1">
      <alignment horizontal="distributed" vertical="center" justifyLastLine="1" shrinkToFit="1"/>
    </xf>
    <xf numFmtId="0" fontId="23" fillId="0" borderId="77" xfId="2" applyFont="1" applyBorder="1" applyAlignment="1">
      <alignment horizontal="distributed" vertical="center" justifyLastLine="1" shrinkToFit="1"/>
    </xf>
    <xf numFmtId="0" fontId="23" fillId="0" borderId="78" xfId="2" applyFont="1" applyBorder="1" applyAlignment="1">
      <alignment horizontal="distributed" vertical="center" justifyLastLine="1" shrinkToFit="1"/>
    </xf>
    <xf numFmtId="0" fontId="23" fillId="0" borderId="27" xfId="2" applyFont="1" applyBorder="1" applyAlignment="1">
      <alignment horizontal="distributed" vertical="center" justifyLastLine="1" shrinkToFit="1"/>
    </xf>
    <xf numFmtId="0" fontId="23" fillId="0" borderId="9" xfId="2" applyFont="1" applyBorder="1" applyAlignment="1">
      <alignment horizontal="distributed" vertical="center" justifyLastLine="1" shrinkToFit="1"/>
    </xf>
    <xf numFmtId="0" fontId="23" fillId="0" borderId="28" xfId="2" applyFont="1" applyBorder="1" applyAlignment="1">
      <alignment horizontal="distributed" vertical="center" justifyLastLine="1" shrinkToFit="1"/>
    </xf>
    <xf numFmtId="0" fontId="23" fillId="0" borderId="77" xfId="2" applyFont="1" applyBorder="1" applyAlignment="1">
      <alignment horizontal="distributed" vertical="center" wrapText="1" justifyLastLine="1" shrinkToFit="1"/>
    </xf>
    <xf numFmtId="0" fontId="23" fillId="0" borderId="76" xfId="2" applyFont="1" applyBorder="1" applyAlignment="1">
      <alignment horizontal="center" vertical="center" wrapText="1" justifyLastLine="1" shrinkToFit="1"/>
    </xf>
    <xf numFmtId="0" fontId="23" fillId="0" borderId="78" xfId="2" applyFont="1" applyBorder="1" applyAlignment="1">
      <alignment horizontal="center" vertical="center" wrapText="1" justifyLastLine="1" shrinkToFit="1"/>
    </xf>
    <xf numFmtId="0" fontId="23" fillId="0" borderId="27" xfId="2" applyFont="1" applyBorder="1" applyAlignment="1">
      <alignment horizontal="center" vertical="center" wrapText="1" justifyLastLine="1" shrinkToFit="1"/>
    </xf>
    <xf numFmtId="0" fontId="23" fillId="0" borderId="28" xfId="2" applyFont="1" applyBorder="1" applyAlignment="1">
      <alignment horizontal="center" vertical="center" wrapText="1" justifyLastLine="1" shrinkToFit="1"/>
    </xf>
    <xf numFmtId="0" fontId="34" fillId="0" borderId="76" xfId="2" applyFont="1" applyBorder="1" applyAlignment="1">
      <alignment horizontal="distributed" vertical="center" wrapText="1" justifyLastLine="1" shrinkToFit="1"/>
    </xf>
    <xf numFmtId="0" fontId="22" fillId="0" borderId="77" xfId="2" applyBorder="1"/>
    <xf numFmtId="0" fontId="22" fillId="0" borderId="79" xfId="2" applyBorder="1"/>
    <xf numFmtId="0" fontId="22" fillId="0" borderId="27" xfId="2" applyBorder="1"/>
    <xf numFmtId="0" fontId="22" fillId="0" borderId="9" xfId="2" applyBorder="1"/>
    <xf numFmtId="0" fontId="22" fillId="0" borderId="82" xfId="2" applyBorder="1"/>
    <xf numFmtId="0" fontId="23" fillId="0" borderId="78" xfId="2" applyFont="1" applyBorder="1" applyAlignment="1">
      <alignment horizontal="distributed" vertical="center" shrinkToFit="1"/>
    </xf>
    <xf numFmtId="0" fontId="23" fillId="0" borderId="28" xfId="2" applyFont="1" applyBorder="1" applyAlignment="1">
      <alignment horizontal="distributed" vertical="center" shrinkToFit="1"/>
    </xf>
    <xf numFmtId="0" fontId="34" fillId="0" borderId="77" xfId="2" applyFont="1" applyBorder="1" applyAlignment="1">
      <alignment horizontal="distributed" vertical="center" justifyLastLine="1" shrinkToFit="1"/>
    </xf>
    <xf numFmtId="0" fontId="34" fillId="0" borderId="80" xfId="2" applyFont="1" applyBorder="1" applyAlignment="1">
      <alignment horizontal="distributed" vertical="center" justifyLastLine="1" shrinkToFit="1"/>
    </xf>
    <xf numFmtId="0" fontId="34" fillId="0" borderId="27" xfId="2" applyFont="1" applyBorder="1" applyAlignment="1">
      <alignment horizontal="distributed" vertical="center" justifyLastLine="1" shrinkToFit="1"/>
    </xf>
    <xf numFmtId="0" fontId="34" fillId="0" borderId="9" xfId="2" applyFont="1" applyBorder="1" applyAlignment="1">
      <alignment horizontal="distributed" vertical="center" justifyLastLine="1" shrinkToFit="1"/>
    </xf>
    <xf numFmtId="0" fontId="34" fillId="0" borderId="83" xfId="2" applyFont="1" applyBorder="1" applyAlignment="1">
      <alignment horizontal="distributed" vertical="center" justifyLastLine="1" shrinkToFit="1"/>
    </xf>
    <xf numFmtId="0" fontId="22" fillId="0" borderId="66" xfId="2" applyFont="1" applyFill="1" applyBorder="1" applyAlignment="1">
      <alignment horizontal="center" vertical="center" shrinkToFit="1"/>
    </xf>
    <xf numFmtId="0" fontId="22" fillId="0" borderId="66" xfId="2" applyBorder="1" applyAlignment="1">
      <alignment horizontal="center" vertical="center"/>
    </xf>
    <xf numFmtId="0" fontId="23" fillId="0" borderId="69" xfId="2" applyFont="1" applyBorder="1" applyAlignment="1">
      <alignment horizontal="center" vertical="center" shrinkToFit="1"/>
    </xf>
    <xf numFmtId="0" fontId="23" fillId="0" borderId="70" xfId="2" applyFont="1" applyBorder="1" applyAlignment="1">
      <alignment horizontal="center" vertical="center" shrinkToFit="1"/>
    </xf>
    <xf numFmtId="182" fontId="23" fillId="33" borderId="71" xfId="2" applyNumberFormat="1" applyFont="1" applyFill="1" applyBorder="1" applyAlignment="1" applyProtection="1">
      <alignment horizontal="center" vertical="center" shrinkToFit="1"/>
      <protection locked="0"/>
    </xf>
    <xf numFmtId="182" fontId="22" fillId="33" borderId="66" xfId="2" applyNumberFormat="1" applyFont="1" applyFill="1" applyBorder="1" applyAlignment="1" applyProtection="1">
      <alignment horizontal="center" vertical="center" shrinkToFit="1"/>
      <protection locked="0"/>
    </xf>
    <xf numFmtId="182" fontId="22" fillId="33" borderId="72" xfId="2" applyNumberFormat="1" applyFont="1" applyFill="1" applyBorder="1" applyAlignment="1" applyProtection="1">
      <alignment horizontal="center" vertical="center" shrinkToFit="1"/>
      <protection locked="0"/>
    </xf>
    <xf numFmtId="0" fontId="34" fillId="0" borderId="71" xfId="2" applyFont="1" applyBorder="1" applyAlignment="1">
      <alignment horizontal="left" vertical="center" wrapText="1" shrinkToFit="1"/>
    </xf>
    <xf numFmtId="0" fontId="34" fillId="0" borderId="66" xfId="2" applyFont="1" applyBorder="1" applyAlignment="1">
      <alignment horizontal="left" vertical="center" shrinkToFit="1"/>
    </xf>
    <xf numFmtId="0" fontId="34" fillId="0" borderId="72" xfId="2" applyFont="1" applyBorder="1" applyAlignment="1">
      <alignment horizontal="left" vertical="center" shrinkToFit="1"/>
    </xf>
    <xf numFmtId="182" fontId="23" fillId="33" borderId="71" xfId="2" applyNumberFormat="1" applyFont="1" applyFill="1" applyBorder="1" applyAlignment="1" applyProtection="1">
      <alignment horizontal="center" vertical="center" wrapText="1"/>
      <protection locked="0"/>
    </xf>
    <xf numFmtId="182" fontId="23" fillId="33" borderId="66" xfId="2" applyNumberFormat="1" applyFont="1" applyFill="1" applyBorder="1" applyAlignment="1" applyProtection="1">
      <alignment horizontal="center" vertical="center" wrapText="1"/>
      <protection locked="0"/>
    </xf>
    <xf numFmtId="182" fontId="23" fillId="33" borderId="72" xfId="2" applyNumberFormat="1" applyFont="1" applyFill="1" applyBorder="1" applyAlignment="1" applyProtection="1">
      <alignment horizontal="center" vertical="center" wrapText="1"/>
      <protection locked="0"/>
    </xf>
    <xf numFmtId="0" fontId="23" fillId="0" borderId="66" xfId="2" applyFont="1" applyBorder="1" applyAlignment="1">
      <alignment horizontal="center" vertical="center" shrinkToFit="1"/>
    </xf>
    <xf numFmtId="0" fontId="23" fillId="0" borderId="72" xfId="2" applyFont="1" applyBorder="1" applyAlignment="1">
      <alignment horizontal="center" vertical="center" shrinkToFit="1"/>
    </xf>
    <xf numFmtId="182" fontId="23" fillId="33" borderId="66" xfId="2" applyNumberFormat="1" applyFont="1" applyFill="1" applyBorder="1" applyAlignment="1" applyProtection="1">
      <alignment horizontal="center" vertical="center" shrinkToFit="1"/>
      <protection locked="0"/>
    </xf>
    <xf numFmtId="182" fontId="23" fillId="33" borderId="67" xfId="2" applyNumberFormat="1" applyFont="1" applyFill="1" applyBorder="1" applyAlignment="1" applyProtection="1">
      <alignment horizontal="center" vertical="center" shrinkToFit="1"/>
      <protection locked="0"/>
    </xf>
    <xf numFmtId="182" fontId="23" fillId="33" borderId="65" xfId="2" applyNumberFormat="1" applyFont="1" applyFill="1" applyBorder="1" applyAlignment="1" applyProtection="1">
      <alignment horizontal="center" vertical="center" shrinkToFit="1"/>
      <protection locked="0"/>
    </xf>
    <xf numFmtId="0" fontId="23" fillId="0" borderId="65" xfId="2" applyFont="1" applyBorder="1" applyAlignment="1">
      <alignment horizontal="center" vertical="center" wrapText="1" shrinkToFit="1"/>
    </xf>
    <xf numFmtId="0" fontId="22" fillId="0" borderId="66" xfId="2" applyBorder="1" applyAlignment="1">
      <alignment horizontal="center" vertical="center" wrapText="1" shrinkToFit="1"/>
    </xf>
    <xf numFmtId="0" fontId="22" fillId="0" borderId="66" xfId="2" applyBorder="1" applyAlignment="1">
      <alignment horizontal="center" vertical="center" shrinkToFit="1"/>
    </xf>
    <xf numFmtId="0" fontId="22" fillId="0" borderId="72" xfId="2" applyBorder="1" applyAlignment="1">
      <alignment horizontal="center" vertical="center" shrinkToFit="1"/>
    </xf>
    <xf numFmtId="182" fontId="90" fillId="33" borderId="71" xfId="8" applyNumberFormat="1" applyFont="1" applyFill="1" applyBorder="1" applyAlignment="1" applyProtection="1">
      <alignment horizontal="center" vertical="center" shrinkToFit="1"/>
      <protection locked="0"/>
    </xf>
    <xf numFmtId="182" fontId="91" fillId="33" borderId="66" xfId="2" applyNumberFormat="1" applyFont="1" applyFill="1" applyBorder="1" applyAlignment="1" applyProtection="1">
      <alignment horizontal="center" vertical="center" shrinkToFit="1"/>
      <protection locked="0"/>
    </xf>
    <xf numFmtId="182" fontId="91" fillId="33" borderId="67" xfId="2" applyNumberFormat="1" applyFont="1" applyFill="1" applyBorder="1" applyAlignment="1" applyProtection="1">
      <alignment horizontal="center" vertical="center" shrinkToFit="1"/>
      <protection locked="0"/>
    </xf>
    <xf numFmtId="0" fontId="23" fillId="0" borderId="65" xfId="2" applyFont="1" applyBorder="1" applyAlignment="1">
      <alignment horizontal="center" vertical="center" shrinkToFit="1"/>
    </xf>
    <xf numFmtId="0" fontId="48" fillId="0" borderId="66" xfId="2" applyFont="1" applyFill="1" applyBorder="1" applyAlignment="1">
      <alignment horizontal="center" vertical="center"/>
    </xf>
    <xf numFmtId="0" fontId="49" fillId="0" borderId="66" xfId="2" applyFont="1" applyFill="1" applyBorder="1" applyAlignment="1">
      <alignment horizontal="center" vertical="center"/>
    </xf>
    <xf numFmtId="0" fontId="23" fillId="0" borderId="73" xfId="2" applyFont="1" applyBorder="1" applyAlignment="1">
      <alignment horizontal="center" vertical="center"/>
    </xf>
    <xf numFmtId="0" fontId="23" fillId="0" borderId="74" xfId="2" applyFont="1" applyBorder="1" applyAlignment="1">
      <alignment horizontal="center" vertical="center"/>
    </xf>
    <xf numFmtId="0" fontId="25" fillId="0" borderId="66" xfId="2" applyFont="1" applyFill="1" applyBorder="1" applyAlignment="1">
      <alignment horizontal="center" vertical="center"/>
    </xf>
    <xf numFmtId="0" fontId="23" fillId="0" borderId="0" xfId="2" applyFont="1" applyAlignment="1">
      <alignment horizontal="left" vertical="top" wrapText="1"/>
    </xf>
    <xf numFmtId="0" fontId="23" fillId="0" borderId="0" xfId="2" applyFont="1" applyAlignment="1">
      <alignment horizontal="left" vertical="center" wrapText="1"/>
    </xf>
    <xf numFmtId="0" fontId="23" fillId="16" borderId="17" xfId="2" applyFont="1" applyFill="1" applyBorder="1" applyAlignment="1">
      <alignment horizontal="left" vertical="top" wrapText="1"/>
    </xf>
    <xf numFmtId="0" fontId="23" fillId="16" borderId="2" xfId="2" applyFont="1" applyFill="1" applyBorder="1" applyAlignment="1">
      <alignment horizontal="left" vertical="top" wrapText="1"/>
    </xf>
    <xf numFmtId="0" fontId="23" fillId="16" borderId="5" xfId="2" applyFont="1" applyFill="1" applyBorder="1" applyAlignment="1">
      <alignment horizontal="left" vertical="top" wrapText="1"/>
    </xf>
    <xf numFmtId="0" fontId="23" fillId="16" borderId="7" xfId="2" applyFont="1" applyFill="1" applyBorder="1" applyAlignment="1">
      <alignment horizontal="left" vertical="top" wrapText="1"/>
    </xf>
    <xf numFmtId="0" fontId="23" fillId="16" borderId="0" xfId="2" applyFont="1" applyFill="1" applyBorder="1" applyAlignment="1">
      <alignment horizontal="left" vertical="top" wrapText="1"/>
    </xf>
    <xf numFmtId="0" fontId="23" fillId="16" borderId="6" xfId="2" applyFont="1" applyFill="1" applyBorder="1" applyAlignment="1">
      <alignment horizontal="left" vertical="top" wrapText="1"/>
    </xf>
    <xf numFmtId="0" fontId="23" fillId="16" borderId="8" xfId="2" applyFont="1" applyFill="1" applyBorder="1" applyAlignment="1">
      <alignment horizontal="left" vertical="top" wrapText="1"/>
    </xf>
    <xf numFmtId="0" fontId="23" fillId="16" borderId="9" xfId="2" applyFont="1" applyFill="1" applyBorder="1" applyAlignment="1">
      <alignment horizontal="left" vertical="top" wrapText="1"/>
    </xf>
    <xf numFmtId="0" fontId="23" fillId="16" borderId="10" xfId="2" applyFont="1" applyFill="1" applyBorder="1" applyAlignment="1">
      <alignment horizontal="left" vertical="top" wrapText="1"/>
    </xf>
    <xf numFmtId="0" fontId="95" fillId="0" borderId="8" xfId="2" applyFont="1" applyBorder="1" applyAlignment="1">
      <alignment horizontal="center" vertical="center" shrinkToFit="1"/>
    </xf>
    <xf numFmtId="0" fontId="95" fillId="0" borderId="9" xfId="2" applyFont="1" applyBorder="1" applyAlignment="1">
      <alignment horizontal="center" vertical="center" shrinkToFit="1"/>
    </xf>
    <xf numFmtId="0" fontId="95" fillId="0" borderId="10" xfId="2" applyFont="1" applyBorder="1" applyAlignment="1">
      <alignment horizontal="center" vertical="center" shrinkToFit="1"/>
    </xf>
    <xf numFmtId="0" fontId="95" fillId="0" borderId="7" xfId="2" applyFont="1" applyBorder="1" applyAlignment="1">
      <alignment horizontal="center" vertical="center" shrinkToFit="1"/>
    </xf>
    <xf numFmtId="0" fontId="95" fillId="0" borderId="0" xfId="2" applyFont="1" applyBorder="1" applyAlignment="1">
      <alignment horizontal="center" vertical="center" shrinkToFit="1"/>
    </xf>
    <xf numFmtId="0" fontId="95" fillId="0" borderId="6" xfId="2" applyFont="1" applyBorder="1" applyAlignment="1">
      <alignment horizontal="center" vertical="center" shrinkToFit="1"/>
    </xf>
    <xf numFmtId="0" fontId="95" fillId="0" borderId="17" xfId="2" applyFont="1" applyBorder="1" applyAlignment="1">
      <alignment horizontal="center" vertical="center" shrinkToFit="1"/>
    </xf>
    <xf numFmtId="0" fontId="95" fillId="0" borderId="2" xfId="2" applyFont="1" applyBorder="1" applyAlignment="1">
      <alignment horizontal="center" vertical="center" shrinkToFit="1"/>
    </xf>
    <xf numFmtId="0" fontId="95" fillId="0" borderId="5" xfId="2" applyFont="1" applyBorder="1" applyAlignment="1">
      <alignment horizontal="center" vertical="center" shrinkToFit="1"/>
    </xf>
    <xf numFmtId="0" fontId="177" fillId="13" borderId="17" xfId="4" applyFont="1" applyFill="1" applyBorder="1" applyAlignment="1">
      <alignment horizontal="left" vertical="center" wrapText="1"/>
    </xf>
    <xf numFmtId="0" fontId="177" fillId="13" borderId="2" xfId="4" applyFont="1" applyFill="1" applyBorder="1" applyAlignment="1">
      <alignment horizontal="left" vertical="center" wrapText="1"/>
    </xf>
    <xf numFmtId="0" fontId="177" fillId="13" borderId="5" xfId="4" applyFont="1" applyFill="1" applyBorder="1" applyAlignment="1">
      <alignment horizontal="left" vertical="center" wrapText="1"/>
    </xf>
    <xf numFmtId="0" fontId="177" fillId="13" borderId="7" xfId="4" applyFont="1" applyFill="1" applyBorder="1" applyAlignment="1">
      <alignment horizontal="left" vertical="center" wrapText="1"/>
    </xf>
    <xf numFmtId="0" fontId="177" fillId="13" borderId="0" xfId="4" applyFont="1" applyFill="1" applyBorder="1" applyAlignment="1">
      <alignment horizontal="left" vertical="center" wrapText="1"/>
    </xf>
    <xf numFmtId="0" fontId="177" fillId="13" borderId="6" xfId="4" applyFont="1" applyFill="1" applyBorder="1" applyAlignment="1">
      <alignment horizontal="left" vertical="center" wrapText="1"/>
    </xf>
    <xf numFmtId="0" fontId="177" fillId="13" borderId="8" xfId="4" applyFont="1" applyFill="1" applyBorder="1" applyAlignment="1">
      <alignment horizontal="left" vertical="center" wrapText="1"/>
    </xf>
    <xf numFmtId="0" fontId="177" fillId="13" borderId="9" xfId="4" applyFont="1" applyFill="1" applyBorder="1" applyAlignment="1">
      <alignment horizontal="left" vertical="center" wrapText="1"/>
    </xf>
    <xf numFmtId="0" fontId="177" fillId="13" borderId="10" xfId="4" applyFont="1" applyFill="1" applyBorder="1" applyAlignment="1">
      <alignment horizontal="left" vertical="center" wrapText="1"/>
    </xf>
    <xf numFmtId="0" fontId="188" fillId="13" borderId="15" xfId="2" applyFont="1" applyFill="1" applyBorder="1" applyAlignment="1">
      <alignment horizontal="center" vertical="center" wrapText="1"/>
    </xf>
    <xf numFmtId="0" fontId="188" fillId="13" borderId="19" xfId="2" applyFont="1" applyFill="1" applyBorder="1" applyAlignment="1">
      <alignment horizontal="center" vertical="center" wrapText="1"/>
    </xf>
    <xf numFmtId="0" fontId="64" fillId="0" borderId="2" xfId="5" applyFont="1" applyFill="1" applyBorder="1" applyAlignment="1" applyProtection="1">
      <alignment horizontal="center" vertical="center" wrapText="1"/>
    </xf>
    <xf numFmtId="0" fontId="64" fillId="0" borderId="0" xfId="5" applyFont="1" applyFill="1" applyBorder="1" applyAlignment="1" applyProtection="1">
      <alignment horizontal="center" vertical="center" wrapText="1"/>
    </xf>
    <xf numFmtId="0" fontId="64" fillId="0" borderId="9" xfId="5" applyFont="1" applyFill="1" applyBorder="1" applyAlignment="1" applyProtection="1">
      <alignment horizontal="center" vertical="center" wrapText="1"/>
    </xf>
    <xf numFmtId="0" fontId="61" fillId="2" borderId="32" xfId="5" applyFont="1" applyFill="1" applyBorder="1" applyAlignment="1" applyProtection="1">
      <alignment horizontal="center" vertical="center" wrapText="1"/>
    </xf>
    <xf numFmtId="0" fontId="61" fillId="2" borderId="2" xfId="5" applyFont="1" applyFill="1" applyBorder="1" applyAlignment="1" applyProtection="1">
      <alignment horizontal="center" vertical="center" wrapText="1"/>
    </xf>
    <xf numFmtId="0" fontId="61" fillId="2" borderId="109" xfId="5" applyFont="1" applyFill="1" applyBorder="1" applyAlignment="1" applyProtection="1">
      <alignment horizontal="center" vertical="center" wrapText="1"/>
    </xf>
    <xf numFmtId="0" fontId="61" fillId="2" borderId="34" xfId="5" applyFont="1" applyFill="1" applyBorder="1" applyAlignment="1" applyProtection="1">
      <alignment horizontal="center" vertical="center" wrapText="1"/>
    </xf>
    <xf numFmtId="0" fontId="61" fillId="2" borderId="35" xfId="5" applyFont="1" applyFill="1" applyBorder="1" applyAlignment="1" applyProtection="1">
      <alignment horizontal="center" vertical="center" wrapText="1"/>
    </xf>
    <xf numFmtId="0" fontId="61" fillId="2" borderId="140" xfId="5" applyFont="1" applyFill="1" applyBorder="1" applyAlignment="1" applyProtection="1">
      <alignment horizontal="center" vertical="center" wrapText="1"/>
    </xf>
    <xf numFmtId="0" fontId="9" fillId="13" borderId="0" xfId="5" applyFont="1" applyFill="1" applyAlignment="1">
      <alignment horizontal="left" vertical="center" wrapText="1"/>
    </xf>
    <xf numFmtId="0" fontId="57" fillId="2" borderId="64" xfId="5" applyFont="1" applyFill="1" applyBorder="1" applyAlignment="1">
      <alignment horizontal="center" vertical="center"/>
    </xf>
    <xf numFmtId="0" fontId="77" fillId="13" borderId="0" xfId="5" applyFont="1" applyFill="1" applyAlignment="1">
      <alignment horizontal="left" vertical="distributed" wrapText="1"/>
    </xf>
    <xf numFmtId="0" fontId="59" fillId="2" borderId="114" xfId="5" applyFont="1" applyFill="1" applyBorder="1" applyAlignment="1" applyProtection="1">
      <alignment horizontal="left" vertical="center" wrapText="1"/>
    </xf>
    <xf numFmtId="0" fontId="59" fillId="2" borderId="115" xfId="5" applyFont="1" applyFill="1" applyBorder="1" applyAlignment="1" applyProtection="1">
      <alignment horizontal="left" vertical="center" wrapText="1"/>
    </xf>
    <xf numFmtId="0" fontId="59" fillId="2" borderId="116" xfId="5" applyFont="1" applyFill="1" applyBorder="1" applyAlignment="1" applyProtection="1">
      <alignment horizontal="left" vertical="center" wrapText="1"/>
    </xf>
    <xf numFmtId="0" fontId="58" fillId="13" borderId="0" xfId="5" applyFont="1" applyFill="1" applyBorder="1" applyAlignment="1" applyProtection="1">
      <alignment horizontal="left" vertical="top" wrapText="1"/>
      <protection locked="0"/>
    </xf>
    <xf numFmtId="0" fontId="58" fillId="13" borderId="9" xfId="5" applyFont="1" applyFill="1" applyBorder="1" applyAlignment="1" applyProtection="1">
      <alignment horizontal="left" vertical="top" wrapText="1"/>
      <protection locked="0"/>
    </xf>
    <xf numFmtId="0" fontId="59" fillId="2" borderId="97" xfId="5" applyFont="1" applyFill="1" applyBorder="1" applyAlignment="1">
      <alignment horizontal="left" vertical="center" wrapText="1"/>
    </xf>
    <xf numFmtId="0" fontId="59" fillId="2" borderId="0" xfId="5" applyFont="1" applyFill="1" applyBorder="1" applyAlignment="1">
      <alignment horizontal="left" vertical="center" wrapText="1"/>
    </xf>
    <xf numFmtId="0" fontId="59" fillId="2" borderId="98" xfId="5" applyFont="1" applyFill="1" applyBorder="1" applyAlignment="1">
      <alignment horizontal="left" vertical="center" wrapText="1"/>
    </xf>
    <xf numFmtId="0" fontId="58" fillId="13" borderId="64" xfId="5" applyFont="1" applyFill="1" applyBorder="1" applyAlignment="1" applyProtection="1">
      <alignment horizontal="left" vertical="top" wrapText="1"/>
      <protection locked="0"/>
    </xf>
    <xf numFmtId="0" fontId="59" fillId="0" borderId="47" xfId="5" applyFont="1" applyBorder="1" applyAlignment="1">
      <alignment horizontal="center" vertical="center" wrapText="1"/>
    </xf>
    <xf numFmtId="0" fontId="59" fillId="0" borderId="12" xfId="5" applyFont="1" applyBorder="1" applyAlignment="1">
      <alignment horizontal="center" vertical="center" wrapText="1"/>
    </xf>
    <xf numFmtId="0" fontId="59" fillId="0" borderId="1" xfId="5" applyFont="1" applyBorder="1" applyAlignment="1">
      <alignment horizontal="center" vertical="center" wrapText="1"/>
    </xf>
    <xf numFmtId="0" fontId="64" fillId="13" borderId="13" xfId="5" applyFont="1" applyFill="1" applyBorder="1" applyAlignment="1" applyProtection="1">
      <alignment horizontal="center" vertical="center" wrapText="1"/>
      <protection locked="0"/>
    </xf>
    <xf numFmtId="0" fontId="64" fillId="13" borderId="21" xfId="5" applyFont="1" applyFill="1" applyBorder="1" applyAlignment="1" applyProtection="1">
      <alignment horizontal="center" vertical="center" wrapText="1"/>
      <protection locked="0"/>
    </xf>
    <xf numFmtId="0" fontId="64" fillId="13" borderId="12" xfId="5" applyFont="1" applyFill="1" applyBorder="1" applyAlignment="1" applyProtection="1">
      <alignment horizontal="center" vertical="center" wrapText="1"/>
      <protection locked="0"/>
    </xf>
    <xf numFmtId="0" fontId="58" fillId="0" borderId="13" xfId="5" applyFont="1" applyBorder="1" applyAlignment="1">
      <alignment horizontal="center" vertical="center" wrapText="1"/>
    </xf>
    <xf numFmtId="0" fontId="58" fillId="0" borderId="21" xfId="5" applyFont="1" applyBorder="1" applyAlignment="1">
      <alignment horizontal="center" vertical="center" wrapText="1"/>
    </xf>
    <xf numFmtId="0" fontId="58" fillId="0" borderId="12" xfId="5" applyFont="1" applyBorder="1" applyAlignment="1">
      <alignment horizontal="center" vertical="center" wrapText="1"/>
    </xf>
    <xf numFmtId="0" fontId="58" fillId="13" borderId="13" xfId="5" applyFont="1" applyFill="1" applyBorder="1" applyAlignment="1" applyProtection="1">
      <alignment horizontal="center" vertical="center" wrapText="1"/>
      <protection locked="0"/>
    </xf>
    <xf numFmtId="0" fontId="58" fillId="13" borderId="21" xfId="5" applyFont="1" applyFill="1" applyBorder="1" applyAlignment="1" applyProtection="1">
      <alignment horizontal="center" vertical="center" wrapText="1"/>
      <protection locked="0"/>
    </xf>
    <xf numFmtId="0" fontId="58" fillId="13" borderId="111" xfId="5" applyFont="1" applyFill="1" applyBorder="1" applyAlignment="1" applyProtection="1">
      <alignment horizontal="center" vertical="center" wrapText="1"/>
      <protection locked="0"/>
    </xf>
    <xf numFmtId="0" fontId="61" fillId="0" borderId="13" xfId="5" applyFont="1" applyFill="1" applyBorder="1" applyAlignment="1" applyProtection="1">
      <alignment horizontal="center" vertical="center" wrapText="1"/>
    </xf>
    <xf numFmtId="0" fontId="61" fillId="0" borderId="21" xfId="5" applyFont="1" applyFill="1" applyBorder="1" applyAlignment="1" applyProtection="1">
      <alignment horizontal="center" vertical="center" wrapText="1"/>
    </xf>
    <xf numFmtId="0" fontId="61" fillId="0" borderId="21" xfId="5" applyNumberFormat="1" applyFont="1" applyFill="1" applyBorder="1" applyAlignment="1" applyProtection="1">
      <alignment horizontal="center" vertical="center" wrapText="1"/>
    </xf>
    <xf numFmtId="0" fontId="64" fillId="2" borderId="134" xfId="5" applyFont="1" applyFill="1" applyBorder="1" applyAlignment="1" applyProtection="1">
      <alignment horizontal="right" vertical="center" wrapText="1"/>
    </xf>
    <xf numFmtId="0" fontId="64" fillId="2" borderId="21" xfId="5" applyFont="1" applyFill="1" applyBorder="1" applyAlignment="1" applyProtection="1">
      <alignment horizontal="right" vertical="center" wrapText="1"/>
    </xf>
    <xf numFmtId="188" fontId="64" fillId="21" borderId="21" xfId="5" applyNumberFormat="1" applyFont="1" applyFill="1" applyBorder="1" applyAlignment="1" applyProtection="1">
      <alignment horizontal="center" vertical="center" wrapText="1"/>
      <protection locked="0"/>
    </xf>
    <xf numFmtId="188" fontId="64" fillId="21" borderId="110" xfId="5" applyNumberFormat="1" applyFont="1" applyFill="1" applyBorder="1" applyAlignment="1" applyProtection="1">
      <alignment horizontal="center" vertical="center" wrapText="1"/>
      <protection locked="0"/>
    </xf>
    <xf numFmtId="0" fontId="93" fillId="2" borderId="134" xfId="5" applyFont="1" applyFill="1" applyBorder="1" applyAlignment="1" applyProtection="1">
      <alignment horizontal="center" vertical="center" wrapText="1"/>
    </xf>
    <xf numFmtId="0" fontId="93" fillId="2" borderId="21" xfId="5" applyFont="1" applyFill="1" applyBorder="1" applyAlignment="1" applyProtection="1">
      <alignment horizontal="center" vertical="center" wrapText="1"/>
    </xf>
    <xf numFmtId="0" fontId="59" fillId="0" borderId="97" xfId="5" applyFont="1" applyBorder="1" applyAlignment="1" applyProtection="1">
      <alignment horizontal="left" vertical="center" wrapText="1"/>
    </xf>
    <xf numFmtId="0" fontId="59" fillId="0" borderId="0" xfId="5" applyFont="1" applyBorder="1" applyAlignment="1" applyProtection="1">
      <alignment horizontal="left" vertical="center" wrapText="1"/>
    </xf>
    <xf numFmtId="0" fontId="59" fillId="0" borderId="98" xfId="5" applyFont="1" applyBorder="1" applyAlignment="1" applyProtection="1">
      <alignment horizontal="left" vertical="center" wrapText="1"/>
    </xf>
    <xf numFmtId="0" fontId="58" fillId="2" borderId="97" xfId="5" applyFont="1" applyFill="1" applyBorder="1" applyAlignment="1">
      <alignment horizontal="left" vertical="center" wrapText="1"/>
    </xf>
    <xf numFmtId="0" fontId="58" fillId="2" borderId="0" xfId="5" applyFont="1" applyFill="1" applyBorder="1" applyAlignment="1">
      <alignment horizontal="left" vertical="center" wrapText="1"/>
    </xf>
    <xf numFmtId="0" fontId="58" fillId="2" borderId="98" xfId="5" applyFont="1" applyFill="1" applyBorder="1" applyAlignment="1">
      <alignment horizontal="left" vertical="center" wrapText="1"/>
    </xf>
    <xf numFmtId="0" fontId="58" fillId="0" borderId="21" xfId="5" applyFont="1" applyFill="1" applyBorder="1" applyAlignment="1" applyProtection="1">
      <alignment horizontal="left" vertical="center" wrapText="1"/>
      <protection locked="0"/>
    </xf>
    <xf numFmtId="0" fontId="58" fillId="0" borderId="111" xfId="5" applyFont="1" applyFill="1" applyBorder="1" applyAlignment="1" applyProtection="1">
      <alignment horizontal="left" vertical="center" wrapText="1"/>
      <protection locked="0"/>
    </xf>
    <xf numFmtId="0" fontId="61" fillId="13" borderId="0" xfId="5" applyFont="1" applyFill="1" applyBorder="1" applyAlignment="1" applyProtection="1">
      <alignment horizontal="left" vertical="center" wrapText="1"/>
      <protection locked="0"/>
    </xf>
    <xf numFmtId="0" fontId="61" fillId="13" borderId="106" xfId="5" applyFont="1" applyFill="1" applyBorder="1" applyAlignment="1" applyProtection="1">
      <alignment horizontal="left" vertical="center" wrapText="1"/>
      <protection locked="0"/>
    </xf>
    <xf numFmtId="0" fontId="64" fillId="2" borderId="103" xfId="5" applyFont="1" applyFill="1" applyBorder="1" applyAlignment="1" applyProtection="1">
      <alignment horizontal="left"/>
    </xf>
    <xf numFmtId="0" fontId="64" fillId="2" borderId="0" xfId="5" applyFont="1" applyFill="1" applyBorder="1" applyAlignment="1" applyProtection="1">
      <alignment horizontal="left"/>
    </xf>
    <xf numFmtId="0" fontId="58" fillId="2" borderId="99" xfId="5" applyFont="1" applyFill="1" applyBorder="1" applyAlignment="1" applyProtection="1">
      <alignment horizontal="center" vertical="center" wrapText="1"/>
    </xf>
    <xf numFmtId="0" fontId="58" fillId="2" borderId="100" xfId="5" applyFont="1" applyFill="1" applyBorder="1" applyAlignment="1" applyProtection="1">
      <alignment horizontal="center" vertical="center" wrapText="1"/>
    </xf>
    <xf numFmtId="0" fontId="59" fillId="2" borderId="94" xfId="5" applyFont="1" applyFill="1" applyBorder="1" applyAlignment="1">
      <alignment horizontal="center" vertical="center" wrapText="1"/>
    </xf>
    <xf numFmtId="0" fontId="59" fillId="2" borderId="10" xfId="5" applyFont="1" applyFill="1" applyBorder="1" applyAlignment="1">
      <alignment horizontal="center" vertical="center" wrapText="1"/>
    </xf>
    <xf numFmtId="0" fontId="59" fillId="2" borderId="19" xfId="5" applyFont="1" applyFill="1" applyBorder="1" applyAlignment="1">
      <alignment horizontal="center" vertical="center" wrapText="1"/>
    </xf>
    <xf numFmtId="0" fontId="59" fillId="0" borderId="95" xfId="5" applyFont="1" applyBorder="1" applyAlignment="1">
      <alignment horizontal="center" vertical="center" wrapText="1"/>
    </xf>
    <xf numFmtId="0" fontId="59" fillId="0" borderId="2" xfId="5" applyFont="1" applyBorder="1" applyAlignment="1">
      <alignment horizontal="center" vertical="center" wrapText="1"/>
    </xf>
    <xf numFmtId="0" fontId="59" fillId="0" borderId="5" xfId="5" applyFont="1" applyBorder="1" applyAlignment="1">
      <alignment horizontal="center" vertical="center" wrapText="1"/>
    </xf>
    <xf numFmtId="0" fontId="59" fillId="0" borderId="90" xfId="5" applyFont="1" applyBorder="1" applyAlignment="1">
      <alignment horizontal="center" vertical="center" wrapText="1"/>
    </xf>
    <xf numFmtId="0" fontId="59" fillId="0" borderId="9" xfId="5" applyFont="1" applyBorder="1" applyAlignment="1">
      <alignment horizontal="center" vertical="center" wrapText="1"/>
    </xf>
    <xf numFmtId="0" fontId="59" fillId="0" borderId="10" xfId="5" applyFont="1" applyBorder="1" applyAlignment="1">
      <alignment horizontal="center" vertical="center" wrapText="1"/>
    </xf>
    <xf numFmtId="0" fontId="19" fillId="2" borderId="17" xfId="5" applyFill="1" applyBorder="1" applyAlignment="1">
      <alignment horizontal="center" vertical="center"/>
    </xf>
    <xf numFmtId="0" fontId="19" fillId="2" borderId="2" xfId="5" applyFill="1" applyBorder="1" applyAlignment="1">
      <alignment horizontal="center" vertical="center"/>
    </xf>
    <xf numFmtId="0" fontId="19" fillId="2" borderId="8" xfId="5" applyFill="1" applyBorder="1" applyAlignment="1">
      <alignment horizontal="center" vertical="center"/>
    </xf>
    <xf numFmtId="0" fontId="19" fillId="2" borderId="9" xfId="5" applyFill="1" applyBorder="1" applyAlignment="1">
      <alignment horizontal="center" vertical="center"/>
    </xf>
    <xf numFmtId="0" fontId="62" fillId="2" borderId="2" xfId="5" applyFont="1" applyFill="1" applyBorder="1" applyAlignment="1" applyProtection="1">
      <alignment horizontal="center" vertical="center"/>
      <protection locked="0"/>
    </xf>
    <xf numFmtId="0" fontId="62" fillId="2" borderId="9" xfId="5" applyFont="1" applyFill="1" applyBorder="1" applyAlignment="1" applyProtection="1">
      <alignment horizontal="center" vertical="center"/>
      <protection locked="0"/>
    </xf>
    <xf numFmtId="0" fontId="62" fillId="2" borderId="2" xfId="5" applyFont="1" applyFill="1" applyBorder="1" applyAlignment="1" applyProtection="1">
      <alignment horizontal="center" vertical="center" wrapText="1"/>
    </xf>
    <xf numFmtId="0" fontId="62" fillId="2" borderId="109" xfId="5" applyFont="1" applyFill="1" applyBorder="1" applyAlignment="1" applyProtection="1">
      <alignment horizontal="center" vertical="center" wrapText="1"/>
    </xf>
    <xf numFmtId="0" fontId="62" fillId="2" borderId="9" xfId="5" applyFont="1" applyFill="1" applyBorder="1" applyAlignment="1" applyProtection="1">
      <alignment horizontal="center" vertical="center" wrapText="1"/>
    </xf>
    <xf numFmtId="0" fontId="62" fillId="2" borderId="83" xfId="5" applyFont="1" applyFill="1" applyBorder="1" applyAlignment="1" applyProtection="1">
      <alignment horizontal="center" vertical="center" wrapText="1"/>
    </xf>
    <xf numFmtId="184" fontId="64" fillId="0" borderId="2" xfId="5" applyNumberFormat="1" applyFont="1" applyFill="1" applyBorder="1" applyAlignment="1" applyProtection="1">
      <alignment horizontal="center" vertical="center" wrapText="1"/>
    </xf>
    <xf numFmtId="184" fontId="64" fillId="0" borderId="0" xfId="5" applyNumberFormat="1" applyFont="1" applyFill="1" applyBorder="1" applyAlignment="1" applyProtection="1">
      <alignment horizontal="center" vertical="center" wrapText="1"/>
    </xf>
    <xf numFmtId="184" fontId="64" fillId="0" borderId="9" xfId="5" applyNumberFormat="1" applyFont="1" applyFill="1" applyBorder="1" applyAlignment="1" applyProtection="1">
      <alignment horizontal="center" vertical="center" wrapText="1"/>
    </xf>
    <xf numFmtId="0" fontId="64" fillId="0" borderId="33" xfId="5" applyFont="1" applyFill="1" applyBorder="1" applyAlignment="1" applyProtection="1">
      <alignment horizontal="left" vertical="center" wrapText="1"/>
    </xf>
    <xf numFmtId="0" fontId="64" fillId="0" borderId="40" xfId="5" applyFont="1" applyFill="1" applyBorder="1" applyAlignment="1" applyProtection="1">
      <alignment horizontal="left" vertical="center" wrapText="1"/>
    </xf>
    <xf numFmtId="0" fontId="64" fillId="0" borderId="28" xfId="5" applyFont="1" applyFill="1" applyBorder="1" applyAlignment="1" applyProtection="1">
      <alignment horizontal="left" vertical="center" wrapText="1"/>
    </xf>
    <xf numFmtId="0" fontId="8" fillId="13" borderId="0" xfId="5" applyFont="1" applyFill="1" applyAlignment="1">
      <alignment horizontal="left" vertical="center" wrapText="1"/>
    </xf>
    <xf numFmtId="0" fontId="19" fillId="13" borderId="0" xfId="5" applyFill="1" applyAlignment="1">
      <alignment horizontal="left" vertical="center"/>
    </xf>
    <xf numFmtId="182" fontId="63" fillId="0" borderId="88" xfId="5" applyNumberFormat="1" applyFont="1" applyBorder="1" applyAlignment="1">
      <alignment horizontal="center" vertical="center" wrapText="1"/>
    </xf>
    <xf numFmtId="182" fontId="63" fillId="0" borderId="77" xfId="5" applyNumberFormat="1" applyFont="1" applyBorder="1" applyAlignment="1">
      <alignment horizontal="center" vertical="center" wrapText="1"/>
    </xf>
    <xf numFmtId="182" fontId="63" fillId="0" borderId="90" xfId="5" applyNumberFormat="1" applyFont="1" applyBorder="1" applyAlignment="1">
      <alignment horizontal="center" vertical="center" wrapText="1"/>
    </xf>
    <xf numFmtId="182" fontId="63" fillId="0" borderId="9" xfId="5" applyNumberFormat="1" applyFont="1" applyBorder="1" applyAlignment="1">
      <alignment horizontal="center" vertical="center" wrapText="1"/>
    </xf>
    <xf numFmtId="182" fontId="63" fillId="0" borderId="89" xfId="5" applyNumberFormat="1" applyFont="1" applyBorder="1" applyAlignment="1">
      <alignment horizontal="left" vertical="center" wrapText="1"/>
    </xf>
    <xf numFmtId="182" fontId="63" fillId="0" borderId="10" xfId="5" applyNumberFormat="1" applyFont="1" applyBorder="1" applyAlignment="1">
      <alignment horizontal="left" vertical="center" wrapText="1"/>
    </xf>
    <xf numFmtId="182" fontId="64" fillId="13" borderId="2" xfId="5" applyNumberFormat="1" applyFont="1" applyFill="1" applyBorder="1" applyAlignment="1" applyProtection="1">
      <alignment horizontal="center" vertical="center" wrapText="1"/>
      <protection locked="0"/>
    </xf>
    <xf numFmtId="182" fontId="64" fillId="13" borderId="0" xfId="5" applyNumberFormat="1" applyFont="1" applyFill="1" applyBorder="1" applyAlignment="1" applyProtection="1">
      <alignment horizontal="center" vertical="center" wrapText="1"/>
      <protection locked="0"/>
    </xf>
    <xf numFmtId="182" fontId="64" fillId="13" borderId="9" xfId="5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5" applyFont="1" applyFill="1" applyBorder="1" applyAlignment="1" applyProtection="1">
      <alignment horizontal="center" vertical="center" wrapText="1"/>
    </xf>
    <xf numFmtId="0" fontId="64" fillId="0" borderId="7" xfId="5" applyFont="1" applyFill="1" applyBorder="1" applyAlignment="1" applyProtection="1">
      <alignment horizontal="center" vertical="center" wrapText="1"/>
    </xf>
    <xf numFmtId="0" fontId="64" fillId="0" borderId="8" xfId="5" applyFont="1" applyFill="1" applyBorder="1" applyAlignment="1" applyProtection="1">
      <alignment horizontal="center" vertical="center" wrapText="1"/>
    </xf>
    <xf numFmtId="182" fontId="64" fillId="0" borderId="2" xfId="5" applyNumberFormat="1" applyFont="1" applyFill="1" applyBorder="1" applyAlignment="1" applyProtection="1">
      <alignment horizontal="center" vertical="center" wrapText="1"/>
    </xf>
    <xf numFmtId="182" fontId="64" fillId="0" borderId="0" xfId="5" applyNumberFormat="1" applyFont="1" applyFill="1" applyBorder="1" applyAlignment="1" applyProtection="1">
      <alignment horizontal="center" vertical="center" wrapText="1"/>
    </xf>
    <xf numFmtId="182" fontId="64" fillId="0" borderId="9" xfId="5" applyNumberFormat="1" applyFont="1" applyFill="1" applyBorder="1" applyAlignment="1" applyProtection="1">
      <alignment horizontal="center" vertical="center" wrapText="1"/>
    </xf>
    <xf numFmtId="0" fontId="64" fillId="0" borderId="2" xfId="5" applyFont="1" applyFill="1" applyBorder="1" applyAlignment="1" applyProtection="1">
      <alignment horizontal="right" vertical="center" wrapText="1"/>
    </xf>
    <xf numFmtId="0" fontId="64" fillId="0" borderId="0" xfId="5" applyFont="1" applyFill="1" applyBorder="1" applyAlignment="1" applyProtection="1">
      <alignment horizontal="right" vertical="center" wrapText="1"/>
    </xf>
    <xf numFmtId="0" fontId="64" fillId="0" borderId="9" xfId="5" applyFont="1" applyFill="1" applyBorder="1" applyAlignment="1" applyProtection="1">
      <alignment horizontal="right" vertical="center" wrapText="1"/>
    </xf>
    <xf numFmtId="0" fontId="59" fillId="2" borderId="93" xfId="5" applyFont="1" applyFill="1" applyBorder="1" applyAlignment="1">
      <alignment horizontal="center" vertical="center" wrapText="1"/>
    </xf>
    <xf numFmtId="0" fontId="59" fillId="2" borderId="5" xfId="5" applyFont="1" applyFill="1" applyBorder="1" applyAlignment="1">
      <alignment horizontal="center" vertical="center" wrapText="1"/>
    </xf>
    <xf numFmtId="0" fontId="59" fillId="2" borderId="15" xfId="5" applyFont="1" applyFill="1" applyBorder="1" applyAlignment="1">
      <alignment horizontal="center" vertical="center" wrapText="1"/>
    </xf>
    <xf numFmtId="49" fontId="65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65" fillId="0" borderId="2" xfId="5" applyNumberFormat="1" applyFont="1" applyFill="1" applyBorder="1" applyAlignment="1" applyProtection="1">
      <alignment horizontal="center" vertical="center" wrapText="1"/>
      <protection locked="0"/>
    </xf>
    <xf numFmtId="49" fontId="65" fillId="0" borderId="5" xfId="5" applyNumberFormat="1" applyFont="1" applyFill="1" applyBorder="1" applyAlignment="1" applyProtection="1">
      <alignment horizontal="center" vertical="center" wrapText="1"/>
      <protection locked="0"/>
    </xf>
    <xf numFmtId="49" fontId="65" fillId="0" borderId="8" xfId="5" applyNumberFormat="1" applyFont="1" applyFill="1" applyBorder="1" applyAlignment="1" applyProtection="1">
      <alignment horizontal="center" vertical="center" wrapText="1"/>
      <protection locked="0"/>
    </xf>
    <xf numFmtId="49" fontId="65" fillId="0" borderId="9" xfId="5" applyNumberFormat="1" applyFont="1" applyFill="1" applyBorder="1" applyAlignment="1" applyProtection="1">
      <alignment horizontal="center" vertical="center" wrapText="1"/>
      <protection locked="0"/>
    </xf>
    <xf numFmtId="49" fontId="65" fillId="0" borderId="10" xfId="5" applyNumberFormat="1" applyFont="1" applyFill="1" applyBorder="1" applyAlignment="1" applyProtection="1">
      <alignment horizontal="center" vertical="center" wrapText="1"/>
      <protection locked="0"/>
    </xf>
    <xf numFmtId="182" fontId="58" fillId="2" borderId="113" xfId="5" applyNumberFormat="1" applyFont="1" applyFill="1" applyBorder="1" applyAlignment="1" applyProtection="1">
      <alignment horizontal="center" vertical="center" wrapText="1"/>
      <protection locked="0"/>
    </xf>
    <xf numFmtId="182" fontId="58" fillId="2" borderId="96" xfId="5" applyNumberFormat="1" applyFont="1" applyFill="1" applyBorder="1" applyAlignment="1" applyProtection="1">
      <alignment horizontal="center" vertical="center" wrapText="1"/>
      <protection locked="0"/>
    </xf>
    <xf numFmtId="182" fontId="58" fillId="2" borderId="112" xfId="5" applyNumberFormat="1" applyFont="1" applyFill="1" applyBorder="1" applyAlignment="1" applyProtection="1">
      <alignment horizontal="center" vertical="center" wrapText="1"/>
      <protection locked="0"/>
    </xf>
    <xf numFmtId="0" fontId="56" fillId="2" borderId="0" xfId="5" applyFont="1" applyFill="1" applyAlignment="1">
      <alignment horizontal="center" vertical="center"/>
    </xf>
    <xf numFmtId="0" fontId="60" fillId="0" borderId="14" xfId="5" applyFont="1" applyBorder="1" applyAlignment="1">
      <alignment horizontal="center" vertical="center" wrapText="1"/>
    </xf>
    <xf numFmtId="0" fontId="59" fillId="0" borderId="70" xfId="5" applyFont="1" applyBorder="1" applyAlignment="1">
      <alignment horizontal="center" vertical="center" wrapText="1"/>
    </xf>
    <xf numFmtId="0" fontId="59" fillId="0" borderId="31" xfId="5" applyFont="1" applyBorder="1" applyAlignment="1">
      <alignment horizontal="center" vertical="center" wrapText="1"/>
    </xf>
    <xf numFmtId="0" fontId="59" fillId="13" borderId="77" xfId="5" applyFont="1" applyFill="1" applyBorder="1" applyAlignment="1" applyProtection="1">
      <alignment horizontal="center" vertical="center" wrapText="1"/>
      <protection locked="0"/>
    </xf>
    <xf numFmtId="0" fontId="59" fillId="13" borderId="80" xfId="5" applyFont="1" applyFill="1" applyBorder="1" applyAlignment="1" applyProtection="1">
      <alignment horizontal="center" vertical="center" wrapText="1"/>
      <protection locked="0"/>
    </xf>
    <xf numFmtId="0" fontId="59" fillId="13" borderId="9" xfId="5" applyFont="1" applyFill="1" applyBorder="1" applyAlignment="1" applyProtection="1">
      <alignment horizontal="center" vertical="center" wrapText="1"/>
      <protection locked="0"/>
    </xf>
    <xf numFmtId="0" fontId="59" fillId="13" borderId="83" xfId="5" applyFont="1" applyFill="1" applyBorder="1" applyAlignment="1" applyProtection="1">
      <alignment horizontal="center" vertical="center" wrapText="1"/>
      <protection locked="0"/>
    </xf>
    <xf numFmtId="0" fontId="61" fillId="0" borderId="1" xfId="5" applyFont="1" applyBorder="1" applyAlignment="1">
      <alignment horizontal="center" vertical="center" wrapText="1"/>
    </xf>
    <xf numFmtId="0" fontId="59" fillId="0" borderId="97" xfId="13" applyFont="1" applyFill="1" applyBorder="1" applyAlignment="1" applyProtection="1">
      <alignment horizontal="left" vertical="center" wrapText="1"/>
    </xf>
    <xf numFmtId="0" fontId="59" fillId="0" borderId="0" xfId="13" applyFont="1" applyFill="1" applyBorder="1" applyAlignment="1" applyProtection="1">
      <alignment horizontal="left" vertical="center" wrapText="1"/>
    </xf>
    <xf numFmtId="0" fontId="59" fillId="0" borderId="98" xfId="13" applyFont="1" applyFill="1" applyBorder="1" applyAlignment="1" applyProtection="1">
      <alignment horizontal="left" vertical="center" wrapText="1"/>
    </xf>
    <xf numFmtId="0" fontId="58" fillId="0" borderId="99" xfId="13" applyFont="1" applyFill="1" applyBorder="1" applyAlignment="1" applyProtection="1">
      <alignment horizontal="center" vertical="center" wrapText="1"/>
    </xf>
    <xf numFmtId="0" fontId="58" fillId="0" borderId="100" xfId="13" applyFont="1" applyFill="1" applyBorder="1" applyAlignment="1" applyProtection="1">
      <alignment horizontal="center" vertical="center" wrapText="1"/>
    </xf>
    <xf numFmtId="0" fontId="59" fillId="22" borderId="114" xfId="13" applyFont="1" applyFill="1" applyBorder="1" applyAlignment="1" applyProtection="1">
      <alignment horizontal="left" vertical="center" wrapText="1"/>
    </xf>
    <xf numFmtId="0" fontId="59" fillId="22" borderId="115" xfId="13" applyFont="1" applyFill="1" applyBorder="1" applyAlignment="1" applyProtection="1">
      <alignment horizontal="left" vertical="center" wrapText="1"/>
    </xf>
    <xf numFmtId="0" fontId="59" fillId="22" borderId="116" xfId="13" applyFont="1" applyFill="1" applyBorder="1" applyAlignment="1" applyProtection="1">
      <alignment horizontal="left" vertical="center" wrapText="1"/>
    </xf>
    <xf numFmtId="0" fontId="64" fillId="0" borderId="103" xfId="13" applyFont="1" applyFill="1" applyBorder="1" applyAlignment="1" applyProtection="1">
      <alignment horizontal="left"/>
    </xf>
    <xf numFmtId="0" fontId="64" fillId="0" borderId="0" xfId="13" applyFont="1" applyFill="1" applyBorder="1" applyAlignment="1" applyProtection="1">
      <alignment horizontal="left"/>
    </xf>
    <xf numFmtId="0" fontId="61" fillId="22" borderId="0" xfId="13" applyFont="1" applyFill="1" applyBorder="1" applyAlignment="1" applyProtection="1">
      <alignment horizontal="left" vertical="center" wrapText="1"/>
      <protection locked="0"/>
    </xf>
    <xf numFmtId="0" fontId="61" fillId="22" borderId="106" xfId="13" applyFont="1" applyFill="1" applyBorder="1" applyAlignment="1" applyProtection="1">
      <alignment horizontal="left" vertical="center" wrapText="1"/>
      <protection locked="0"/>
    </xf>
    <xf numFmtId="0" fontId="77" fillId="13" borderId="0" xfId="13" applyFont="1" applyFill="1" applyAlignment="1">
      <alignment horizontal="left" vertical="distributed" wrapText="1"/>
    </xf>
    <xf numFmtId="0" fontId="58" fillId="0" borderId="97" xfId="13" applyFont="1" applyFill="1" applyBorder="1" applyAlignment="1">
      <alignment horizontal="left" vertical="center" wrapText="1"/>
    </xf>
    <xf numFmtId="0" fontId="58" fillId="0" borderId="0" xfId="13" applyFont="1" applyFill="1" applyBorder="1" applyAlignment="1">
      <alignment horizontal="left" vertical="center" wrapText="1"/>
    </xf>
    <xf numFmtId="0" fontId="58" fillId="0" borderId="98" xfId="13" applyFont="1" applyFill="1" applyBorder="1" applyAlignment="1">
      <alignment horizontal="left" vertical="center" wrapText="1"/>
    </xf>
    <xf numFmtId="0" fontId="58" fillId="22" borderId="0" xfId="13" applyFont="1" applyFill="1" applyBorder="1" applyAlignment="1" applyProtection="1">
      <alignment horizontal="left" vertical="top" wrapText="1"/>
      <protection locked="0"/>
    </xf>
    <xf numFmtId="0" fontId="58" fillId="22" borderId="9" xfId="13" applyFont="1" applyFill="1" applyBorder="1" applyAlignment="1" applyProtection="1">
      <alignment horizontal="left" vertical="top" wrapText="1"/>
      <protection locked="0"/>
    </xf>
    <xf numFmtId="0" fontId="59" fillId="0" borderId="97" xfId="13" applyFont="1" applyFill="1" applyBorder="1" applyAlignment="1">
      <alignment horizontal="left" vertical="center" wrapText="1"/>
    </xf>
    <xf numFmtId="0" fontId="59" fillId="0" borderId="0" xfId="13" applyFont="1" applyFill="1" applyBorder="1" applyAlignment="1">
      <alignment horizontal="left" vertical="center" wrapText="1"/>
    </xf>
    <xf numFmtId="0" fontId="59" fillId="0" borderId="98" xfId="13" applyFont="1" applyFill="1" applyBorder="1" applyAlignment="1">
      <alignment horizontal="left" vertical="center" wrapText="1"/>
    </xf>
    <xf numFmtId="0" fontId="58" fillId="22" borderId="64" xfId="13" applyFont="1" applyFill="1" applyBorder="1" applyAlignment="1" applyProtection="1">
      <alignment horizontal="left" vertical="top" wrapText="1"/>
      <protection locked="0"/>
    </xf>
    <xf numFmtId="0" fontId="59" fillId="0" borderId="47" xfId="13" applyFont="1" applyFill="1" applyBorder="1" applyAlignment="1">
      <alignment horizontal="center" vertical="center" wrapText="1"/>
    </xf>
    <xf numFmtId="0" fontId="59" fillId="0" borderId="12" xfId="13" applyFont="1" applyFill="1" applyBorder="1" applyAlignment="1">
      <alignment horizontal="center" vertical="center" wrapText="1"/>
    </xf>
    <xf numFmtId="0" fontId="59" fillId="0" borderId="1" xfId="13" applyFont="1" applyFill="1" applyBorder="1" applyAlignment="1">
      <alignment horizontal="center" vertical="center" wrapText="1"/>
    </xf>
    <xf numFmtId="0" fontId="64" fillId="22" borderId="13" xfId="13" applyFont="1" applyFill="1" applyBorder="1" applyAlignment="1" applyProtection="1">
      <alignment horizontal="center" vertical="center" wrapText="1"/>
      <protection locked="0"/>
    </xf>
    <xf numFmtId="0" fontId="64" fillId="22" borderId="21" xfId="13" applyFont="1" applyFill="1" applyBorder="1" applyAlignment="1" applyProtection="1">
      <alignment horizontal="center" vertical="center" wrapText="1"/>
      <protection locked="0"/>
    </xf>
    <xf numFmtId="0" fontId="64" fillId="22" borderId="12" xfId="13" applyFont="1" applyFill="1" applyBorder="1" applyAlignment="1" applyProtection="1">
      <alignment horizontal="center" vertical="center" wrapText="1"/>
      <protection locked="0"/>
    </xf>
    <xf numFmtId="0" fontId="58" fillId="0" borderId="13" xfId="13" applyFont="1" applyFill="1" applyBorder="1" applyAlignment="1">
      <alignment horizontal="center" vertical="center" wrapText="1"/>
    </xf>
    <xf numFmtId="0" fontId="58" fillId="0" borderId="21" xfId="13" applyFont="1" applyFill="1" applyBorder="1" applyAlignment="1">
      <alignment horizontal="center" vertical="center" wrapText="1"/>
    </xf>
    <xf numFmtId="0" fontId="58" fillId="0" borderId="12" xfId="13" applyFont="1" applyFill="1" applyBorder="1" applyAlignment="1">
      <alignment horizontal="center" vertical="center" wrapText="1"/>
    </xf>
    <xf numFmtId="0" fontId="58" fillId="22" borderId="13" xfId="13" applyFont="1" applyFill="1" applyBorder="1" applyAlignment="1" applyProtection="1">
      <alignment horizontal="center" vertical="center" wrapText="1"/>
      <protection locked="0"/>
    </xf>
    <xf numFmtId="0" fontId="58" fillId="22" borderId="21" xfId="13" applyFont="1" applyFill="1" applyBorder="1" applyAlignment="1" applyProtection="1">
      <alignment horizontal="center" vertical="center" wrapText="1"/>
      <protection locked="0"/>
    </xf>
    <xf numFmtId="0" fontId="58" fillId="22" borderId="111" xfId="13" applyFont="1" applyFill="1" applyBorder="1" applyAlignment="1" applyProtection="1">
      <alignment horizontal="center" vertical="center" wrapText="1"/>
      <protection locked="0"/>
    </xf>
    <xf numFmtId="0" fontId="58" fillId="0" borderId="21" xfId="13" applyFont="1" applyFill="1" applyBorder="1" applyAlignment="1" applyProtection="1">
      <alignment horizontal="left" vertical="center" wrapText="1"/>
      <protection locked="0"/>
    </xf>
    <xf numFmtId="0" fontId="58" fillId="0" borderId="111" xfId="13" applyFont="1" applyFill="1" applyBorder="1" applyAlignment="1" applyProtection="1">
      <alignment horizontal="left" vertical="center" wrapText="1"/>
      <protection locked="0"/>
    </xf>
    <xf numFmtId="0" fontId="59" fillId="0" borderId="95" xfId="13" applyFont="1" applyFill="1" applyBorder="1" applyAlignment="1">
      <alignment horizontal="center" vertical="center" wrapText="1"/>
    </xf>
    <xf numFmtId="0" fontId="59" fillId="0" borderId="2" xfId="13" applyFont="1" applyFill="1" applyBorder="1" applyAlignment="1">
      <alignment horizontal="center" vertical="center" wrapText="1"/>
    </xf>
    <xf numFmtId="0" fontId="59" fillId="0" borderId="5" xfId="13" applyFont="1" applyFill="1" applyBorder="1" applyAlignment="1">
      <alignment horizontal="center" vertical="center" wrapText="1"/>
    </xf>
    <xf numFmtId="0" fontId="59" fillId="0" borderId="90" xfId="13" applyFont="1" applyFill="1" applyBorder="1" applyAlignment="1">
      <alignment horizontal="center" vertical="center" wrapText="1"/>
    </xf>
    <xf numFmtId="0" fontId="59" fillId="0" borderId="9" xfId="13" applyFont="1" applyFill="1" applyBorder="1" applyAlignment="1">
      <alignment horizontal="center" vertical="center" wrapText="1"/>
    </xf>
    <xf numFmtId="0" fontId="59" fillId="0" borderId="10" xfId="13" applyFont="1" applyFill="1" applyBorder="1" applyAlignment="1">
      <alignment horizontal="center" vertical="center" wrapText="1"/>
    </xf>
    <xf numFmtId="0" fontId="12" fillId="0" borderId="17" xfId="13" applyFill="1" applyBorder="1" applyAlignment="1">
      <alignment horizontal="center" vertical="center"/>
    </xf>
    <xf numFmtId="0" fontId="12" fillId="0" borderId="2" xfId="13" applyFill="1" applyBorder="1" applyAlignment="1">
      <alignment horizontal="center" vertical="center"/>
    </xf>
    <xf numFmtId="0" fontId="12" fillId="0" borderId="8" xfId="13" applyFill="1" applyBorder="1" applyAlignment="1">
      <alignment horizontal="center" vertical="center"/>
    </xf>
    <xf numFmtId="0" fontId="12" fillId="0" borderId="9" xfId="13" applyFill="1" applyBorder="1" applyAlignment="1">
      <alignment horizontal="center" vertical="center"/>
    </xf>
    <xf numFmtId="0" fontId="63" fillId="22" borderId="2" xfId="13" applyFont="1" applyFill="1" applyBorder="1" applyAlignment="1" applyProtection="1">
      <alignment horizontal="center" vertical="center"/>
    </xf>
    <xf numFmtId="0" fontId="63" fillId="22" borderId="9" xfId="13" applyFont="1" applyFill="1" applyBorder="1" applyAlignment="1" applyProtection="1">
      <alignment horizontal="center" vertical="center"/>
    </xf>
    <xf numFmtId="0" fontId="62" fillId="0" borderId="2" xfId="13" applyFont="1" applyFill="1" applyBorder="1" applyAlignment="1" applyProtection="1">
      <alignment horizontal="center" vertical="center" wrapText="1"/>
    </xf>
    <xf numFmtId="0" fontId="62" fillId="0" borderId="109" xfId="13" applyFont="1" applyFill="1" applyBorder="1" applyAlignment="1" applyProtection="1">
      <alignment horizontal="center" vertical="center" wrapText="1"/>
    </xf>
    <xf numFmtId="0" fontId="62" fillId="0" borderId="9" xfId="13" applyFont="1" applyFill="1" applyBorder="1" applyAlignment="1" applyProtection="1">
      <alignment horizontal="center" vertical="center" wrapText="1"/>
    </xf>
    <xf numFmtId="0" fontId="62" fillId="0" borderId="83" xfId="13" applyFont="1" applyFill="1" applyBorder="1" applyAlignment="1" applyProtection="1">
      <alignment horizontal="center" vertical="center" wrapText="1"/>
    </xf>
    <xf numFmtId="0" fontId="61" fillId="0" borderId="13" xfId="13" applyFont="1" applyFill="1" applyBorder="1" applyAlignment="1" applyProtection="1">
      <alignment horizontal="center" vertical="center" wrapText="1"/>
    </xf>
    <xf numFmtId="0" fontId="61" fillId="0" borderId="21" xfId="13" applyFont="1" applyFill="1" applyBorder="1" applyAlignment="1" applyProtection="1">
      <alignment horizontal="center" vertical="center" wrapText="1"/>
    </xf>
    <xf numFmtId="0" fontId="61" fillId="22" borderId="21" xfId="13" applyNumberFormat="1" applyFont="1" applyFill="1" applyBorder="1" applyAlignment="1" applyProtection="1">
      <alignment horizontal="center" vertical="center" wrapText="1"/>
    </xf>
    <xf numFmtId="0" fontId="64" fillId="0" borderId="134" xfId="13" applyFont="1" applyFill="1" applyBorder="1" applyAlignment="1" applyProtection="1">
      <alignment horizontal="right" vertical="center" wrapText="1"/>
    </xf>
    <xf numFmtId="0" fontId="64" fillId="0" borderId="21" xfId="13" applyFont="1" applyFill="1" applyBorder="1" applyAlignment="1" applyProtection="1">
      <alignment horizontal="right" vertical="center" wrapText="1"/>
    </xf>
    <xf numFmtId="188" fontId="64" fillId="22" borderId="21" xfId="13" applyNumberFormat="1" applyFont="1" applyFill="1" applyBorder="1" applyAlignment="1" applyProtection="1">
      <alignment horizontal="center" vertical="center" wrapText="1"/>
      <protection locked="0"/>
    </xf>
    <xf numFmtId="188" fontId="64" fillId="22" borderId="110" xfId="13" applyNumberFormat="1" applyFont="1" applyFill="1" applyBorder="1" applyAlignment="1" applyProtection="1">
      <alignment horizontal="center" vertical="center" wrapText="1"/>
      <protection locked="0"/>
    </xf>
    <xf numFmtId="0" fontId="93" fillId="0" borderId="134" xfId="13" applyFont="1" applyFill="1" applyBorder="1" applyAlignment="1" applyProtection="1">
      <alignment horizontal="center" vertical="center" wrapText="1"/>
    </xf>
    <xf numFmtId="0" fontId="93" fillId="0" borderId="21" xfId="13" applyFont="1" applyFill="1" applyBorder="1" applyAlignment="1" applyProtection="1">
      <alignment horizontal="center" vertical="center" wrapText="1"/>
    </xf>
    <xf numFmtId="0" fontId="122" fillId="23" borderId="17" xfId="13" applyFont="1" applyFill="1" applyBorder="1" applyAlignment="1">
      <alignment horizontal="left" vertical="distributed" wrapText="1"/>
    </xf>
    <xf numFmtId="0" fontId="122" fillId="23" borderId="2" xfId="13" applyFont="1" applyFill="1" applyBorder="1" applyAlignment="1">
      <alignment horizontal="left" vertical="distributed" wrapText="1"/>
    </xf>
    <xf numFmtId="0" fontId="122" fillId="23" borderId="5" xfId="13" applyFont="1" applyFill="1" applyBorder="1" applyAlignment="1">
      <alignment horizontal="left" vertical="distributed" wrapText="1"/>
    </xf>
    <xf numFmtId="0" fontId="122" fillId="23" borderId="7" xfId="13" applyFont="1" applyFill="1" applyBorder="1" applyAlignment="1">
      <alignment horizontal="left" vertical="distributed" wrapText="1"/>
    </xf>
    <xf numFmtId="0" fontId="122" fillId="23" borderId="0" xfId="13" applyFont="1" applyFill="1" applyBorder="1" applyAlignment="1">
      <alignment horizontal="left" vertical="distributed" wrapText="1"/>
    </xf>
    <xf numFmtId="0" fontId="122" fillId="23" borderId="6" xfId="13" applyFont="1" applyFill="1" applyBorder="1" applyAlignment="1">
      <alignment horizontal="left" vertical="distributed" wrapText="1"/>
    </xf>
    <xf numFmtId="0" fontId="122" fillId="23" borderId="8" xfId="13" applyFont="1" applyFill="1" applyBorder="1" applyAlignment="1">
      <alignment horizontal="left" vertical="distributed" wrapText="1"/>
    </xf>
    <xf numFmtId="0" fontId="122" fillId="23" borderId="9" xfId="13" applyFont="1" applyFill="1" applyBorder="1" applyAlignment="1">
      <alignment horizontal="left" vertical="distributed" wrapText="1"/>
    </xf>
    <xf numFmtId="0" fontId="122" fillId="23" borderId="10" xfId="13" applyFont="1" applyFill="1" applyBorder="1" applyAlignment="1">
      <alignment horizontal="left" vertical="distributed" wrapText="1"/>
    </xf>
    <xf numFmtId="184" fontId="64" fillId="22" borderId="2" xfId="13" applyNumberFormat="1" applyFont="1" applyFill="1" applyBorder="1" applyAlignment="1" applyProtection="1">
      <alignment horizontal="center" vertical="center" wrapText="1"/>
    </xf>
    <xf numFmtId="184" fontId="64" fillId="22" borderId="0" xfId="13" applyNumberFormat="1" applyFont="1" applyFill="1" applyBorder="1" applyAlignment="1" applyProtection="1">
      <alignment horizontal="center" vertical="center" wrapText="1"/>
    </xf>
    <xf numFmtId="184" fontId="64" fillId="22" borderId="9" xfId="13" applyNumberFormat="1" applyFont="1" applyFill="1" applyBorder="1" applyAlignment="1" applyProtection="1">
      <alignment horizontal="center" vertical="center" wrapText="1"/>
    </xf>
    <xf numFmtId="0" fontId="64" fillId="0" borderId="33" xfId="13" applyFont="1" applyFill="1" applyBorder="1" applyAlignment="1" applyProtection="1">
      <alignment horizontal="left" vertical="center" wrapText="1"/>
    </xf>
    <xf numFmtId="0" fontId="64" fillId="0" borderId="40" xfId="13" applyFont="1" applyFill="1" applyBorder="1" applyAlignment="1" applyProtection="1">
      <alignment horizontal="left" vertical="center" wrapText="1"/>
    </xf>
    <xf numFmtId="0" fontId="64" fillId="0" borderId="28" xfId="13" applyFont="1" applyFill="1" applyBorder="1" applyAlignment="1" applyProtection="1">
      <alignment horizontal="left" vertical="center" wrapText="1"/>
    </xf>
    <xf numFmtId="0" fontId="61" fillId="0" borderId="5" xfId="13" applyFont="1" applyFill="1" applyBorder="1" applyAlignment="1" applyProtection="1">
      <alignment horizontal="center" vertical="center" wrapText="1"/>
      <protection locked="0"/>
    </xf>
    <xf numFmtId="0" fontId="61" fillId="0" borderId="15" xfId="13" applyFont="1" applyFill="1" applyBorder="1" applyAlignment="1" applyProtection="1">
      <alignment horizontal="center" vertical="center" wrapText="1"/>
      <protection locked="0"/>
    </xf>
    <xf numFmtId="0" fontId="61" fillId="0" borderId="17" xfId="13" applyFont="1" applyFill="1" applyBorder="1" applyAlignment="1" applyProtection="1">
      <alignment horizontal="center" vertical="center" wrapText="1"/>
      <protection locked="0"/>
    </xf>
    <xf numFmtId="0" fontId="61" fillId="0" borderId="91" xfId="13" applyFont="1" applyFill="1" applyBorder="1" applyAlignment="1" applyProtection="1">
      <alignment horizontal="center" vertical="center" wrapText="1"/>
      <protection locked="0"/>
    </xf>
    <xf numFmtId="0" fontId="93" fillId="0" borderId="10" xfId="13" applyFont="1" applyFill="1" applyBorder="1" applyAlignment="1" applyProtection="1">
      <alignment horizontal="center" vertical="center" wrapText="1"/>
      <protection locked="0"/>
    </xf>
    <xf numFmtId="0" fontId="93" fillId="0" borderId="19" xfId="13" applyFont="1" applyFill="1" applyBorder="1" applyAlignment="1" applyProtection="1">
      <alignment horizontal="center" vertical="center" wrapText="1"/>
      <protection locked="0"/>
    </xf>
    <xf numFmtId="0" fontId="93" fillId="0" borderId="8" xfId="13" applyFont="1" applyFill="1" applyBorder="1" applyAlignment="1" applyProtection="1">
      <alignment horizontal="center" vertical="center" wrapText="1"/>
      <protection locked="0"/>
    </xf>
    <xf numFmtId="0" fontId="93" fillId="0" borderId="92" xfId="13" applyFont="1" applyFill="1" applyBorder="1" applyAlignment="1" applyProtection="1">
      <alignment horizontal="center" vertical="center" wrapText="1"/>
      <protection locked="0"/>
    </xf>
    <xf numFmtId="0" fontId="64" fillId="0" borderId="2" xfId="13" applyFont="1" applyFill="1" applyBorder="1" applyAlignment="1" applyProtection="1">
      <alignment horizontal="center" vertical="center" wrapText="1"/>
    </xf>
    <xf numFmtId="0" fontId="64" fillId="0" borderId="0" xfId="13" applyFont="1" applyFill="1" applyBorder="1" applyAlignment="1" applyProtection="1">
      <alignment horizontal="center" vertical="center" wrapText="1"/>
    </xf>
    <xf numFmtId="0" fontId="64" fillId="0" borderId="9" xfId="13" applyFont="1" applyFill="1" applyBorder="1" applyAlignment="1" applyProtection="1">
      <alignment horizontal="center" vertical="center" wrapText="1"/>
    </xf>
    <xf numFmtId="182" fontId="64" fillId="22" borderId="2" xfId="13" applyNumberFormat="1" applyFont="1" applyFill="1" applyBorder="1" applyAlignment="1" applyProtection="1">
      <alignment horizontal="center" vertical="center" wrapText="1"/>
      <protection locked="0"/>
    </xf>
    <xf numFmtId="182" fontId="64" fillId="22" borderId="0" xfId="13" applyNumberFormat="1" applyFont="1" applyFill="1" applyBorder="1" applyAlignment="1" applyProtection="1">
      <alignment horizontal="center" vertical="center" wrapText="1"/>
      <protection locked="0"/>
    </xf>
    <xf numFmtId="182" fontId="64" fillId="22" borderId="9" xfId="13" applyNumberFormat="1" applyFont="1" applyFill="1" applyBorder="1" applyAlignment="1" applyProtection="1">
      <alignment horizontal="center" vertical="center" wrapText="1"/>
      <protection locked="0"/>
    </xf>
    <xf numFmtId="0" fontId="64" fillId="0" borderId="2" xfId="13" applyFont="1" applyFill="1" applyBorder="1" applyAlignment="1" applyProtection="1">
      <alignment horizontal="right" vertical="center" wrapText="1"/>
    </xf>
    <xf numFmtId="0" fontId="64" fillId="0" borderId="0" xfId="13" applyFont="1" applyFill="1" applyBorder="1" applyAlignment="1" applyProtection="1">
      <alignment horizontal="right" vertical="center" wrapText="1"/>
    </xf>
    <xf numFmtId="0" fontId="64" fillId="0" borderId="9" xfId="13" applyFont="1" applyFill="1" applyBorder="1" applyAlignment="1" applyProtection="1">
      <alignment horizontal="right" vertical="center" wrapText="1"/>
    </xf>
    <xf numFmtId="0" fontId="11" fillId="13" borderId="0" xfId="5" applyFont="1" applyFill="1" applyAlignment="1">
      <alignment horizontal="left" vertical="center" wrapText="1"/>
    </xf>
    <xf numFmtId="0" fontId="56" fillId="2" borderId="0" xfId="13" applyFont="1" applyFill="1" applyAlignment="1">
      <alignment horizontal="center" vertical="center"/>
    </xf>
    <xf numFmtId="0" fontId="57" fillId="2" borderId="64" xfId="13" applyFont="1" applyFill="1" applyBorder="1" applyAlignment="1">
      <alignment horizontal="center" vertical="center"/>
    </xf>
    <xf numFmtId="182" fontId="63" fillId="0" borderId="88" xfId="13" applyNumberFormat="1" applyFont="1" applyFill="1" applyBorder="1" applyAlignment="1">
      <alignment horizontal="center" vertical="center" wrapText="1"/>
    </xf>
    <xf numFmtId="182" fontId="63" fillId="0" borderId="77" xfId="13" applyNumberFormat="1" applyFont="1" applyFill="1" applyBorder="1" applyAlignment="1">
      <alignment horizontal="center" vertical="center" wrapText="1"/>
    </xf>
    <xf numFmtId="182" fontId="63" fillId="0" borderId="90" xfId="13" applyNumberFormat="1" applyFont="1" applyFill="1" applyBorder="1" applyAlignment="1">
      <alignment horizontal="center" vertical="center" wrapText="1"/>
    </xf>
    <xf numFmtId="182" fontId="63" fillId="0" borderId="9" xfId="13" applyNumberFormat="1" applyFont="1" applyFill="1" applyBorder="1" applyAlignment="1">
      <alignment horizontal="center" vertical="center" wrapText="1"/>
    </xf>
    <xf numFmtId="182" fontId="63" fillId="0" borderId="89" xfId="13" applyNumberFormat="1" applyFont="1" applyFill="1" applyBorder="1" applyAlignment="1">
      <alignment horizontal="left" vertical="center" wrapText="1"/>
    </xf>
    <xf numFmtId="182" fontId="63" fillId="0" borderId="10" xfId="13" applyNumberFormat="1" applyFont="1" applyFill="1" applyBorder="1" applyAlignment="1">
      <alignment horizontal="left" vertical="center" wrapText="1"/>
    </xf>
    <xf numFmtId="0" fontId="60" fillId="0" borderId="14" xfId="13" applyFont="1" applyFill="1" applyBorder="1" applyAlignment="1">
      <alignment horizontal="center" vertical="center" wrapText="1"/>
    </xf>
    <xf numFmtId="0" fontId="59" fillId="22" borderId="77" xfId="13" applyFont="1" applyFill="1" applyBorder="1" applyAlignment="1" applyProtection="1">
      <alignment horizontal="center" vertical="center" wrapText="1"/>
      <protection locked="0"/>
    </xf>
    <xf numFmtId="0" fontId="59" fillId="22" borderId="80" xfId="13" applyFont="1" applyFill="1" applyBorder="1" applyAlignment="1" applyProtection="1">
      <alignment horizontal="center" vertical="center" wrapText="1"/>
      <protection locked="0"/>
    </xf>
    <xf numFmtId="0" fontId="59" fillId="22" borderId="9" xfId="13" applyFont="1" applyFill="1" applyBorder="1" applyAlignment="1" applyProtection="1">
      <alignment horizontal="center" vertical="center" wrapText="1"/>
      <protection locked="0"/>
    </xf>
    <xf numFmtId="0" fontId="59" fillId="22" borderId="83" xfId="13" applyFont="1" applyFill="1" applyBorder="1" applyAlignment="1" applyProtection="1">
      <alignment horizontal="center" vertical="center" wrapText="1"/>
      <protection locked="0"/>
    </xf>
    <xf numFmtId="0" fontId="59" fillId="0" borderId="93" xfId="13" applyFont="1" applyFill="1" applyBorder="1" applyAlignment="1">
      <alignment horizontal="center" vertical="center" wrapText="1"/>
    </xf>
    <xf numFmtId="0" fontId="59" fillId="0" borderId="15" xfId="13" applyFont="1" applyFill="1" applyBorder="1" applyAlignment="1">
      <alignment horizontal="center" vertical="center" wrapText="1"/>
    </xf>
    <xf numFmtId="49" fontId="65" fillId="22" borderId="17" xfId="13" applyNumberFormat="1" applyFont="1" applyFill="1" applyBorder="1" applyAlignment="1" applyProtection="1">
      <alignment horizontal="center" vertical="center" wrapText="1"/>
    </xf>
    <xf numFmtId="49" fontId="65" fillId="22" borderId="2" xfId="13" applyNumberFormat="1" applyFont="1" applyFill="1" applyBorder="1" applyAlignment="1" applyProtection="1">
      <alignment horizontal="center" vertical="center" wrapText="1"/>
    </xf>
    <xf numFmtId="49" fontId="65" fillId="22" borderId="5" xfId="13" applyNumberFormat="1" applyFont="1" applyFill="1" applyBorder="1" applyAlignment="1" applyProtection="1">
      <alignment horizontal="center" vertical="center" wrapText="1"/>
    </xf>
    <xf numFmtId="49" fontId="65" fillId="22" borderId="8" xfId="13" applyNumberFormat="1" applyFont="1" applyFill="1" applyBorder="1" applyAlignment="1" applyProtection="1">
      <alignment horizontal="center" vertical="center" wrapText="1"/>
    </xf>
    <xf numFmtId="49" fontId="65" fillId="22" borderId="9" xfId="13" applyNumberFormat="1" applyFont="1" applyFill="1" applyBorder="1" applyAlignment="1" applyProtection="1">
      <alignment horizontal="center" vertical="center" wrapText="1"/>
    </xf>
    <xf numFmtId="49" fontId="65" fillId="22" borderId="10" xfId="13" applyNumberFormat="1" applyFont="1" applyFill="1" applyBorder="1" applyAlignment="1" applyProtection="1">
      <alignment horizontal="center" vertical="center" wrapText="1"/>
    </xf>
    <xf numFmtId="182" fontId="58" fillId="0" borderId="113" xfId="13" applyNumberFormat="1" applyFont="1" applyFill="1" applyBorder="1" applyAlignment="1" applyProtection="1">
      <alignment horizontal="center" vertical="center" wrapText="1"/>
      <protection locked="0"/>
    </xf>
    <xf numFmtId="182" fontId="58" fillId="0" borderId="96" xfId="13" applyNumberFormat="1" applyFont="1" applyFill="1" applyBorder="1" applyAlignment="1" applyProtection="1">
      <alignment horizontal="center" vertical="center" wrapText="1"/>
      <protection locked="0"/>
    </xf>
    <xf numFmtId="182" fontId="58" fillId="0" borderId="112" xfId="13" applyNumberFormat="1" applyFont="1" applyFill="1" applyBorder="1" applyAlignment="1" applyProtection="1">
      <alignment horizontal="center" vertical="center" wrapText="1"/>
      <protection locked="0"/>
    </xf>
    <xf numFmtId="0" fontId="59" fillId="0" borderId="94" xfId="13" applyFont="1" applyFill="1" applyBorder="1" applyAlignment="1">
      <alignment horizontal="center" vertical="center" wrapText="1"/>
    </xf>
    <xf numFmtId="0" fontId="59" fillId="0" borderId="19" xfId="13" applyFont="1" applyFill="1" applyBorder="1" applyAlignment="1">
      <alignment horizontal="center" vertical="center" wrapText="1"/>
    </xf>
    <xf numFmtId="0" fontId="61" fillId="0" borderId="1" xfId="13" applyFont="1" applyFill="1" applyBorder="1" applyAlignment="1">
      <alignment horizontal="center" vertical="center" wrapText="1"/>
    </xf>
    <xf numFmtId="0" fontId="64" fillId="0" borderId="17" xfId="13" applyFont="1" applyFill="1" applyBorder="1" applyAlignment="1" applyProtection="1">
      <alignment horizontal="center" vertical="center" wrapText="1"/>
    </xf>
    <xf numFmtId="0" fontId="64" fillId="0" borderId="7" xfId="13" applyFont="1" applyFill="1" applyBorder="1" applyAlignment="1" applyProtection="1">
      <alignment horizontal="center" vertical="center" wrapText="1"/>
    </xf>
    <xf numFmtId="0" fontId="64" fillId="0" borderId="8" xfId="13" applyFont="1" applyFill="1" applyBorder="1" applyAlignment="1" applyProtection="1">
      <alignment horizontal="center" vertical="center" wrapText="1"/>
    </xf>
    <xf numFmtId="0" fontId="64" fillId="22" borderId="2" xfId="13" applyFont="1" applyFill="1" applyBorder="1" applyAlignment="1" applyProtection="1">
      <alignment horizontal="center" vertical="center" wrapText="1"/>
      <protection locked="0"/>
    </xf>
    <xf numFmtId="0" fontId="64" fillId="22" borderId="0" xfId="13" applyFont="1" applyFill="1" applyBorder="1" applyAlignment="1" applyProtection="1">
      <alignment horizontal="center" vertical="center" wrapText="1"/>
      <protection locked="0"/>
    </xf>
    <xf numFmtId="0" fontId="64" fillId="22" borderId="9" xfId="13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 shrinkToFit="1"/>
    </xf>
    <xf numFmtId="0" fontId="23" fillId="0" borderId="13" xfId="0" applyFont="1" applyFill="1" applyBorder="1" applyAlignment="1">
      <alignment horizontal="center" vertical="center" shrinkToFit="1"/>
    </xf>
    <xf numFmtId="0" fontId="23" fillId="0" borderId="21" xfId="0" applyFont="1" applyFill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wrapText="1" shrinkToFit="1"/>
    </xf>
    <xf numFmtId="0" fontId="23" fillId="0" borderId="2" xfId="0" applyFont="1" applyBorder="1" applyAlignment="1">
      <alignment horizontal="center" vertical="center" wrapText="1" shrinkToFit="1"/>
    </xf>
    <xf numFmtId="0" fontId="23" fillId="0" borderId="33" xfId="0" applyFont="1" applyBorder="1" applyAlignment="1">
      <alignment horizontal="center" vertical="center" wrapText="1" shrinkToFit="1"/>
    </xf>
    <xf numFmtId="0" fontId="23" fillId="0" borderId="7" xfId="0" applyFont="1" applyBorder="1" applyAlignment="1">
      <alignment horizontal="center" vertical="center" wrapText="1" shrinkToFit="1"/>
    </xf>
    <xf numFmtId="0" fontId="23" fillId="0" borderId="0" xfId="0" applyFont="1" applyBorder="1" applyAlignment="1">
      <alignment horizontal="center" vertical="center" wrapText="1" shrinkToFit="1"/>
    </xf>
    <xf numFmtId="0" fontId="23" fillId="0" borderId="40" xfId="0" applyFont="1" applyBorder="1" applyAlignment="1">
      <alignment horizontal="center" vertical="center" wrapText="1" shrinkToFit="1"/>
    </xf>
    <xf numFmtId="0" fontId="26" fillId="0" borderId="56" xfId="0" applyFont="1" applyBorder="1" applyAlignment="1">
      <alignment horizontal="center" vertical="center" shrinkToFit="1"/>
    </xf>
    <xf numFmtId="0" fontId="26" fillId="0" borderId="57" xfId="0" applyFont="1" applyBorder="1" applyAlignment="1">
      <alignment horizontal="center" vertical="center" shrinkToFit="1"/>
    </xf>
    <xf numFmtId="0" fontId="26" fillId="0" borderId="58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5" xfId="0" applyFont="1" applyFill="1" applyBorder="1" applyAlignment="1">
      <alignment horizontal="center" vertical="center" shrinkToFit="1"/>
    </xf>
    <xf numFmtId="0" fontId="23" fillId="0" borderId="117" xfId="0" applyFont="1" applyBorder="1" applyAlignment="1">
      <alignment horizontal="center" vertical="center" shrinkToFit="1"/>
    </xf>
    <xf numFmtId="0" fontId="23" fillId="0" borderId="118" xfId="0" applyFont="1" applyBorder="1" applyAlignment="1">
      <alignment horizontal="center" vertical="center" shrinkToFit="1"/>
    </xf>
    <xf numFmtId="0" fontId="23" fillId="0" borderId="119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110" fillId="0" borderId="0" xfId="2" applyFont="1" applyAlignment="1">
      <alignment horizontal="center" vertical="top"/>
    </xf>
    <xf numFmtId="0" fontId="24" fillId="0" borderId="0" xfId="0" applyFont="1" applyBorder="1" applyAlignment="1">
      <alignment horizontal="center" vertical="center" shrinkToFi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22" xfId="0" applyFont="1" applyFill="1" applyBorder="1" applyAlignment="1">
      <alignment horizontal="center" vertical="center" shrinkToFit="1"/>
    </xf>
    <xf numFmtId="0" fontId="23" fillId="0" borderId="4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43" xfId="0" applyFont="1" applyFill="1" applyBorder="1" applyAlignment="1">
      <alignment horizontal="center" vertical="center" shrinkToFit="1"/>
    </xf>
    <xf numFmtId="0" fontId="28" fillId="0" borderId="0" xfId="0" applyFont="1" applyBorder="1" applyAlignment="1">
      <alignment horizontal="left" vertical="center" shrinkToFit="1"/>
    </xf>
    <xf numFmtId="0" fontId="25" fillId="0" borderId="0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52" xfId="0" applyFont="1" applyBorder="1" applyAlignment="1">
      <alignment horizontal="center" vertical="center" shrinkToFit="1"/>
    </xf>
    <xf numFmtId="0" fontId="23" fillId="0" borderId="59" xfId="0" applyFont="1" applyBorder="1" applyAlignment="1">
      <alignment horizontal="center" vertical="center" shrinkToFit="1"/>
    </xf>
    <xf numFmtId="0" fontId="23" fillId="0" borderId="60" xfId="0" applyFont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3" fillId="0" borderId="52" xfId="0" applyFont="1" applyFill="1" applyBorder="1" applyAlignment="1">
      <alignment horizontal="left" vertical="center" shrinkToFit="1"/>
    </xf>
    <xf numFmtId="0" fontId="23" fillId="0" borderId="24" xfId="0" applyFont="1" applyFill="1" applyBorder="1" applyAlignment="1">
      <alignment horizontal="left" vertical="center" shrinkToFit="1"/>
    </xf>
    <xf numFmtId="0" fontId="164" fillId="2" borderId="13" xfId="0" applyFont="1" applyFill="1" applyBorder="1" applyAlignment="1">
      <alignment horizontal="center" vertical="center"/>
    </xf>
    <xf numFmtId="0" fontId="164" fillId="2" borderId="12" xfId="0" applyFont="1" applyFill="1" applyBorder="1" applyAlignment="1">
      <alignment horizontal="center" vertical="center"/>
    </xf>
    <xf numFmtId="38" fontId="134" fillId="30" borderId="173" xfId="6" applyFont="1" applyFill="1" applyBorder="1" applyAlignment="1">
      <alignment horizontal="center" vertical="center" wrapText="1" shrinkToFit="1"/>
    </xf>
    <xf numFmtId="38" fontId="134" fillId="30" borderId="174" xfId="6" applyFont="1" applyFill="1" applyBorder="1" applyAlignment="1">
      <alignment horizontal="center" vertical="center" wrapText="1" shrinkToFit="1"/>
    </xf>
    <xf numFmtId="38" fontId="134" fillId="30" borderId="175" xfId="6" applyFont="1" applyFill="1" applyBorder="1" applyAlignment="1">
      <alignment horizontal="center" vertical="center" wrapText="1" shrinkToFit="1"/>
    </xf>
    <xf numFmtId="38" fontId="142" fillId="0" borderId="173" xfId="6" applyFont="1" applyFill="1" applyBorder="1" applyAlignment="1">
      <alignment horizontal="center" vertical="center" wrapText="1" shrinkToFit="1"/>
    </xf>
    <xf numFmtId="38" fontId="142" fillId="0" borderId="174" xfId="6" applyFont="1" applyFill="1" applyBorder="1" applyAlignment="1">
      <alignment horizontal="center" vertical="center" wrapText="1" shrinkToFit="1"/>
    </xf>
    <xf numFmtId="38" fontId="142" fillId="0" borderId="175" xfId="6" applyFont="1" applyFill="1" applyBorder="1" applyAlignment="1">
      <alignment horizontal="center" vertical="center" wrapText="1" shrinkToFit="1"/>
    </xf>
    <xf numFmtId="38" fontId="137" fillId="0" borderId="164" xfId="6" applyFont="1" applyFill="1" applyBorder="1" applyAlignment="1">
      <alignment horizontal="right" vertical="center"/>
    </xf>
    <xf numFmtId="38" fontId="137" fillId="0" borderId="161" xfId="6" applyFont="1" applyFill="1" applyBorder="1" applyAlignment="1">
      <alignment horizontal="right" vertical="center"/>
    </xf>
    <xf numFmtId="38" fontId="127" fillId="30" borderId="168" xfId="6" applyFont="1" applyFill="1" applyBorder="1" applyAlignment="1">
      <alignment horizontal="right" vertical="center" shrinkToFit="1"/>
    </xf>
    <xf numFmtId="38" fontId="127" fillId="30" borderId="161" xfId="6" applyFont="1" applyFill="1" applyBorder="1" applyAlignment="1">
      <alignment horizontal="right" vertical="center" shrinkToFit="1"/>
    </xf>
    <xf numFmtId="38" fontId="127" fillId="30" borderId="95" xfId="6" applyFont="1" applyFill="1" applyBorder="1" applyAlignment="1">
      <alignment horizontal="center" vertical="center" wrapText="1" shrinkToFit="1"/>
    </xf>
    <xf numFmtId="38" fontId="127" fillId="30" borderId="5" xfId="6" applyFont="1" applyFill="1" applyBorder="1" applyAlignment="1">
      <alignment horizontal="center" vertical="center" wrapText="1" shrinkToFit="1"/>
    </xf>
    <xf numFmtId="38" fontId="127" fillId="30" borderId="97" xfId="6" applyFont="1" applyFill="1" applyBorder="1" applyAlignment="1">
      <alignment horizontal="center" vertical="center" wrapText="1" shrinkToFit="1"/>
    </xf>
    <xf numFmtId="38" fontId="127" fillId="30" borderId="6" xfId="6" applyFont="1" applyFill="1" applyBorder="1" applyAlignment="1">
      <alignment horizontal="center" vertical="center" wrapText="1" shrinkToFit="1"/>
    </xf>
    <xf numFmtId="38" fontId="127" fillId="30" borderId="68" xfId="6" applyFont="1" applyFill="1" applyBorder="1" applyAlignment="1">
      <alignment horizontal="center" vertical="center" wrapText="1" shrinkToFit="1"/>
    </xf>
    <xf numFmtId="38" fontId="127" fillId="30" borderId="167" xfId="6" applyFont="1" applyFill="1" applyBorder="1" applyAlignment="1">
      <alignment horizontal="center" vertical="center" wrapText="1" shrinkToFit="1"/>
    </xf>
    <xf numFmtId="38" fontId="127" fillId="28" borderId="88" xfId="6" applyFont="1" applyFill="1" applyBorder="1" applyAlignment="1">
      <alignment horizontal="center" vertical="center" wrapText="1" shrinkToFit="1"/>
    </xf>
    <xf numFmtId="38" fontId="127" fillId="28" borderId="89" xfId="6" applyFont="1" applyFill="1" applyBorder="1" applyAlignment="1">
      <alignment horizontal="center" vertical="center" wrapText="1" shrinkToFit="1"/>
    </xf>
    <xf numFmtId="38" fontId="127" fillId="28" borderId="97" xfId="6" applyFont="1" applyFill="1" applyBorder="1" applyAlignment="1">
      <alignment horizontal="center" vertical="center" wrapText="1" shrinkToFit="1"/>
    </xf>
    <xf numFmtId="38" fontId="127" fillId="28" borderId="6" xfId="6" applyFont="1" applyFill="1" applyBorder="1" applyAlignment="1">
      <alignment horizontal="center" vertical="center" wrapText="1" shrinkToFit="1"/>
    </xf>
    <xf numFmtId="38" fontId="127" fillId="28" borderId="68" xfId="6" applyFont="1" applyFill="1" applyBorder="1" applyAlignment="1">
      <alignment horizontal="center" vertical="center" wrapText="1" shrinkToFit="1"/>
    </xf>
    <xf numFmtId="38" fontId="127" fillId="28" borderId="64" xfId="6" applyFont="1" applyFill="1" applyBorder="1" applyAlignment="1">
      <alignment horizontal="center" vertical="center" wrapText="1" shrinkToFit="1"/>
    </xf>
    <xf numFmtId="38" fontId="134" fillId="25" borderId="164" xfId="6" applyFont="1" applyFill="1" applyBorder="1" applyAlignment="1">
      <alignment horizontal="center" vertical="center"/>
    </xf>
    <xf numFmtId="38" fontId="147" fillId="2" borderId="0" xfId="6" applyFont="1" applyFill="1" applyBorder="1" applyAlignment="1">
      <alignment horizontal="center" vertical="center"/>
    </xf>
    <xf numFmtId="38" fontId="136" fillId="32" borderId="66" xfId="6" applyFont="1" applyFill="1" applyBorder="1" applyAlignment="1">
      <alignment horizontal="right" vertical="center" shrinkToFit="1"/>
    </xf>
    <xf numFmtId="38" fontId="136" fillId="32" borderId="73" xfId="6" applyFont="1" applyFill="1" applyBorder="1" applyAlignment="1">
      <alignment horizontal="right" vertical="center" shrinkToFit="1"/>
    </xf>
    <xf numFmtId="0" fontId="146" fillId="2" borderId="0" xfId="0" applyFont="1" applyFill="1" applyBorder="1" applyAlignment="1">
      <alignment horizontal="center" vertical="center"/>
    </xf>
    <xf numFmtId="0" fontId="130" fillId="24" borderId="160" xfId="0" applyFont="1" applyFill="1" applyBorder="1" applyAlignment="1">
      <alignment horizontal="right" vertical="center"/>
    </xf>
    <xf numFmtId="0" fontId="130" fillId="24" borderId="161" xfId="0" applyFont="1" applyFill="1" applyBorder="1" applyAlignment="1">
      <alignment horizontal="right" vertical="center"/>
    </xf>
    <xf numFmtId="0" fontId="146" fillId="2" borderId="9" xfId="0" applyFont="1" applyFill="1" applyBorder="1" applyAlignment="1">
      <alignment horizontal="center" vertical="center"/>
    </xf>
    <xf numFmtId="0" fontId="130" fillId="0" borderId="171" xfId="0" applyFont="1" applyBorder="1" applyAlignment="1">
      <alignment horizontal="right" vertical="center"/>
    </xf>
    <xf numFmtId="0" fontId="130" fillId="0" borderId="21" xfId="0" applyFont="1" applyBorder="1" applyAlignment="1">
      <alignment horizontal="right" vertical="center"/>
    </xf>
  </cellXfs>
  <cellStyles count="30">
    <cellStyle name="ハイパーリンク" xfId="8" builtinId="8"/>
    <cellStyle name="桁区切り 2" xfId="3" xr:uid="{00000000-0005-0000-0000-000001000000}"/>
    <cellStyle name="桁区切り 3" xfId="6" xr:uid="{00000000-0005-0000-0000-000002000000}"/>
    <cellStyle name="桁区切り 4" xfId="29" xr:uid="{00000000-0005-0000-0000-000003000000}"/>
    <cellStyle name="標準" xfId="0" builtinId="0"/>
    <cellStyle name="標準 10" xfId="15" xr:uid="{00000000-0005-0000-0000-000005000000}"/>
    <cellStyle name="標準 10 2" xfId="26" xr:uid="{00000000-0005-0000-0000-000006000000}"/>
    <cellStyle name="標準 11" xfId="16" xr:uid="{00000000-0005-0000-0000-000007000000}"/>
    <cellStyle name="標準 11 2" xfId="27" xr:uid="{00000000-0005-0000-0000-000008000000}"/>
    <cellStyle name="標準 12" xfId="28" xr:uid="{00000000-0005-0000-0000-000009000000}"/>
    <cellStyle name="標準 2" xfId="2" xr:uid="{00000000-0005-0000-0000-00000A000000}"/>
    <cellStyle name="標準 2 2 2" xfId="1" xr:uid="{00000000-0005-0000-0000-00000B000000}"/>
    <cellStyle name="標準 3" xfId="4" xr:uid="{00000000-0005-0000-0000-00000C000000}"/>
    <cellStyle name="標準 3 2" xfId="17" xr:uid="{00000000-0005-0000-0000-00000D000000}"/>
    <cellStyle name="標準 4" xfId="5" xr:uid="{00000000-0005-0000-0000-00000E000000}"/>
    <cellStyle name="標準 4 2" xfId="12" xr:uid="{00000000-0005-0000-0000-00000F000000}"/>
    <cellStyle name="標準 4 2 2" xfId="13" xr:uid="{00000000-0005-0000-0000-000010000000}"/>
    <cellStyle name="標準 4 2 2 2" xfId="24" xr:uid="{00000000-0005-0000-0000-000011000000}"/>
    <cellStyle name="標準 4 2 3" xfId="23" xr:uid="{00000000-0005-0000-0000-000012000000}"/>
    <cellStyle name="標準 4 3" xfId="18" xr:uid="{00000000-0005-0000-0000-000013000000}"/>
    <cellStyle name="標準 5" xfId="7" xr:uid="{00000000-0005-0000-0000-000014000000}"/>
    <cellStyle name="標準 5 2" xfId="19" xr:uid="{00000000-0005-0000-0000-000015000000}"/>
    <cellStyle name="標準 6" xfId="9" xr:uid="{00000000-0005-0000-0000-000016000000}"/>
    <cellStyle name="標準 6 2" xfId="20" xr:uid="{00000000-0005-0000-0000-000017000000}"/>
    <cellStyle name="標準 7" xfId="10" xr:uid="{00000000-0005-0000-0000-000018000000}"/>
    <cellStyle name="標準 7 2" xfId="21" xr:uid="{00000000-0005-0000-0000-000019000000}"/>
    <cellStyle name="標準 8" xfId="11" xr:uid="{00000000-0005-0000-0000-00001A000000}"/>
    <cellStyle name="標準 8 2" xfId="22" xr:uid="{00000000-0005-0000-0000-00001B000000}"/>
    <cellStyle name="標準 9" xfId="14" xr:uid="{00000000-0005-0000-0000-00001C000000}"/>
    <cellStyle name="標準 9 2" xfId="25" xr:uid="{00000000-0005-0000-0000-00001D000000}"/>
  </cellStyles>
  <dxfs count="31">
    <dxf>
      <font>
        <color rgb="FFFF0000"/>
      </font>
    </dxf>
    <dxf>
      <fill>
        <patternFill>
          <bgColor rgb="FFCCFFFF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FFE1FF"/>
        </patternFill>
      </fill>
    </dxf>
    <dxf>
      <fill>
        <patternFill>
          <bgColor rgb="FFFFFFDC"/>
        </patternFill>
      </fill>
    </dxf>
    <dxf>
      <fill>
        <patternFill>
          <bgColor rgb="FFE6FFE6"/>
        </patternFill>
      </fill>
    </dxf>
    <dxf>
      <fill>
        <patternFill>
          <bgColor rgb="FFFFEBFA"/>
        </patternFill>
      </fill>
    </dxf>
    <dxf>
      <fill>
        <patternFill>
          <bgColor rgb="FFE6FFE6"/>
        </patternFill>
      </fill>
    </dxf>
    <dxf>
      <fill>
        <patternFill>
          <bgColor rgb="FFFFFFDC"/>
        </patternFill>
      </fill>
    </dxf>
    <dxf>
      <fill>
        <patternFill>
          <bgColor rgb="FFE6FFE6"/>
        </patternFill>
      </fill>
    </dxf>
    <dxf>
      <fill>
        <patternFill>
          <bgColor rgb="FFFFFFDC"/>
        </patternFill>
      </fill>
    </dxf>
    <dxf>
      <fill>
        <patternFill>
          <bgColor rgb="FFFFEBFA"/>
        </patternFill>
      </fill>
    </dxf>
    <dxf>
      <fill>
        <patternFill>
          <bgColor rgb="FFE6FFE6"/>
        </patternFill>
      </fill>
    </dxf>
    <dxf>
      <fill>
        <patternFill>
          <bgColor rgb="FFFFFFDC"/>
        </patternFill>
      </fill>
    </dxf>
    <dxf>
      <fill>
        <patternFill>
          <bgColor rgb="FFE6FFE6"/>
        </patternFill>
      </fill>
    </dxf>
    <dxf>
      <fill>
        <patternFill>
          <bgColor rgb="FFFFFFDC"/>
        </patternFill>
      </fill>
    </dxf>
    <dxf>
      <fill>
        <patternFill>
          <bgColor rgb="FFFFEBFA"/>
        </patternFill>
      </fill>
    </dxf>
    <dxf>
      <fill>
        <patternFill>
          <bgColor rgb="FFFFEBFA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CCFF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ont>
        <color rgb="FF0070C0"/>
      </font>
      <fill>
        <patternFill>
          <bgColor rgb="FFFFCCFF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</dxf>
    <dxf>
      <fill>
        <patternFill>
          <bgColor rgb="FFFFFFE6"/>
        </patternFill>
      </fill>
    </dxf>
  </dxfs>
  <tableStyles count="0" defaultTableStyle="TableStyleMedium2" defaultPivotStyle="PivotStyleLight16"/>
  <colors>
    <mruColors>
      <color rgb="FFFFFFE6"/>
      <color rgb="FFFFFFCC"/>
      <color rgb="FF92D056"/>
      <color rgb="FF33CC33"/>
      <color rgb="FFFFFF99"/>
      <color rgb="FFFFCCFF"/>
      <color rgb="FFFF99FF"/>
      <color rgb="FFF0FFCC"/>
      <color rgb="FFFFE5FF"/>
      <color rgb="FFFFEF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295276</xdr:colOff>
      <xdr:row>16</xdr:row>
      <xdr:rowOff>96564</xdr:rowOff>
    </xdr:from>
    <xdr:to>
      <xdr:col>8</xdr:col>
      <xdr:colOff>969908</xdr:colOff>
      <xdr:row>17</xdr:row>
      <xdr:rowOff>85725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1162051" y="4049439"/>
          <a:ext cx="4208407" cy="465411"/>
          <a:chOff x="7741198" y="6005677"/>
          <a:chExt cx="4325992" cy="466068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741198" y="6099613"/>
            <a:ext cx="4289535" cy="372132"/>
          </a:xfrm>
          <a:prstGeom prst="rect">
            <a:avLst/>
          </a:prstGeom>
        </xdr:spPr>
      </xdr:pic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7779298" y="6032938"/>
            <a:ext cx="628650" cy="257832"/>
          </a:xfrm>
          <a:prstGeom prst="ellipse">
            <a:avLst/>
          </a:prstGeom>
          <a:no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右矢印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11278586" y="6005677"/>
            <a:ext cx="788604" cy="343557"/>
          </a:xfrm>
          <a:prstGeom prst="rightArrow">
            <a:avLst>
              <a:gd name="adj1" fmla="val 50000"/>
              <a:gd name="adj2" fmla="val 80592"/>
            </a:avLst>
          </a:prstGeom>
          <a:no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40531</xdr:colOff>
      <xdr:row>16</xdr:row>
      <xdr:rowOff>252522</xdr:rowOff>
    </xdr:from>
    <xdr:to>
      <xdr:col>4</xdr:col>
      <xdr:colOff>428625</xdr:colOff>
      <xdr:row>17</xdr:row>
      <xdr:rowOff>238126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endCxn id="10" idx="6"/>
        </xdr:cNvCxnSpPr>
      </xdr:nvCxnSpPr>
      <xdr:spPr>
        <a:xfrm flipH="1" flipV="1">
          <a:off x="1831231" y="4205397"/>
          <a:ext cx="388094" cy="46185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226920</xdr:colOff>
      <xdr:row>7</xdr:row>
      <xdr:rowOff>101414</xdr:rowOff>
    </xdr:from>
    <xdr:to>
      <xdr:col>5</xdr:col>
      <xdr:colOff>146797</xdr:colOff>
      <xdr:row>13</xdr:row>
      <xdr:rowOff>188452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626970" y="2311214"/>
          <a:ext cx="1996327" cy="1172888"/>
          <a:chOff x="581026" y="952500"/>
          <a:chExt cx="1876424" cy="1174569"/>
        </a:xfrm>
      </xdr:grpSpPr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581026" y="952500"/>
            <a:ext cx="1876424" cy="1174569"/>
            <a:chOff x="581026" y="952500"/>
            <a:chExt cx="1876424" cy="1174569"/>
          </a:xfrm>
        </xdr:grpSpPr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81026" y="952500"/>
              <a:ext cx="1733550" cy="1174569"/>
            </a:xfrm>
            <a:prstGeom prst="rect">
              <a:avLst/>
            </a:prstGeom>
          </xdr:spPr>
        </xdr:pic>
        <xdr:cxnSp macro="">
          <xdr:nvCxnSpPr>
            <xdr:cNvPr id="6" name="直線矢印コネクタ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CxnSpPr/>
          </xdr:nvCxnSpPr>
          <xdr:spPr>
            <a:xfrm flipH="1">
              <a:off x="2228850" y="1495425"/>
              <a:ext cx="228600" cy="390525"/>
            </a:xfrm>
            <a:prstGeom prst="straightConnector1">
              <a:avLst/>
            </a:prstGeom>
            <a:ln w="25400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 flipH="1" flipV="1">
            <a:off x="2266950" y="1209676"/>
            <a:ext cx="190500" cy="180974"/>
          </a:xfrm>
          <a:prstGeom prst="straightConnector1">
            <a:avLst/>
          </a:prstGeom>
          <a:ln w="254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190498</xdr:colOff>
      <xdr:row>7</xdr:row>
      <xdr:rowOff>19050</xdr:rowOff>
    </xdr:from>
    <xdr:to>
      <xdr:col>9</xdr:col>
      <xdr:colOff>1162049</xdr:colOff>
      <xdr:row>13</xdr:row>
      <xdr:rowOff>219075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90548" y="2266950"/>
          <a:ext cx="6496051" cy="128587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190498</xdr:colOff>
      <xdr:row>14</xdr:row>
      <xdr:rowOff>85727</xdr:rowOff>
    </xdr:from>
    <xdr:to>
      <xdr:col>9</xdr:col>
      <xdr:colOff>1162049</xdr:colOff>
      <xdr:row>18</xdr:row>
      <xdr:rowOff>476250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90548" y="3676652"/>
          <a:ext cx="6496051" cy="1771648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190498</xdr:colOff>
      <xdr:row>1</xdr:row>
      <xdr:rowOff>104776</xdr:rowOff>
    </xdr:from>
    <xdr:to>
      <xdr:col>9</xdr:col>
      <xdr:colOff>1162049</xdr:colOff>
      <xdr:row>6</xdr:row>
      <xdr:rowOff>76200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90548" y="971551"/>
          <a:ext cx="6496051" cy="1171574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/>
        </xdr:cNvSpPr>
      </xdr:nvSpPr>
      <xdr:spPr bwMode="auto">
        <a:xfrm>
          <a:off x="7153275" y="6657975"/>
          <a:ext cx="0" cy="0"/>
        </a:xfrm>
        <a:prstGeom prst="ellips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76200</xdr:colOff>
      <xdr:row>6</xdr:row>
      <xdr:rowOff>171450</xdr:rowOff>
    </xdr:from>
    <xdr:to>
      <xdr:col>22</xdr:col>
      <xdr:colOff>152400</xdr:colOff>
      <xdr:row>7</xdr:row>
      <xdr:rowOff>409575</xdr:rowOff>
    </xdr:to>
    <xdr:sp macro="" textlink="">
      <xdr:nvSpPr>
        <xdr:cNvPr id="5" name="Oval 9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rrowheads="1"/>
        </xdr:cNvSpPr>
      </xdr:nvSpPr>
      <xdr:spPr bwMode="auto">
        <a:xfrm>
          <a:off x="5791200" y="2771775"/>
          <a:ext cx="419100" cy="428625"/>
        </a:xfrm>
        <a:prstGeom prst="ellipse">
          <a:avLst/>
        </a:prstGeom>
        <a:noFill/>
        <a:ln w="10795" cap="rnd">
          <a:solidFill>
            <a:srgbClr val="AAAAAA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969696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19</xdr:col>
      <xdr:colOff>200025</xdr:colOff>
      <xdr:row>11</xdr:row>
      <xdr:rowOff>495300</xdr:rowOff>
    </xdr:from>
    <xdr:to>
      <xdr:col>21</xdr:col>
      <xdr:colOff>152399</xdr:colOff>
      <xdr:row>12</xdr:row>
      <xdr:rowOff>457199</xdr:rowOff>
    </xdr:to>
    <xdr:sp macro="" textlink="">
      <xdr:nvSpPr>
        <xdr:cNvPr id="6" name="Oval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rrowheads="1"/>
        </xdr:cNvSpPr>
      </xdr:nvSpPr>
      <xdr:spPr bwMode="auto">
        <a:xfrm>
          <a:off x="5448300" y="5343525"/>
          <a:ext cx="504824" cy="476249"/>
        </a:xfrm>
        <a:prstGeom prst="ellipse">
          <a:avLst/>
        </a:prstGeom>
        <a:noFill/>
        <a:ln w="10795" cap="rnd">
          <a:solidFill>
            <a:srgbClr val="AAAAAA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969696"/>
              </a:solidFill>
              <a:latin typeface="ＭＳ Ｐ明朝"/>
              <a:ea typeface="ＭＳ Ｐ明朝"/>
            </a:rPr>
            <a:t>捨印</a:t>
          </a:r>
        </a:p>
      </xdr:txBody>
    </xdr:sp>
    <xdr:clientData/>
  </xdr:twoCellAnchor>
  <xdr:twoCellAnchor>
    <xdr:from>
      <xdr:col>24</xdr:col>
      <xdr:colOff>76200</xdr:colOff>
      <xdr:row>6</xdr:row>
      <xdr:rowOff>152400</xdr:rowOff>
    </xdr:from>
    <xdr:to>
      <xdr:col>28</xdr:col>
      <xdr:colOff>390526</xdr:colOff>
      <xdr:row>7</xdr:row>
      <xdr:rowOff>504825</xdr:rowOff>
    </xdr:to>
    <xdr:sp macro="" textlink="">
      <xdr:nvSpPr>
        <xdr:cNvPr id="7" name="ホームベース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 flipH="1">
          <a:off x="6553200" y="2752725"/>
          <a:ext cx="1381126" cy="542925"/>
        </a:xfrm>
        <a:prstGeom prst="homePlate">
          <a:avLst/>
        </a:prstGeom>
        <a:solidFill>
          <a:srgbClr val="FFEFF8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◎ 押印 ２か所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全て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同一の印鑑を</a:t>
          </a:r>
          <a:endParaRPr kumimoji="1" lang="en-US" altLang="ja-JP" sz="105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ja-JP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御使用ください。</a:t>
          </a:r>
          <a:endParaRPr lang="ja-JP" altLang="ja-JP" sz="1050" b="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76200</xdr:colOff>
      <xdr:row>11</xdr:row>
      <xdr:rowOff>447675</xdr:rowOff>
    </xdr:from>
    <xdr:to>
      <xdr:col>28</xdr:col>
      <xdr:colOff>390526</xdr:colOff>
      <xdr:row>12</xdr:row>
      <xdr:rowOff>476250</xdr:rowOff>
    </xdr:to>
    <xdr:sp macro="" textlink="">
      <xdr:nvSpPr>
        <xdr:cNvPr id="8" name="ホームベース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 flipH="1">
          <a:off x="6553200" y="5295900"/>
          <a:ext cx="1381126" cy="542925"/>
        </a:xfrm>
        <a:prstGeom prst="homePlate">
          <a:avLst/>
        </a:prstGeom>
        <a:solidFill>
          <a:srgbClr val="FFEFF8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◎ 押印 ２か所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全て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同一の印鑑を</a:t>
          </a:r>
          <a:endParaRPr kumimoji="1" lang="en-US" altLang="ja-JP" sz="105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ja-JP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御使用ください。</a:t>
          </a:r>
          <a:endParaRPr lang="ja-JP" altLang="ja-JP" sz="1050" b="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104775</xdr:colOff>
      <xdr:row>13</xdr:row>
      <xdr:rowOff>66676</xdr:rowOff>
    </xdr:from>
    <xdr:to>
      <xdr:col>28</xdr:col>
      <xdr:colOff>209550</xdr:colOff>
      <xdr:row>14</xdr:row>
      <xdr:rowOff>57151</xdr:rowOff>
    </xdr:to>
    <xdr:sp macro="" textlink="">
      <xdr:nvSpPr>
        <xdr:cNvPr id="9" name="ホームベース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 flipH="1">
          <a:off x="6581775" y="5943601"/>
          <a:ext cx="1171575" cy="381000"/>
        </a:xfrm>
        <a:prstGeom prst="homePlate">
          <a:avLst/>
        </a:prstGeom>
        <a:solidFill>
          <a:srgbClr val="FFEFF8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学級生数は</a:t>
          </a:r>
          <a:r>
            <a:rPr kumimoji="1" lang="en-US" altLang="ja-JP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､</a:t>
          </a: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最終学級生数</a:t>
          </a:r>
          <a:endParaRPr kumimoji="1" lang="ja-JP" altLang="en-US" sz="11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95250</xdr:colOff>
      <xdr:row>16</xdr:row>
      <xdr:rowOff>114300</xdr:rowOff>
    </xdr:from>
    <xdr:to>
      <xdr:col>28</xdr:col>
      <xdr:colOff>200025</xdr:colOff>
      <xdr:row>16</xdr:row>
      <xdr:rowOff>495300</xdr:rowOff>
    </xdr:to>
    <xdr:sp macro="" textlink="">
      <xdr:nvSpPr>
        <xdr:cNvPr id="10" name="ホームベース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 flipH="1">
          <a:off x="6572250" y="7286625"/>
          <a:ext cx="1171575" cy="381000"/>
        </a:xfrm>
        <a:prstGeom prst="homePlate">
          <a:avLst/>
        </a:prstGeom>
        <a:solidFill>
          <a:srgbClr val="FFEFF8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契約時の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学習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回数</a:t>
          </a:r>
          <a:endParaRPr kumimoji="1" lang="ja-JP" altLang="en-US" sz="110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22</xdr:row>
      <xdr:rowOff>76199</xdr:rowOff>
    </xdr:from>
    <xdr:to>
      <xdr:col>14</xdr:col>
      <xdr:colOff>190500</xdr:colOff>
      <xdr:row>23</xdr:row>
      <xdr:rowOff>276224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7534275" y="6838949"/>
          <a:ext cx="42195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「予算計画書」の予算内訳と決算内訳を一致させる必要はありません。</a:t>
          </a:r>
          <a:endParaRPr kumimoji="1"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↓</a:t>
          </a:r>
          <a:endParaRPr kumimoji="1"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47625</xdr:colOff>
      <xdr:row>2</xdr:row>
      <xdr:rowOff>47624</xdr:rowOff>
    </xdr:from>
    <xdr:to>
      <xdr:col>14</xdr:col>
      <xdr:colOff>590551</xdr:colOff>
      <xdr:row>15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11325225" y="714374"/>
          <a:ext cx="542926" cy="3981451"/>
        </a:xfrm>
        <a:prstGeom prst="rect">
          <a:avLst/>
        </a:prstGeom>
        <a:solidFill>
          <a:srgbClr val="FFE7F4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rIns="0" rtlCol="0" anchor="ctr"/>
        <a:lstStyle/>
        <a:p>
          <a:r>
            <a:rPr kumimoji="1" lang="ja-JP" altLang="en-US" sz="1100" b="1"/>
            <a:t>  ☆委託料以外の収入が予定される場合は、</a:t>
          </a:r>
          <a:endParaRPr kumimoji="1" lang="en-US" altLang="ja-JP" sz="1100" b="1"/>
        </a:p>
        <a:p>
          <a:r>
            <a:rPr kumimoji="1" lang="ja-JP" altLang="en-US" sz="1100" b="1"/>
            <a:t>  　予算欄に予定額を記入してください。</a:t>
          </a:r>
        </a:p>
      </xdr:txBody>
    </xdr:sp>
    <xdr:clientData/>
  </xdr:twoCellAnchor>
  <xdr:twoCellAnchor>
    <xdr:from>
      <xdr:col>8</xdr:col>
      <xdr:colOff>95251</xdr:colOff>
      <xdr:row>2</xdr:row>
      <xdr:rowOff>47624</xdr:rowOff>
    </xdr:from>
    <xdr:to>
      <xdr:col>14</xdr:col>
      <xdr:colOff>0</xdr:colOff>
      <xdr:row>14</xdr:row>
      <xdr:rowOff>171449</xdr:rowOff>
    </xdr:to>
    <xdr:sp macro="" textlink="">
      <xdr:nvSpPr>
        <xdr:cNvPr id="24" name="テキスト ボックス 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/>
      </xdr:nvSpPr>
      <xdr:spPr>
        <a:xfrm>
          <a:off x="7038976" y="714374"/>
          <a:ext cx="4238624" cy="3781425"/>
        </a:xfrm>
        <a:prstGeom prst="rect">
          <a:avLst/>
        </a:prstGeom>
        <a:solidFill>
          <a:srgbClr val="FFFFE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【支出区分】</a:t>
          </a:r>
          <a:r>
            <a:rPr lang="ja-JP" altLang="en-US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～ 使途の例 ～</a:t>
          </a:r>
          <a:endParaRPr lang="ja-JP" sz="1000" b="1" u="sng">
            <a:solidFill>
              <a:srgbClr val="0070C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報 償 費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：講師謝礼･講師料､講師交通費､講師飲料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､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　　　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  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贈呈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用の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花束 （第○回学習会）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…(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菓子･食料は除く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)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消耗品費</a:t>
          </a:r>
          <a:r>
            <a:rPr lang="en-US" altLang="ja-JP" sz="1000" b="1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:</a:t>
          </a:r>
          <a:r>
            <a:rPr lang="ja-JP" altLang="en-US" sz="1000" b="1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 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事務用品､文房具､紙類､コピー用紙､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ト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ナー代､</a:t>
          </a:r>
          <a:endParaRPr lang="en-US" altLang="ja-JP" sz="1000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　　　　  プリンタインク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､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資料印刷</a:t>
          </a:r>
          <a:r>
            <a:rPr 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(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コピー</a:t>
          </a:r>
          <a:r>
            <a:rPr 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)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代等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会 場 費</a:t>
          </a:r>
          <a:r>
            <a:rPr lang="ja-JP" sz="1000" b="1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：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区民センター･会館等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 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会場使用料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通 信 費</a:t>
          </a:r>
          <a:r>
            <a:rPr lang="ja-JP" sz="1000" b="1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：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通信料補助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(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ﾒｰﾙ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､Tel､Data)､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切手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代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､電話代等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交 通 費</a:t>
          </a:r>
          <a:r>
            <a:rPr lang="ja-JP" sz="1000" b="1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：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各種学習･研修･交流会､開設説明会､情報交換会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 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等参加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そ の 他</a:t>
          </a:r>
          <a:r>
            <a:rPr lang="ja-JP" sz="1000" b="1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：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レクリェーション保険料､収入印紙代等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対象外経費：学習会</a:t>
          </a:r>
          <a:r>
            <a:rPr lang="ja-JP" altLang="en-US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の</a:t>
          </a:r>
          <a:r>
            <a:rPr lang="ja-JP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教材費､飲食代等</a:t>
          </a:r>
          <a:r>
            <a:rPr lang="ja-JP" altLang="en-US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は</a:t>
          </a:r>
          <a:r>
            <a:rPr lang="en-US" altLang="ja-JP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､｢</a:t>
          </a:r>
          <a:r>
            <a:rPr lang="ja-JP" altLang="en-US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委託料</a:t>
          </a:r>
          <a:r>
            <a:rPr lang="en-US" altLang="ja-JP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｣</a:t>
          </a:r>
          <a:r>
            <a:rPr lang="ja-JP" altLang="en-US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以外の収入</a:t>
          </a:r>
          <a:endParaRPr lang="en-US" altLang="ja-JP" sz="1000" i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1000" i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　　　　　　から充当してください。</a:t>
          </a:r>
          <a:endParaRPr lang="en-US" altLang="ja-JP" sz="1000" i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00" i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・ ・ ・ ・ ・ ・ ・ ・ ・ ・ ・ ・ ・ ・ ・ ・ ・ ・ ・ ・ ・</a:t>
          </a:r>
          <a:endParaRPr lang="en-US" altLang="ja-JP" sz="1000" i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収入</a:t>
          </a:r>
          <a:r>
            <a:rPr lang="en-US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_</a:t>
          </a:r>
          <a:r>
            <a:rPr lang="ja-JP" sz="1000" b="1" u="sng">
              <a:solidFill>
                <a:srgbClr val="0070C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委託料：札幌市からの委託料</a:t>
          </a:r>
          <a:endParaRPr lang="ja-JP" sz="1000" b="1" u="sng">
            <a:solidFill>
              <a:srgbClr val="0070C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altLang="en-US" sz="8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委託外</a:t>
          </a:r>
          <a:r>
            <a:rPr lang="ja-JP" sz="10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収入 補助金：ＰＴＡからの補助金</a:t>
          </a:r>
          <a:endParaRPr lang="ja-JP" sz="1000" i="1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altLang="ja-JP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委託外</a:t>
          </a:r>
          <a:r>
            <a:rPr lang="ja-JP" sz="10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収入 負担金：教材費等参加者</a:t>
          </a:r>
          <a:r>
            <a:rPr lang="ja-JP" altLang="en-US" sz="10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から</a:t>
          </a:r>
          <a:r>
            <a:rPr lang="ja-JP" sz="10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の徴収･負担金､会費等</a:t>
          </a:r>
          <a:endParaRPr lang="ja-JP" sz="1000" i="1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altLang="en-US" sz="10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altLang="ja-JP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委託外</a:t>
          </a:r>
          <a:r>
            <a:rPr lang="ja-JP" sz="1000" i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収入 その他：その他の収入</a:t>
          </a:r>
          <a:endParaRPr lang="ja-JP" sz="1000" i="1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 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※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 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いつ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､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何に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､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いくら使ったのか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が分かる</a:t>
          </a:r>
          <a:r>
            <a:rPr lang="ja-JP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ようにご記入をお願いします。</a:t>
          </a:r>
          <a:endParaRPr lang="en-US" altLang="ja-JP" sz="1000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 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委託料の使途は、報償費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､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消耗品費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､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印刷費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､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､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通信費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､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交通費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､</a:t>
          </a:r>
        </a:p>
        <a:p>
          <a:pPr>
            <a:spcAft>
              <a:spcPts val="0"/>
            </a:spcAft>
          </a:pP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その他 →  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学級の開設及び運営に要する経費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spcAft>
              <a:spcPts val="0"/>
            </a:spcAft>
          </a:pP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講師用の水・お茶代以外の食糧費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･菓子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､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学習会の教材費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､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備品購入費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spcAft>
              <a:spcPts val="0"/>
            </a:spcAft>
          </a:pP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対象外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講師に贈呈する花束は報償費で支出可能です。</a:t>
          </a:r>
          <a:endParaRPr 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11</xdr:col>
      <xdr:colOff>752475</xdr:colOff>
      <xdr:row>14</xdr:row>
      <xdr:rowOff>123825</xdr:rowOff>
    </xdr:from>
    <xdr:to>
      <xdr:col>14</xdr:col>
      <xdr:colOff>295275</xdr:colOff>
      <xdr:row>15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 flipH="1">
          <a:off x="9372600" y="3838575"/>
          <a:ext cx="2200275" cy="180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6381750" y="7858125"/>
          <a:ext cx="0" cy="0"/>
        </a:xfrm>
        <a:prstGeom prst="ellips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38101</xdr:colOff>
      <xdr:row>8</xdr:row>
      <xdr:rowOff>123824</xdr:rowOff>
    </xdr:from>
    <xdr:to>
      <xdr:col>22</xdr:col>
      <xdr:colOff>161926</xdr:colOff>
      <xdr:row>9</xdr:row>
      <xdr:rowOff>276224</xdr:rowOff>
    </xdr:to>
    <xdr:sp macro="" textlink="">
      <xdr:nvSpPr>
        <xdr:cNvPr id="3" name="Oval 9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867401" y="2371724"/>
          <a:ext cx="400050" cy="352425"/>
        </a:xfrm>
        <a:prstGeom prst="ellipse">
          <a:avLst/>
        </a:prstGeom>
        <a:noFill/>
        <a:ln w="10795" cap="rnd">
          <a:solidFill>
            <a:srgbClr val="AAAAAA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969696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15</xdr:col>
      <xdr:colOff>152400</xdr:colOff>
      <xdr:row>11</xdr:row>
      <xdr:rowOff>171450</xdr:rowOff>
    </xdr:from>
    <xdr:to>
      <xdr:col>17</xdr:col>
      <xdr:colOff>95250</xdr:colOff>
      <xdr:row>12</xdr:row>
      <xdr:rowOff>276225</xdr:rowOff>
    </xdr:to>
    <xdr:sp macro="" textlink="">
      <xdr:nvSpPr>
        <xdr:cNvPr id="4" name="Oval 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210050" y="3400425"/>
          <a:ext cx="495300" cy="495300"/>
        </a:xfrm>
        <a:prstGeom prst="ellipse">
          <a:avLst/>
        </a:prstGeom>
        <a:noFill/>
        <a:ln w="10795" cap="rnd">
          <a:solidFill>
            <a:srgbClr val="AAAAAA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969696"/>
              </a:solidFill>
              <a:latin typeface="ＭＳ Ｐ明朝"/>
              <a:ea typeface="ＭＳ Ｐ明朝"/>
            </a:rPr>
            <a:t>捨印</a:t>
          </a:r>
        </a:p>
      </xdr:txBody>
    </xdr:sp>
    <xdr:clientData/>
  </xdr:twoCellAnchor>
  <xdr:twoCellAnchor>
    <xdr:from>
      <xdr:col>23</xdr:col>
      <xdr:colOff>76199</xdr:colOff>
      <xdr:row>8</xdr:row>
      <xdr:rowOff>19049</xdr:rowOff>
    </xdr:from>
    <xdr:to>
      <xdr:col>28</xdr:col>
      <xdr:colOff>76200</xdr:colOff>
      <xdr:row>9</xdr:row>
      <xdr:rowOff>361949</xdr:rowOff>
    </xdr:to>
    <xdr:sp macro="" textlink="">
      <xdr:nvSpPr>
        <xdr:cNvPr id="5" name="ホームベー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flipH="1">
          <a:off x="6457949" y="2266949"/>
          <a:ext cx="1381126" cy="542925"/>
        </a:xfrm>
        <a:prstGeom prst="homePlate">
          <a:avLst/>
        </a:prstGeom>
        <a:solidFill>
          <a:srgbClr val="FFEFF8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◎ 押印 ２か所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全て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同一の印鑑を</a:t>
          </a:r>
          <a:endParaRPr kumimoji="1" lang="en-US" altLang="ja-JP" sz="105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ja-JP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御使用ください。</a:t>
          </a:r>
          <a:endParaRPr lang="ja-JP" altLang="ja-JP" sz="1050" b="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76200</xdr:colOff>
      <xdr:row>11</xdr:row>
      <xdr:rowOff>85725</xdr:rowOff>
    </xdr:from>
    <xdr:to>
      <xdr:col>28</xdr:col>
      <xdr:colOff>76201</xdr:colOff>
      <xdr:row>12</xdr:row>
      <xdr:rowOff>238125</xdr:rowOff>
    </xdr:to>
    <xdr:sp macro="" textlink="">
      <xdr:nvSpPr>
        <xdr:cNvPr id="6" name="ホームベー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H="1">
          <a:off x="6457950" y="3314700"/>
          <a:ext cx="1381126" cy="542925"/>
        </a:xfrm>
        <a:prstGeom prst="homePlate">
          <a:avLst/>
        </a:prstGeom>
        <a:solidFill>
          <a:srgbClr val="FFEFF8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◎ 押印 ２か所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全て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同一の印鑑を</a:t>
          </a:r>
          <a:endParaRPr kumimoji="1" lang="en-US" altLang="ja-JP" sz="105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ja-JP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御使用ください。</a:t>
          </a:r>
          <a:endParaRPr lang="ja-JP" altLang="ja-JP" sz="1050" b="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85724</xdr:colOff>
      <xdr:row>26</xdr:row>
      <xdr:rowOff>17216</xdr:rowOff>
    </xdr:from>
    <xdr:to>
      <xdr:col>31</xdr:col>
      <xdr:colOff>285474</xdr:colOff>
      <xdr:row>32</xdr:row>
      <xdr:rowOff>136832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pSpPr/>
      </xdr:nvGrpSpPr>
      <xdr:grpSpPr>
        <a:xfrm>
          <a:off x="7267574" y="7180016"/>
          <a:ext cx="1580875" cy="1776966"/>
          <a:chOff x="7289346" y="6484691"/>
          <a:chExt cx="1616254" cy="1776966"/>
        </a:xfrm>
      </xdr:grpSpPr>
      <xdr:pic>
        <xdr:nvPicPr>
          <xdr:cNvPr id="6" name="図 5" descr="spaste3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65007" y="7427031"/>
            <a:ext cx="940593" cy="834626"/>
          </a:xfrm>
          <a:prstGeom prst="rect">
            <a:avLst/>
          </a:prstGeom>
          <a:noFill/>
          <a:ln w="63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GrpSpPr/>
        </xdr:nvGrpSpPr>
        <xdr:grpSpPr>
          <a:xfrm>
            <a:off x="7289346" y="6484691"/>
            <a:ext cx="1613295" cy="936511"/>
            <a:chOff x="7341367" y="6964606"/>
            <a:chExt cx="1624286" cy="943105"/>
          </a:xfrm>
        </xdr:grpSpPr>
        <xdr:pic>
          <xdr:nvPicPr>
            <xdr:cNvPr id="5" name="図 4" descr="spaste2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341367" y="6964606"/>
              <a:ext cx="1624286" cy="943105"/>
            </a:xfrm>
            <a:prstGeom prst="rect">
              <a:avLst/>
            </a:prstGeom>
            <a:noFill/>
            <a:ln w="6350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 txBox="1"/>
          </xdr:nvSpPr>
          <xdr:spPr>
            <a:xfrm>
              <a:off x="8477001" y="7119827"/>
              <a:ext cx="396842" cy="15203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/>
            <a:lstStyle/>
            <a:p>
              <a:pPr algn="ctr"/>
              <a:r>
                <a:rPr kumimoji="1" lang="ja-JP" altLang="en-US" sz="900"/>
                <a:t>数式</a:t>
              </a:r>
              <a:r>
                <a:rPr kumimoji="1" lang="en-US" altLang="ja-JP" sz="900"/>
                <a:t>(F)</a:t>
              </a:r>
              <a:endParaRPr kumimoji="1" lang="ja-JP" altLang="en-US" sz="900"/>
            </a:p>
          </xdr:txBody>
        </xdr:sp>
        <xdr:cxnSp macro="">
          <xdr:nvCxnSpPr>
            <xdr:cNvPr id="9" name="直線矢印コネクタ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CxnSpPr>
              <a:stCxn id="7" idx="2"/>
            </xdr:cNvCxnSpPr>
          </xdr:nvCxnSpPr>
          <xdr:spPr>
            <a:xfrm flipH="1">
              <a:off x="8249634" y="7271857"/>
              <a:ext cx="425788" cy="259062"/>
            </a:xfrm>
            <a:prstGeom prst="straightConnector1">
              <a:avLst/>
            </a:prstGeom>
            <a:ln w="19050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54349</xdr:colOff>
      <xdr:row>30</xdr:row>
      <xdr:rowOff>85724</xdr:rowOff>
    </xdr:from>
    <xdr:ext cx="6317876" cy="1323975"/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263899" y="9191624"/>
          <a:ext cx="6317876" cy="1323975"/>
        </a:xfrm>
        <a:prstGeom prst="roundRect">
          <a:avLst>
            <a:gd name="adj" fmla="val 7536"/>
          </a:avLst>
        </a:prstGeom>
        <a:noFill/>
        <a:ln w="19050" algn="ctr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 anchorCtr="0">
          <a:noAutofit/>
        </a:bodyPr>
        <a:lstStyle/>
        <a:p>
          <a:pPr algn="l">
            <a:lnSpc>
              <a:spcPts val="1400"/>
            </a:lnSpc>
            <a:spcAft>
              <a:spcPts val="0"/>
            </a:spcAft>
          </a:pPr>
          <a:r>
            <a:rPr lang="ja-JP" sz="1100" b="1" kern="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ＭＳ Ｐゴシック" panose="020B0600070205080204" pitchFamily="50" charset="-128"/>
            </a:rPr>
            <a:t>【注意事項】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学習会終了後、教育委員会生涯学習推進課社会教育担当まで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週間以内を目途として速やかに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提出してください。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提出したものとは別に１部コピーし学級で保管してください。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学習会のレジメ・資料等がありましたらこの学習報告書と一緒に提出してください。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学習報告書をはじめ各様式は札幌市公式ホームページからダウンロードすることができます。</a:t>
          </a:r>
        </a:p>
      </xdr:txBody>
    </xdr:sp>
    <xdr:clientData/>
  </xdr:oneCellAnchor>
  <xdr:twoCellAnchor>
    <xdr:from>
      <xdr:col>15</xdr:col>
      <xdr:colOff>190499</xdr:colOff>
      <xdr:row>2</xdr:row>
      <xdr:rowOff>223926</xdr:rowOff>
    </xdr:from>
    <xdr:to>
      <xdr:col>15</xdr:col>
      <xdr:colOff>847724</xdr:colOff>
      <xdr:row>3</xdr:row>
      <xdr:rowOff>237227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4810124" y="966876"/>
          <a:ext cx="657225" cy="270476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54349</xdr:colOff>
      <xdr:row>30</xdr:row>
      <xdr:rowOff>85724</xdr:rowOff>
    </xdr:from>
    <xdr:ext cx="6317876" cy="1323975"/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263899" y="9191624"/>
          <a:ext cx="6317876" cy="1323975"/>
        </a:xfrm>
        <a:prstGeom prst="roundRect">
          <a:avLst>
            <a:gd name="adj" fmla="val 7536"/>
          </a:avLst>
        </a:prstGeom>
        <a:noFill/>
        <a:ln w="19050" algn="ctr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 anchorCtr="0">
          <a:noAutofit/>
        </a:bodyPr>
        <a:lstStyle/>
        <a:p>
          <a:pPr algn="l">
            <a:lnSpc>
              <a:spcPts val="1400"/>
            </a:lnSpc>
            <a:spcAft>
              <a:spcPts val="0"/>
            </a:spcAft>
          </a:pPr>
          <a:r>
            <a:rPr lang="ja-JP" sz="1100" b="1" kern="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ＭＳ Ｐゴシック" panose="020B0600070205080204" pitchFamily="50" charset="-128"/>
            </a:rPr>
            <a:t>【注意事項】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学習会終了後、教育委員会生涯学習推進課社会教育担当まで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週間以内を目途として速やかに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提出してください。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提出したものとは別に１部コピーし学級で保管してください。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学習会のレジメ・資料等がありましたらこの学習報告書と一緒に提出してください。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学習報告書をはじめ各様式は札幌市公式ホームページからダウンロードすることができます。</a:t>
          </a:r>
        </a:p>
      </xdr:txBody>
    </xdr:sp>
    <xdr:clientData/>
  </xdr:oneCellAnchor>
  <xdr:twoCellAnchor>
    <xdr:from>
      <xdr:col>15</xdr:col>
      <xdr:colOff>190499</xdr:colOff>
      <xdr:row>2</xdr:row>
      <xdr:rowOff>223926</xdr:rowOff>
    </xdr:from>
    <xdr:to>
      <xdr:col>15</xdr:col>
      <xdr:colOff>847724</xdr:colOff>
      <xdr:row>3</xdr:row>
      <xdr:rowOff>237227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4810124" y="966876"/>
          <a:ext cx="657225" cy="270476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54349</xdr:colOff>
      <xdr:row>30</xdr:row>
      <xdr:rowOff>85724</xdr:rowOff>
    </xdr:from>
    <xdr:ext cx="6317876" cy="1323975"/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263899" y="9191624"/>
          <a:ext cx="6317876" cy="1323975"/>
        </a:xfrm>
        <a:prstGeom prst="roundRect">
          <a:avLst>
            <a:gd name="adj" fmla="val 7536"/>
          </a:avLst>
        </a:prstGeom>
        <a:noFill/>
        <a:ln w="19050" algn="ctr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 anchorCtr="0">
          <a:noAutofit/>
        </a:bodyPr>
        <a:lstStyle/>
        <a:p>
          <a:pPr algn="l">
            <a:lnSpc>
              <a:spcPts val="1400"/>
            </a:lnSpc>
            <a:spcAft>
              <a:spcPts val="0"/>
            </a:spcAft>
          </a:pPr>
          <a:r>
            <a:rPr lang="ja-JP" sz="1100" b="1" kern="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ＭＳ Ｐゴシック" panose="020B0600070205080204" pitchFamily="50" charset="-128"/>
            </a:rPr>
            <a:t>【注意事項】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学習会終了後、教育委員会生涯学習推進課社会教育担当まで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週間以内を目途として速やかに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提出してください。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提出したものとは別に１部コピーし学級で保管してください。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学習会のレジメ・資料等がありましたらこの学習報告書と一緒に提出してください。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学習報告書をはじめ各様式は札幌市公式ホームページからダウンロードすることができます。</a:t>
          </a:r>
        </a:p>
      </xdr:txBody>
    </xdr:sp>
    <xdr:clientData/>
  </xdr:oneCellAnchor>
  <xdr:twoCellAnchor>
    <xdr:from>
      <xdr:col>15</xdr:col>
      <xdr:colOff>190499</xdr:colOff>
      <xdr:row>2</xdr:row>
      <xdr:rowOff>223926</xdr:rowOff>
    </xdr:from>
    <xdr:to>
      <xdr:col>15</xdr:col>
      <xdr:colOff>847724</xdr:colOff>
      <xdr:row>3</xdr:row>
      <xdr:rowOff>237227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4810124" y="966876"/>
          <a:ext cx="657225" cy="270476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54349</xdr:colOff>
      <xdr:row>30</xdr:row>
      <xdr:rowOff>85724</xdr:rowOff>
    </xdr:from>
    <xdr:ext cx="6317876" cy="1323975"/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263899" y="9191624"/>
          <a:ext cx="6317876" cy="1323975"/>
        </a:xfrm>
        <a:prstGeom prst="roundRect">
          <a:avLst>
            <a:gd name="adj" fmla="val 7536"/>
          </a:avLst>
        </a:prstGeom>
        <a:noFill/>
        <a:ln w="19050" algn="ctr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 anchorCtr="0">
          <a:noAutofit/>
        </a:bodyPr>
        <a:lstStyle/>
        <a:p>
          <a:pPr algn="l">
            <a:lnSpc>
              <a:spcPts val="1400"/>
            </a:lnSpc>
            <a:spcAft>
              <a:spcPts val="0"/>
            </a:spcAft>
          </a:pPr>
          <a:r>
            <a:rPr lang="ja-JP" sz="1100" b="1" kern="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ＭＳ Ｐゴシック" panose="020B0600070205080204" pitchFamily="50" charset="-128"/>
            </a:rPr>
            <a:t>【注意事項】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学習会終了後、教育委員会生涯学習推進課社会教育担当まで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週間以内を目途として速やかに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提出してください。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提出したものとは別に１部コピーし学級で保管してください。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学習会のレジメ・資料等がありましたらこの学習報告書と一緒に提出してください。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学習報告書をはじめ各様式は札幌市公式ホームページからダウンロードすることができます。</a:t>
          </a:r>
        </a:p>
      </xdr:txBody>
    </xdr:sp>
    <xdr:clientData/>
  </xdr:oneCellAnchor>
  <xdr:twoCellAnchor>
    <xdr:from>
      <xdr:col>15</xdr:col>
      <xdr:colOff>190499</xdr:colOff>
      <xdr:row>2</xdr:row>
      <xdr:rowOff>223926</xdr:rowOff>
    </xdr:from>
    <xdr:to>
      <xdr:col>15</xdr:col>
      <xdr:colOff>847724</xdr:colOff>
      <xdr:row>3</xdr:row>
      <xdr:rowOff>237227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4810124" y="966876"/>
          <a:ext cx="657225" cy="270476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54349</xdr:colOff>
      <xdr:row>30</xdr:row>
      <xdr:rowOff>85724</xdr:rowOff>
    </xdr:from>
    <xdr:ext cx="6317876" cy="1323975"/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263899" y="9191624"/>
          <a:ext cx="6317876" cy="1323975"/>
        </a:xfrm>
        <a:prstGeom prst="roundRect">
          <a:avLst>
            <a:gd name="adj" fmla="val 7536"/>
          </a:avLst>
        </a:prstGeom>
        <a:noFill/>
        <a:ln w="19050" algn="ctr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 anchorCtr="0">
          <a:noAutofit/>
        </a:bodyPr>
        <a:lstStyle/>
        <a:p>
          <a:pPr algn="l">
            <a:lnSpc>
              <a:spcPts val="1400"/>
            </a:lnSpc>
            <a:spcAft>
              <a:spcPts val="0"/>
            </a:spcAft>
          </a:pPr>
          <a:r>
            <a:rPr lang="ja-JP" sz="1100" b="1" kern="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ＭＳ Ｐゴシック" panose="020B0600070205080204" pitchFamily="50" charset="-128"/>
            </a:rPr>
            <a:t>【注意事項】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学習会終了後、教育委員会生涯学習推進課社会教育担当まで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週間以内を目途として速やかに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提出してください。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提出したものとは別に１部コピーし学級で保管してください。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学習会のレジメ・資料等がありましたらこの学習報告書と一緒に提出してください。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学習報告書をはじめ各様式は札幌市公式ホームページからダウンロードすることができます。</a:t>
          </a:r>
        </a:p>
      </xdr:txBody>
    </xdr:sp>
    <xdr:clientData/>
  </xdr:oneCellAnchor>
  <xdr:twoCellAnchor>
    <xdr:from>
      <xdr:col>15</xdr:col>
      <xdr:colOff>190499</xdr:colOff>
      <xdr:row>2</xdr:row>
      <xdr:rowOff>223926</xdr:rowOff>
    </xdr:from>
    <xdr:to>
      <xdr:col>15</xdr:col>
      <xdr:colOff>847724</xdr:colOff>
      <xdr:row>3</xdr:row>
      <xdr:rowOff>237227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4810124" y="966876"/>
          <a:ext cx="657225" cy="270476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54348</xdr:colOff>
      <xdr:row>30</xdr:row>
      <xdr:rowOff>76199</xdr:rowOff>
    </xdr:from>
    <xdr:ext cx="6378067" cy="1295401"/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263898" y="9201149"/>
          <a:ext cx="6378067" cy="1295401"/>
        </a:xfrm>
        <a:prstGeom prst="roundRect">
          <a:avLst>
            <a:gd name="adj" fmla="val 7536"/>
          </a:avLst>
        </a:prstGeom>
        <a:noFill/>
        <a:ln w="19050" algn="ctr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 anchorCtr="0">
          <a:noAutofit/>
        </a:bodyPr>
        <a:lstStyle/>
        <a:p>
          <a:pPr algn="l">
            <a:lnSpc>
              <a:spcPts val="1400"/>
            </a:lnSpc>
            <a:spcAft>
              <a:spcPts val="0"/>
            </a:spcAft>
          </a:pPr>
          <a:r>
            <a:rPr lang="ja-JP" sz="1100" b="1" kern="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ＭＳ Ｐゴシック" panose="020B0600070205080204" pitchFamily="50" charset="-128"/>
            </a:rPr>
            <a:t>【注意事項】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未記入の学習報告書を原本として保管し、記入の際は原本をコピーして使用してください。</a:t>
          </a: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学習会終了後、教育委員会生涯学習推進課社会教育担当まで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週間以内を目途として速やかに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提出してください。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提出したものとは別に１部コピーし学級で保管してください。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学習会のレジメ・資料等がありましたらこの学習報告書と一緒に提出してください。</a:t>
          </a: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　学習報告書をはじめ各様式は札幌市公式ホームページからダウンロードすることができます。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400050</xdr:colOff>
          <xdr:row>3</xdr:row>
          <xdr:rowOff>285750</xdr:rowOff>
        </xdr:from>
        <xdr:to>
          <xdr:col>15</xdr:col>
          <xdr:colOff>704850</xdr:colOff>
          <xdr:row>5</xdr:row>
          <xdr:rowOff>19050</xdr:rowOff>
        </xdr:to>
        <xdr:sp macro="" textlink="">
          <xdr:nvSpPr>
            <xdr:cNvPr id="151553" name="Check Box 1" hidden="1">
              <a:extLst>
                <a:ext uri="{63B3BB69-23CF-44E3-9099-C40C66FF867C}">
                  <a14:compatExt spid="_x0000_s151553"/>
                </a:ext>
                <a:ext uri="{FF2B5EF4-FFF2-40B4-BE49-F238E27FC236}">
                  <a16:creationId xmlns:a16="http://schemas.microsoft.com/office/drawing/2014/main" id="{00000000-0008-0000-0A00-0000015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</xdr:row>
          <xdr:rowOff>276225</xdr:rowOff>
        </xdr:from>
        <xdr:to>
          <xdr:col>17</xdr:col>
          <xdr:colOff>209550</xdr:colOff>
          <xdr:row>5</xdr:row>
          <xdr:rowOff>19050</xdr:rowOff>
        </xdr:to>
        <xdr:sp macro="" textlink="">
          <xdr:nvSpPr>
            <xdr:cNvPr id="151554" name="Check Box 2" hidden="1">
              <a:extLst>
                <a:ext uri="{63B3BB69-23CF-44E3-9099-C40C66FF867C}">
                  <a14:compatExt spid="_x0000_s151554"/>
                </a:ext>
                <a:ext uri="{FF2B5EF4-FFF2-40B4-BE49-F238E27FC236}">
                  <a16:creationId xmlns:a16="http://schemas.microsoft.com/office/drawing/2014/main" id="{00000000-0008-0000-0A00-0000025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247650</xdr:colOff>
      <xdr:row>2</xdr:row>
      <xdr:rowOff>223926</xdr:rowOff>
    </xdr:from>
    <xdr:to>
      <xdr:col>15</xdr:col>
      <xdr:colOff>800100</xdr:colOff>
      <xdr:row>3</xdr:row>
      <xdr:rowOff>237227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4868288" y="969713"/>
          <a:ext cx="552450" cy="268652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2452</xdr:colOff>
      <xdr:row>10</xdr:row>
      <xdr:rowOff>44583</xdr:rowOff>
    </xdr:from>
    <xdr:to>
      <xdr:col>2</xdr:col>
      <xdr:colOff>81060</xdr:colOff>
      <xdr:row>10</xdr:row>
      <xdr:rowOff>123350</xdr:rowOff>
    </xdr:to>
    <xdr:sp macro="" textlink="">
      <xdr:nvSpPr>
        <xdr:cNvPr id="6" name="フリーフォーム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395612" y="2549455"/>
          <a:ext cx="78608" cy="78767"/>
        </a:xfrm>
        <a:custGeom>
          <a:avLst/>
          <a:gdLst>
            <a:gd name="connsiteX0" fmla="*/ 0 w 76200"/>
            <a:gd name="connsiteY0" fmla="*/ 19050 h 95250"/>
            <a:gd name="connsiteX1" fmla="*/ 0 w 76200"/>
            <a:gd name="connsiteY1" fmla="*/ 95250 h 95250"/>
            <a:gd name="connsiteX2" fmla="*/ 76200 w 76200"/>
            <a:gd name="connsiteY2" fmla="*/ 0 h 95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6200" h="95250">
              <a:moveTo>
                <a:pt x="0" y="19050"/>
              </a:moveTo>
              <a:lnTo>
                <a:pt x="0" y="95250"/>
              </a:lnTo>
              <a:lnTo>
                <a:pt x="76200" y="0"/>
              </a:lnTo>
            </a:path>
          </a:pathLst>
        </a:custGeom>
        <a:noFill/>
        <a:ln w="222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9</xdr:row>
          <xdr:rowOff>76200</xdr:rowOff>
        </xdr:from>
        <xdr:to>
          <xdr:col>9</xdr:col>
          <xdr:colOff>180975</xdr:colOff>
          <xdr:row>10</xdr:row>
          <xdr:rowOff>142875</xdr:rowOff>
        </xdr:to>
        <xdr:sp macro="" textlink="">
          <xdr:nvSpPr>
            <xdr:cNvPr id="151556" name="Check Box 4" hidden="1">
              <a:extLst>
                <a:ext uri="{63B3BB69-23CF-44E3-9099-C40C66FF867C}">
                  <a14:compatExt spid="_x0000_s151556"/>
                </a:ext>
                <a:ext uri="{FF2B5EF4-FFF2-40B4-BE49-F238E27FC236}">
                  <a16:creationId xmlns:a16="http://schemas.microsoft.com/office/drawing/2014/main" id="{00000000-0008-0000-0A00-0000045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9</xdr:row>
          <xdr:rowOff>76200</xdr:rowOff>
        </xdr:from>
        <xdr:to>
          <xdr:col>15</xdr:col>
          <xdr:colOff>57150</xdr:colOff>
          <xdr:row>10</xdr:row>
          <xdr:rowOff>142875</xdr:rowOff>
        </xdr:to>
        <xdr:sp macro="" textlink="">
          <xdr:nvSpPr>
            <xdr:cNvPr id="151558" name="Check Box 6" hidden="1">
              <a:extLst>
                <a:ext uri="{63B3BB69-23CF-44E3-9099-C40C66FF867C}">
                  <a14:compatExt spid="_x0000_s151558"/>
                </a:ext>
                <a:ext uri="{FF2B5EF4-FFF2-40B4-BE49-F238E27FC236}">
                  <a16:creationId xmlns:a16="http://schemas.microsoft.com/office/drawing/2014/main" id="{00000000-0008-0000-0A00-0000065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5"/>
  <sheetViews>
    <sheetView showGridLines="0" zoomScaleNormal="100" workbookViewId="0">
      <selection activeCell="C28" sqref="C28:J29"/>
    </sheetView>
  </sheetViews>
  <sheetFormatPr defaultRowHeight="13.5"/>
  <cols>
    <col min="1" max="2" width="2.625" customWidth="1"/>
    <col min="3" max="3" width="6.125" customWidth="1"/>
    <col min="4" max="4" width="12.125" customWidth="1"/>
    <col min="6" max="6" width="7.25" customWidth="1"/>
    <col min="9" max="9" width="18.25" customWidth="1"/>
    <col min="10" max="10" width="23.125" customWidth="1"/>
    <col min="11" max="11" width="3.25" customWidth="1"/>
  </cols>
  <sheetData>
    <row r="1" spans="2:11" ht="65.25" customHeight="1" thickBot="1">
      <c r="B1" s="178"/>
      <c r="C1" s="563" t="s">
        <v>2921</v>
      </c>
      <c r="D1" s="564"/>
      <c r="E1" s="564"/>
      <c r="F1" s="564"/>
      <c r="G1" s="564"/>
      <c r="H1" s="564"/>
      <c r="I1" s="564"/>
      <c r="J1" s="564"/>
      <c r="K1" s="178"/>
    </row>
    <row r="2" spans="2:11" ht="14.25" customHeight="1">
      <c r="B2" s="178"/>
      <c r="C2" s="554" t="s">
        <v>3000</v>
      </c>
      <c r="D2" s="555"/>
      <c r="E2" s="555"/>
      <c r="F2" s="555"/>
      <c r="G2" s="555"/>
      <c r="H2" s="555"/>
      <c r="I2" s="555"/>
      <c r="J2" s="556"/>
      <c r="K2" s="178"/>
    </row>
    <row r="3" spans="2:11" ht="37.5" customHeight="1">
      <c r="B3" s="178"/>
      <c r="C3" s="557"/>
      <c r="D3" s="558"/>
      <c r="E3" s="558"/>
      <c r="F3" s="558"/>
      <c r="G3" s="558"/>
      <c r="H3" s="558"/>
      <c r="I3" s="558"/>
      <c r="J3" s="559"/>
      <c r="K3" s="178"/>
    </row>
    <row r="4" spans="2:11" ht="14.25">
      <c r="B4" s="178"/>
      <c r="C4" s="557"/>
      <c r="D4" s="558"/>
      <c r="E4" s="558"/>
      <c r="F4" s="558"/>
      <c r="G4" s="558"/>
      <c r="H4" s="558"/>
      <c r="I4" s="558"/>
      <c r="J4" s="559"/>
      <c r="K4" s="178"/>
    </row>
    <row r="5" spans="2:11" ht="14.25">
      <c r="B5" s="178"/>
      <c r="C5" s="557"/>
      <c r="D5" s="558"/>
      <c r="E5" s="558"/>
      <c r="F5" s="558"/>
      <c r="G5" s="558"/>
      <c r="H5" s="558"/>
      <c r="I5" s="558"/>
      <c r="J5" s="559"/>
      <c r="K5" s="178"/>
    </row>
    <row r="6" spans="2:11" ht="14.25">
      <c r="B6" s="178"/>
      <c r="C6" s="557"/>
      <c r="D6" s="558"/>
      <c r="E6" s="558"/>
      <c r="F6" s="558"/>
      <c r="G6" s="558"/>
      <c r="H6" s="558"/>
      <c r="I6" s="558"/>
      <c r="J6" s="559"/>
      <c r="K6" s="178"/>
    </row>
    <row r="7" spans="2:11" ht="14.25">
      <c r="B7" s="178"/>
      <c r="C7" s="557"/>
      <c r="D7" s="558"/>
      <c r="E7" s="558"/>
      <c r="F7" s="558"/>
      <c r="G7" s="558"/>
      <c r="H7" s="558"/>
      <c r="I7" s="558"/>
      <c r="J7" s="559"/>
      <c r="K7" s="178"/>
    </row>
    <row r="8" spans="2:11" ht="14.25">
      <c r="B8" s="178"/>
      <c r="C8" s="557"/>
      <c r="D8" s="558"/>
      <c r="E8" s="558"/>
      <c r="F8" s="558"/>
      <c r="G8" s="558"/>
      <c r="H8" s="558"/>
      <c r="I8" s="558"/>
      <c r="J8" s="559"/>
      <c r="K8" s="178"/>
    </row>
    <row r="9" spans="2:11" ht="14.25">
      <c r="B9" s="178"/>
      <c r="C9" s="557"/>
      <c r="D9" s="558"/>
      <c r="E9" s="558"/>
      <c r="F9" s="558"/>
      <c r="G9" s="558"/>
      <c r="H9" s="558"/>
      <c r="I9" s="558"/>
      <c r="J9" s="559"/>
      <c r="K9" s="178"/>
    </row>
    <row r="10" spans="2:11" ht="14.25">
      <c r="B10" s="178"/>
      <c r="C10" s="557"/>
      <c r="D10" s="558"/>
      <c r="E10" s="558"/>
      <c r="F10" s="558"/>
      <c r="G10" s="558"/>
      <c r="H10" s="558"/>
      <c r="I10" s="558"/>
      <c r="J10" s="559"/>
      <c r="K10" s="178"/>
    </row>
    <row r="11" spans="2:11" ht="14.25">
      <c r="B11" s="178"/>
      <c r="C11" s="557"/>
      <c r="D11" s="558"/>
      <c r="E11" s="558"/>
      <c r="F11" s="558"/>
      <c r="G11" s="558"/>
      <c r="H11" s="558"/>
      <c r="I11" s="558"/>
      <c r="J11" s="559"/>
      <c r="K11" s="178"/>
    </row>
    <row r="12" spans="2:11" ht="14.25">
      <c r="B12" s="178"/>
      <c r="C12" s="557"/>
      <c r="D12" s="558"/>
      <c r="E12" s="558"/>
      <c r="F12" s="558"/>
      <c r="G12" s="558"/>
      <c r="H12" s="558"/>
      <c r="I12" s="558"/>
      <c r="J12" s="559"/>
      <c r="K12" s="178"/>
    </row>
    <row r="13" spans="2:11" ht="14.25">
      <c r="B13" s="178"/>
      <c r="C13" s="557"/>
      <c r="D13" s="558"/>
      <c r="E13" s="558"/>
      <c r="F13" s="558"/>
      <c r="G13" s="558"/>
      <c r="H13" s="558"/>
      <c r="I13" s="558"/>
      <c r="J13" s="559"/>
      <c r="K13" s="178"/>
    </row>
    <row r="14" spans="2:11" ht="20.25" customHeight="1">
      <c r="B14" s="178"/>
      <c r="C14" s="557"/>
      <c r="D14" s="558"/>
      <c r="E14" s="558"/>
      <c r="F14" s="558"/>
      <c r="G14" s="558"/>
      <c r="H14" s="558"/>
      <c r="I14" s="558"/>
      <c r="J14" s="559"/>
      <c r="K14" s="178"/>
    </row>
    <row r="15" spans="2:11" ht="17.25" customHeight="1">
      <c r="B15" s="178"/>
      <c r="C15" s="557"/>
      <c r="D15" s="558"/>
      <c r="E15" s="558"/>
      <c r="F15" s="558"/>
      <c r="G15" s="558"/>
      <c r="H15" s="558"/>
      <c r="I15" s="558"/>
      <c r="J15" s="559"/>
      <c r="K15" s="178"/>
    </row>
    <row r="16" spans="2:11" ht="14.25">
      <c r="B16" s="178"/>
      <c r="C16" s="557"/>
      <c r="D16" s="558"/>
      <c r="E16" s="558"/>
      <c r="F16" s="558"/>
      <c r="G16" s="558"/>
      <c r="H16" s="558"/>
      <c r="I16" s="558"/>
      <c r="J16" s="559"/>
      <c r="K16" s="178"/>
    </row>
    <row r="17" spans="1:11" ht="37.5" customHeight="1">
      <c r="B17" s="178"/>
      <c r="C17" s="557"/>
      <c r="D17" s="558"/>
      <c r="E17" s="558"/>
      <c r="F17" s="558"/>
      <c r="G17" s="558"/>
      <c r="H17" s="558"/>
      <c r="I17" s="558"/>
      <c r="J17" s="559"/>
      <c r="K17" s="178"/>
    </row>
    <row r="18" spans="1:11" ht="37.5" customHeight="1">
      <c r="B18" s="178"/>
      <c r="C18" s="557"/>
      <c r="D18" s="558"/>
      <c r="E18" s="558"/>
      <c r="F18" s="558"/>
      <c r="G18" s="558"/>
      <c r="H18" s="558"/>
      <c r="I18" s="558"/>
      <c r="J18" s="559"/>
      <c r="K18" s="178"/>
    </row>
    <row r="19" spans="1:11" ht="46.5" customHeight="1" thickBot="1">
      <c r="B19" s="178"/>
      <c r="C19" s="560"/>
      <c r="D19" s="561"/>
      <c r="E19" s="561"/>
      <c r="F19" s="561"/>
      <c r="G19" s="561"/>
      <c r="H19" s="561"/>
      <c r="I19" s="561"/>
      <c r="J19" s="562"/>
      <c r="K19" s="178"/>
    </row>
    <row r="20" spans="1:11" ht="46.5" customHeight="1">
      <c r="B20" s="178"/>
      <c r="C20" s="199"/>
      <c r="D20" s="572" t="s">
        <v>3090</v>
      </c>
      <c r="E20" s="573"/>
      <c r="F20" s="573"/>
      <c r="G20" s="573"/>
      <c r="H20" s="573"/>
      <c r="I20" s="573"/>
      <c r="J20" s="574"/>
      <c r="K20" s="178"/>
    </row>
    <row r="21" spans="1:11" ht="53.25" customHeight="1">
      <c r="B21" s="178"/>
      <c r="C21" s="580" t="s">
        <v>1690</v>
      </c>
      <c r="D21" s="567" t="s">
        <v>3091</v>
      </c>
      <c r="E21" s="567"/>
      <c r="F21" s="568"/>
      <c r="G21" s="569" t="s">
        <v>2922</v>
      </c>
      <c r="H21" s="570"/>
      <c r="I21" s="570"/>
      <c r="J21" s="571"/>
      <c r="K21" s="178"/>
    </row>
    <row r="22" spans="1:11" ht="38.25" customHeight="1">
      <c r="B22" s="178"/>
      <c r="C22" s="581"/>
      <c r="D22" s="565" t="s">
        <v>3092</v>
      </c>
      <c r="E22" s="565"/>
      <c r="F22" s="566"/>
      <c r="G22" s="578" t="s">
        <v>2923</v>
      </c>
      <c r="H22" s="579"/>
      <c r="I22" s="579"/>
      <c r="J22" s="542" t="s">
        <v>2672</v>
      </c>
      <c r="K22" s="178"/>
    </row>
    <row r="23" spans="1:11" ht="38.25" customHeight="1">
      <c r="A23" t="s">
        <v>1691</v>
      </c>
      <c r="B23" s="178"/>
      <c r="C23" s="582"/>
      <c r="D23" s="565" t="s">
        <v>3093</v>
      </c>
      <c r="E23" s="565"/>
      <c r="F23" s="566"/>
      <c r="G23" s="575" t="s">
        <v>1692</v>
      </c>
      <c r="H23" s="576"/>
      <c r="I23" s="576"/>
      <c r="J23" s="577"/>
      <c r="K23" s="178"/>
    </row>
    <row r="24" spans="1:11" ht="38.25" customHeight="1">
      <c r="B24" s="178"/>
      <c r="C24" s="583" t="s">
        <v>3094</v>
      </c>
      <c r="D24" s="584"/>
      <c r="E24" s="584"/>
      <c r="F24" s="585"/>
      <c r="G24" s="606" t="s">
        <v>3001</v>
      </c>
      <c r="H24" s="607"/>
      <c r="I24" s="607"/>
      <c r="J24" s="608"/>
      <c r="K24" s="178"/>
    </row>
    <row r="25" spans="1:11" ht="38.25" customHeight="1">
      <c r="B25" s="178"/>
      <c r="C25" s="586" t="s">
        <v>3095</v>
      </c>
      <c r="D25" s="587"/>
      <c r="E25" s="587"/>
      <c r="F25" s="588"/>
      <c r="G25" s="609"/>
      <c r="H25" s="609"/>
      <c r="I25" s="609"/>
      <c r="J25" s="610"/>
      <c r="K25" s="178"/>
    </row>
    <row r="26" spans="1:11" ht="38.25" customHeight="1">
      <c r="B26" s="178"/>
      <c r="C26" s="589" t="s">
        <v>3096</v>
      </c>
      <c r="D26" s="590"/>
      <c r="E26" s="590"/>
      <c r="F26" s="591"/>
      <c r="G26" s="603" t="s">
        <v>1693</v>
      </c>
      <c r="H26" s="604"/>
      <c r="I26" s="604"/>
      <c r="J26" s="605"/>
      <c r="K26" s="178"/>
    </row>
    <row r="27" spans="1:11" ht="38.25" customHeight="1" thickBot="1">
      <c r="B27" s="178"/>
      <c r="C27" s="600" t="s">
        <v>3097</v>
      </c>
      <c r="D27" s="601"/>
      <c r="E27" s="601"/>
      <c r="F27" s="602"/>
      <c r="G27" s="592" t="s">
        <v>1693</v>
      </c>
      <c r="H27" s="593"/>
      <c r="I27" s="593"/>
      <c r="J27" s="394"/>
      <c r="K27" s="178"/>
    </row>
    <row r="28" spans="1:11" ht="26.25" customHeight="1">
      <c r="B28" s="178"/>
      <c r="C28" s="594" t="s">
        <v>3170</v>
      </c>
      <c r="D28" s="595"/>
      <c r="E28" s="595"/>
      <c r="F28" s="595"/>
      <c r="G28" s="595"/>
      <c r="H28" s="595"/>
      <c r="I28" s="595"/>
      <c r="J28" s="596"/>
      <c r="K28" s="178"/>
    </row>
    <row r="29" spans="1:11" ht="26.25" customHeight="1" thickBot="1">
      <c r="B29" s="178"/>
      <c r="C29" s="597"/>
      <c r="D29" s="598"/>
      <c r="E29" s="598"/>
      <c r="F29" s="598"/>
      <c r="G29" s="598"/>
      <c r="H29" s="598"/>
      <c r="I29" s="598"/>
      <c r="J29" s="599"/>
      <c r="K29" s="178"/>
    </row>
    <row r="30" spans="1:11" ht="26.25" customHeight="1">
      <c r="B30" s="178"/>
      <c r="C30" s="184"/>
      <c r="D30" s="184"/>
      <c r="E30" s="184"/>
      <c r="F30" s="184"/>
      <c r="G30" s="184"/>
      <c r="H30" s="184"/>
      <c r="I30" s="184"/>
      <c r="J30" s="184"/>
      <c r="K30" s="178"/>
    </row>
    <row r="31" spans="1:11" ht="27" customHeight="1">
      <c r="B31" s="178"/>
      <c r="C31" s="184"/>
      <c r="D31" s="184"/>
      <c r="E31" s="184"/>
      <c r="F31" s="184"/>
      <c r="G31" s="184"/>
      <c r="H31" s="184"/>
      <c r="I31" s="184"/>
      <c r="J31" s="184"/>
      <c r="K31" s="178"/>
    </row>
    <row r="32" spans="1:11" ht="27" customHeight="1">
      <c r="B32" s="178"/>
      <c r="C32" s="178"/>
      <c r="D32" s="178"/>
      <c r="E32" s="178"/>
      <c r="F32" s="178"/>
      <c r="G32" s="178"/>
      <c r="H32" s="178"/>
      <c r="I32" s="178"/>
      <c r="J32" s="178"/>
      <c r="K32" s="178"/>
    </row>
    <row r="33" spans="2:11" ht="21" customHeight="1">
      <c r="B33" s="178"/>
      <c r="K33" s="178"/>
    </row>
    <row r="34" spans="2:11" ht="14.25">
      <c r="B34" s="178"/>
      <c r="K34" s="178"/>
    </row>
    <row r="35" spans="2:11" ht="14.25">
      <c r="B35" s="178"/>
      <c r="K35" s="178"/>
    </row>
  </sheetData>
  <sheetProtection selectLockedCells="1"/>
  <mergeCells count="18">
    <mergeCell ref="C24:F24"/>
    <mergeCell ref="C25:F25"/>
    <mergeCell ref="C26:F26"/>
    <mergeCell ref="G27:I27"/>
    <mergeCell ref="C28:J29"/>
    <mergeCell ref="C27:F27"/>
    <mergeCell ref="G26:J26"/>
    <mergeCell ref="G24:J25"/>
    <mergeCell ref="C2:J19"/>
    <mergeCell ref="C1:J1"/>
    <mergeCell ref="D23:F23"/>
    <mergeCell ref="D22:F22"/>
    <mergeCell ref="D21:F21"/>
    <mergeCell ref="G21:J21"/>
    <mergeCell ref="D20:J20"/>
    <mergeCell ref="G23:J23"/>
    <mergeCell ref="G22:I22"/>
    <mergeCell ref="C21:C23"/>
  </mergeCells>
  <phoneticPr fontId="42"/>
  <printOptions horizontalCentered="1"/>
  <pageMargins left="0.27559055118110237" right="0.19685039370078741" top="0.56000000000000005" bottom="0.36" header="0.31496062992125984" footer="0.2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>
    <tabColor rgb="FFFFCCFF"/>
  </sheetPr>
  <dimension ref="A1:AC42"/>
  <sheetViews>
    <sheetView showGridLines="0" zoomScaleNormal="100" workbookViewId="0">
      <selection activeCell="C21" sqref="C21:R24"/>
    </sheetView>
  </sheetViews>
  <sheetFormatPr defaultRowHeight="13.5"/>
  <cols>
    <col min="1" max="1" width="2.75" style="128" customWidth="1"/>
    <col min="2" max="2" width="2.375" style="128" customWidth="1"/>
    <col min="3" max="3" width="8.75" style="128" customWidth="1"/>
    <col min="4" max="4" width="5.5" style="128" customWidth="1"/>
    <col min="5" max="5" width="3.25" style="128" customWidth="1"/>
    <col min="6" max="6" width="3.625" style="128" customWidth="1"/>
    <col min="7" max="7" width="5.125" style="128" customWidth="1"/>
    <col min="8" max="8" width="3.25" style="128" customWidth="1"/>
    <col min="9" max="9" width="4.5" style="128" customWidth="1"/>
    <col min="10" max="10" width="3.25" style="128" customWidth="1"/>
    <col min="11" max="11" width="5.125" style="128" customWidth="1"/>
    <col min="12" max="12" width="3.875" style="128" customWidth="1"/>
    <col min="13" max="13" width="2.5" style="128" customWidth="1"/>
    <col min="14" max="14" width="3.25" style="128" customWidth="1"/>
    <col min="15" max="15" width="3.5" style="128" customWidth="1"/>
    <col min="16" max="16" width="13" style="128" customWidth="1"/>
    <col min="17" max="17" width="5.75" style="128" customWidth="1"/>
    <col min="18" max="18" width="13" style="128" customWidth="1"/>
    <col min="19" max="19" width="2.375" style="128" customWidth="1"/>
    <col min="20" max="20" width="1.5" style="128" customWidth="1"/>
    <col min="21" max="23" width="9.875" style="128" hidden="1" customWidth="1"/>
    <col min="24" max="24" width="11" style="128" customWidth="1"/>
    <col min="25" max="27" width="9" style="128"/>
    <col min="28" max="28" width="2.25" style="128" customWidth="1"/>
    <col min="29" max="29" width="9" style="128" hidden="1" customWidth="1"/>
    <col min="30" max="16384" width="9" style="128"/>
  </cols>
  <sheetData>
    <row r="1" spans="2:29" ht="16.5" customHeight="1">
      <c r="B1" s="126"/>
      <c r="C1" s="126"/>
      <c r="D1" s="1186" t="str">
        <f>+①学習計画書!A4</f>
        <v>令和 ８ 年度 札幌市家庭教育学級</v>
      </c>
      <c r="E1" s="1186"/>
      <c r="F1" s="1186"/>
      <c r="G1" s="1186"/>
      <c r="H1" s="1186"/>
      <c r="I1" s="1186"/>
      <c r="J1" s="1186"/>
      <c r="K1" s="1186"/>
      <c r="L1" s="1186"/>
      <c r="M1" s="1186"/>
      <c r="N1" s="1186"/>
      <c r="O1" s="1186"/>
      <c r="P1" s="1186"/>
      <c r="Q1" s="1186"/>
      <c r="R1" s="225" t="e">
        <f>+①学習計画書!X1</f>
        <v>#N/A</v>
      </c>
      <c r="S1" s="127"/>
      <c r="T1" s="127"/>
      <c r="U1" s="192"/>
      <c r="V1" s="192"/>
      <c r="W1" s="192"/>
      <c r="X1" s="192"/>
      <c r="AC1" s="465">
        <v>8.3333333333333329E-2</v>
      </c>
    </row>
    <row r="2" spans="2:29" ht="42" customHeight="1" thickBot="1">
      <c r="B2" s="129"/>
      <c r="C2" s="129"/>
      <c r="D2" s="1083" t="s">
        <v>2551</v>
      </c>
      <c r="E2" s="1083"/>
      <c r="F2" s="1083"/>
      <c r="G2" s="1083"/>
      <c r="H2" s="1083"/>
      <c r="I2" s="1083"/>
      <c r="J2" s="1083"/>
      <c r="K2" s="1083"/>
      <c r="L2" s="1083"/>
      <c r="M2" s="1083"/>
      <c r="N2" s="1083"/>
      <c r="O2" s="1083"/>
      <c r="P2" s="1083"/>
      <c r="Q2" s="139" t="str">
        <f ca="1">+"("&amp;W2&amp;")"</f>
        <v>(5)</v>
      </c>
      <c r="R2" s="130"/>
      <c r="S2" s="129"/>
      <c r="T2" s="129"/>
      <c r="U2" s="193" t="str">
        <f ca="1">RIGHT(CELL("filename",V3),LEN(CELL("filename",V3))-FIND("]",CELL("filename",V3)))</f>
        <v>学習報告書(5)</v>
      </c>
      <c r="V2" s="194">
        <f ca="1">+FIND("(",U2,1)</f>
        <v>6</v>
      </c>
      <c r="W2" s="194">
        <f ca="1">+VALUE(MID(U2,V2+1,1))</f>
        <v>5</v>
      </c>
      <c r="X2" s="194"/>
      <c r="Y2" s="141"/>
      <c r="Z2" s="140"/>
      <c r="AA2" s="140"/>
      <c r="AC2" s="465">
        <v>0.33333333333333331</v>
      </c>
    </row>
    <row r="3" spans="2:29" ht="20.25" customHeight="1">
      <c r="B3" s="1156">
        <f>+①学習計画書!A5</f>
        <v>0</v>
      </c>
      <c r="C3" s="1157"/>
      <c r="D3" s="1160" t="s">
        <v>1671</v>
      </c>
      <c r="E3" s="1187" t="s">
        <v>1631</v>
      </c>
      <c r="F3" s="1187"/>
      <c r="G3" s="1187"/>
      <c r="H3" s="1187"/>
      <c r="I3" s="1187"/>
      <c r="J3" s="1187"/>
      <c r="K3" s="1187"/>
      <c r="L3" s="1187"/>
      <c r="M3" s="1187"/>
      <c r="N3" s="1187"/>
      <c r="O3" s="1187"/>
      <c r="P3" s="1188" t="s">
        <v>2751</v>
      </c>
      <c r="Q3" s="1190"/>
      <c r="R3" s="1190"/>
      <c r="S3" s="1191"/>
      <c r="U3" s="195"/>
      <c r="V3" s="195"/>
      <c r="W3" s="195">
        <f ca="1">+VLOOKUP($W$2,①学習計画書!$Y$19:$AF$53,2,FALSE)</f>
        <v>0</v>
      </c>
      <c r="X3" s="195"/>
      <c r="Y3" s="142"/>
      <c r="AC3" s="465">
        <v>0.34375</v>
      </c>
    </row>
    <row r="4" spans="2:29" ht="23.25" customHeight="1">
      <c r="B4" s="1158"/>
      <c r="C4" s="1159"/>
      <c r="D4" s="1161"/>
      <c r="E4" s="1194">
        <f>+①学習計画書!D5</f>
        <v>0</v>
      </c>
      <c r="F4" s="1194"/>
      <c r="G4" s="1194"/>
      <c r="H4" s="1194"/>
      <c r="I4" s="1194"/>
      <c r="J4" s="1194"/>
      <c r="K4" s="1194"/>
      <c r="L4" s="1194"/>
      <c r="M4" s="1194"/>
      <c r="N4" s="1194"/>
      <c r="O4" s="1194"/>
      <c r="P4" s="1189"/>
      <c r="Q4" s="1192"/>
      <c r="R4" s="1192"/>
      <c r="S4" s="1193"/>
      <c r="U4" s="195"/>
      <c r="V4" s="195"/>
      <c r="W4" s="195">
        <f ca="1">+VLOOKUP($W$2,①学習計画書!$Y$19:$AF$53,3,FALSE)</f>
        <v>0</v>
      </c>
      <c r="X4" s="195"/>
      <c r="Y4" s="142"/>
      <c r="AC4" s="465">
        <v>0.35416666666666669</v>
      </c>
    </row>
    <row r="5" spans="2:29" ht="13.5" customHeight="1">
      <c r="B5" s="1094" t="s">
        <v>1632</v>
      </c>
      <c r="C5" s="1095"/>
      <c r="D5" s="1096"/>
      <c r="E5" s="1165" t="s">
        <v>1644</v>
      </c>
      <c r="F5" s="1073"/>
      <c r="G5" s="1168">
        <f ca="1">+U5</f>
        <v>0</v>
      </c>
      <c r="H5" s="1073" t="s">
        <v>1606</v>
      </c>
      <c r="I5" s="1162">
        <f ca="1">+W3</f>
        <v>0</v>
      </c>
      <c r="J5" s="1073" t="s">
        <v>1607</v>
      </c>
      <c r="K5" s="1162">
        <f ca="1">+W4</f>
        <v>0</v>
      </c>
      <c r="L5" s="1073" t="s">
        <v>1608</v>
      </c>
      <c r="M5" s="1171" t="s">
        <v>1645</v>
      </c>
      <c r="N5" s="1148" t="str">
        <f ca="1">+U6</f>
        <v/>
      </c>
      <c r="O5" s="1151" t="s">
        <v>1646</v>
      </c>
      <c r="P5" s="1076" t="s">
        <v>2749</v>
      </c>
      <c r="Q5" s="1077"/>
      <c r="R5" s="1077"/>
      <c r="S5" s="1078"/>
      <c r="U5" s="195">
        <f ca="1">+IF(VALUE(I5)=0,0,V8)</f>
        <v>0</v>
      </c>
      <c r="V5" s="195"/>
      <c r="W5" s="195">
        <f ca="1">+VLOOKUP($W$2,①学習計画書!$Y$19:$AF$53,4,FALSE)</f>
        <v>0</v>
      </c>
      <c r="X5" s="195"/>
      <c r="Y5" s="142"/>
      <c r="AC5" s="465">
        <v>0.36458333333333337</v>
      </c>
    </row>
    <row r="6" spans="2:29" ht="13.5" customHeight="1">
      <c r="B6" s="1094"/>
      <c r="C6" s="1095"/>
      <c r="D6" s="1096"/>
      <c r="E6" s="1166"/>
      <c r="F6" s="1074"/>
      <c r="G6" s="1169"/>
      <c r="H6" s="1074"/>
      <c r="I6" s="1163"/>
      <c r="J6" s="1074"/>
      <c r="K6" s="1163"/>
      <c r="L6" s="1074"/>
      <c r="M6" s="1172"/>
      <c r="N6" s="1149"/>
      <c r="O6" s="1152"/>
      <c r="P6" s="1079"/>
      <c r="Q6" s="1080"/>
      <c r="R6" s="1080"/>
      <c r="S6" s="1081"/>
      <c r="U6" s="196" t="str">
        <f ca="1">+IF(OR(VALUE(G5)=0,VALUE(I5)=0,VALUE(K5)=0),"",U7)</f>
        <v/>
      </c>
      <c r="V6" s="197" t="str">
        <f>+IF(①学習計画書!S2="元",1,①学習計画書!S2)</f>
        <v>８</v>
      </c>
      <c r="W6" s="195" t="str">
        <f ca="1">+VLOOKUP($W$2,①学習計画書!$Y$19:$AF$53,5,FALSE)</f>
        <v>講演会　
座談会</v>
      </c>
      <c r="X6" s="1082" t="s">
        <v>2747</v>
      </c>
      <c r="Y6" s="1082"/>
      <c r="Z6" s="1082"/>
      <c r="AA6" s="1082"/>
      <c r="AC6" s="465">
        <v>0.37500000000000006</v>
      </c>
    </row>
    <row r="7" spans="2:29" ht="26.25" customHeight="1">
      <c r="B7" s="1094"/>
      <c r="C7" s="1095"/>
      <c r="D7" s="1096"/>
      <c r="E7" s="1167"/>
      <c r="F7" s="1075"/>
      <c r="G7" s="1170"/>
      <c r="H7" s="1075"/>
      <c r="I7" s="1164"/>
      <c r="J7" s="1075"/>
      <c r="K7" s="1164"/>
      <c r="L7" s="1075"/>
      <c r="M7" s="1173"/>
      <c r="N7" s="1150"/>
      <c r="O7" s="1153"/>
      <c r="P7" s="466"/>
      <c r="Q7" s="468" t="s">
        <v>2750</v>
      </c>
      <c r="R7" s="467" t="str">
        <f>+IF(P7="","",P7+AC1)</f>
        <v/>
      </c>
      <c r="S7" s="464"/>
      <c r="U7" s="495">
        <f ca="1">+DATE(2018+V7,I5,K5)</f>
        <v>46356</v>
      </c>
      <c r="V7" s="195">
        <f ca="1">+IF(I5&lt;4,V6+1,V6)</f>
        <v>9</v>
      </c>
      <c r="W7" s="195" t="str">
        <f ca="1">+VLOOKUP($W$2,①学習計画書!$Y$19:$AF$53,8,FALSE)</f>
        <v>⑤ 講師氏名</v>
      </c>
      <c r="X7" s="1082"/>
      <c r="Y7" s="1082"/>
      <c r="Z7" s="1082"/>
      <c r="AA7" s="1082"/>
      <c r="AC7" s="465">
        <v>0.38541666666666674</v>
      </c>
    </row>
    <row r="8" spans="2:29" ht="15" customHeight="1">
      <c r="B8" s="1174" t="s">
        <v>1633</v>
      </c>
      <c r="C8" s="1175"/>
      <c r="D8" s="1176"/>
      <c r="E8" s="1177" t="str">
        <f ca="1">+W10</f>
        <v/>
      </c>
      <c r="F8" s="1178"/>
      <c r="G8" s="1178"/>
      <c r="H8" s="1178"/>
      <c r="I8" s="1178"/>
      <c r="J8" s="1178"/>
      <c r="K8" s="1178"/>
      <c r="L8" s="1178"/>
      <c r="M8" s="1179"/>
      <c r="N8" s="1183"/>
      <c r="O8" s="1183"/>
      <c r="P8" s="1183"/>
      <c r="Q8" s="1183"/>
      <c r="R8" s="1184"/>
      <c r="S8" s="1185"/>
      <c r="U8" s="198"/>
      <c r="V8" s="195">
        <f ca="1">+IF(V7=1,"元",V7)</f>
        <v>9</v>
      </c>
      <c r="W8" s="195" t="str">
        <f ca="1">+VLOOKUP($W$2,①学習計画書!$Y$19:$AF$53,7,FALSE)</f>
        <v>第５回
講師職業/肩書等</v>
      </c>
      <c r="X8" s="1082"/>
      <c r="Y8" s="1082"/>
      <c r="Z8" s="1082"/>
      <c r="AA8" s="1082"/>
      <c r="AC8" s="465">
        <v>0.39583333333333343</v>
      </c>
    </row>
    <row r="9" spans="2:29" ht="15" customHeight="1">
      <c r="B9" s="1129" t="s">
        <v>1634</v>
      </c>
      <c r="C9" s="1130"/>
      <c r="D9" s="1131"/>
      <c r="E9" s="1180"/>
      <c r="F9" s="1181"/>
      <c r="G9" s="1181"/>
      <c r="H9" s="1181"/>
      <c r="I9" s="1181"/>
      <c r="J9" s="1181"/>
      <c r="K9" s="1181"/>
      <c r="L9" s="1181"/>
      <c r="M9" s="1182"/>
      <c r="N9" s="1183"/>
      <c r="O9" s="1183"/>
      <c r="P9" s="1183"/>
      <c r="Q9" s="1183"/>
      <c r="R9" s="1184"/>
      <c r="S9" s="1185"/>
      <c r="U9" s="142"/>
      <c r="V9" s="142"/>
      <c r="W9" s="195">
        <f ca="1">+VLOOKUP($W$2,①学習計画書!$Y$19:$AF$53,4,FALSE)</f>
        <v>0</v>
      </c>
      <c r="X9" s="1082"/>
      <c r="Y9" s="1082"/>
      <c r="Z9" s="1082"/>
      <c r="AA9" s="1082"/>
      <c r="AC9" s="465">
        <v>0.40625000000000011</v>
      </c>
    </row>
    <row r="10" spans="2:29" ht="12.75" customHeight="1">
      <c r="B10" s="1132" t="s">
        <v>1635</v>
      </c>
      <c r="C10" s="1133"/>
      <c r="D10" s="1134"/>
      <c r="E10" s="1138"/>
      <c r="F10" s="1139"/>
      <c r="G10" s="1139"/>
      <c r="H10" s="1142" t="str">
        <f ca="1">+W6</f>
        <v>講演会　
座談会</v>
      </c>
      <c r="I10" s="1142"/>
      <c r="J10" s="1142"/>
      <c r="K10" s="1142"/>
      <c r="L10" s="1142"/>
      <c r="M10" s="1142"/>
      <c r="N10" s="1142"/>
      <c r="O10" s="1142"/>
      <c r="P10" s="1142"/>
      <c r="Q10" s="1142"/>
      <c r="R10" s="1144"/>
      <c r="S10" s="1145"/>
      <c r="U10" s="142"/>
      <c r="V10" s="142"/>
      <c r="W10" s="195" t="str">
        <f ca="1">+IF(W9=0,"",W9)</f>
        <v/>
      </c>
      <c r="X10" s="1082"/>
      <c r="Y10" s="1082"/>
      <c r="Z10" s="1082"/>
      <c r="AA10" s="1082"/>
      <c r="AC10" s="465"/>
    </row>
    <row r="11" spans="2:29" ht="12.75" customHeight="1">
      <c r="B11" s="1135"/>
      <c r="C11" s="1136"/>
      <c r="D11" s="1137"/>
      <c r="E11" s="1140"/>
      <c r="F11" s="1141"/>
      <c r="G11" s="1141"/>
      <c r="H11" s="1143"/>
      <c r="I11" s="1143"/>
      <c r="J11" s="1143"/>
      <c r="K11" s="1143"/>
      <c r="L11" s="1143"/>
      <c r="M11" s="1143"/>
      <c r="N11" s="1143"/>
      <c r="O11" s="1143"/>
      <c r="P11" s="1143"/>
      <c r="Q11" s="1143"/>
      <c r="R11" s="1146"/>
      <c r="S11" s="1147"/>
      <c r="U11" s="142"/>
      <c r="V11" s="142"/>
      <c r="W11" s="142"/>
      <c r="X11" s="142"/>
      <c r="Y11" s="142"/>
      <c r="AC11" s="465">
        <v>0.4166666666666668</v>
      </c>
    </row>
    <row r="12" spans="2:29" ht="24" customHeight="1">
      <c r="B12" s="1094" t="s">
        <v>1636</v>
      </c>
      <c r="C12" s="1095"/>
      <c r="D12" s="1096"/>
      <c r="E12" s="1106" t="s">
        <v>2549</v>
      </c>
      <c r="F12" s="1107"/>
      <c r="G12" s="1108">
        <f>+M12+R12</f>
        <v>0</v>
      </c>
      <c r="H12" s="1108"/>
      <c r="I12" s="246" t="s">
        <v>2546</v>
      </c>
      <c r="J12" s="247"/>
      <c r="K12" s="1109" t="s">
        <v>2547</v>
      </c>
      <c r="L12" s="1110"/>
      <c r="M12" s="1111">
        <v>0</v>
      </c>
      <c r="N12" s="1111"/>
      <c r="O12" s="1112"/>
      <c r="P12" s="1113" t="s">
        <v>2548</v>
      </c>
      <c r="Q12" s="1114"/>
      <c r="R12" s="525">
        <v>0</v>
      </c>
      <c r="S12" s="245"/>
      <c r="X12" s="1154" t="s">
        <v>2748</v>
      </c>
      <c r="Y12" s="1155"/>
      <c r="Z12" s="1155"/>
      <c r="AA12" s="1155"/>
      <c r="AC12" s="465">
        <v>0.42708333333333348</v>
      </c>
    </row>
    <row r="13" spans="2:29" ht="34.5" customHeight="1">
      <c r="B13" s="1094" t="s">
        <v>1637</v>
      </c>
      <c r="C13" s="1095"/>
      <c r="D13" s="1096"/>
      <c r="E13" s="1097" t="str">
        <f ca="1">+W7</f>
        <v>⑤ 講師氏名</v>
      </c>
      <c r="F13" s="1098"/>
      <c r="G13" s="1098"/>
      <c r="H13" s="1098"/>
      <c r="I13" s="1098"/>
      <c r="J13" s="1098"/>
      <c r="K13" s="1099"/>
      <c r="L13" s="1100" t="s">
        <v>2545</v>
      </c>
      <c r="M13" s="1101"/>
      <c r="N13" s="1102"/>
      <c r="O13" s="1103" t="str">
        <f ca="1">+W8</f>
        <v>第５回
講師職業/肩書等</v>
      </c>
      <c r="P13" s="1104"/>
      <c r="Q13" s="1104"/>
      <c r="R13" s="1104"/>
      <c r="S13" s="1105"/>
      <c r="U13" s="244"/>
      <c r="X13" s="1155"/>
      <c r="Y13" s="1155"/>
      <c r="Z13" s="1155"/>
      <c r="AA13" s="1155"/>
      <c r="AC13" s="465">
        <v>0.43750000000000017</v>
      </c>
    </row>
    <row r="14" spans="2:29" ht="24" customHeight="1">
      <c r="B14" s="1094" t="s">
        <v>1638</v>
      </c>
      <c r="C14" s="1095"/>
      <c r="D14" s="1096"/>
      <c r="E14" s="1103"/>
      <c r="F14" s="1104"/>
      <c r="G14" s="1104"/>
      <c r="H14" s="1104"/>
      <c r="I14" s="1104"/>
      <c r="J14" s="1121" t="s">
        <v>2678</v>
      </c>
      <c r="K14" s="1121"/>
      <c r="L14" s="1121"/>
      <c r="M14" s="1121"/>
      <c r="N14" s="1121"/>
      <c r="O14" s="1121"/>
      <c r="P14" s="1121"/>
      <c r="Q14" s="1121"/>
      <c r="R14" s="1121"/>
      <c r="S14" s="1122"/>
      <c r="X14" s="1155"/>
      <c r="Y14" s="1155"/>
      <c r="Z14" s="1155"/>
      <c r="AA14" s="1155"/>
      <c r="AC14" s="465">
        <v>0.44791666666666685</v>
      </c>
    </row>
    <row r="15" spans="2:29" ht="24" customHeight="1">
      <c r="B15" s="1115" t="s">
        <v>1639</v>
      </c>
      <c r="C15" s="1116"/>
      <c r="D15" s="1116"/>
      <c r="E15" s="1116"/>
      <c r="F15" s="1116"/>
      <c r="G15" s="1116"/>
      <c r="H15" s="1116"/>
      <c r="I15" s="1116"/>
      <c r="J15" s="1116"/>
      <c r="K15" s="1116"/>
      <c r="L15" s="1116"/>
      <c r="M15" s="1116"/>
      <c r="N15" s="1116"/>
      <c r="O15" s="1116"/>
      <c r="P15" s="1116"/>
      <c r="Q15" s="1116"/>
      <c r="R15" s="1116"/>
      <c r="S15" s="1117"/>
      <c r="AC15" s="465">
        <v>0.45833333333333354</v>
      </c>
    </row>
    <row r="16" spans="2:29" ht="28.5" customHeight="1" thickBot="1">
      <c r="B16" s="1127" t="s">
        <v>1673</v>
      </c>
      <c r="C16" s="1128"/>
      <c r="D16" s="1128"/>
      <c r="E16" s="1128"/>
      <c r="F16" s="1085" t="str">
        <f ca="1">+IF(E8="","",VLOOKUP(E8,①学習計画書!AJ22:AK51,2,FALSE))</f>
        <v/>
      </c>
      <c r="G16" s="1086"/>
      <c r="H16" s="1086"/>
      <c r="I16" s="1086"/>
      <c r="J16" s="1086"/>
      <c r="K16" s="1086"/>
      <c r="L16" s="1086"/>
      <c r="M16" s="1086"/>
      <c r="N16" s="1086"/>
      <c r="O16" s="1086"/>
      <c r="P16" s="1086"/>
      <c r="Q16" s="1086"/>
      <c r="R16" s="1087"/>
      <c r="S16" s="156"/>
      <c r="AC16" s="465">
        <v>0.46875000000000022</v>
      </c>
    </row>
    <row r="17" spans="1:29" s="140" customFormat="1" ht="18" customHeight="1">
      <c r="B17" s="151" t="s">
        <v>1640</v>
      </c>
      <c r="C17" s="1125" t="s">
        <v>1672</v>
      </c>
      <c r="D17" s="1125"/>
      <c r="E17" s="1125"/>
      <c r="F17" s="1126"/>
      <c r="G17" s="1126"/>
      <c r="H17" s="1126"/>
      <c r="I17" s="1126"/>
      <c r="J17" s="1126"/>
      <c r="K17" s="1126"/>
      <c r="L17" s="1126"/>
      <c r="M17" s="1126"/>
      <c r="N17" s="1126"/>
      <c r="O17" s="1126"/>
      <c r="P17" s="1126"/>
      <c r="Q17" s="1126"/>
      <c r="R17" s="1126"/>
      <c r="S17" s="157"/>
      <c r="AC17" s="465">
        <v>0.47916666666666691</v>
      </c>
    </row>
    <row r="18" spans="1:29" ht="26.25" customHeight="1">
      <c r="B18" s="152"/>
      <c r="C18" s="1123"/>
      <c r="D18" s="1123"/>
      <c r="E18" s="1123"/>
      <c r="F18" s="1123"/>
      <c r="G18" s="1123"/>
      <c r="H18" s="1123"/>
      <c r="I18" s="1123"/>
      <c r="J18" s="1123"/>
      <c r="K18" s="1123"/>
      <c r="L18" s="1123"/>
      <c r="M18" s="1123"/>
      <c r="N18" s="1123"/>
      <c r="O18" s="1123"/>
      <c r="P18" s="1123"/>
      <c r="Q18" s="1123"/>
      <c r="R18" s="1123"/>
      <c r="S18" s="153"/>
      <c r="AC18" s="465">
        <v>0.48958333333333359</v>
      </c>
    </row>
    <row r="19" spans="1:29" ht="26.25" customHeight="1">
      <c r="B19" s="154"/>
      <c r="C19" s="1124"/>
      <c r="D19" s="1124"/>
      <c r="E19" s="1124"/>
      <c r="F19" s="1124"/>
      <c r="G19" s="1124"/>
      <c r="H19" s="1124"/>
      <c r="I19" s="1124"/>
      <c r="J19" s="1124"/>
      <c r="K19" s="1124"/>
      <c r="L19" s="1124"/>
      <c r="M19" s="1124"/>
      <c r="N19" s="1124"/>
      <c r="O19" s="1124"/>
      <c r="P19" s="1124"/>
      <c r="Q19" s="1124"/>
      <c r="R19" s="1124"/>
      <c r="S19" s="155"/>
      <c r="X19" s="1084" t="s">
        <v>1697</v>
      </c>
      <c r="Y19" s="1084"/>
      <c r="Z19" s="1084"/>
      <c r="AA19" s="1084"/>
      <c r="AC19" s="465">
        <v>0.50000000000000022</v>
      </c>
    </row>
    <row r="20" spans="1:29" ht="24" customHeight="1">
      <c r="B20" s="1118" t="s">
        <v>1641</v>
      </c>
      <c r="C20" s="1119"/>
      <c r="D20" s="1119"/>
      <c r="E20" s="1119"/>
      <c r="F20" s="1119"/>
      <c r="G20" s="1119"/>
      <c r="H20" s="1119"/>
      <c r="I20" s="1119"/>
      <c r="J20" s="1119"/>
      <c r="K20" s="1119"/>
      <c r="L20" s="1119"/>
      <c r="M20" s="1119"/>
      <c r="N20" s="1119"/>
      <c r="O20" s="1119"/>
      <c r="P20" s="1119"/>
      <c r="Q20" s="1119"/>
      <c r="R20" s="1119"/>
      <c r="S20" s="1120"/>
      <c r="X20" s="1084"/>
      <c r="Y20" s="1084"/>
      <c r="Z20" s="1084"/>
      <c r="AA20" s="1084"/>
      <c r="AC20" s="465">
        <v>0.51041666666666685</v>
      </c>
    </row>
    <row r="21" spans="1:29" ht="27" customHeight="1">
      <c r="B21" s="131"/>
      <c r="C21" s="1088"/>
      <c r="D21" s="1088"/>
      <c r="E21" s="1088"/>
      <c r="F21" s="1088"/>
      <c r="G21" s="1088"/>
      <c r="H21" s="1088"/>
      <c r="I21" s="1088"/>
      <c r="J21" s="1088"/>
      <c r="K21" s="1088"/>
      <c r="L21" s="1088"/>
      <c r="M21" s="1088"/>
      <c r="N21" s="1088"/>
      <c r="O21" s="1088"/>
      <c r="P21" s="1088"/>
      <c r="Q21" s="1088"/>
      <c r="R21" s="1088"/>
      <c r="S21" s="132"/>
      <c r="X21" s="1084"/>
      <c r="Y21" s="1084"/>
      <c r="Z21" s="1084"/>
      <c r="AA21" s="1084"/>
      <c r="AC21" s="465">
        <v>0.52083333333333348</v>
      </c>
    </row>
    <row r="22" spans="1:29" ht="27" customHeight="1">
      <c r="B22" s="131"/>
      <c r="C22" s="1088"/>
      <c r="D22" s="1088"/>
      <c r="E22" s="1088"/>
      <c r="F22" s="1088"/>
      <c r="G22" s="1088"/>
      <c r="H22" s="1088"/>
      <c r="I22" s="1088"/>
      <c r="J22" s="1088"/>
      <c r="K22" s="1088"/>
      <c r="L22" s="1088"/>
      <c r="M22" s="1088"/>
      <c r="N22" s="1088"/>
      <c r="O22" s="1088"/>
      <c r="P22" s="1088"/>
      <c r="Q22" s="1088"/>
      <c r="R22" s="1088"/>
      <c r="S22" s="132"/>
      <c r="X22" s="1084"/>
      <c r="Y22" s="1084"/>
      <c r="Z22" s="1084"/>
      <c r="AA22" s="1084"/>
      <c r="AC22" s="465">
        <v>0.53125000000000011</v>
      </c>
    </row>
    <row r="23" spans="1:29" ht="27" customHeight="1">
      <c r="B23" s="131"/>
      <c r="C23" s="1088"/>
      <c r="D23" s="1088"/>
      <c r="E23" s="1088"/>
      <c r="F23" s="1088"/>
      <c r="G23" s="1088"/>
      <c r="H23" s="1088"/>
      <c r="I23" s="1088"/>
      <c r="J23" s="1088"/>
      <c r="K23" s="1088"/>
      <c r="L23" s="1088"/>
      <c r="M23" s="1088"/>
      <c r="N23" s="1088"/>
      <c r="O23" s="1088"/>
      <c r="P23" s="1088"/>
      <c r="Q23" s="1088"/>
      <c r="R23" s="1088"/>
      <c r="S23" s="132"/>
      <c r="X23" s="1084"/>
      <c r="Y23" s="1084"/>
      <c r="Z23" s="1084"/>
      <c r="AA23" s="1084"/>
      <c r="AC23" s="465">
        <v>0.54166666666666674</v>
      </c>
    </row>
    <row r="24" spans="1:29" ht="35.25" customHeight="1">
      <c r="B24" s="133"/>
      <c r="C24" s="1089"/>
      <c r="D24" s="1089"/>
      <c r="E24" s="1089"/>
      <c r="F24" s="1089"/>
      <c r="G24" s="1089"/>
      <c r="H24" s="1089"/>
      <c r="I24" s="1089"/>
      <c r="J24" s="1089"/>
      <c r="K24" s="1089"/>
      <c r="L24" s="1089"/>
      <c r="M24" s="1089"/>
      <c r="N24" s="1089"/>
      <c r="O24" s="1089"/>
      <c r="P24" s="1089"/>
      <c r="Q24" s="1089"/>
      <c r="R24" s="1089"/>
      <c r="S24" s="134"/>
      <c r="X24" s="1084"/>
      <c r="Y24" s="1084"/>
      <c r="Z24" s="1084"/>
      <c r="AA24" s="1084"/>
      <c r="AC24" s="465">
        <v>0.55208333333333337</v>
      </c>
    </row>
    <row r="25" spans="1:29" ht="24" customHeight="1">
      <c r="B25" s="1090" t="s">
        <v>1642</v>
      </c>
      <c r="C25" s="1091"/>
      <c r="D25" s="1091"/>
      <c r="E25" s="1091"/>
      <c r="F25" s="1091"/>
      <c r="G25" s="1091"/>
      <c r="H25" s="1091"/>
      <c r="I25" s="1091"/>
      <c r="J25" s="1091"/>
      <c r="K25" s="1091"/>
      <c r="L25" s="1091"/>
      <c r="M25" s="1091"/>
      <c r="N25" s="1091"/>
      <c r="O25" s="1091"/>
      <c r="P25" s="1091"/>
      <c r="Q25" s="1091"/>
      <c r="R25" s="1091"/>
      <c r="S25" s="1092"/>
      <c r="X25" s="1084"/>
      <c r="Y25" s="1084"/>
      <c r="Z25" s="1084"/>
      <c r="AA25" s="1084"/>
      <c r="AC25" s="465">
        <v>0.5625</v>
      </c>
    </row>
    <row r="26" spans="1:29" ht="25.5" customHeight="1">
      <c r="B26" s="135"/>
      <c r="C26" s="1088"/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8"/>
      <c r="O26" s="1088"/>
      <c r="P26" s="1088"/>
      <c r="Q26" s="1088"/>
      <c r="R26" s="1088"/>
      <c r="S26" s="136"/>
      <c r="X26" s="1084"/>
      <c r="Y26" s="1084"/>
      <c r="Z26" s="1084"/>
      <c r="AA26" s="1084"/>
      <c r="AC26" s="465">
        <v>0.57291666666666663</v>
      </c>
    </row>
    <row r="27" spans="1:29" ht="25.5" customHeight="1">
      <c r="B27" s="135"/>
      <c r="C27" s="1088"/>
      <c r="D27" s="1088"/>
      <c r="E27" s="1088"/>
      <c r="F27" s="1088"/>
      <c r="G27" s="1088"/>
      <c r="H27" s="1088"/>
      <c r="I27" s="1088"/>
      <c r="J27" s="1088"/>
      <c r="K27" s="1088"/>
      <c r="L27" s="1088"/>
      <c r="M27" s="1088"/>
      <c r="N27" s="1088"/>
      <c r="O27" s="1088"/>
      <c r="P27" s="1088"/>
      <c r="Q27" s="1088"/>
      <c r="R27" s="1088"/>
      <c r="S27" s="136"/>
      <c r="X27" s="1084"/>
      <c r="Y27" s="1084"/>
      <c r="Z27" s="1084"/>
      <c r="AA27" s="1084"/>
      <c r="AC27" s="465">
        <v>0.58333333333333326</v>
      </c>
    </row>
    <row r="28" spans="1:29" ht="25.5" customHeight="1">
      <c r="B28" s="135"/>
      <c r="C28" s="1088"/>
      <c r="D28" s="1088"/>
      <c r="E28" s="1088"/>
      <c r="F28" s="1088"/>
      <c r="G28" s="1088"/>
      <c r="H28" s="1088"/>
      <c r="I28" s="1088"/>
      <c r="J28" s="1088"/>
      <c r="K28" s="1088"/>
      <c r="L28" s="1088"/>
      <c r="M28" s="1088"/>
      <c r="N28" s="1088"/>
      <c r="O28" s="1088"/>
      <c r="P28" s="1088"/>
      <c r="Q28" s="1088"/>
      <c r="R28" s="1088"/>
      <c r="S28" s="136"/>
      <c r="X28" s="1084"/>
      <c r="Y28" s="1084"/>
      <c r="Z28" s="1084"/>
      <c r="AA28" s="1084"/>
      <c r="AC28" s="465">
        <v>0.59374999999999989</v>
      </c>
    </row>
    <row r="29" spans="1:29" ht="25.5" customHeight="1">
      <c r="B29" s="135"/>
      <c r="C29" s="1088"/>
      <c r="D29" s="1088"/>
      <c r="E29" s="1088"/>
      <c r="F29" s="1088"/>
      <c r="G29" s="1088"/>
      <c r="H29" s="1088"/>
      <c r="I29" s="1088"/>
      <c r="J29" s="1088"/>
      <c r="K29" s="1088"/>
      <c r="L29" s="1088"/>
      <c r="M29" s="1088"/>
      <c r="N29" s="1088"/>
      <c r="O29" s="1088"/>
      <c r="P29" s="1088"/>
      <c r="Q29" s="1088"/>
      <c r="R29" s="1088"/>
      <c r="S29" s="136"/>
      <c r="X29" s="1084"/>
      <c r="Y29" s="1084"/>
      <c r="Z29" s="1084"/>
      <c r="AA29" s="1084"/>
      <c r="AC29" s="465">
        <v>0.60416666666666652</v>
      </c>
    </row>
    <row r="30" spans="1:29" ht="34.5" customHeight="1" thickBot="1">
      <c r="B30" s="137"/>
      <c r="C30" s="1093"/>
      <c r="D30" s="1093"/>
      <c r="E30" s="1093"/>
      <c r="F30" s="1093"/>
      <c r="G30" s="1093"/>
      <c r="H30" s="1093"/>
      <c r="I30" s="1093"/>
      <c r="J30" s="1093"/>
      <c r="K30" s="1093"/>
      <c r="L30" s="1093"/>
      <c r="M30" s="1093"/>
      <c r="N30" s="1093"/>
      <c r="O30" s="1093"/>
      <c r="P30" s="1093"/>
      <c r="Q30" s="1093"/>
      <c r="R30" s="1093"/>
      <c r="S30" s="138"/>
      <c r="X30" s="1084"/>
      <c r="Y30" s="1084"/>
      <c r="Z30" s="1084"/>
      <c r="AA30" s="1084"/>
      <c r="AC30" s="465">
        <v>0.61458333333333315</v>
      </c>
    </row>
    <row r="31" spans="1:29" ht="124.5" customHeight="1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AC31" s="465">
        <v>0.62499999999999978</v>
      </c>
    </row>
    <row r="32" spans="1:29">
      <c r="AC32" s="465">
        <v>0.63541666666666641</v>
      </c>
    </row>
    <row r="33" spans="29:29">
      <c r="AC33" s="465">
        <v>0.64583333333333304</v>
      </c>
    </row>
    <row r="34" spans="29:29">
      <c r="AC34" s="465">
        <v>0.65624999999999967</v>
      </c>
    </row>
    <row r="35" spans="29:29">
      <c r="AC35" s="465">
        <v>0.6666666666666663</v>
      </c>
    </row>
    <row r="36" spans="29:29">
      <c r="AC36" s="465">
        <v>0.67708333333333293</v>
      </c>
    </row>
    <row r="37" spans="29:29">
      <c r="AC37" s="465">
        <v>0.68749999999999956</v>
      </c>
    </row>
    <row r="38" spans="29:29">
      <c r="AC38" s="465">
        <v>0.69791666666666619</v>
      </c>
    </row>
    <row r="39" spans="29:29">
      <c r="AC39" s="465">
        <v>0.70833333333333282</v>
      </c>
    </row>
    <row r="40" spans="29:29">
      <c r="AC40" s="465">
        <v>0.71874999999999944</v>
      </c>
    </row>
    <row r="41" spans="29:29">
      <c r="AC41" s="465">
        <v>0.72916666666666607</v>
      </c>
    </row>
    <row r="42" spans="29:29">
      <c r="AC42" s="465">
        <v>0.7395833333333327</v>
      </c>
    </row>
  </sheetData>
  <sheetProtection sheet="1" objects="1" scenarios="1" selectLockedCells="1"/>
  <mergeCells count="53">
    <mergeCell ref="B15:S15"/>
    <mergeCell ref="B16:E16"/>
    <mergeCell ref="F16:R16"/>
    <mergeCell ref="C17:R17"/>
    <mergeCell ref="C18:R19"/>
    <mergeCell ref="X19:AA30"/>
    <mergeCell ref="B20:S20"/>
    <mergeCell ref="C21:R24"/>
    <mergeCell ref="B25:S25"/>
    <mergeCell ref="C26:R30"/>
    <mergeCell ref="X12:AA14"/>
    <mergeCell ref="B13:D13"/>
    <mergeCell ref="E13:K13"/>
    <mergeCell ref="L13:N13"/>
    <mergeCell ref="O13:S13"/>
    <mergeCell ref="B14:D14"/>
    <mergeCell ref="E14:I14"/>
    <mergeCell ref="J14:S14"/>
    <mergeCell ref="B12:D12"/>
    <mergeCell ref="E12:F12"/>
    <mergeCell ref="G12:H12"/>
    <mergeCell ref="K12:L12"/>
    <mergeCell ref="M12:O12"/>
    <mergeCell ref="P12:Q12"/>
    <mergeCell ref="X6:AA10"/>
    <mergeCell ref="B8:D8"/>
    <mergeCell ref="E8:M9"/>
    <mergeCell ref="N8:S9"/>
    <mergeCell ref="B9:D9"/>
    <mergeCell ref="B10:D11"/>
    <mergeCell ref="E10:G11"/>
    <mergeCell ref="H10:Q11"/>
    <mergeCell ref="R10:S11"/>
    <mergeCell ref="K5:K7"/>
    <mergeCell ref="L5:L7"/>
    <mergeCell ref="M5:M7"/>
    <mergeCell ref="N5:N7"/>
    <mergeCell ref="O5:O7"/>
    <mergeCell ref="P5:S6"/>
    <mergeCell ref="B5:D7"/>
    <mergeCell ref="E5:F7"/>
    <mergeCell ref="G5:G7"/>
    <mergeCell ref="H5:H7"/>
    <mergeCell ref="I5:I7"/>
    <mergeCell ref="J5:J7"/>
    <mergeCell ref="D1:Q1"/>
    <mergeCell ref="D2:P2"/>
    <mergeCell ref="B3:C4"/>
    <mergeCell ref="D3:D4"/>
    <mergeCell ref="E3:O3"/>
    <mergeCell ref="P3:P4"/>
    <mergeCell ref="Q3:S4"/>
    <mergeCell ref="E4:O4"/>
  </mergeCells>
  <phoneticPr fontId="42"/>
  <dataValidations disablePrompts="1" count="2">
    <dataValidation type="list" allowBlank="1" sqref="P7" xr:uid="{00000000-0002-0000-0A00-000000000000}">
      <formula1>$AC$2:$AC$39</formula1>
    </dataValidation>
    <dataValidation type="list" allowBlank="1" sqref="R7" xr:uid="{00000000-0002-0000-0A00-000001000000}">
      <formula1>$AC$11:$AC$42</formula1>
    </dataValidation>
  </dataValidations>
  <pageMargins left="0.61" right="0.2" top="0.57999999999999996" bottom="0.31" header="0.3" footer="0.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ErrorMessage="1" errorTitle="◆◆ 半角で入力してください｡ ◆◆" error="※ 一旦キャンセルして、[番号] [-(ハイフン)] [番号]_x000a_                               ↑  半角で入力します。_x000a__x000a_※ セル右の [ ▼ ]→ ドロップダウンリストをお使いください。_x000a_" xr:uid="{00000000-0002-0000-0A00-000002000000}">
          <x14:formula1>
            <xm:f>①学習計画書!$J$61:$J$85</xm:f>
          </x14:formula1>
          <xm:sqref>E8:M9</xm:sqref>
        </x14:dataValidation>
        <x14:dataValidation type="list" allowBlank="1" xr:uid="{00000000-0002-0000-0A00-000003000000}">
          <x14:formula1>
            <xm:f>①学習計画書!$D$61:$D$63</xm:f>
          </x14:formula1>
          <xm:sqref>H10:Q11</xm:sqref>
        </x14:dataValidation>
        <x14:dataValidation type="list" allowBlank="1" xr:uid="{00000000-0002-0000-0A00-000004000000}">
          <x14:formula1>
            <xm:f>①学習計画書!$A$61:$A$72</xm:f>
          </x14:formula1>
          <xm:sqref>I5:I7</xm:sqref>
        </x14:dataValidation>
        <x14:dataValidation type="list" allowBlank="1" xr:uid="{00000000-0002-0000-0A00-000005000000}">
          <x14:formula1>
            <xm:f>①学習計画書!$B$61:$B$91</xm:f>
          </x14:formula1>
          <xm:sqref>K5:K7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>
    <tabColor rgb="FFCCFFFF"/>
  </sheetPr>
  <dimension ref="A1:AC65"/>
  <sheetViews>
    <sheetView showGridLines="0" zoomScaleNormal="100" workbookViewId="0">
      <selection activeCell="C18" sqref="C18:R19"/>
    </sheetView>
  </sheetViews>
  <sheetFormatPr defaultRowHeight="13.5"/>
  <cols>
    <col min="1" max="1" width="2.75" style="251" customWidth="1"/>
    <col min="2" max="2" width="2.375" style="251" customWidth="1"/>
    <col min="3" max="3" width="8.75" style="251" customWidth="1"/>
    <col min="4" max="4" width="5.5" style="251" customWidth="1"/>
    <col min="5" max="5" width="3.25" style="251" customWidth="1"/>
    <col min="6" max="6" width="3.625" style="251" customWidth="1"/>
    <col min="7" max="7" width="5.125" style="251" customWidth="1"/>
    <col min="8" max="8" width="3.25" style="251" customWidth="1"/>
    <col min="9" max="9" width="4.5" style="251" customWidth="1"/>
    <col min="10" max="10" width="3.25" style="251" customWidth="1"/>
    <col min="11" max="11" width="5.125" style="251" customWidth="1"/>
    <col min="12" max="12" width="3.875" style="251" customWidth="1"/>
    <col min="13" max="13" width="2.5" style="251" customWidth="1"/>
    <col min="14" max="14" width="3.25" style="251" customWidth="1"/>
    <col min="15" max="15" width="3.5" style="251" customWidth="1"/>
    <col min="16" max="16" width="13.375" style="251" customWidth="1"/>
    <col min="17" max="17" width="6" style="251" customWidth="1"/>
    <col min="18" max="18" width="12.125" style="251" customWidth="1"/>
    <col min="19" max="19" width="2.375" style="251" customWidth="1"/>
    <col min="20" max="20" width="1.625" style="251" customWidth="1"/>
    <col min="21" max="23" width="8" style="251" hidden="1" customWidth="1"/>
    <col min="24" max="24" width="8" style="251" customWidth="1"/>
    <col min="25" max="27" width="9" style="251"/>
    <col min="28" max="28" width="9" style="251" customWidth="1"/>
    <col min="29" max="29" width="9" style="251" hidden="1" customWidth="1"/>
    <col min="30" max="16384" width="9" style="251"/>
  </cols>
  <sheetData>
    <row r="1" spans="2:29" ht="16.5" customHeight="1">
      <c r="B1" s="248"/>
      <c r="C1" s="248"/>
      <c r="D1" s="1289" t="str">
        <f>+①学習計画書!A4</f>
        <v>令和 ８ 年度 札幌市家庭教育学級</v>
      </c>
      <c r="E1" s="1289"/>
      <c r="F1" s="1289"/>
      <c r="G1" s="1289"/>
      <c r="H1" s="1289"/>
      <c r="I1" s="1289"/>
      <c r="J1" s="1289"/>
      <c r="K1" s="1289"/>
      <c r="L1" s="1289"/>
      <c r="M1" s="1289"/>
      <c r="N1" s="1289"/>
      <c r="O1" s="1289"/>
      <c r="P1" s="1289"/>
      <c r="Q1" s="1289"/>
      <c r="R1" s="225" t="e">
        <f>+①学習計画書!X1</f>
        <v>#N/A</v>
      </c>
      <c r="S1" s="249"/>
      <c r="T1" s="249"/>
      <c r="U1" s="250"/>
      <c r="V1" s="250"/>
      <c r="W1" s="250"/>
      <c r="X1" s="250"/>
      <c r="AC1" s="523">
        <v>8.3333333333333329E-2</v>
      </c>
    </row>
    <row r="2" spans="2:29" ht="42" customHeight="1" thickBot="1">
      <c r="B2" s="252"/>
      <c r="C2" s="252"/>
      <c r="D2" s="1290" t="s">
        <v>2551</v>
      </c>
      <c r="E2" s="1290"/>
      <c r="F2" s="1290"/>
      <c r="G2" s="1290"/>
      <c r="H2" s="1290"/>
      <c r="I2" s="1290"/>
      <c r="J2" s="1290"/>
      <c r="K2" s="1290"/>
      <c r="L2" s="1290"/>
      <c r="M2" s="1290"/>
      <c r="N2" s="1290"/>
      <c r="O2" s="1290"/>
      <c r="P2" s="1290"/>
      <c r="Q2" s="369" t="s">
        <v>2943</v>
      </c>
      <c r="R2" s="253"/>
      <c r="S2" s="252"/>
      <c r="T2" s="252"/>
      <c r="U2" s="193"/>
      <c r="V2" s="254"/>
      <c r="W2" s="254"/>
      <c r="X2" s="254"/>
      <c r="Y2" s="255"/>
      <c r="Z2" s="256"/>
      <c r="AA2" s="256"/>
      <c r="AC2" s="523">
        <v>0.33333333333333331</v>
      </c>
    </row>
    <row r="3" spans="2:29" ht="20.25" customHeight="1">
      <c r="B3" s="1291">
        <f>+①学習計画書!A5</f>
        <v>0</v>
      </c>
      <c r="C3" s="1292"/>
      <c r="D3" s="1295" t="s">
        <v>1671</v>
      </c>
      <c r="E3" s="1297" t="s">
        <v>1631</v>
      </c>
      <c r="F3" s="1297"/>
      <c r="G3" s="1297"/>
      <c r="H3" s="1297"/>
      <c r="I3" s="1297"/>
      <c r="J3" s="1297"/>
      <c r="K3" s="1297"/>
      <c r="L3" s="1297"/>
      <c r="M3" s="1297"/>
      <c r="N3" s="1297"/>
      <c r="O3" s="1297"/>
      <c r="P3" s="1188" t="s">
        <v>2647</v>
      </c>
      <c r="Q3" s="1298"/>
      <c r="R3" s="1298"/>
      <c r="S3" s="1299"/>
      <c r="U3" s="257"/>
      <c r="V3" s="257"/>
      <c r="W3" s="257"/>
      <c r="X3" s="1256" t="s">
        <v>2566</v>
      </c>
      <c r="Y3" s="1257"/>
      <c r="Z3" s="1257"/>
      <c r="AA3" s="1258"/>
      <c r="AC3" s="523">
        <v>0.34375</v>
      </c>
    </row>
    <row r="4" spans="2:29" ht="23.25" customHeight="1">
      <c r="B4" s="1293"/>
      <c r="C4" s="1294"/>
      <c r="D4" s="1296"/>
      <c r="E4" s="1315">
        <f>+①学習計画書!D5</f>
        <v>0</v>
      </c>
      <c r="F4" s="1315"/>
      <c r="G4" s="1315"/>
      <c r="H4" s="1315"/>
      <c r="I4" s="1315"/>
      <c r="J4" s="1315"/>
      <c r="K4" s="1315"/>
      <c r="L4" s="1315"/>
      <c r="M4" s="1315"/>
      <c r="N4" s="1315"/>
      <c r="O4" s="1315"/>
      <c r="P4" s="1189"/>
      <c r="Q4" s="1300"/>
      <c r="R4" s="1300"/>
      <c r="S4" s="1301"/>
      <c r="U4" s="257"/>
      <c r="V4" s="257"/>
      <c r="W4" s="257"/>
      <c r="X4" s="1259"/>
      <c r="Y4" s="1260"/>
      <c r="Z4" s="1260"/>
      <c r="AA4" s="1261"/>
      <c r="AC4" s="523">
        <v>0.35416666666666669</v>
      </c>
    </row>
    <row r="5" spans="2:29" ht="17.25" customHeight="1">
      <c r="B5" s="1217" t="s">
        <v>1632</v>
      </c>
      <c r="C5" s="1218"/>
      <c r="D5" s="1219"/>
      <c r="E5" s="1316" t="s">
        <v>1644</v>
      </c>
      <c r="F5" s="1279"/>
      <c r="G5" s="1319"/>
      <c r="H5" s="1279" t="s">
        <v>1606</v>
      </c>
      <c r="I5" s="1282"/>
      <c r="J5" s="258"/>
      <c r="K5" s="1282"/>
      <c r="L5" s="1279" t="s">
        <v>1608</v>
      </c>
      <c r="M5" s="1285" t="s">
        <v>2558</v>
      </c>
      <c r="N5" s="1265" t="str">
        <f>+Q45</f>
        <v/>
      </c>
      <c r="O5" s="1268" t="s">
        <v>2559</v>
      </c>
      <c r="P5" s="1271" t="s">
        <v>2945</v>
      </c>
      <c r="Q5" s="1272"/>
      <c r="R5" s="1273"/>
      <c r="S5" s="1274"/>
      <c r="U5" s="257"/>
      <c r="V5" s="257"/>
      <c r="W5" s="257"/>
      <c r="X5" s="1259"/>
      <c r="Y5" s="1260"/>
      <c r="Z5" s="1260"/>
      <c r="AA5" s="1261"/>
      <c r="AC5" s="523">
        <v>0.36458333333333337</v>
      </c>
    </row>
    <row r="6" spans="2:29" ht="17.25" customHeight="1">
      <c r="B6" s="1217"/>
      <c r="C6" s="1218"/>
      <c r="D6" s="1219"/>
      <c r="E6" s="1317"/>
      <c r="F6" s="1280"/>
      <c r="G6" s="1320"/>
      <c r="H6" s="1280"/>
      <c r="I6" s="1283"/>
      <c r="J6" s="259" t="s">
        <v>1607</v>
      </c>
      <c r="K6" s="1283"/>
      <c r="L6" s="1280"/>
      <c r="M6" s="1286"/>
      <c r="N6" s="1266"/>
      <c r="O6" s="1269"/>
      <c r="P6" s="517" t="s">
        <v>2946</v>
      </c>
      <c r="Q6" s="516" t="s">
        <v>2944</v>
      </c>
      <c r="R6" s="521" t="str">
        <f>+IF(OR(P6="    :",P6=""),":",P6+AC1)</f>
        <v>:</v>
      </c>
      <c r="S6" s="515"/>
      <c r="U6" s="260"/>
      <c r="V6" s="261"/>
      <c r="W6" s="257"/>
      <c r="X6" s="1259"/>
      <c r="Y6" s="1260"/>
      <c r="Z6" s="1260"/>
      <c r="AA6" s="1261"/>
      <c r="AC6" s="523">
        <v>0.37500000000000006</v>
      </c>
    </row>
    <row r="7" spans="2:29" ht="17.25" customHeight="1">
      <c r="B7" s="1217"/>
      <c r="C7" s="1218"/>
      <c r="D7" s="1219"/>
      <c r="E7" s="1318"/>
      <c r="F7" s="1281"/>
      <c r="G7" s="1321"/>
      <c r="H7" s="1281"/>
      <c r="I7" s="1284"/>
      <c r="J7" s="262"/>
      <c r="K7" s="1284"/>
      <c r="L7" s="1281"/>
      <c r="M7" s="1287"/>
      <c r="N7" s="1267"/>
      <c r="O7" s="1270"/>
      <c r="P7" s="1275" t="s">
        <v>2550</v>
      </c>
      <c r="Q7" s="1276"/>
      <c r="R7" s="1277"/>
      <c r="S7" s="1278"/>
      <c r="U7" s="257"/>
      <c r="V7" s="257"/>
      <c r="W7" s="257"/>
      <c r="X7" s="1259"/>
      <c r="Y7" s="1260"/>
      <c r="Z7" s="1260"/>
      <c r="AA7" s="1261"/>
      <c r="AC7" s="523">
        <v>0.38541666666666674</v>
      </c>
    </row>
    <row r="8" spans="2:29" ht="14.25" customHeight="1">
      <c r="B8" s="1302" t="s">
        <v>1633</v>
      </c>
      <c r="C8" s="1233"/>
      <c r="D8" s="1303"/>
      <c r="E8" s="1304"/>
      <c r="F8" s="1305"/>
      <c r="G8" s="1305"/>
      <c r="H8" s="1305"/>
      <c r="I8" s="1305"/>
      <c r="J8" s="1305"/>
      <c r="K8" s="1305"/>
      <c r="L8" s="1305"/>
      <c r="M8" s="1306"/>
      <c r="N8" s="1310"/>
      <c r="O8" s="1310"/>
      <c r="P8" s="1310"/>
      <c r="Q8" s="1310"/>
      <c r="R8" s="1311"/>
      <c r="S8" s="1312"/>
      <c r="U8" s="264"/>
      <c r="V8" s="257"/>
      <c r="W8" s="257"/>
      <c r="X8" s="1262"/>
      <c r="Y8" s="1263"/>
      <c r="Z8" s="1263"/>
      <c r="AA8" s="1264"/>
      <c r="AC8" s="523">
        <v>0.39583333333333343</v>
      </c>
    </row>
    <row r="9" spans="2:29" ht="14.25" customHeight="1">
      <c r="B9" s="1313" t="s">
        <v>2560</v>
      </c>
      <c r="C9" s="1236"/>
      <c r="D9" s="1314"/>
      <c r="E9" s="1307"/>
      <c r="F9" s="1308"/>
      <c r="G9" s="1308"/>
      <c r="H9" s="1308"/>
      <c r="I9" s="1308"/>
      <c r="J9" s="1308"/>
      <c r="K9" s="1308"/>
      <c r="L9" s="1308"/>
      <c r="M9" s="1309"/>
      <c r="N9" s="1310"/>
      <c r="O9" s="1310"/>
      <c r="P9" s="1310"/>
      <c r="Q9" s="1310"/>
      <c r="R9" s="1311"/>
      <c r="S9" s="1312"/>
      <c r="U9" s="265"/>
      <c r="V9" s="265"/>
      <c r="W9" s="265"/>
      <c r="X9" s="263"/>
      <c r="Y9" s="263"/>
      <c r="Z9" s="263"/>
      <c r="AA9" s="263"/>
      <c r="AC9" s="523">
        <v>0.40625000000000011</v>
      </c>
    </row>
    <row r="10" spans="2:29" ht="16.5" customHeight="1">
      <c r="B10" s="1231" t="s">
        <v>2962</v>
      </c>
      <c r="C10" s="1232"/>
      <c r="D10" s="1233"/>
      <c r="E10" s="1237"/>
      <c r="F10" s="1238"/>
      <c r="G10" s="1238"/>
      <c r="H10" s="1241" t="s">
        <v>2649</v>
      </c>
      <c r="I10" s="1241"/>
      <c r="J10" s="1241"/>
      <c r="K10" s="1241"/>
      <c r="L10" s="1241"/>
      <c r="M10" s="1241"/>
      <c r="N10" s="1241"/>
      <c r="O10" s="1241"/>
      <c r="P10" s="1241"/>
      <c r="Q10" s="1241"/>
      <c r="R10" s="1243"/>
      <c r="S10" s="1244"/>
      <c r="U10" s="265"/>
      <c r="V10" s="265"/>
      <c r="W10" s="265"/>
      <c r="X10" s="263"/>
      <c r="Y10" s="263"/>
      <c r="Z10" s="263"/>
      <c r="AA10" s="263"/>
      <c r="AC10" s="518" t="s">
        <v>2947</v>
      </c>
    </row>
    <row r="11" spans="2:29" ht="16.5" customHeight="1">
      <c r="B11" s="1234"/>
      <c r="C11" s="1235"/>
      <c r="D11" s="1236"/>
      <c r="E11" s="1239"/>
      <c r="F11" s="1240"/>
      <c r="G11" s="1240"/>
      <c r="H11" s="1242"/>
      <c r="I11" s="1242"/>
      <c r="J11" s="1242"/>
      <c r="K11" s="1242"/>
      <c r="L11" s="1242"/>
      <c r="M11" s="1242"/>
      <c r="N11" s="1242"/>
      <c r="O11" s="1242"/>
      <c r="P11" s="1242"/>
      <c r="Q11" s="1242"/>
      <c r="R11" s="1245"/>
      <c r="S11" s="1246"/>
      <c r="U11" s="265"/>
      <c r="V11" s="265"/>
      <c r="W11" s="265"/>
      <c r="X11" s="524" t="s">
        <v>2948</v>
      </c>
      <c r="Y11" s="263"/>
      <c r="Z11" s="263"/>
      <c r="AA11" s="263"/>
      <c r="AC11" s="523">
        <v>0.4166666666666668</v>
      </c>
    </row>
    <row r="12" spans="2:29" ht="24" customHeight="1">
      <c r="B12" s="1217" t="s">
        <v>1636</v>
      </c>
      <c r="C12" s="1218"/>
      <c r="D12" s="1219"/>
      <c r="E12" s="1247" t="s">
        <v>2549</v>
      </c>
      <c r="F12" s="1248"/>
      <c r="G12" s="1249" t="str">
        <f>+IF(ISNUMBER(M12),M12+IF(ISNUMBER(R12),R12,0),"")</f>
        <v/>
      </c>
      <c r="H12" s="1249"/>
      <c r="I12" s="266" t="s">
        <v>2546</v>
      </c>
      <c r="J12" s="267"/>
      <c r="K12" s="1250" t="s">
        <v>2547</v>
      </c>
      <c r="L12" s="1251"/>
      <c r="M12" s="1252" t="s">
        <v>2949</v>
      </c>
      <c r="N12" s="1252"/>
      <c r="O12" s="1253"/>
      <c r="P12" s="1254" t="s">
        <v>2548</v>
      </c>
      <c r="Q12" s="1255"/>
      <c r="R12" s="368" t="s">
        <v>2949</v>
      </c>
      <c r="S12" s="268"/>
      <c r="X12" s="1288" t="s">
        <v>2648</v>
      </c>
      <c r="Y12" s="1155"/>
      <c r="Z12" s="1155"/>
      <c r="AA12" s="1155"/>
      <c r="AC12" s="523">
        <v>0.42708333333333348</v>
      </c>
    </row>
    <row r="13" spans="2:29" ht="34.5" customHeight="1">
      <c r="B13" s="1217" t="s">
        <v>1637</v>
      </c>
      <c r="C13" s="1218"/>
      <c r="D13" s="1219"/>
      <c r="E13" s="1220"/>
      <c r="F13" s="1221"/>
      <c r="G13" s="1221"/>
      <c r="H13" s="1221"/>
      <c r="I13" s="1221"/>
      <c r="J13" s="1221"/>
      <c r="K13" s="1222"/>
      <c r="L13" s="1223" t="s">
        <v>2545</v>
      </c>
      <c r="M13" s="1224"/>
      <c r="N13" s="1225"/>
      <c r="O13" s="1226"/>
      <c r="P13" s="1227"/>
      <c r="Q13" s="1227"/>
      <c r="R13" s="1227"/>
      <c r="S13" s="1228"/>
      <c r="U13" s="269"/>
      <c r="X13" s="1155"/>
      <c r="Y13" s="1155"/>
      <c r="Z13" s="1155"/>
      <c r="AA13" s="1155"/>
      <c r="AC13" s="523">
        <v>0.43750000000000017</v>
      </c>
    </row>
    <row r="14" spans="2:29" ht="24" customHeight="1">
      <c r="B14" s="1217" t="s">
        <v>1638</v>
      </c>
      <c r="C14" s="1218"/>
      <c r="D14" s="1219"/>
      <c r="E14" s="1226"/>
      <c r="F14" s="1227"/>
      <c r="G14" s="1227"/>
      <c r="H14" s="1227"/>
      <c r="I14" s="1227"/>
      <c r="J14" s="1229" t="s">
        <v>2678</v>
      </c>
      <c r="K14" s="1229"/>
      <c r="L14" s="1229"/>
      <c r="M14" s="1229"/>
      <c r="N14" s="1229"/>
      <c r="O14" s="1229"/>
      <c r="P14" s="1229"/>
      <c r="Q14" s="1229"/>
      <c r="R14" s="1229"/>
      <c r="S14" s="1230"/>
      <c r="X14" s="1155"/>
      <c r="Y14" s="1155"/>
      <c r="Z14" s="1155"/>
      <c r="AA14" s="1155"/>
      <c r="AC14" s="523">
        <v>0.44791666666666685</v>
      </c>
    </row>
    <row r="15" spans="2:29" ht="22.5" customHeight="1">
      <c r="B15" s="1195" t="s">
        <v>2561</v>
      </c>
      <c r="C15" s="1196"/>
      <c r="D15" s="1196"/>
      <c r="E15" s="1196"/>
      <c r="F15" s="1196"/>
      <c r="G15" s="1196"/>
      <c r="H15" s="1196"/>
      <c r="I15" s="1196"/>
      <c r="J15" s="1196"/>
      <c r="K15" s="1196"/>
      <c r="L15" s="1196"/>
      <c r="M15" s="1196"/>
      <c r="N15" s="1196"/>
      <c r="O15" s="1196"/>
      <c r="P15" s="1196"/>
      <c r="Q15" s="1196"/>
      <c r="R15" s="1196"/>
      <c r="S15" s="1197"/>
      <c r="AC15" s="523">
        <v>0.45833333333333354</v>
      </c>
    </row>
    <row r="16" spans="2:29" ht="27" customHeight="1" thickBot="1">
      <c r="B16" s="1198" t="s">
        <v>2562</v>
      </c>
      <c r="C16" s="1199"/>
      <c r="D16" s="1199"/>
      <c r="E16" s="1199"/>
      <c r="F16" s="1200" t="str">
        <f>+IF($E$8="","",VLOOKUP($E$8,$D$41:$F$64,2,FALSE))</f>
        <v/>
      </c>
      <c r="G16" s="1201"/>
      <c r="H16" s="1201"/>
      <c r="I16" s="1201"/>
      <c r="J16" s="1201"/>
      <c r="K16" s="1201"/>
      <c r="L16" s="1201"/>
      <c r="M16" s="1201"/>
      <c r="N16" s="1201"/>
      <c r="O16" s="1201"/>
      <c r="P16" s="1201"/>
      <c r="Q16" s="1201"/>
      <c r="R16" s="1202"/>
      <c r="S16" s="270"/>
      <c r="AC16" s="523">
        <v>0.46875000000000022</v>
      </c>
    </row>
    <row r="17" spans="1:29" s="256" customFormat="1" ht="18" customHeight="1">
      <c r="B17" s="271" t="s">
        <v>1640</v>
      </c>
      <c r="C17" s="1203" t="s">
        <v>2563</v>
      </c>
      <c r="D17" s="1203"/>
      <c r="E17" s="1203"/>
      <c r="F17" s="1204"/>
      <c r="G17" s="1204"/>
      <c r="H17" s="1204"/>
      <c r="I17" s="1204"/>
      <c r="J17" s="1204"/>
      <c r="K17" s="1204"/>
      <c r="L17" s="1204"/>
      <c r="M17" s="1204"/>
      <c r="N17" s="1204"/>
      <c r="O17" s="1204"/>
      <c r="P17" s="1204"/>
      <c r="Q17" s="1204"/>
      <c r="R17" s="1204"/>
      <c r="S17" s="272"/>
      <c r="AC17" s="523">
        <v>0.47916666666666691</v>
      </c>
    </row>
    <row r="18" spans="1:29" ht="26.25" customHeight="1">
      <c r="B18" s="273"/>
      <c r="C18" s="1205"/>
      <c r="D18" s="1205"/>
      <c r="E18" s="1205"/>
      <c r="F18" s="1205"/>
      <c r="G18" s="1205"/>
      <c r="H18" s="1205"/>
      <c r="I18" s="1205"/>
      <c r="J18" s="1205"/>
      <c r="K18" s="1205"/>
      <c r="L18" s="1205"/>
      <c r="M18" s="1205"/>
      <c r="N18" s="1205"/>
      <c r="O18" s="1205"/>
      <c r="P18" s="1205"/>
      <c r="Q18" s="1205"/>
      <c r="R18" s="1205"/>
      <c r="S18" s="274"/>
      <c r="AC18" s="523">
        <v>0.48958333333333359</v>
      </c>
    </row>
    <row r="19" spans="1:29" ht="26.25" customHeight="1">
      <c r="B19" s="275"/>
      <c r="C19" s="1206"/>
      <c r="D19" s="1206"/>
      <c r="E19" s="1206"/>
      <c r="F19" s="1206"/>
      <c r="G19" s="1206"/>
      <c r="H19" s="1206"/>
      <c r="I19" s="1206"/>
      <c r="J19" s="1206"/>
      <c r="K19" s="1206"/>
      <c r="L19" s="1206"/>
      <c r="M19" s="1206"/>
      <c r="N19" s="1206"/>
      <c r="O19" s="1206"/>
      <c r="P19" s="1206"/>
      <c r="Q19" s="1206"/>
      <c r="R19" s="1206"/>
      <c r="S19" s="276"/>
      <c r="X19" s="1207" t="s">
        <v>1697</v>
      </c>
      <c r="Y19" s="1207"/>
      <c r="Z19" s="1207"/>
      <c r="AA19" s="1207"/>
      <c r="AC19" s="523">
        <v>0.50000000000000022</v>
      </c>
    </row>
    <row r="20" spans="1:29" ht="24" customHeight="1">
      <c r="B20" s="1208" t="s">
        <v>2564</v>
      </c>
      <c r="C20" s="1209"/>
      <c r="D20" s="1209"/>
      <c r="E20" s="1209"/>
      <c r="F20" s="1209"/>
      <c r="G20" s="1209"/>
      <c r="H20" s="1209"/>
      <c r="I20" s="1209"/>
      <c r="J20" s="1209"/>
      <c r="K20" s="1209"/>
      <c r="L20" s="1209"/>
      <c r="M20" s="1209"/>
      <c r="N20" s="1209"/>
      <c r="O20" s="1209"/>
      <c r="P20" s="1209"/>
      <c r="Q20" s="1209"/>
      <c r="R20" s="1209"/>
      <c r="S20" s="1210"/>
      <c r="X20" s="1207"/>
      <c r="Y20" s="1207"/>
      <c r="Z20" s="1207"/>
      <c r="AA20" s="1207"/>
      <c r="AC20" s="523">
        <v>0.51041666666666685</v>
      </c>
    </row>
    <row r="21" spans="1:29" ht="27" customHeight="1">
      <c r="B21" s="277"/>
      <c r="C21" s="1211"/>
      <c r="D21" s="1211"/>
      <c r="E21" s="1211"/>
      <c r="F21" s="1211"/>
      <c r="G21" s="1211"/>
      <c r="H21" s="1211"/>
      <c r="I21" s="1211"/>
      <c r="J21" s="1211"/>
      <c r="K21" s="1211"/>
      <c r="L21" s="1211"/>
      <c r="M21" s="1211"/>
      <c r="N21" s="1211"/>
      <c r="O21" s="1211"/>
      <c r="P21" s="1211"/>
      <c r="Q21" s="1211"/>
      <c r="R21" s="1211"/>
      <c r="S21" s="278"/>
      <c r="X21" s="1207"/>
      <c r="Y21" s="1207"/>
      <c r="Z21" s="1207"/>
      <c r="AA21" s="1207"/>
      <c r="AC21" s="523">
        <v>0.52083333333333348</v>
      </c>
    </row>
    <row r="22" spans="1:29" ht="27" customHeight="1">
      <c r="B22" s="277"/>
      <c r="C22" s="1211"/>
      <c r="D22" s="1211"/>
      <c r="E22" s="1211"/>
      <c r="F22" s="1211"/>
      <c r="G22" s="1211"/>
      <c r="H22" s="1211"/>
      <c r="I22" s="1211"/>
      <c r="J22" s="1211"/>
      <c r="K22" s="1211"/>
      <c r="L22" s="1211"/>
      <c r="M22" s="1211"/>
      <c r="N22" s="1211"/>
      <c r="O22" s="1211"/>
      <c r="P22" s="1211"/>
      <c r="Q22" s="1211"/>
      <c r="R22" s="1211"/>
      <c r="S22" s="278"/>
      <c r="X22" s="1207"/>
      <c r="Y22" s="1207"/>
      <c r="Z22" s="1207"/>
      <c r="AA22" s="1207"/>
      <c r="AC22" s="523">
        <v>0.53125000000000011</v>
      </c>
    </row>
    <row r="23" spans="1:29" ht="27" customHeight="1">
      <c r="B23" s="277"/>
      <c r="C23" s="1211"/>
      <c r="D23" s="1211"/>
      <c r="E23" s="1211"/>
      <c r="F23" s="1211"/>
      <c r="G23" s="1211"/>
      <c r="H23" s="1211"/>
      <c r="I23" s="1211"/>
      <c r="J23" s="1211"/>
      <c r="K23" s="1211"/>
      <c r="L23" s="1211"/>
      <c r="M23" s="1211"/>
      <c r="N23" s="1211"/>
      <c r="O23" s="1211"/>
      <c r="P23" s="1211"/>
      <c r="Q23" s="1211"/>
      <c r="R23" s="1211"/>
      <c r="S23" s="278"/>
      <c r="X23" s="1207"/>
      <c r="Y23" s="1207"/>
      <c r="Z23" s="1207"/>
      <c r="AA23" s="1207"/>
      <c r="AC23" s="523">
        <v>0.54166666666666674</v>
      </c>
    </row>
    <row r="24" spans="1:29" ht="35.25" customHeight="1">
      <c r="B24" s="279"/>
      <c r="C24" s="1212"/>
      <c r="D24" s="1212"/>
      <c r="E24" s="1212"/>
      <c r="F24" s="1212"/>
      <c r="G24" s="1212"/>
      <c r="H24" s="1212"/>
      <c r="I24" s="1212"/>
      <c r="J24" s="1212"/>
      <c r="K24" s="1212"/>
      <c r="L24" s="1212"/>
      <c r="M24" s="1212"/>
      <c r="N24" s="1212"/>
      <c r="O24" s="1212"/>
      <c r="P24" s="1212"/>
      <c r="Q24" s="1212"/>
      <c r="R24" s="1212"/>
      <c r="S24" s="280"/>
      <c r="X24" s="1207"/>
      <c r="Y24" s="1207"/>
      <c r="Z24" s="1207"/>
      <c r="AA24" s="1207"/>
      <c r="AC24" s="523">
        <v>0.55208333333333337</v>
      </c>
    </row>
    <row r="25" spans="1:29" ht="24" customHeight="1">
      <c r="B25" s="1213" t="s">
        <v>2565</v>
      </c>
      <c r="C25" s="1214"/>
      <c r="D25" s="1214"/>
      <c r="E25" s="1214"/>
      <c r="F25" s="1214"/>
      <c r="G25" s="1214"/>
      <c r="H25" s="1214"/>
      <c r="I25" s="1214"/>
      <c r="J25" s="1214"/>
      <c r="K25" s="1214"/>
      <c r="L25" s="1214"/>
      <c r="M25" s="1214"/>
      <c r="N25" s="1214"/>
      <c r="O25" s="1214"/>
      <c r="P25" s="1214"/>
      <c r="Q25" s="1214"/>
      <c r="R25" s="1214"/>
      <c r="S25" s="1215"/>
      <c r="X25" s="1207"/>
      <c r="Y25" s="1207"/>
      <c r="Z25" s="1207"/>
      <c r="AA25" s="1207"/>
      <c r="AC25" s="523">
        <v>0.5625</v>
      </c>
    </row>
    <row r="26" spans="1:29" ht="25.5" customHeight="1">
      <c r="B26" s="281"/>
      <c r="C26" s="1211"/>
      <c r="D26" s="1211"/>
      <c r="E26" s="1211"/>
      <c r="F26" s="1211"/>
      <c r="G26" s="1211"/>
      <c r="H26" s="1211"/>
      <c r="I26" s="1211"/>
      <c r="J26" s="1211"/>
      <c r="K26" s="1211"/>
      <c r="L26" s="1211"/>
      <c r="M26" s="1211"/>
      <c r="N26" s="1211"/>
      <c r="O26" s="1211"/>
      <c r="P26" s="1211"/>
      <c r="Q26" s="1211"/>
      <c r="R26" s="1211"/>
      <c r="S26" s="282"/>
      <c r="X26" s="1207"/>
      <c r="Y26" s="1207"/>
      <c r="Z26" s="1207"/>
      <c r="AA26" s="1207"/>
      <c r="AC26" s="523">
        <v>0.57291666666666663</v>
      </c>
    </row>
    <row r="27" spans="1:29" ht="25.5" customHeight="1">
      <c r="B27" s="281"/>
      <c r="C27" s="1211"/>
      <c r="D27" s="1211"/>
      <c r="E27" s="1211"/>
      <c r="F27" s="1211"/>
      <c r="G27" s="1211"/>
      <c r="H27" s="1211"/>
      <c r="I27" s="1211"/>
      <c r="J27" s="1211"/>
      <c r="K27" s="1211"/>
      <c r="L27" s="1211"/>
      <c r="M27" s="1211"/>
      <c r="N27" s="1211"/>
      <c r="O27" s="1211"/>
      <c r="P27" s="1211"/>
      <c r="Q27" s="1211"/>
      <c r="R27" s="1211"/>
      <c r="S27" s="282"/>
      <c r="X27" s="1207"/>
      <c r="Y27" s="1207"/>
      <c r="Z27" s="1207"/>
      <c r="AA27" s="1207"/>
      <c r="AC27" s="523">
        <v>0.58333333333333326</v>
      </c>
    </row>
    <row r="28" spans="1:29" ht="25.5" customHeight="1">
      <c r="B28" s="281"/>
      <c r="C28" s="1211"/>
      <c r="D28" s="1211"/>
      <c r="E28" s="1211"/>
      <c r="F28" s="1211"/>
      <c r="G28" s="1211"/>
      <c r="H28" s="1211"/>
      <c r="I28" s="1211"/>
      <c r="J28" s="1211"/>
      <c r="K28" s="1211"/>
      <c r="L28" s="1211"/>
      <c r="M28" s="1211"/>
      <c r="N28" s="1211"/>
      <c r="O28" s="1211"/>
      <c r="P28" s="1211"/>
      <c r="Q28" s="1211"/>
      <c r="R28" s="1211"/>
      <c r="S28" s="282"/>
      <c r="X28" s="1207"/>
      <c r="Y28" s="1207"/>
      <c r="Z28" s="1207"/>
      <c r="AA28" s="1207"/>
      <c r="AC28" s="523">
        <v>0.59374999999999989</v>
      </c>
    </row>
    <row r="29" spans="1:29" ht="25.5" customHeight="1">
      <c r="B29" s="281"/>
      <c r="C29" s="1211"/>
      <c r="D29" s="1211"/>
      <c r="E29" s="1211"/>
      <c r="F29" s="1211"/>
      <c r="G29" s="1211"/>
      <c r="H29" s="1211"/>
      <c r="I29" s="1211"/>
      <c r="J29" s="1211"/>
      <c r="K29" s="1211"/>
      <c r="L29" s="1211"/>
      <c r="M29" s="1211"/>
      <c r="N29" s="1211"/>
      <c r="O29" s="1211"/>
      <c r="P29" s="1211"/>
      <c r="Q29" s="1211"/>
      <c r="R29" s="1211"/>
      <c r="S29" s="282"/>
      <c r="X29" s="1207"/>
      <c r="Y29" s="1207"/>
      <c r="Z29" s="1207"/>
      <c r="AA29" s="1207"/>
      <c r="AC29" s="523">
        <v>0.60416666666666652</v>
      </c>
    </row>
    <row r="30" spans="1:29" ht="34.5" customHeight="1" thickBot="1">
      <c r="B30" s="283"/>
      <c r="C30" s="1216"/>
      <c r="D30" s="1216"/>
      <c r="E30" s="1216"/>
      <c r="F30" s="1216"/>
      <c r="G30" s="1216"/>
      <c r="H30" s="1216"/>
      <c r="I30" s="1216"/>
      <c r="J30" s="1216"/>
      <c r="K30" s="1216"/>
      <c r="L30" s="1216"/>
      <c r="M30" s="1216"/>
      <c r="N30" s="1216"/>
      <c r="O30" s="1216"/>
      <c r="P30" s="1216"/>
      <c r="Q30" s="1216"/>
      <c r="R30" s="1216"/>
      <c r="S30" s="284"/>
      <c r="X30" s="1207"/>
      <c r="Y30" s="1207"/>
      <c r="Z30" s="1207"/>
      <c r="AA30" s="1207"/>
      <c r="AC30" s="523">
        <v>0.61458333333333315</v>
      </c>
    </row>
    <row r="31" spans="1:29" ht="116.25" customHeight="1">
      <c r="A31" s="248"/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AC31" s="523">
        <v>0.62499999999999978</v>
      </c>
    </row>
    <row r="32" spans="1:29">
      <c r="AC32" s="523">
        <v>0.63541666666666641</v>
      </c>
    </row>
    <row r="33" spans="3:29">
      <c r="AC33" s="523">
        <v>0.64583333333333304</v>
      </c>
    </row>
    <row r="34" spans="3:29">
      <c r="AC34" s="523">
        <v>0.65624999999999967</v>
      </c>
    </row>
    <row r="35" spans="3:29">
      <c r="AC35" s="523">
        <v>0.6666666666666663</v>
      </c>
    </row>
    <row r="36" spans="3:29">
      <c r="AC36" s="523">
        <v>0.67708333333333293</v>
      </c>
    </row>
    <row r="37" spans="3:29">
      <c r="AC37" s="523">
        <v>0.68749999999999956</v>
      </c>
    </row>
    <row r="38" spans="3:29">
      <c r="AC38" s="523">
        <v>0.69791666666666619</v>
      </c>
    </row>
    <row r="39" spans="3:29" hidden="1">
      <c r="E39" s="508"/>
      <c r="AC39" s="523">
        <v>0.70833333333333282</v>
      </c>
    </row>
    <row r="40" spans="3:29" hidden="1">
      <c r="C40" s="506" t="s">
        <v>1549</v>
      </c>
      <c r="D40" s="509"/>
      <c r="E40" s="507" t="s">
        <v>2937</v>
      </c>
      <c r="AC40" s="523">
        <v>0.71874999999999944</v>
      </c>
    </row>
    <row r="41" spans="3:29" hidden="1">
      <c r="C41" s="506" t="s">
        <v>2939</v>
      </c>
      <c r="D41" s="509" t="s">
        <v>2508</v>
      </c>
      <c r="E41" s="507" t="s">
        <v>2626</v>
      </c>
      <c r="Q41" s="511" t="str">
        <f>+IF(G5="","",G5+2018)</f>
        <v/>
      </c>
      <c r="AC41" s="523">
        <v>0.72916666666666607</v>
      </c>
    </row>
    <row r="42" spans="3:29" hidden="1">
      <c r="C42" s="506"/>
      <c r="D42" s="509" t="s">
        <v>2509</v>
      </c>
      <c r="E42" s="507" t="s">
        <v>2627</v>
      </c>
      <c r="Q42" s="512">
        <f>+I5</f>
        <v>0</v>
      </c>
      <c r="R42" s="269"/>
      <c r="AC42" s="523">
        <v>0.7395833333333327</v>
      </c>
    </row>
    <row r="43" spans="3:29" hidden="1">
      <c r="C43" s="506"/>
      <c r="D43" s="509" t="s">
        <v>2510</v>
      </c>
      <c r="E43" s="507" t="s">
        <v>2628</v>
      </c>
      <c r="Q43" s="512">
        <f>+K5</f>
        <v>0</v>
      </c>
      <c r="AC43" s="519">
        <v>0.75</v>
      </c>
    </row>
    <row r="44" spans="3:29" hidden="1">
      <c r="C44" s="506"/>
      <c r="D44" s="509" t="s">
        <v>2511</v>
      </c>
      <c r="E44" s="507" t="s">
        <v>2629</v>
      </c>
      <c r="Q44" s="513" t="e">
        <f>+DATE(Q41,Q42,Q43)</f>
        <v>#VALUE!</v>
      </c>
      <c r="R44" s="510"/>
      <c r="AC44" s="520"/>
    </row>
    <row r="45" spans="3:29" hidden="1">
      <c r="C45" s="506"/>
      <c r="D45" s="509" t="s">
        <v>2512</v>
      </c>
      <c r="E45" s="507" t="s">
        <v>2630</v>
      </c>
      <c r="Q45" s="514" t="str">
        <f>+IF(AND(IF(Q41="",FALSE,TRUE),VALUE(Q42)&lt;&gt;0,VALUE(Q43)&lt;&gt;0,NOT(ISERROR(Q44))),Q44,"")</f>
        <v/>
      </c>
    </row>
    <row r="46" spans="3:29" hidden="1">
      <c r="C46" s="506"/>
      <c r="D46" s="509" t="s">
        <v>2513</v>
      </c>
      <c r="E46" s="507" t="s">
        <v>1551</v>
      </c>
    </row>
    <row r="47" spans="3:29" hidden="1">
      <c r="C47" s="506" t="s">
        <v>2940</v>
      </c>
      <c r="D47" s="509" t="s">
        <v>2514</v>
      </c>
      <c r="E47" s="507" t="s">
        <v>2631</v>
      </c>
    </row>
    <row r="48" spans="3:29" hidden="1">
      <c r="C48" s="506"/>
      <c r="D48" s="509" t="s">
        <v>2515</v>
      </c>
      <c r="E48" s="507" t="s">
        <v>1550</v>
      </c>
    </row>
    <row r="49" spans="3:5" hidden="1">
      <c r="C49" s="506"/>
      <c r="D49" s="509" t="s">
        <v>2516</v>
      </c>
      <c r="E49" s="507" t="s">
        <v>2632</v>
      </c>
    </row>
    <row r="50" spans="3:5" hidden="1">
      <c r="C50" s="506"/>
      <c r="D50" s="509" t="s">
        <v>2517</v>
      </c>
      <c r="E50" s="507" t="s">
        <v>2633</v>
      </c>
    </row>
    <row r="51" spans="3:5" hidden="1">
      <c r="C51" s="506"/>
      <c r="D51" s="509" t="s">
        <v>2518</v>
      </c>
      <c r="E51" s="507" t="s">
        <v>2634</v>
      </c>
    </row>
    <row r="52" spans="3:5" hidden="1">
      <c r="C52" s="506"/>
      <c r="D52" s="509" t="s">
        <v>2519</v>
      </c>
      <c r="E52" s="507" t="s">
        <v>2650</v>
      </c>
    </row>
    <row r="53" spans="3:5" hidden="1">
      <c r="C53" s="506" t="s">
        <v>2941</v>
      </c>
      <c r="D53" s="509" t="s">
        <v>2520</v>
      </c>
      <c r="E53" s="507" t="s">
        <v>2635</v>
      </c>
    </row>
    <row r="54" spans="3:5" hidden="1">
      <c r="C54" s="506"/>
      <c r="D54" s="509" t="s">
        <v>2521</v>
      </c>
      <c r="E54" s="507" t="s">
        <v>2636</v>
      </c>
    </row>
    <row r="55" spans="3:5" hidden="1">
      <c r="C55" s="506"/>
      <c r="D55" s="509" t="s">
        <v>2522</v>
      </c>
      <c r="E55" s="507" t="s">
        <v>2637</v>
      </c>
    </row>
    <row r="56" spans="3:5" hidden="1">
      <c r="C56" s="506"/>
      <c r="D56" s="509" t="s">
        <v>2523</v>
      </c>
      <c r="E56" s="507" t="s">
        <v>2638</v>
      </c>
    </row>
    <row r="57" spans="3:5" hidden="1">
      <c r="C57" s="506"/>
      <c r="D57" s="509" t="s">
        <v>2524</v>
      </c>
      <c r="E57" s="507" t="s">
        <v>2639</v>
      </c>
    </row>
    <row r="58" spans="3:5" hidden="1">
      <c r="C58" s="506"/>
      <c r="D58" s="509" t="s">
        <v>2525</v>
      </c>
      <c r="E58" s="507" t="s">
        <v>2640</v>
      </c>
    </row>
    <row r="59" spans="3:5" hidden="1">
      <c r="C59" s="506" t="s">
        <v>2942</v>
      </c>
      <c r="D59" s="509" t="s">
        <v>2526</v>
      </c>
      <c r="E59" s="507" t="s">
        <v>1552</v>
      </c>
    </row>
    <row r="60" spans="3:5" hidden="1">
      <c r="C60" s="506"/>
      <c r="D60" s="509" t="s">
        <v>2527</v>
      </c>
      <c r="E60" s="507" t="s">
        <v>2641</v>
      </c>
    </row>
    <row r="61" spans="3:5" hidden="1">
      <c r="C61" s="506"/>
      <c r="D61" s="509" t="s">
        <v>2528</v>
      </c>
      <c r="E61" s="507" t="s">
        <v>2642</v>
      </c>
    </row>
    <row r="62" spans="3:5" hidden="1">
      <c r="C62" s="506"/>
      <c r="D62" s="509" t="s">
        <v>2529</v>
      </c>
      <c r="E62" s="507" t="s">
        <v>1553</v>
      </c>
    </row>
    <row r="63" spans="3:5" hidden="1">
      <c r="C63" s="506"/>
      <c r="D63" s="509" t="s">
        <v>2530</v>
      </c>
      <c r="E63" s="507" t="s">
        <v>1554</v>
      </c>
    </row>
    <row r="64" spans="3:5" hidden="1">
      <c r="C64" s="506"/>
      <c r="D64" s="509" t="s">
        <v>2531</v>
      </c>
      <c r="E64" s="507" t="s">
        <v>2643</v>
      </c>
    </row>
    <row r="65" hidden="1"/>
  </sheetData>
  <mergeCells count="53">
    <mergeCell ref="X12:AA14"/>
    <mergeCell ref="D1:Q1"/>
    <mergeCell ref="D2:P2"/>
    <mergeCell ref="B3:C4"/>
    <mergeCell ref="D3:D4"/>
    <mergeCell ref="E3:O3"/>
    <mergeCell ref="P3:P4"/>
    <mergeCell ref="Q3:S4"/>
    <mergeCell ref="B8:D8"/>
    <mergeCell ref="E8:M9"/>
    <mergeCell ref="N8:S9"/>
    <mergeCell ref="B9:D9"/>
    <mergeCell ref="E4:O4"/>
    <mergeCell ref="B5:D7"/>
    <mergeCell ref="E5:F7"/>
    <mergeCell ref="G5:G7"/>
    <mergeCell ref="H5:H7"/>
    <mergeCell ref="I5:I7"/>
    <mergeCell ref="K5:K7"/>
    <mergeCell ref="L5:L7"/>
    <mergeCell ref="M5:M7"/>
    <mergeCell ref="X3:AA8"/>
    <mergeCell ref="N5:N7"/>
    <mergeCell ref="O5:O7"/>
    <mergeCell ref="P5:S5"/>
    <mergeCell ref="P7:S7"/>
    <mergeCell ref="B10:D11"/>
    <mergeCell ref="E10:G11"/>
    <mergeCell ref="H10:Q11"/>
    <mergeCell ref="R10:S11"/>
    <mergeCell ref="B12:D12"/>
    <mergeCell ref="E12:F12"/>
    <mergeCell ref="G12:H12"/>
    <mergeCell ref="K12:L12"/>
    <mergeCell ref="M12:O12"/>
    <mergeCell ref="P12:Q12"/>
    <mergeCell ref="B13:D13"/>
    <mergeCell ref="E13:K13"/>
    <mergeCell ref="L13:N13"/>
    <mergeCell ref="O13:S13"/>
    <mergeCell ref="B14:D14"/>
    <mergeCell ref="E14:I14"/>
    <mergeCell ref="J14:S14"/>
    <mergeCell ref="X19:AA30"/>
    <mergeCell ref="B20:S20"/>
    <mergeCell ref="C21:R24"/>
    <mergeCell ref="B25:S25"/>
    <mergeCell ref="C26:R30"/>
    <mergeCell ref="B15:S15"/>
    <mergeCell ref="B16:E16"/>
    <mergeCell ref="F16:R16"/>
    <mergeCell ref="C17:R17"/>
    <mergeCell ref="C18:R19"/>
  </mergeCells>
  <phoneticPr fontId="42"/>
  <dataValidations count="6">
    <dataValidation type="list" allowBlank="1" sqref="K5:K7" xr:uid="{00000000-0002-0000-0B00-000000000000}">
      <formula1>"1,2,3,4,5,6,7,8,9,10,11,12,13,14,15,16,17,18,19,20,21,22,23,24,25,26,27,28,29,30,31"</formula1>
    </dataValidation>
    <dataValidation type="list" allowBlank="1" sqref="I5:I7" xr:uid="{00000000-0002-0000-0B00-000001000000}">
      <formula1>"4,5,6,7,8,9,10,11,12,1,2,3"</formula1>
    </dataValidation>
    <dataValidation type="list" allowBlank="1" sqref="G5:G7" xr:uid="{00000000-0002-0000-0B00-000002000000}">
      <formula1>"1,2,3,4,5,6,7,8,9,10,11"</formula1>
    </dataValidation>
    <dataValidation type="list" allowBlank="1" sqref="Q2" xr:uid="{00000000-0002-0000-0B00-000003000000}">
      <formula1>"(1),(2),(3),(4),(5),(6),(7)"</formula1>
    </dataValidation>
    <dataValidation type="list" allowBlank="1" showErrorMessage="1" errorTitle="◆ 半角入力です｡ ◆" error="※ 一旦[キャンセル] して、 [ 番号1 -(ハイフン) 番号2 ]_x000a_                                → 半角で入力してください。_x000a__x000a_ ・ セル右[▼] の、ドロップダウンリストから選んでください。_x000a_" sqref="E8:M9" xr:uid="{00000000-0002-0000-0B00-000004000000}">
      <formula1>$D$41:$D$64</formula1>
    </dataValidation>
    <dataValidation type="list" allowBlank="1" sqref="P6" xr:uid="{00000000-0002-0000-0B00-000005000000}">
      <formula1>$AC$2:$AC$45</formula1>
    </dataValidation>
  </dataValidations>
  <pageMargins left="0.66" right="0.2" top="0.5" bottom="0.31" header="0.3" footer="0.2"/>
  <pageSetup paperSize="9" orientation="portrait" r:id="rId1"/>
  <ignoredErrors>
    <ignoredError sqref="Q44" evalError="1"/>
    <ignoredError sqref="R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1553" r:id="rId4" name="Check Box 1">
              <controlPr defaultSize="0" autoFill="0" autoLine="0" autoPict="0">
                <anchor moveWithCells="1">
                  <from>
                    <xdr:col>15</xdr:col>
                    <xdr:colOff>400050</xdr:colOff>
                    <xdr:row>3</xdr:row>
                    <xdr:rowOff>285750</xdr:rowOff>
                  </from>
                  <to>
                    <xdr:col>15</xdr:col>
                    <xdr:colOff>704850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54" r:id="rId5" name="Check Box 2">
              <controlPr defaultSize="0" autoFill="0" autoLine="0" autoPict="0">
                <anchor moveWithCells="1">
                  <from>
                    <xdr:col>16</xdr:col>
                    <xdr:colOff>371475</xdr:colOff>
                    <xdr:row>3</xdr:row>
                    <xdr:rowOff>276225</xdr:rowOff>
                  </from>
                  <to>
                    <xdr:col>17</xdr:col>
                    <xdr:colOff>209550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56" r:id="rId6" name="Check Box 4">
              <controlPr defaultSize="0" autoFill="0" autoLine="0" autoPict="0">
                <anchor moveWithCells="1">
                  <from>
                    <xdr:col>8</xdr:col>
                    <xdr:colOff>295275</xdr:colOff>
                    <xdr:row>9</xdr:row>
                    <xdr:rowOff>76200</xdr:rowOff>
                  </from>
                  <to>
                    <xdr:col>9</xdr:col>
                    <xdr:colOff>180975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58" r:id="rId7" name="Check Box 6">
              <controlPr defaultSize="0" autoFill="0" autoLine="0" autoPict="0">
                <anchor moveWithCells="1">
                  <from>
                    <xdr:col>14</xdr:col>
                    <xdr:colOff>95250</xdr:colOff>
                    <xdr:row>9</xdr:row>
                    <xdr:rowOff>76200</xdr:rowOff>
                  </from>
                  <to>
                    <xdr:col>15</xdr:col>
                    <xdr:colOff>57150</xdr:colOff>
                    <xdr:row>10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>
    <tabColor rgb="FFFFFF99"/>
  </sheetPr>
  <dimension ref="A1:Z21"/>
  <sheetViews>
    <sheetView showGridLines="0" zoomScaleNormal="100" workbookViewId="0">
      <selection activeCell="V3" sqref="V3"/>
    </sheetView>
  </sheetViews>
  <sheetFormatPr defaultRowHeight="13.5"/>
  <cols>
    <col min="1" max="1" width="5" customWidth="1"/>
    <col min="2" max="21" width="3.5" customWidth="1"/>
    <col min="22" max="22" width="4.5" customWidth="1"/>
    <col min="23" max="23" width="3.5" customWidth="1"/>
    <col min="24" max="24" width="2" customWidth="1"/>
    <col min="25" max="28" width="3.5" customWidth="1"/>
  </cols>
  <sheetData>
    <row r="1" spans="1:26" s="163" customFormat="1" ht="24" customHeight="1">
      <c r="A1" s="1322" t="s">
        <v>1555</v>
      </c>
      <c r="B1" s="1322"/>
      <c r="C1" s="1322"/>
      <c r="D1" s="1322"/>
      <c r="E1" s="1322"/>
      <c r="F1" s="1322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W1" s="1344" t="e">
        <f>+①学習計画書!X1</f>
        <v>#N/A</v>
      </c>
      <c r="X1" s="1344"/>
      <c r="Y1" s="158"/>
      <c r="Z1" s="158"/>
    </row>
    <row r="2" spans="1:26" s="163" customFormat="1" ht="18.75" customHeight="1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773" t="s">
        <v>1605</v>
      </c>
      <c r="Q2" s="773"/>
      <c r="R2" s="452">
        <f>+①学習計画書!S2+1</f>
        <v>9</v>
      </c>
      <c r="S2" s="453" t="s">
        <v>1606</v>
      </c>
      <c r="T2" s="452">
        <v>3</v>
      </c>
      <c r="U2" s="454" t="s">
        <v>1607</v>
      </c>
      <c r="V2" s="452">
        <v>12</v>
      </c>
      <c r="W2" s="454" t="s">
        <v>1608</v>
      </c>
      <c r="Y2" s="159"/>
      <c r="Z2" s="159"/>
    </row>
    <row r="3" spans="1:26" s="163" customFormat="1" ht="40.5" customHeigh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Y3" s="159"/>
      <c r="Z3" s="159"/>
    </row>
    <row r="4" spans="1:26" s="176" customFormat="1" ht="40.5" customHeight="1">
      <c r="A4" s="1345" t="str">
        <f>+①学習計画書!A4&amp;" 完了届"</f>
        <v>令和 ８ 年度 札幌市家庭教育学級 完了届</v>
      </c>
      <c r="B4" s="1345"/>
      <c r="C4" s="1345"/>
      <c r="D4" s="1345"/>
      <c r="E4" s="1345"/>
      <c r="F4" s="1345"/>
      <c r="G4" s="1345"/>
      <c r="H4" s="1345"/>
      <c r="I4" s="1345"/>
      <c r="J4" s="1345"/>
      <c r="K4" s="1345"/>
      <c r="L4" s="1345"/>
      <c r="M4" s="1345"/>
      <c r="N4" s="1345"/>
      <c r="O4" s="1345"/>
      <c r="P4" s="1345"/>
      <c r="Q4" s="1345"/>
      <c r="R4" s="1345"/>
      <c r="S4" s="1345"/>
      <c r="T4" s="1345"/>
      <c r="U4" s="1345"/>
      <c r="V4" s="1345"/>
      <c r="W4" s="1345"/>
      <c r="X4" s="160"/>
      <c r="Y4" s="160"/>
      <c r="Z4" s="160"/>
    </row>
    <row r="5" spans="1:26" s="176" customFormat="1" ht="40.5" customHeight="1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0"/>
      <c r="Y5" s="160"/>
      <c r="Z5" s="160"/>
    </row>
    <row r="6" spans="1:26" s="163" customFormat="1" ht="40.5" customHeight="1">
      <c r="A6" s="1323">
        <f>+①学習計画書!A5</f>
        <v>0</v>
      </c>
      <c r="B6" s="1324"/>
      <c r="C6" s="162" t="s">
        <v>1556</v>
      </c>
      <c r="D6" s="1324">
        <f>+①学習計画書!D5</f>
        <v>0</v>
      </c>
      <c r="E6" s="1324"/>
      <c r="F6" s="1324"/>
      <c r="G6" s="1324"/>
      <c r="H6" s="1324"/>
      <c r="I6" s="1324"/>
      <c r="J6" s="1324"/>
      <c r="K6" s="1324"/>
      <c r="L6" s="1343" t="s">
        <v>1557</v>
      </c>
      <c r="M6" s="1343"/>
      <c r="N6" s="1343"/>
      <c r="O6" s="1343"/>
      <c r="P6" s="1340"/>
      <c r="Q6" s="1341"/>
      <c r="R6" s="1341"/>
      <c r="S6" s="1341"/>
      <c r="T6" s="1341"/>
      <c r="U6" s="1341"/>
      <c r="V6" s="1341"/>
      <c r="W6" s="1342"/>
    </row>
    <row r="7" spans="1:26" s="163" customFormat="1" ht="15" customHeight="1">
      <c r="A7" s="1325" t="s">
        <v>1588</v>
      </c>
      <c r="B7" s="1326"/>
      <c r="C7" s="1326"/>
      <c r="D7" s="1327"/>
      <c r="E7" s="1331" t="s">
        <v>1674</v>
      </c>
      <c r="F7" s="1332"/>
      <c r="G7" s="1332"/>
      <c r="H7" s="1332"/>
      <c r="I7" s="1332"/>
      <c r="J7" s="1332"/>
      <c r="K7" s="1332"/>
      <c r="L7" s="1332"/>
      <c r="M7" s="1332"/>
      <c r="N7" s="1333"/>
      <c r="O7" s="1334" t="str">
        <f>+①学習計画書!Q6</f>
        <v>会長</v>
      </c>
      <c r="P7" s="1335"/>
      <c r="Q7" s="1338" t="str">
        <f>+IF(OR(①学習計画書!S6=0,①学習計画書!S6=""),"",①学習計画書!S6)</f>
        <v/>
      </c>
      <c r="R7" s="1338"/>
      <c r="S7" s="1338"/>
      <c r="T7" s="1338"/>
      <c r="U7" s="1338"/>
      <c r="V7" s="1338"/>
      <c r="W7" s="1346"/>
    </row>
    <row r="8" spans="1:26" s="163" customFormat="1" ht="40.5" customHeight="1">
      <c r="A8" s="1328"/>
      <c r="B8" s="1329"/>
      <c r="C8" s="1329"/>
      <c r="D8" s="1330"/>
      <c r="E8" s="1348" t="str">
        <f>+IF(OR(①学習計画書!E7=0,①学習計画書!E7=""),"",①学習計画書!E7)</f>
        <v/>
      </c>
      <c r="F8" s="1349"/>
      <c r="G8" s="1349"/>
      <c r="H8" s="1349"/>
      <c r="I8" s="1349"/>
      <c r="J8" s="1349"/>
      <c r="K8" s="1349"/>
      <c r="L8" s="1349"/>
      <c r="M8" s="1349"/>
      <c r="N8" s="1350"/>
      <c r="O8" s="1336"/>
      <c r="P8" s="1337"/>
      <c r="Q8" s="1339"/>
      <c r="R8" s="1339"/>
      <c r="S8" s="1339"/>
      <c r="T8" s="1339"/>
      <c r="U8" s="1339"/>
      <c r="V8" s="1339"/>
      <c r="W8" s="1347"/>
    </row>
    <row r="9" spans="1:26" s="163" customFormat="1" ht="40.5" customHeight="1">
      <c r="A9" s="1353" t="s">
        <v>1675</v>
      </c>
      <c r="B9" s="1354"/>
      <c r="C9" s="1354"/>
      <c r="D9" s="1355"/>
      <c r="E9" s="1356" t="s">
        <v>1562</v>
      </c>
      <c r="F9" s="1354"/>
      <c r="G9" s="1357">
        <f>+A6</f>
        <v>0</v>
      </c>
      <c r="H9" s="1357"/>
      <c r="I9" s="164" t="s">
        <v>1556</v>
      </c>
      <c r="J9" s="1358" t="str">
        <f>+①学習計画書!M8</f>
        <v/>
      </c>
      <c r="K9" s="1358"/>
      <c r="L9" s="1358"/>
      <c r="M9" s="1358"/>
      <c r="N9" s="1358"/>
      <c r="O9" s="1358"/>
      <c r="P9" s="1358"/>
      <c r="Q9" s="1358"/>
      <c r="R9" s="1358"/>
      <c r="S9" s="1358"/>
      <c r="T9" s="1358"/>
      <c r="U9" s="1358"/>
      <c r="V9" s="1358"/>
      <c r="W9" s="1359"/>
    </row>
    <row r="10" spans="1:26" s="176" customFormat="1" ht="40.5" customHeight="1">
      <c r="A10" s="165"/>
      <c r="B10" s="165"/>
      <c r="C10" s="165"/>
      <c r="D10" s="165"/>
      <c r="E10" s="165"/>
      <c r="F10" s="166"/>
      <c r="G10" s="166"/>
      <c r="H10" s="166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8"/>
      <c r="T10" s="168"/>
      <c r="U10" s="169"/>
      <c r="V10" s="169"/>
      <c r="W10" s="169"/>
      <c r="X10" s="167"/>
      <c r="Y10" s="167"/>
      <c r="Z10" s="167"/>
    </row>
    <row r="11" spans="1:26" s="176" customFormat="1" ht="40.5" customHeight="1">
      <c r="A11" s="1352" t="str">
        <f>+" "&amp;①学習計画書!A4&amp;"の開設及び運営が完了したので、お届けします。"</f>
        <v xml:space="preserve"> 令和 ８ 年度 札幌市家庭教育学級の開設及び運営が完了したので、お届けします。</v>
      </c>
      <c r="B11" s="1352"/>
      <c r="C11" s="1352"/>
      <c r="D11" s="1352"/>
      <c r="E11" s="1352"/>
      <c r="F11" s="1352"/>
      <c r="G11" s="1352"/>
      <c r="H11" s="1352"/>
      <c r="I11" s="1352"/>
      <c r="J11" s="1352"/>
      <c r="K11" s="1352"/>
      <c r="L11" s="1352"/>
      <c r="M11" s="1352"/>
      <c r="N11" s="1352"/>
      <c r="O11" s="1352"/>
      <c r="P11" s="1352"/>
      <c r="Q11" s="1352"/>
      <c r="R11" s="1352"/>
      <c r="S11" s="1352"/>
      <c r="T11" s="1352"/>
      <c r="U11" s="1352"/>
      <c r="V11" s="1352"/>
      <c r="W11" s="1352"/>
      <c r="X11" s="167"/>
      <c r="Y11" s="167"/>
      <c r="Z11" s="167"/>
    </row>
    <row r="12" spans="1:26" s="176" customFormat="1" ht="40.5" customHeight="1">
      <c r="A12" s="169"/>
      <c r="B12" s="169"/>
      <c r="C12" s="169"/>
      <c r="D12" s="169"/>
      <c r="E12" s="169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8"/>
      <c r="T12" s="168"/>
      <c r="U12" s="169"/>
      <c r="V12" s="169"/>
      <c r="W12" s="169"/>
      <c r="X12" s="167"/>
      <c r="Y12" s="167"/>
      <c r="Z12" s="167"/>
    </row>
    <row r="13" spans="1:26" s="176" customFormat="1" ht="40.5" customHeight="1">
      <c r="A13" s="1351" t="s">
        <v>1676</v>
      </c>
      <c r="B13" s="1351"/>
      <c r="C13" s="1351"/>
      <c r="D13" s="1351"/>
      <c r="E13" s="1351"/>
      <c r="F13" s="1351"/>
      <c r="G13" s="456">
        <f>+③学級生名簿!C6</f>
        <v>0</v>
      </c>
      <c r="H13" s="1351" t="s">
        <v>1677</v>
      </c>
      <c r="I13" s="1351"/>
      <c r="J13" s="1351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</row>
    <row r="14" spans="1:26" s="176" customFormat="1" ht="30.75" customHeight="1">
      <c r="A14" s="170"/>
      <c r="B14" s="170"/>
      <c r="C14" s="170"/>
      <c r="D14" s="170"/>
      <c r="E14" s="170"/>
      <c r="F14" s="170"/>
      <c r="G14" s="171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</row>
    <row r="15" spans="1:26" s="176" customFormat="1" ht="30.75" customHeight="1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3"/>
      <c r="N15" s="173"/>
      <c r="O15" s="173"/>
      <c r="P15" s="168"/>
      <c r="Q15" s="168"/>
      <c r="R15" s="168"/>
      <c r="S15" s="174"/>
      <c r="T15" s="175"/>
      <c r="U15" s="175"/>
      <c r="V15" s="175"/>
      <c r="W15" s="175"/>
      <c r="Y15" s="175"/>
      <c r="Z15" s="175"/>
    </row>
    <row r="16" spans="1:26" s="176" customFormat="1" ht="40.5" customHeight="1">
      <c r="A16" s="1351" t="s">
        <v>1678</v>
      </c>
      <c r="B16" s="1351"/>
      <c r="C16" s="1351"/>
      <c r="D16" s="1351"/>
      <c r="E16" s="1351"/>
      <c r="F16" s="1351"/>
      <c r="G16" s="1351"/>
      <c r="H16" s="1351"/>
      <c r="I16" s="1351"/>
      <c r="J16" s="1351"/>
      <c r="K16" s="1351"/>
      <c r="L16" s="1351"/>
      <c r="M16" s="1351"/>
      <c r="N16" s="1351"/>
      <c r="O16" s="1351"/>
      <c r="P16" s="1351"/>
      <c r="Q16" s="1351"/>
      <c r="R16" s="1351"/>
      <c r="S16" s="1351"/>
      <c r="T16" s="1351"/>
      <c r="U16" s="1351"/>
      <c r="V16" s="1351"/>
      <c r="W16" s="1351"/>
      <c r="X16" s="1351"/>
      <c r="Y16" s="177"/>
      <c r="Z16" s="177"/>
    </row>
    <row r="17" spans="1:26" s="176" customFormat="1" ht="40.5" customHeight="1">
      <c r="A17" s="1352" t="s">
        <v>1679</v>
      </c>
      <c r="B17" s="1352"/>
      <c r="C17" s="1352"/>
      <c r="D17" s="1352"/>
      <c r="E17" s="1352"/>
      <c r="F17" s="1352"/>
      <c r="G17" s="1352"/>
      <c r="H17" s="1352"/>
      <c r="I17" s="1352"/>
      <c r="J17" s="457">
        <f>+①学習計画書!K14</f>
        <v>0</v>
      </c>
      <c r="K17" s="1352" t="s">
        <v>1680</v>
      </c>
      <c r="L17" s="1352"/>
      <c r="M17" s="1352"/>
      <c r="N17" s="1352"/>
      <c r="O17" s="1352"/>
      <c r="P17" s="1352"/>
      <c r="Q17" s="168"/>
      <c r="R17" s="168"/>
      <c r="S17" s="168"/>
      <c r="T17" s="174"/>
      <c r="U17" s="175"/>
      <c r="V17" s="175"/>
      <c r="W17" s="175"/>
      <c r="Y17" s="175"/>
      <c r="Z17" s="175"/>
    </row>
    <row r="18" spans="1:26" s="176" customFormat="1" ht="40.5" customHeight="1">
      <c r="B18" s="363" t="s">
        <v>2618</v>
      </c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  <c r="X18" s="363"/>
    </row>
    <row r="19" spans="1:26" s="176" customFormat="1" ht="34.5" customHeight="1"/>
    <row r="20" spans="1:26" s="176" customFormat="1" ht="34.5" customHeight="1"/>
    <row r="21" spans="1:26" s="176" customFormat="1" ht="34.5" customHeight="1"/>
  </sheetData>
  <sheetProtection sheet="1" objects="1" scenarios="1" selectLockedCells="1"/>
  <mergeCells count="24">
    <mergeCell ref="A16:X16"/>
    <mergeCell ref="A17:I17"/>
    <mergeCell ref="K17:P17"/>
    <mergeCell ref="A9:D9"/>
    <mergeCell ref="E9:F9"/>
    <mergeCell ref="G9:H9"/>
    <mergeCell ref="J9:W9"/>
    <mergeCell ref="A11:W11"/>
    <mergeCell ref="A13:F13"/>
    <mergeCell ref="H13:J13"/>
    <mergeCell ref="A1:F1"/>
    <mergeCell ref="A6:B6"/>
    <mergeCell ref="D6:K6"/>
    <mergeCell ref="P2:Q2"/>
    <mergeCell ref="A7:D8"/>
    <mergeCell ref="E7:N7"/>
    <mergeCell ref="O7:P8"/>
    <mergeCell ref="Q7:U8"/>
    <mergeCell ref="P6:W6"/>
    <mergeCell ref="L6:O6"/>
    <mergeCell ref="W1:X1"/>
    <mergeCell ref="A4:W4"/>
    <mergeCell ref="V7:W8"/>
    <mergeCell ref="E8:N8"/>
  </mergeCells>
  <phoneticPr fontId="42"/>
  <conditionalFormatting sqref="E8:N8">
    <cfRule type="expression" dxfId="21" priority="1">
      <formula>OR($E$8=0,$E$8="")</formula>
    </cfRule>
  </conditionalFormatting>
  <conditionalFormatting sqref="Q7:U8">
    <cfRule type="expression" dxfId="20" priority="2">
      <formula>OR($Q$7=0,$Q$7="")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G13 J17 R2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C00-000000000000}">
          <x14:formula1>
            <xm:f>①学習計画書!$A$61:$A$72</xm:f>
          </x14:formula1>
          <xm:sqref>T2</xm:sqref>
        </x14:dataValidation>
        <x14:dataValidation type="list" allowBlank="1" xr:uid="{00000000-0002-0000-0C00-000001000000}">
          <x14:formula1>
            <xm:f>①学習計画書!$B$61:$B$91</xm:f>
          </x14:formula1>
          <xm:sqref>V2</xm:sqref>
        </x14:dataValidation>
        <x14:dataValidation type="list" allowBlank="1" xr:uid="{00000000-0002-0000-0C00-000002000000}">
          <x14:formula1>
            <xm:f>①学習計画書!$C$61:$C$72</xm:f>
          </x14:formula1>
          <xm:sqref>R2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8">
    <tabColor rgb="FFFFFF99"/>
  </sheetPr>
  <dimension ref="A1:AC77"/>
  <sheetViews>
    <sheetView zoomScaleNormal="100" workbookViewId="0">
      <pane ySplit="2" topLeftCell="A3" activePane="bottomLeft" state="frozen"/>
      <selection pane="bottomLeft" activeCell="D4" sqref="D4"/>
    </sheetView>
  </sheetViews>
  <sheetFormatPr defaultRowHeight="13.5"/>
  <cols>
    <col min="1" max="1" width="3.125" customWidth="1"/>
    <col min="2" max="2" width="11.125" customWidth="1"/>
    <col min="3" max="3" width="13" customWidth="1"/>
    <col min="4" max="4" width="35.625" customWidth="1"/>
    <col min="5" max="6" width="10.5" customWidth="1"/>
    <col min="7" max="7" width="11.125" customWidth="1"/>
    <col min="8" max="8" width="1.625" style="435" customWidth="1"/>
    <col min="9" max="9" width="1.625" style="327" customWidth="1"/>
    <col min="10" max="10" width="3.625" customWidth="1"/>
    <col min="11" max="11" width="16.75" customWidth="1"/>
    <col min="12" max="14" width="11.625" customWidth="1"/>
  </cols>
  <sheetData>
    <row r="1" spans="1:29" ht="28.5" customHeight="1" thickBot="1">
      <c r="A1" s="1388" t="str">
        <f>+①学習計画書!Q2&amp;①学習計画書!S2&amp;"年度　"&amp;①学習計画書!D5&amp;"家庭教育学級　出納簿"</f>
        <v>令和８年度　家庭教育学級　出納簿</v>
      </c>
      <c r="B1" s="1388"/>
      <c r="C1" s="1388"/>
      <c r="D1" s="1388"/>
      <c r="E1" s="1388"/>
      <c r="F1" s="366" t="s">
        <v>2582</v>
      </c>
      <c r="G1" s="290" t="e">
        <f>+①学習計画書!X1</f>
        <v>#N/A</v>
      </c>
      <c r="H1" s="360"/>
      <c r="I1" s="532"/>
      <c r="J1" s="325"/>
      <c r="K1" s="439" t="s">
        <v>2670</v>
      </c>
      <c r="L1" s="440" t="str">
        <f>+②予算計画書!H16</f>
        <v xml:space="preserve">      </v>
      </c>
      <c r="M1" s="392" t="s">
        <v>2586</v>
      </c>
      <c r="N1" s="388">
        <f>+F72</f>
        <v>0</v>
      </c>
      <c r="O1" s="291"/>
      <c r="P1" s="291"/>
      <c r="Q1" s="291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</row>
    <row r="2" spans="1:29" ht="24" customHeight="1" thickBot="1">
      <c r="A2" s="298" t="s">
        <v>1681</v>
      </c>
      <c r="B2" s="294" t="s">
        <v>2534</v>
      </c>
      <c r="C2" s="295" t="s">
        <v>1682</v>
      </c>
      <c r="D2" s="437" t="s">
        <v>2737</v>
      </c>
      <c r="E2" s="315" t="s">
        <v>1683</v>
      </c>
      <c r="F2" s="316" t="s">
        <v>1684</v>
      </c>
      <c r="G2" s="297" t="s">
        <v>1685</v>
      </c>
      <c r="H2" s="360"/>
      <c r="I2" s="532"/>
      <c r="J2" s="325"/>
      <c r="K2" s="441" t="str">
        <f>+IF(G67&gt;0,"委託料残額","委託料")</f>
        <v>委託料</v>
      </c>
      <c r="L2" s="442" t="str">
        <f>+G66</f>
        <v>支出完了</v>
      </c>
      <c r="M2" s="389" t="s">
        <v>2581</v>
      </c>
      <c r="N2" s="390">
        <f>+G73</f>
        <v>0</v>
      </c>
      <c r="O2" s="291"/>
      <c r="P2" s="291"/>
      <c r="Q2" s="291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</row>
    <row r="3" spans="1:29" ht="24" customHeight="1" thickTop="1">
      <c r="A3" s="292">
        <v>1</v>
      </c>
      <c r="B3" s="299"/>
      <c r="C3" s="300"/>
      <c r="D3" s="533"/>
      <c r="E3" s="293"/>
      <c r="F3" s="293"/>
      <c r="G3" s="309">
        <f>E3-F3</f>
        <v>0</v>
      </c>
      <c r="H3" s="359" t="str">
        <f>+IF(C3="","",IF(VLOOKUP(C3,$K$59:$L$70,2,FALSE)=1,0,1))</f>
        <v/>
      </c>
      <c r="I3" s="528" t="str">
        <f t="shared" ref="I3:I33" si="0">+LEFT(C3,1)</f>
        <v/>
      </c>
      <c r="J3" s="291"/>
      <c r="K3" s="291"/>
      <c r="L3" s="291"/>
      <c r="M3" s="291"/>
      <c r="N3" s="291"/>
      <c r="O3" s="291"/>
      <c r="P3" s="291"/>
      <c r="Q3" s="291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</row>
    <row r="4" spans="1:29" ht="24" customHeight="1">
      <c r="A4" s="292">
        <v>2</v>
      </c>
      <c r="B4" s="299"/>
      <c r="C4" s="300"/>
      <c r="D4" s="533"/>
      <c r="E4" s="293"/>
      <c r="F4" s="293"/>
      <c r="G4" s="309">
        <f>SUM(G3-F4+E4)</f>
        <v>0</v>
      </c>
      <c r="H4" s="359" t="str">
        <f t="shared" ref="H4:H33" si="1">+IF(C4="","",IF(VLOOKUP(C4,$K$59:$L$70,2,FALSE)=1,0,1))</f>
        <v/>
      </c>
      <c r="I4" s="528" t="str">
        <f t="shared" si="0"/>
        <v/>
      </c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</row>
    <row r="5" spans="1:29" ht="24" customHeight="1">
      <c r="A5" s="292">
        <v>3</v>
      </c>
      <c r="B5" s="299"/>
      <c r="C5" s="300"/>
      <c r="D5" s="533"/>
      <c r="E5" s="293"/>
      <c r="F5" s="293"/>
      <c r="G5" s="309">
        <f t="shared" ref="G5:G33" si="2">SUM(G4-F5+E5)</f>
        <v>0</v>
      </c>
      <c r="H5" s="359" t="str">
        <f t="shared" si="1"/>
        <v/>
      </c>
      <c r="I5" s="528" t="str">
        <f t="shared" ref="I5:I12" si="3">+LEFT(C5,1)</f>
        <v/>
      </c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</row>
    <row r="6" spans="1:29" ht="24" customHeight="1">
      <c r="A6" s="292">
        <v>4</v>
      </c>
      <c r="B6" s="299"/>
      <c r="C6" s="300"/>
      <c r="D6" s="533"/>
      <c r="E6" s="293"/>
      <c r="F6" s="293"/>
      <c r="G6" s="309">
        <f t="shared" si="2"/>
        <v>0</v>
      </c>
      <c r="H6" s="359" t="str">
        <f t="shared" si="1"/>
        <v/>
      </c>
      <c r="I6" s="528" t="str">
        <f t="shared" si="3"/>
        <v/>
      </c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</row>
    <row r="7" spans="1:29" ht="24" customHeight="1">
      <c r="A7" s="292">
        <v>5</v>
      </c>
      <c r="B7" s="299"/>
      <c r="C7" s="300"/>
      <c r="D7" s="533"/>
      <c r="E7" s="293"/>
      <c r="F7" s="293"/>
      <c r="G7" s="309">
        <f t="shared" si="2"/>
        <v>0</v>
      </c>
      <c r="H7" s="359" t="str">
        <f t="shared" si="1"/>
        <v/>
      </c>
      <c r="I7" s="528" t="str">
        <f t="shared" si="3"/>
        <v/>
      </c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</row>
    <row r="8" spans="1:29" ht="24" customHeight="1">
      <c r="A8" s="292">
        <v>6</v>
      </c>
      <c r="B8" s="299"/>
      <c r="C8" s="300"/>
      <c r="D8" s="533"/>
      <c r="E8" s="293"/>
      <c r="F8" s="293"/>
      <c r="G8" s="309">
        <f t="shared" si="2"/>
        <v>0</v>
      </c>
      <c r="H8" s="359" t="str">
        <f t="shared" si="1"/>
        <v/>
      </c>
      <c r="I8" s="528" t="str">
        <f t="shared" si="3"/>
        <v/>
      </c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</row>
    <row r="9" spans="1:29" ht="24" customHeight="1">
      <c r="A9" s="292">
        <v>7</v>
      </c>
      <c r="B9" s="299"/>
      <c r="C9" s="300"/>
      <c r="D9" s="533"/>
      <c r="E9" s="293"/>
      <c r="F9" s="293"/>
      <c r="G9" s="309">
        <f t="shared" si="2"/>
        <v>0</v>
      </c>
      <c r="H9" s="359" t="str">
        <f t="shared" si="1"/>
        <v/>
      </c>
      <c r="I9" s="528" t="str">
        <f t="shared" si="3"/>
        <v/>
      </c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  <c r="AA9" s="325"/>
      <c r="AB9" s="325"/>
      <c r="AC9" s="325"/>
    </row>
    <row r="10" spans="1:29" ht="24" customHeight="1">
      <c r="A10" s="292">
        <v>8</v>
      </c>
      <c r="B10" s="299"/>
      <c r="C10" s="300"/>
      <c r="D10" s="533"/>
      <c r="E10" s="293"/>
      <c r="F10" s="293"/>
      <c r="G10" s="309">
        <f t="shared" si="2"/>
        <v>0</v>
      </c>
      <c r="H10" s="359" t="str">
        <f t="shared" si="1"/>
        <v/>
      </c>
      <c r="I10" s="528" t="str">
        <f t="shared" si="3"/>
        <v/>
      </c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</row>
    <row r="11" spans="1:29" ht="24" customHeight="1">
      <c r="A11" s="292">
        <v>9</v>
      </c>
      <c r="B11" s="299"/>
      <c r="C11" s="300"/>
      <c r="D11" s="533"/>
      <c r="E11" s="293"/>
      <c r="F11" s="293"/>
      <c r="G11" s="309">
        <f t="shared" si="2"/>
        <v>0</v>
      </c>
      <c r="H11" s="359" t="str">
        <f t="shared" si="1"/>
        <v/>
      </c>
      <c r="I11" s="528" t="str">
        <f t="shared" si="3"/>
        <v/>
      </c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325"/>
      <c r="AC11" s="325"/>
    </row>
    <row r="12" spans="1:29" ht="24" customHeight="1">
      <c r="A12" s="292">
        <v>10</v>
      </c>
      <c r="B12" s="299"/>
      <c r="C12" s="300"/>
      <c r="D12" s="533"/>
      <c r="E12" s="293"/>
      <c r="F12" s="293"/>
      <c r="G12" s="309">
        <f t="shared" si="2"/>
        <v>0</v>
      </c>
      <c r="H12" s="359" t="str">
        <f t="shared" si="1"/>
        <v/>
      </c>
      <c r="I12" s="528" t="str">
        <f t="shared" si="3"/>
        <v/>
      </c>
      <c r="J12" s="325"/>
      <c r="K12" s="325"/>
      <c r="L12" s="325"/>
      <c r="M12" s="325"/>
      <c r="N12" s="325"/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5"/>
      <c r="Z12" s="325"/>
      <c r="AA12" s="325"/>
      <c r="AB12" s="325"/>
      <c r="AC12" s="325"/>
    </row>
    <row r="13" spans="1:29" ht="24" customHeight="1">
      <c r="A13" s="292">
        <v>11</v>
      </c>
      <c r="B13" s="299"/>
      <c r="C13" s="300"/>
      <c r="D13" s="533"/>
      <c r="E13" s="293"/>
      <c r="F13" s="293"/>
      <c r="G13" s="309">
        <f t="shared" si="2"/>
        <v>0</v>
      </c>
      <c r="H13" s="359" t="str">
        <f t="shared" si="1"/>
        <v/>
      </c>
      <c r="I13" s="528" t="str">
        <f t="shared" si="0"/>
        <v/>
      </c>
      <c r="J13" s="325"/>
      <c r="K13" s="325"/>
      <c r="L13" s="325"/>
      <c r="M13" s="325"/>
      <c r="N13" s="325"/>
      <c r="O13" s="291"/>
      <c r="P13" s="291"/>
      <c r="Q13" s="291"/>
      <c r="R13" s="325"/>
      <c r="S13" s="325"/>
      <c r="T13" s="325"/>
      <c r="U13" s="325"/>
      <c r="V13" s="325"/>
      <c r="W13" s="325"/>
      <c r="X13" s="325"/>
      <c r="Y13" s="325"/>
      <c r="Z13" s="325"/>
      <c r="AA13" s="325"/>
      <c r="AB13" s="325"/>
      <c r="AC13" s="325"/>
    </row>
    <row r="14" spans="1:29" ht="24" customHeight="1">
      <c r="A14" s="292">
        <v>12</v>
      </c>
      <c r="B14" s="299"/>
      <c r="C14" s="300"/>
      <c r="D14" s="533"/>
      <c r="E14" s="293"/>
      <c r="F14" s="293"/>
      <c r="G14" s="309">
        <f t="shared" si="2"/>
        <v>0</v>
      </c>
      <c r="H14" s="359" t="str">
        <f t="shared" si="1"/>
        <v/>
      </c>
      <c r="I14" s="528" t="str">
        <f t="shared" si="0"/>
        <v/>
      </c>
      <c r="J14" s="325"/>
      <c r="K14" s="325"/>
      <c r="L14" s="325"/>
      <c r="M14" s="325"/>
      <c r="N14" s="325"/>
      <c r="O14" s="325"/>
      <c r="P14" s="325"/>
      <c r="Q14" s="325"/>
      <c r="R14" s="325"/>
      <c r="S14" s="325"/>
      <c r="T14" s="325"/>
      <c r="U14" s="325"/>
      <c r="V14" s="325"/>
      <c r="W14" s="325"/>
      <c r="X14" s="325"/>
      <c r="Y14" s="325"/>
      <c r="Z14" s="325"/>
      <c r="AA14" s="325"/>
      <c r="AB14" s="325"/>
      <c r="AC14" s="325"/>
    </row>
    <row r="15" spans="1:29" ht="24" customHeight="1" thickBot="1">
      <c r="A15" s="292">
        <v>13</v>
      </c>
      <c r="B15" s="299"/>
      <c r="C15" s="300"/>
      <c r="D15" s="533"/>
      <c r="E15" s="293"/>
      <c r="F15" s="293"/>
      <c r="G15" s="309">
        <f t="shared" si="2"/>
        <v>0</v>
      </c>
      <c r="H15" s="359" t="str">
        <f t="shared" si="1"/>
        <v/>
      </c>
      <c r="I15" s="528" t="str">
        <f t="shared" si="0"/>
        <v/>
      </c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</row>
    <row r="16" spans="1:29" ht="24" customHeight="1" thickBot="1">
      <c r="A16" s="292">
        <v>14</v>
      </c>
      <c r="B16" s="299"/>
      <c r="C16" s="300"/>
      <c r="D16" s="533"/>
      <c r="E16" s="293"/>
      <c r="F16" s="293"/>
      <c r="G16" s="309">
        <f t="shared" si="2"/>
        <v>0</v>
      </c>
      <c r="H16" s="359" t="str">
        <f t="shared" si="1"/>
        <v/>
      </c>
      <c r="I16" s="528" t="str">
        <f t="shared" si="0"/>
        <v/>
      </c>
      <c r="J16" s="1365" t="s">
        <v>2613</v>
      </c>
      <c r="K16" s="399" t="s">
        <v>2606</v>
      </c>
      <c r="L16" s="391" t="s">
        <v>2597</v>
      </c>
      <c r="M16" s="375" t="s">
        <v>2607</v>
      </c>
      <c r="N16" s="376" t="s">
        <v>2608</v>
      </c>
      <c r="O16" s="325"/>
      <c r="P16" s="325"/>
      <c r="Q16" s="325"/>
      <c r="R16" s="325"/>
      <c r="S16" s="325"/>
      <c r="T16" s="325"/>
      <c r="U16" s="325"/>
      <c r="V16" s="325"/>
      <c r="W16" s="325"/>
      <c r="X16" s="325"/>
      <c r="Y16" s="325"/>
      <c r="Z16" s="325"/>
      <c r="AA16" s="325"/>
      <c r="AB16" s="325"/>
      <c r="AC16" s="325"/>
    </row>
    <row r="17" spans="1:29" ht="24" customHeight="1">
      <c r="A17" s="292">
        <v>15</v>
      </c>
      <c r="B17" s="299"/>
      <c r="C17" s="300"/>
      <c r="D17" s="533"/>
      <c r="E17" s="293"/>
      <c r="F17" s="293"/>
      <c r="G17" s="309">
        <f t="shared" si="2"/>
        <v>0</v>
      </c>
      <c r="H17" s="359" t="str">
        <f t="shared" si="1"/>
        <v/>
      </c>
      <c r="I17" s="528" t="str">
        <f t="shared" si="0"/>
        <v/>
      </c>
      <c r="J17" s="1366"/>
      <c r="K17" s="400" t="s">
        <v>2681</v>
      </c>
      <c r="L17" s="395"/>
      <c r="M17" s="377">
        <f>+F69</f>
        <v>0</v>
      </c>
      <c r="N17" s="378">
        <f t="shared" ref="N17:N19" si="4">+G69</f>
        <v>0</v>
      </c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25"/>
      <c r="AB17" s="325"/>
      <c r="AC17" s="325"/>
    </row>
    <row r="18" spans="1:29" ht="24" customHeight="1">
      <c r="A18" s="292">
        <v>16</v>
      </c>
      <c r="B18" s="299"/>
      <c r="C18" s="300"/>
      <c r="D18" s="533"/>
      <c r="E18" s="293"/>
      <c r="F18" s="293"/>
      <c r="G18" s="309">
        <f t="shared" si="2"/>
        <v>0</v>
      </c>
      <c r="H18" s="359" t="str">
        <f t="shared" si="1"/>
        <v/>
      </c>
      <c r="I18" s="528" t="str">
        <f t="shared" si="0"/>
        <v/>
      </c>
      <c r="J18" s="1366"/>
      <c r="K18" s="401" t="s">
        <v>2682</v>
      </c>
      <c r="L18" s="396"/>
      <c r="M18" s="379">
        <f t="shared" ref="M18:M19" si="5">+F70</f>
        <v>0</v>
      </c>
      <c r="N18" s="380">
        <f t="shared" si="4"/>
        <v>0</v>
      </c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</row>
    <row r="19" spans="1:29" ht="24" customHeight="1" thickBot="1">
      <c r="A19" s="292">
        <v>17</v>
      </c>
      <c r="B19" s="299"/>
      <c r="C19" s="300"/>
      <c r="D19" s="533"/>
      <c r="E19" s="293"/>
      <c r="F19" s="293"/>
      <c r="G19" s="309">
        <f t="shared" si="2"/>
        <v>0</v>
      </c>
      <c r="H19" s="359" t="str">
        <f t="shared" si="1"/>
        <v/>
      </c>
      <c r="I19" s="528" t="str">
        <f t="shared" si="0"/>
        <v/>
      </c>
      <c r="J19" s="1366"/>
      <c r="K19" s="402" t="s">
        <v>2683</v>
      </c>
      <c r="L19" s="397"/>
      <c r="M19" s="381">
        <f t="shared" si="5"/>
        <v>0</v>
      </c>
      <c r="N19" s="382">
        <f t="shared" si="4"/>
        <v>0</v>
      </c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5"/>
      <c r="AA19" s="325"/>
      <c r="AB19" s="325"/>
      <c r="AC19" s="325"/>
    </row>
    <row r="20" spans="1:29" ht="24" customHeight="1" thickBot="1">
      <c r="A20" s="292">
        <v>18</v>
      </c>
      <c r="B20" s="299"/>
      <c r="C20" s="300"/>
      <c r="D20" s="533"/>
      <c r="E20" s="293"/>
      <c r="F20" s="293"/>
      <c r="G20" s="309">
        <f t="shared" si="2"/>
        <v>0</v>
      </c>
      <c r="H20" s="359" t="str">
        <f t="shared" si="1"/>
        <v/>
      </c>
      <c r="I20" s="528" t="str">
        <f t="shared" si="0"/>
        <v/>
      </c>
      <c r="J20" s="1366"/>
      <c r="K20" s="398" t="s">
        <v>2680</v>
      </c>
      <c r="L20" s="387">
        <f>+E72</f>
        <v>0</v>
      </c>
      <c r="M20" s="383">
        <f>+F72</f>
        <v>0</v>
      </c>
      <c r="N20" s="384">
        <f>+G72</f>
        <v>0</v>
      </c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</row>
    <row r="21" spans="1:29" ht="24" customHeight="1">
      <c r="A21" s="292">
        <v>19</v>
      </c>
      <c r="B21" s="299"/>
      <c r="C21" s="300"/>
      <c r="D21" s="533"/>
      <c r="E21" s="293"/>
      <c r="F21" s="293"/>
      <c r="G21" s="309">
        <f t="shared" si="2"/>
        <v>0</v>
      </c>
      <c r="H21" s="359" t="str">
        <f t="shared" si="1"/>
        <v/>
      </c>
      <c r="I21" s="528" t="str">
        <f t="shared" si="0"/>
        <v/>
      </c>
      <c r="J21" s="1366"/>
      <c r="K21" s="1368" t="s">
        <v>2596</v>
      </c>
      <c r="L21" s="1368"/>
      <c r="M21" s="1368"/>
      <c r="N21" s="385">
        <f>+F73</f>
        <v>0</v>
      </c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5"/>
    </row>
    <row r="22" spans="1:29" ht="24" customHeight="1" thickBot="1">
      <c r="A22" s="292">
        <v>20</v>
      </c>
      <c r="B22" s="299"/>
      <c r="C22" s="300"/>
      <c r="D22" s="533"/>
      <c r="E22" s="293"/>
      <c r="F22" s="293"/>
      <c r="G22" s="309">
        <f t="shared" si="2"/>
        <v>0</v>
      </c>
      <c r="H22" s="359" t="str">
        <f t="shared" si="1"/>
        <v/>
      </c>
      <c r="I22" s="528" t="str">
        <f t="shared" si="0"/>
        <v/>
      </c>
      <c r="J22" s="1367"/>
      <c r="K22" s="1369" t="s">
        <v>2611</v>
      </c>
      <c r="L22" s="1369"/>
      <c r="M22" s="1369"/>
      <c r="N22" s="386">
        <f>+G73</f>
        <v>0</v>
      </c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  <c r="AA22" s="325"/>
      <c r="AB22" s="325"/>
      <c r="AC22" s="325"/>
    </row>
    <row r="23" spans="1:29" ht="24" customHeight="1" thickBot="1">
      <c r="A23" s="292">
        <v>21</v>
      </c>
      <c r="B23" s="299"/>
      <c r="C23" s="300"/>
      <c r="D23" s="533"/>
      <c r="E23" s="293"/>
      <c r="F23" s="293"/>
      <c r="G23" s="309">
        <f t="shared" si="2"/>
        <v>0</v>
      </c>
      <c r="H23" s="359" t="str">
        <f t="shared" si="1"/>
        <v/>
      </c>
      <c r="I23" s="528" t="str">
        <f t="shared" si="0"/>
        <v/>
      </c>
      <c r="J23" s="325"/>
      <c r="K23" s="325"/>
      <c r="L23" s="325"/>
      <c r="M23" s="325"/>
      <c r="N23" s="325"/>
      <c r="O23" s="291"/>
      <c r="P23" s="291"/>
      <c r="Q23" s="291"/>
      <c r="R23" s="325"/>
      <c r="S23" s="325"/>
      <c r="T23" s="325"/>
      <c r="U23" s="325"/>
      <c r="V23" s="325"/>
      <c r="W23" s="325"/>
      <c r="X23" s="325"/>
      <c r="Y23" s="325"/>
      <c r="Z23" s="325"/>
      <c r="AA23" s="325"/>
      <c r="AB23" s="325"/>
      <c r="AC23" s="325"/>
    </row>
    <row r="24" spans="1:29" ht="24" customHeight="1" thickBot="1">
      <c r="A24" s="292">
        <v>22</v>
      </c>
      <c r="B24" s="299"/>
      <c r="C24" s="300"/>
      <c r="D24" s="533"/>
      <c r="E24" s="293"/>
      <c r="F24" s="293"/>
      <c r="G24" s="309">
        <f t="shared" si="2"/>
        <v>0</v>
      </c>
      <c r="H24" s="359" t="str">
        <f t="shared" si="1"/>
        <v/>
      </c>
      <c r="I24" s="528" t="str">
        <f t="shared" si="0"/>
        <v/>
      </c>
      <c r="J24" s="1362" t="s">
        <v>2612</v>
      </c>
      <c r="K24" s="333" t="s">
        <v>2609</v>
      </c>
      <c r="L24" s="334" t="s">
        <v>2597</v>
      </c>
      <c r="M24" s="334" t="s">
        <v>2598</v>
      </c>
      <c r="N24" s="335" t="s">
        <v>2599</v>
      </c>
      <c r="O24" s="291"/>
      <c r="P24" s="291"/>
      <c r="Q24" s="291"/>
      <c r="R24" s="325"/>
      <c r="S24" s="325"/>
      <c r="T24" s="325"/>
      <c r="U24" s="325"/>
      <c r="V24" s="325"/>
      <c r="W24" s="325"/>
      <c r="X24" s="325"/>
      <c r="Y24" s="325"/>
      <c r="Z24" s="325"/>
      <c r="AA24" s="325"/>
      <c r="AB24" s="325"/>
      <c r="AC24" s="325"/>
    </row>
    <row r="25" spans="1:29" ht="24" customHeight="1">
      <c r="A25" s="292">
        <v>23</v>
      </c>
      <c r="B25" s="299"/>
      <c r="C25" s="300"/>
      <c r="D25" s="533"/>
      <c r="E25" s="293"/>
      <c r="F25" s="293"/>
      <c r="G25" s="309">
        <f t="shared" si="2"/>
        <v>0</v>
      </c>
      <c r="H25" s="359" t="str">
        <f t="shared" si="1"/>
        <v/>
      </c>
      <c r="I25" s="528" t="str">
        <f t="shared" si="0"/>
        <v/>
      </c>
      <c r="J25" s="1363"/>
      <c r="K25" s="332" t="s">
        <v>2600</v>
      </c>
      <c r="L25" s="336">
        <f t="shared" ref="L25:N31" si="6">+E60</f>
        <v>0</v>
      </c>
      <c r="M25" s="336">
        <f t="shared" si="6"/>
        <v>0</v>
      </c>
      <c r="N25" s="337">
        <f t="shared" si="6"/>
        <v>0</v>
      </c>
      <c r="O25" s="291"/>
      <c r="P25" s="291"/>
      <c r="Q25" s="291"/>
      <c r="R25" s="325"/>
      <c r="S25" s="325"/>
      <c r="T25" s="325"/>
      <c r="U25" s="325"/>
      <c r="V25" s="325"/>
      <c r="W25" s="325"/>
      <c r="X25" s="325"/>
      <c r="Y25" s="325"/>
      <c r="Z25" s="325"/>
      <c r="AA25" s="325"/>
      <c r="AB25" s="325"/>
      <c r="AC25" s="325"/>
    </row>
    <row r="26" spans="1:29" ht="24" customHeight="1">
      <c r="A26" s="292">
        <v>24</v>
      </c>
      <c r="B26" s="299"/>
      <c r="C26" s="300"/>
      <c r="D26" s="533"/>
      <c r="E26" s="293"/>
      <c r="F26" s="293"/>
      <c r="G26" s="309">
        <f t="shared" si="2"/>
        <v>0</v>
      </c>
      <c r="H26" s="359" t="str">
        <f t="shared" si="1"/>
        <v/>
      </c>
      <c r="I26" s="528" t="str">
        <f t="shared" si="0"/>
        <v/>
      </c>
      <c r="J26" s="1363"/>
      <c r="K26" s="329" t="s">
        <v>2601</v>
      </c>
      <c r="L26" s="338">
        <f t="shared" si="6"/>
        <v>0</v>
      </c>
      <c r="M26" s="339">
        <f t="shared" si="6"/>
        <v>0</v>
      </c>
      <c r="N26" s="340">
        <f t="shared" si="6"/>
        <v>0</v>
      </c>
      <c r="O26" s="291"/>
      <c r="P26" s="291"/>
      <c r="Q26" s="291"/>
      <c r="R26" s="325"/>
      <c r="S26" s="325"/>
      <c r="T26" s="325"/>
      <c r="U26" s="325"/>
      <c r="V26" s="325"/>
      <c r="W26" s="325"/>
      <c r="X26" s="325"/>
      <c r="Y26" s="325"/>
      <c r="Z26" s="325"/>
      <c r="AA26" s="325"/>
      <c r="AB26" s="325"/>
      <c r="AC26" s="325"/>
    </row>
    <row r="27" spans="1:29" ht="24" customHeight="1">
      <c r="A27" s="292">
        <v>25</v>
      </c>
      <c r="B27" s="299"/>
      <c r="C27" s="300"/>
      <c r="D27" s="533"/>
      <c r="E27" s="293"/>
      <c r="F27" s="293"/>
      <c r="G27" s="309">
        <f t="shared" si="2"/>
        <v>0</v>
      </c>
      <c r="H27" s="359" t="str">
        <f t="shared" si="1"/>
        <v/>
      </c>
      <c r="I27" s="528" t="str">
        <f t="shared" ref="I27:I32" si="7">+LEFT(C27,1)</f>
        <v/>
      </c>
      <c r="J27" s="1363"/>
      <c r="K27" s="329" t="s">
        <v>2602</v>
      </c>
      <c r="L27" s="338">
        <f t="shared" si="6"/>
        <v>0</v>
      </c>
      <c r="M27" s="339">
        <f t="shared" si="6"/>
        <v>0</v>
      </c>
      <c r="N27" s="340">
        <f t="shared" si="6"/>
        <v>0</v>
      </c>
      <c r="O27" s="291"/>
      <c r="P27" s="291"/>
      <c r="Q27" s="291"/>
      <c r="R27" s="325"/>
      <c r="S27" s="325"/>
      <c r="T27" s="325"/>
      <c r="U27" s="325"/>
      <c r="V27" s="325"/>
      <c r="W27" s="325"/>
      <c r="X27" s="325"/>
      <c r="Y27" s="325"/>
      <c r="Z27" s="325"/>
      <c r="AA27" s="325"/>
      <c r="AB27" s="325"/>
      <c r="AC27" s="325"/>
    </row>
    <row r="28" spans="1:29" ht="21" customHeight="1">
      <c r="A28" s="292">
        <v>26</v>
      </c>
      <c r="B28" s="299"/>
      <c r="C28" s="300"/>
      <c r="D28" s="533"/>
      <c r="E28" s="293"/>
      <c r="F28" s="293"/>
      <c r="G28" s="309">
        <f t="shared" si="2"/>
        <v>0</v>
      </c>
      <c r="H28" s="359" t="str">
        <f t="shared" si="1"/>
        <v/>
      </c>
      <c r="I28" s="528" t="str">
        <f t="shared" si="7"/>
        <v/>
      </c>
      <c r="J28" s="1363"/>
      <c r="K28" s="329" t="s">
        <v>2603</v>
      </c>
      <c r="L28" s="347">
        <f t="shared" si="6"/>
        <v>0</v>
      </c>
      <c r="M28" s="343">
        <f t="shared" si="6"/>
        <v>0</v>
      </c>
      <c r="N28" s="344">
        <f t="shared" si="6"/>
        <v>0</v>
      </c>
      <c r="O28" s="291"/>
      <c r="P28" s="291"/>
      <c r="Q28" s="291"/>
      <c r="R28" s="325"/>
      <c r="S28" s="325"/>
      <c r="T28" s="325"/>
      <c r="U28" s="325"/>
      <c r="V28" s="325"/>
      <c r="W28" s="325"/>
      <c r="X28" s="325"/>
      <c r="Y28" s="325"/>
      <c r="Z28" s="325"/>
      <c r="AA28" s="325"/>
      <c r="AB28" s="325"/>
      <c r="AC28" s="325"/>
    </row>
    <row r="29" spans="1:29" ht="21" customHeight="1">
      <c r="A29" s="292">
        <v>27</v>
      </c>
      <c r="B29" s="299"/>
      <c r="C29" s="300"/>
      <c r="D29" s="533"/>
      <c r="E29" s="293"/>
      <c r="F29" s="293"/>
      <c r="G29" s="309">
        <f t="shared" si="2"/>
        <v>0</v>
      </c>
      <c r="H29" s="359" t="str">
        <f t="shared" si="1"/>
        <v/>
      </c>
      <c r="I29" s="528" t="str">
        <f t="shared" si="7"/>
        <v/>
      </c>
      <c r="J29" s="1363"/>
      <c r="K29" s="329" t="s">
        <v>2604</v>
      </c>
      <c r="L29" s="347">
        <f t="shared" si="6"/>
        <v>0</v>
      </c>
      <c r="M29" s="343">
        <f t="shared" si="6"/>
        <v>0</v>
      </c>
      <c r="N29" s="344">
        <f t="shared" si="6"/>
        <v>0</v>
      </c>
      <c r="O29" s="291"/>
      <c r="P29" s="291"/>
      <c r="Q29" s="291"/>
      <c r="R29" s="325"/>
      <c r="S29" s="325"/>
      <c r="T29" s="325"/>
      <c r="U29" s="325"/>
      <c r="V29" s="325"/>
      <c r="W29" s="325"/>
      <c r="X29" s="325"/>
      <c r="Y29" s="325"/>
      <c r="Z29" s="325"/>
      <c r="AA29" s="325"/>
      <c r="AB29" s="325"/>
      <c r="AC29" s="325"/>
    </row>
    <row r="30" spans="1:29" ht="21" customHeight="1" thickBot="1">
      <c r="A30" s="292">
        <v>28</v>
      </c>
      <c r="B30" s="299"/>
      <c r="C30" s="300"/>
      <c r="D30" s="533"/>
      <c r="E30" s="293"/>
      <c r="F30" s="293"/>
      <c r="G30" s="309">
        <f t="shared" si="2"/>
        <v>0</v>
      </c>
      <c r="H30" s="359" t="str">
        <f t="shared" si="1"/>
        <v/>
      </c>
      <c r="I30" s="528" t="str">
        <f t="shared" si="7"/>
        <v/>
      </c>
      <c r="J30" s="1363"/>
      <c r="K30" s="330" t="s">
        <v>2605</v>
      </c>
      <c r="L30" s="348">
        <f t="shared" si="6"/>
        <v>0</v>
      </c>
      <c r="M30" s="345">
        <f t="shared" si="6"/>
        <v>0</v>
      </c>
      <c r="N30" s="346">
        <f t="shared" si="6"/>
        <v>0</v>
      </c>
      <c r="O30" s="291"/>
      <c r="P30" s="291"/>
      <c r="Q30" s="291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</row>
    <row r="31" spans="1:29" ht="21" customHeight="1" thickBot="1">
      <c r="A31" s="292">
        <v>29</v>
      </c>
      <c r="B31" s="299"/>
      <c r="C31" s="300"/>
      <c r="D31" s="533"/>
      <c r="E31" s="293"/>
      <c r="F31" s="293"/>
      <c r="G31" s="309">
        <f t="shared" si="2"/>
        <v>0</v>
      </c>
      <c r="H31" s="359" t="str">
        <f t="shared" si="1"/>
        <v/>
      </c>
      <c r="I31" s="528" t="str">
        <f t="shared" si="7"/>
        <v/>
      </c>
      <c r="J31" s="1364"/>
      <c r="K31" s="331" t="s">
        <v>2610</v>
      </c>
      <c r="L31" s="341">
        <f t="shared" si="6"/>
        <v>0</v>
      </c>
      <c r="M31" s="341">
        <f t="shared" si="6"/>
        <v>0</v>
      </c>
      <c r="N31" s="342" t="str">
        <f t="shared" si="6"/>
        <v>支出完了</v>
      </c>
      <c r="O31" s="291"/>
      <c r="P31" s="291"/>
      <c r="Q31" s="291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</row>
    <row r="32" spans="1:29" ht="24" customHeight="1">
      <c r="A32" s="292">
        <v>30</v>
      </c>
      <c r="B32" s="299"/>
      <c r="C32" s="300"/>
      <c r="D32" s="533"/>
      <c r="E32" s="293"/>
      <c r="F32" s="293"/>
      <c r="G32" s="309">
        <f t="shared" si="2"/>
        <v>0</v>
      </c>
      <c r="H32" s="359" t="str">
        <f t="shared" si="1"/>
        <v/>
      </c>
      <c r="I32" s="528" t="str">
        <f t="shared" si="7"/>
        <v/>
      </c>
      <c r="J32" s="291"/>
      <c r="K32" s="291"/>
      <c r="L32" s="291"/>
      <c r="M32" s="291"/>
      <c r="N32" s="291"/>
      <c r="O32" s="291"/>
      <c r="P32" s="291"/>
      <c r="Q32" s="291"/>
      <c r="R32" s="325"/>
      <c r="S32" s="325"/>
      <c r="T32" s="325"/>
      <c r="U32" s="325"/>
      <c r="V32" s="325"/>
      <c r="W32" s="325"/>
      <c r="X32" s="325"/>
      <c r="Y32" s="325"/>
      <c r="Z32" s="325"/>
      <c r="AA32" s="325"/>
      <c r="AB32" s="325"/>
      <c r="AC32" s="325"/>
    </row>
    <row r="33" spans="1:29" ht="24" customHeight="1">
      <c r="A33" s="292">
        <v>31</v>
      </c>
      <c r="B33" s="299"/>
      <c r="C33" s="300"/>
      <c r="D33" s="533"/>
      <c r="E33" s="293"/>
      <c r="F33" s="293"/>
      <c r="G33" s="309">
        <f t="shared" si="2"/>
        <v>0</v>
      </c>
      <c r="H33" s="359" t="str">
        <f t="shared" si="1"/>
        <v/>
      </c>
      <c r="I33" s="528" t="str">
        <f t="shared" si="0"/>
        <v/>
      </c>
      <c r="J33" s="291"/>
      <c r="K33" s="291"/>
      <c r="L33" s="291"/>
      <c r="M33" s="291"/>
      <c r="N33" s="291"/>
      <c r="O33" s="291"/>
      <c r="P33" s="291"/>
      <c r="Q33" s="291"/>
      <c r="R33" s="325"/>
      <c r="S33" s="325"/>
      <c r="T33" s="325"/>
      <c r="U33" s="325"/>
      <c r="V33" s="325"/>
      <c r="W33" s="325"/>
      <c r="X33" s="325"/>
      <c r="Y33" s="325"/>
      <c r="Z33" s="325"/>
      <c r="AA33" s="325"/>
      <c r="AB33" s="325"/>
      <c r="AC33" s="325"/>
    </row>
    <row r="34" spans="1:29" ht="33" customHeight="1" thickBot="1">
      <c r="A34" s="1389" t="s">
        <v>2584</v>
      </c>
      <c r="B34" s="1390"/>
      <c r="C34" s="1390"/>
      <c r="D34" s="1390"/>
      <c r="E34" s="404">
        <f>+SUM(E3:E33)</f>
        <v>0</v>
      </c>
      <c r="F34" s="405">
        <f t="shared" ref="F34" si="8">+SUM(F3:F33)</f>
        <v>0</v>
      </c>
      <c r="G34" s="406">
        <f>+E34-F34</f>
        <v>0</v>
      </c>
      <c r="H34" s="360"/>
      <c r="I34" s="529"/>
      <c r="J34" s="291"/>
      <c r="K34" s="291"/>
      <c r="L34" s="291"/>
      <c r="M34" s="291"/>
      <c r="N34" s="291"/>
      <c r="O34" s="291"/>
      <c r="P34" s="291"/>
      <c r="Q34" s="291"/>
      <c r="R34" s="325"/>
      <c r="S34" s="325"/>
      <c r="T34" s="325"/>
      <c r="U34" s="325"/>
      <c r="V34" s="325"/>
      <c r="W34" s="325"/>
      <c r="X34" s="325"/>
      <c r="Y34" s="325"/>
      <c r="Z34" s="325"/>
      <c r="AA34" s="325"/>
      <c r="AB34" s="325"/>
      <c r="AC34" s="325"/>
    </row>
    <row r="35" spans="1:29" ht="12" customHeight="1">
      <c r="A35" s="291"/>
      <c r="B35" s="291"/>
      <c r="C35" s="291"/>
      <c r="D35" s="291"/>
      <c r="E35" s="291"/>
      <c r="F35" s="291"/>
      <c r="G35" s="291"/>
      <c r="H35" s="360"/>
      <c r="I35" s="530"/>
      <c r="J35" s="291"/>
      <c r="K35" s="291"/>
      <c r="L35" s="291"/>
      <c r="M35" s="291"/>
      <c r="N35" s="291"/>
      <c r="O35" s="291"/>
      <c r="P35" s="291"/>
      <c r="Q35" s="291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</row>
    <row r="36" spans="1:29" ht="29.25" customHeight="1" thickBot="1">
      <c r="A36" s="1391" t="str">
        <f>+A1</f>
        <v>令和８年度　家庭教育学級　出納簿</v>
      </c>
      <c r="B36" s="1391"/>
      <c r="C36" s="1391"/>
      <c r="D36" s="1391"/>
      <c r="E36" s="1391"/>
      <c r="F36" s="365" t="s">
        <v>2583</v>
      </c>
      <c r="G36" s="290" t="e">
        <f>+G1</f>
        <v>#N/A</v>
      </c>
      <c r="H36" s="360"/>
      <c r="I36" s="531"/>
      <c r="J36" s="291"/>
      <c r="K36" s="291"/>
      <c r="L36" s="291"/>
      <c r="M36" s="291"/>
      <c r="N36" s="291"/>
      <c r="O36" s="291"/>
      <c r="P36" s="291"/>
      <c r="Q36" s="291"/>
      <c r="R36" s="325"/>
      <c r="S36" s="325"/>
      <c r="T36" s="325"/>
      <c r="U36" s="325"/>
      <c r="V36" s="325"/>
      <c r="W36" s="325"/>
      <c r="X36" s="325"/>
      <c r="Y36" s="325"/>
      <c r="Z36" s="325"/>
      <c r="AA36" s="325"/>
      <c r="AB36" s="325"/>
      <c r="AC36" s="325"/>
    </row>
    <row r="37" spans="1:29" ht="18.75" customHeight="1" thickBot="1">
      <c r="A37" s="298" t="s">
        <v>1681</v>
      </c>
      <c r="B37" s="294" t="s">
        <v>2534</v>
      </c>
      <c r="C37" s="295" t="s">
        <v>1682</v>
      </c>
      <c r="D37" s="355" t="s">
        <v>2615</v>
      </c>
      <c r="E37" s="315" t="s">
        <v>1683</v>
      </c>
      <c r="F37" s="296" t="s">
        <v>1684</v>
      </c>
      <c r="G37" s="297" t="s">
        <v>1685</v>
      </c>
      <c r="H37" s="360"/>
      <c r="I37" s="531"/>
      <c r="J37" s="291"/>
      <c r="K37" s="291"/>
      <c r="L37" s="291"/>
      <c r="M37" s="291"/>
      <c r="N37" s="291"/>
      <c r="O37" s="291"/>
      <c r="P37" s="291"/>
      <c r="Q37" s="291"/>
      <c r="R37" s="325"/>
      <c r="S37" s="325"/>
      <c r="T37" s="325"/>
      <c r="U37" s="325"/>
      <c r="V37" s="325"/>
      <c r="W37" s="325"/>
      <c r="X37" s="325"/>
      <c r="Y37" s="325"/>
      <c r="Z37" s="325"/>
      <c r="AA37" s="325"/>
      <c r="AB37" s="325"/>
      <c r="AC37" s="325"/>
    </row>
    <row r="38" spans="1:29" ht="21" customHeight="1" thickTop="1">
      <c r="A38" s="1392" t="s">
        <v>2585</v>
      </c>
      <c r="B38" s="1393"/>
      <c r="C38" s="1393"/>
      <c r="D38" s="1393"/>
      <c r="E38" s="407">
        <f>+E34</f>
        <v>0</v>
      </c>
      <c r="F38" s="408">
        <f t="shared" ref="F38:G38" si="9">+F34</f>
        <v>0</v>
      </c>
      <c r="G38" s="409">
        <f t="shared" si="9"/>
        <v>0</v>
      </c>
      <c r="H38" s="359"/>
      <c r="I38" s="531"/>
      <c r="J38" s="291"/>
      <c r="K38" s="291"/>
      <c r="L38" s="291"/>
      <c r="M38" s="291"/>
      <c r="N38" s="291"/>
      <c r="O38" s="291"/>
      <c r="P38" s="291"/>
      <c r="Q38" s="291"/>
      <c r="R38" s="325"/>
      <c r="S38" s="325"/>
      <c r="T38" s="325"/>
      <c r="U38" s="325"/>
      <c r="V38" s="325"/>
      <c r="W38" s="325"/>
      <c r="X38" s="325"/>
      <c r="Y38" s="325"/>
      <c r="Z38" s="325"/>
      <c r="AA38" s="325"/>
      <c r="AB38" s="325"/>
      <c r="AC38" s="325"/>
    </row>
    <row r="39" spans="1:29" ht="24" customHeight="1">
      <c r="A39" s="292">
        <v>32</v>
      </c>
      <c r="B39" s="299"/>
      <c r="C39" s="300"/>
      <c r="D39" s="533"/>
      <c r="E39" s="293"/>
      <c r="F39" s="293"/>
      <c r="G39" s="309">
        <f t="shared" ref="G39:G53" si="10">SUM(G38-F39+E39)</f>
        <v>0</v>
      </c>
      <c r="H39" s="359" t="str">
        <f t="shared" ref="H39:H53" si="11">+IF(C39="","",IF(VLOOKUP(C39,$K$59:$L$70,2,FALSE)=1,0,1))</f>
        <v/>
      </c>
      <c r="I39" s="528" t="str">
        <f t="shared" ref="I39:I42" si="12">+LEFT(C39,1)</f>
        <v/>
      </c>
      <c r="J39" s="291"/>
      <c r="K39" s="291"/>
      <c r="L39" s="291"/>
      <c r="M39" s="291"/>
      <c r="N39" s="291"/>
      <c r="O39" s="291"/>
      <c r="P39" s="291"/>
      <c r="Q39" s="291"/>
      <c r="R39" s="325"/>
      <c r="S39" s="325"/>
      <c r="T39" s="325"/>
      <c r="U39" s="325"/>
      <c r="V39" s="325"/>
      <c r="W39" s="325"/>
      <c r="X39" s="325"/>
      <c r="Y39" s="325"/>
      <c r="Z39" s="325"/>
      <c r="AA39" s="325"/>
      <c r="AB39" s="325"/>
      <c r="AC39" s="325"/>
    </row>
    <row r="40" spans="1:29" ht="24" customHeight="1">
      <c r="A40" s="292">
        <v>33</v>
      </c>
      <c r="B40" s="299"/>
      <c r="C40" s="300"/>
      <c r="D40" s="533"/>
      <c r="E40" s="293"/>
      <c r="F40" s="293"/>
      <c r="G40" s="309">
        <f t="shared" ref="G40:G49" si="13">SUM(G39-F40+E40)</f>
        <v>0</v>
      </c>
      <c r="H40" s="359" t="str">
        <f t="shared" si="11"/>
        <v/>
      </c>
      <c r="I40" s="528" t="str">
        <f t="shared" si="12"/>
        <v/>
      </c>
      <c r="J40" s="291"/>
      <c r="K40" s="291"/>
      <c r="L40" s="291"/>
      <c r="M40" s="291"/>
      <c r="N40" s="291"/>
      <c r="O40" s="291"/>
      <c r="P40" s="291"/>
      <c r="Q40" s="291"/>
      <c r="R40" s="325"/>
      <c r="S40" s="325"/>
      <c r="T40" s="325"/>
      <c r="U40" s="325"/>
      <c r="V40" s="325"/>
      <c r="W40" s="325"/>
      <c r="X40" s="325"/>
      <c r="Y40" s="325"/>
      <c r="Z40" s="325"/>
      <c r="AA40" s="325"/>
      <c r="AB40" s="325"/>
      <c r="AC40" s="325"/>
    </row>
    <row r="41" spans="1:29" ht="24" customHeight="1">
      <c r="A41" s="292">
        <v>34</v>
      </c>
      <c r="B41" s="299"/>
      <c r="C41" s="300"/>
      <c r="D41" s="533"/>
      <c r="E41" s="293"/>
      <c r="F41" s="293"/>
      <c r="G41" s="309">
        <f t="shared" si="13"/>
        <v>0</v>
      </c>
      <c r="H41" s="359" t="str">
        <f t="shared" si="11"/>
        <v/>
      </c>
      <c r="I41" s="528" t="str">
        <f t="shared" si="12"/>
        <v/>
      </c>
      <c r="J41" s="291"/>
      <c r="K41" s="291"/>
      <c r="L41" s="291"/>
      <c r="M41" s="291"/>
      <c r="N41" s="291"/>
      <c r="O41" s="291"/>
      <c r="P41" s="291"/>
      <c r="Q41" s="291"/>
      <c r="R41" s="325"/>
      <c r="S41" s="325"/>
      <c r="T41" s="325"/>
      <c r="U41" s="325"/>
      <c r="V41" s="325"/>
      <c r="W41" s="325"/>
      <c r="X41" s="325"/>
      <c r="Y41" s="325"/>
      <c r="Z41" s="325"/>
      <c r="AA41" s="325"/>
      <c r="AB41" s="325"/>
      <c r="AC41" s="325"/>
    </row>
    <row r="42" spans="1:29" ht="24" customHeight="1">
      <c r="A42" s="292">
        <v>35</v>
      </c>
      <c r="B42" s="299"/>
      <c r="C42" s="300"/>
      <c r="D42" s="533"/>
      <c r="E42" s="293"/>
      <c r="F42" s="293"/>
      <c r="G42" s="309">
        <f t="shared" si="13"/>
        <v>0</v>
      </c>
      <c r="H42" s="359" t="str">
        <f t="shared" si="11"/>
        <v/>
      </c>
      <c r="I42" s="528" t="str">
        <f t="shared" si="12"/>
        <v/>
      </c>
      <c r="J42" s="291"/>
      <c r="K42" s="291"/>
      <c r="L42" s="291"/>
      <c r="M42" s="291"/>
      <c r="N42" s="291"/>
      <c r="O42" s="291"/>
      <c r="P42" s="291"/>
      <c r="Q42" s="291"/>
      <c r="R42" s="325"/>
      <c r="S42" s="325"/>
      <c r="T42" s="325"/>
      <c r="U42" s="325"/>
      <c r="V42" s="325"/>
      <c r="W42" s="325"/>
      <c r="X42" s="325"/>
      <c r="Y42" s="325"/>
      <c r="Z42" s="325"/>
      <c r="AA42" s="325"/>
      <c r="AB42" s="325"/>
      <c r="AC42" s="325"/>
    </row>
    <row r="43" spans="1:29" ht="24" customHeight="1">
      <c r="A43" s="292">
        <v>36</v>
      </c>
      <c r="B43" s="299"/>
      <c r="C43" s="300"/>
      <c r="D43" s="533"/>
      <c r="E43" s="293"/>
      <c r="F43" s="293"/>
      <c r="G43" s="309">
        <f t="shared" si="13"/>
        <v>0</v>
      </c>
      <c r="H43" s="359" t="str">
        <f t="shared" si="11"/>
        <v/>
      </c>
      <c r="I43" s="528" t="str">
        <f t="shared" ref="I43:I53" si="14">+LEFT(C43,1)</f>
        <v/>
      </c>
      <c r="J43" s="291"/>
      <c r="K43" s="291"/>
      <c r="L43" s="291"/>
      <c r="M43" s="291"/>
      <c r="N43" s="291"/>
      <c r="O43" s="291"/>
      <c r="P43" s="291"/>
      <c r="Q43" s="291"/>
      <c r="R43" s="325"/>
      <c r="S43" s="325"/>
      <c r="T43" s="325"/>
      <c r="U43" s="325"/>
      <c r="V43" s="325"/>
      <c r="W43" s="325"/>
      <c r="X43" s="325"/>
      <c r="Y43" s="325"/>
      <c r="Z43" s="325"/>
      <c r="AA43" s="325"/>
      <c r="AB43" s="325"/>
      <c r="AC43" s="325"/>
    </row>
    <row r="44" spans="1:29" ht="24" customHeight="1">
      <c r="A44" s="292">
        <v>37</v>
      </c>
      <c r="B44" s="299"/>
      <c r="C44" s="300"/>
      <c r="D44" s="533"/>
      <c r="E44" s="293"/>
      <c r="F44" s="293"/>
      <c r="G44" s="309">
        <f t="shared" si="13"/>
        <v>0</v>
      </c>
      <c r="H44" s="359" t="str">
        <f t="shared" si="11"/>
        <v/>
      </c>
      <c r="I44" s="528" t="str">
        <f t="shared" si="14"/>
        <v/>
      </c>
      <c r="J44" s="291"/>
      <c r="K44" s="291"/>
      <c r="L44" s="291"/>
      <c r="M44" s="291"/>
      <c r="N44" s="291"/>
      <c r="O44" s="291"/>
      <c r="P44" s="291"/>
      <c r="Q44" s="291"/>
      <c r="R44" s="325"/>
      <c r="S44" s="325"/>
      <c r="T44" s="325"/>
      <c r="U44" s="325"/>
      <c r="V44" s="325"/>
      <c r="W44" s="325"/>
      <c r="X44" s="325"/>
      <c r="Y44" s="325"/>
      <c r="Z44" s="325"/>
      <c r="AA44" s="325"/>
      <c r="AB44" s="325"/>
      <c r="AC44" s="325"/>
    </row>
    <row r="45" spans="1:29" ht="24" customHeight="1">
      <c r="A45" s="292">
        <v>38</v>
      </c>
      <c r="B45" s="299"/>
      <c r="C45" s="300"/>
      <c r="D45" s="533"/>
      <c r="E45" s="293"/>
      <c r="F45" s="293"/>
      <c r="G45" s="309">
        <f t="shared" si="13"/>
        <v>0</v>
      </c>
      <c r="H45" s="359" t="str">
        <f t="shared" si="11"/>
        <v/>
      </c>
      <c r="I45" s="528" t="str">
        <f t="shared" si="14"/>
        <v/>
      </c>
      <c r="J45" s="291"/>
      <c r="K45" s="291"/>
      <c r="L45" s="291"/>
      <c r="M45" s="291"/>
      <c r="N45" s="291"/>
      <c r="O45" s="291"/>
      <c r="P45" s="291"/>
      <c r="Q45" s="291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</row>
    <row r="46" spans="1:29" ht="24" customHeight="1">
      <c r="A46" s="292">
        <v>39</v>
      </c>
      <c r="B46" s="299"/>
      <c r="C46" s="300"/>
      <c r="D46" s="533"/>
      <c r="E46" s="293"/>
      <c r="F46" s="293"/>
      <c r="G46" s="309">
        <f t="shared" si="13"/>
        <v>0</v>
      </c>
      <c r="H46" s="359" t="str">
        <f t="shared" si="11"/>
        <v/>
      </c>
      <c r="I46" s="528" t="str">
        <f t="shared" si="14"/>
        <v/>
      </c>
      <c r="J46" s="291"/>
      <c r="K46" s="291"/>
      <c r="L46" s="291"/>
      <c r="M46" s="291"/>
      <c r="N46" s="291"/>
      <c r="O46" s="291"/>
      <c r="P46" s="291"/>
      <c r="Q46" s="291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</row>
    <row r="47" spans="1:29" ht="24" customHeight="1">
      <c r="A47" s="292">
        <v>40</v>
      </c>
      <c r="B47" s="299"/>
      <c r="C47" s="300"/>
      <c r="D47" s="533"/>
      <c r="E47" s="293"/>
      <c r="F47" s="293"/>
      <c r="G47" s="309">
        <f t="shared" si="13"/>
        <v>0</v>
      </c>
      <c r="H47" s="359" t="str">
        <f t="shared" si="11"/>
        <v/>
      </c>
      <c r="I47" s="528" t="str">
        <f t="shared" si="14"/>
        <v/>
      </c>
      <c r="J47" s="291"/>
      <c r="K47" s="291"/>
      <c r="L47" s="291"/>
      <c r="M47" s="291"/>
      <c r="N47" s="291"/>
      <c r="O47" s="291"/>
      <c r="P47" s="291"/>
      <c r="Q47" s="291"/>
      <c r="R47" s="325"/>
      <c r="S47" s="325"/>
      <c r="T47" s="325"/>
      <c r="U47" s="325"/>
      <c r="V47" s="325"/>
      <c r="W47" s="325"/>
      <c r="X47" s="325"/>
      <c r="Y47" s="325"/>
      <c r="Z47" s="325"/>
      <c r="AA47" s="325"/>
      <c r="AB47" s="325"/>
      <c r="AC47" s="325"/>
    </row>
    <row r="48" spans="1:29" ht="24" customHeight="1">
      <c r="A48" s="292">
        <v>41</v>
      </c>
      <c r="B48" s="299"/>
      <c r="C48" s="300"/>
      <c r="D48" s="533"/>
      <c r="E48" s="293"/>
      <c r="F48" s="293"/>
      <c r="G48" s="309">
        <f t="shared" si="13"/>
        <v>0</v>
      </c>
      <c r="H48" s="359" t="str">
        <f t="shared" si="11"/>
        <v/>
      </c>
      <c r="I48" s="528" t="str">
        <f t="shared" si="14"/>
        <v/>
      </c>
      <c r="J48" s="291"/>
      <c r="K48" s="291"/>
      <c r="L48" s="291"/>
      <c r="M48" s="291"/>
      <c r="N48" s="291"/>
      <c r="O48" s="291"/>
      <c r="P48" s="291"/>
      <c r="Q48" s="291"/>
      <c r="R48" s="325"/>
      <c r="S48" s="325"/>
      <c r="T48" s="325"/>
      <c r="U48" s="325"/>
      <c r="V48" s="325"/>
      <c r="W48" s="325"/>
      <c r="X48" s="325"/>
      <c r="Y48" s="325"/>
      <c r="Z48" s="325"/>
      <c r="AA48" s="325"/>
      <c r="AB48" s="325"/>
      <c r="AC48" s="325"/>
    </row>
    <row r="49" spans="1:29" ht="24" customHeight="1">
      <c r="A49" s="292">
        <v>42</v>
      </c>
      <c r="B49" s="299"/>
      <c r="C49" s="300"/>
      <c r="D49" s="533"/>
      <c r="E49" s="293"/>
      <c r="F49" s="293"/>
      <c r="G49" s="309">
        <f t="shared" si="13"/>
        <v>0</v>
      </c>
      <c r="H49" s="359" t="str">
        <f t="shared" si="11"/>
        <v/>
      </c>
      <c r="I49" s="528" t="str">
        <f t="shared" si="14"/>
        <v/>
      </c>
      <c r="J49" s="291"/>
      <c r="K49" s="291"/>
      <c r="L49" s="291"/>
      <c r="M49" s="291"/>
      <c r="N49" s="291"/>
      <c r="O49" s="291"/>
      <c r="P49" s="291"/>
      <c r="Q49" s="291"/>
      <c r="R49" s="325"/>
      <c r="S49" s="325"/>
      <c r="T49" s="325"/>
      <c r="U49" s="325"/>
      <c r="V49" s="325"/>
      <c r="W49" s="325"/>
      <c r="X49" s="325"/>
      <c r="Y49" s="325"/>
      <c r="Z49" s="325"/>
      <c r="AA49" s="325"/>
      <c r="AB49" s="325"/>
      <c r="AC49" s="325"/>
    </row>
    <row r="50" spans="1:29" ht="24" customHeight="1">
      <c r="A50" s="292">
        <v>43</v>
      </c>
      <c r="B50" s="299"/>
      <c r="C50" s="300"/>
      <c r="D50" s="533"/>
      <c r="E50" s="293"/>
      <c r="F50" s="293"/>
      <c r="G50" s="309">
        <f t="shared" si="10"/>
        <v>0</v>
      </c>
      <c r="H50" s="359" t="str">
        <f t="shared" si="11"/>
        <v/>
      </c>
      <c r="I50" s="528" t="str">
        <f t="shared" si="14"/>
        <v/>
      </c>
      <c r="J50" s="291"/>
      <c r="K50" s="291"/>
      <c r="L50" s="291"/>
      <c r="M50" s="291"/>
      <c r="N50" s="291"/>
      <c r="O50" s="291"/>
      <c r="P50" s="291"/>
      <c r="Q50" s="291"/>
      <c r="R50" s="325"/>
      <c r="S50" s="325"/>
      <c r="T50" s="325"/>
      <c r="U50" s="325"/>
      <c r="V50" s="325"/>
      <c r="W50" s="325"/>
      <c r="X50" s="325"/>
      <c r="Y50" s="325"/>
      <c r="Z50" s="325"/>
      <c r="AA50" s="325"/>
      <c r="AB50" s="325"/>
      <c r="AC50" s="325"/>
    </row>
    <row r="51" spans="1:29" ht="24" customHeight="1">
      <c r="A51" s="292">
        <v>44</v>
      </c>
      <c r="B51" s="299"/>
      <c r="C51" s="300"/>
      <c r="D51" s="533"/>
      <c r="E51" s="293"/>
      <c r="F51" s="293"/>
      <c r="G51" s="309">
        <f t="shared" si="10"/>
        <v>0</v>
      </c>
      <c r="H51" s="359" t="str">
        <f t="shared" si="11"/>
        <v/>
      </c>
      <c r="I51" s="528" t="str">
        <f t="shared" si="14"/>
        <v/>
      </c>
      <c r="J51" s="291"/>
      <c r="K51" s="291"/>
      <c r="L51" s="291"/>
      <c r="M51" s="291"/>
      <c r="N51" s="291"/>
      <c r="O51" s="291"/>
      <c r="P51" s="291"/>
      <c r="Q51" s="291"/>
      <c r="R51" s="325"/>
      <c r="S51" s="325"/>
      <c r="T51" s="325"/>
      <c r="U51" s="325"/>
      <c r="V51" s="325"/>
      <c r="W51" s="325"/>
      <c r="X51" s="325"/>
      <c r="Y51" s="325"/>
      <c r="Z51" s="325"/>
      <c r="AA51" s="325"/>
      <c r="AB51" s="325"/>
      <c r="AC51" s="325"/>
    </row>
    <row r="52" spans="1:29" ht="24" customHeight="1">
      <c r="A52" s="292">
        <v>45</v>
      </c>
      <c r="B52" s="299"/>
      <c r="C52" s="300"/>
      <c r="D52" s="533"/>
      <c r="E52" s="293"/>
      <c r="F52" s="293"/>
      <c r="G52" s="309">
        <f t="shared" si="10"/>
        <v>0</v>
      </c>
      <c r="H52" s="359" t="str">
        <f t="shared" si="11"/>
        <v/>
      </c>
      <c r="I52" s="528" t="str">
        <f t="shared" si="14"/>
        <v/>
      </c>
      <c r="J52" s="291"/>
      <c r="K52" s="291"/>
      <c r="L52" s="291"/>
      <c r="M52" s="291"/>
      <c r="N52" s="291"/>
      <c r="O52" s="291"/>
      <c r="P52" s="291"/>
      <c r="Q52" s="291"/>
      <c r="R52" s="325"/>
      <c r="S52" s="325"/>
      <c r="T52" s="325"/>
      <c r="U52" s="325"/>
      <c r="V52" s="325"/>
      <c r="W52" s="325"/>
      <c r="X52" s="325"/>
      <c r="Y52" s="325"/>
      <c r="Z52" s="325"/>
      <c r="AA52" s="325"/>
      <c r="AB52" s="325"/>
      <c r="AC52" s="325"/>
    </row>
    <row r="53" spans="1:29" ht="24" customHeight="1">
      <c r="A53" s="292">
        <v>46</v>
      </c>
      <c r="B53" s="299"/>
      <c r="C53" s="300"/>
      <c r="D53" s="533"/>
      <c r="E53" s="293"/>
      <c r="F53" s="293"/>
      <c r="G53" s="309">
        <f t="shared" si="10"/>
        <v>0</v>
      </c>
      <c r="H53" s="359" t="str">
        <f t="shared" si="11"/>
        <v/>
      </c>
      <c r="I53" s="528" t="str">
        <f t="shared" si="14"/>
        <v/>
      </c>
      <c r="J53" s="291"/>
      <c r="K53" s="354"/>
      <c r="L53" s="291"/>
      <c r="M53" s="291"/>
      <c r="N53" s="291"/>
      <c r="O53" s="291"/>
      <c r="P53" s="291"/>
      <c r="Q53" s="291"/>
      <c r="R53" s="325"/>
      <c r="S53" s="325"/>
      <c r="T53" s="325"/>
      <c r="U53" s="325"/>
      <c r="V53" s="325"/>
      <c r="W53" s="325"/>
      <c r="X53" s="325"/>
      <c r="Y53" s="325"/>
      <c r="Z53" s="325"/>
      <c r="AA53" s="325"/>
      <c r="AB53" s="325"/>
      <c r="AC53" s="325"/>
    </row>
    <row r="54" spans="1:29" ht="24" customHeight="1" thickBot="1">
      <c r="A54" s="1389" t="s">
        <v>2574</v>
      </c>
      <c r="B54" s="1390"/>
      <c r="C54" s="1390"/>
      <c r="D54" s="1390"/>
      <c r="E54" s="404">
        <f>+SUM(E38:E53)</f>
        <v>0</v>
      </c>
      <c r="F54" s="405">
        <f>+SUM(F38:F53)</f>
        <v>0</v>
      </c>
      <c r="G54" s="410">
        <f>+E54-F54</f>
        <v>0</v>
      </c>
      <c r="H54" s="360"/>
      <c r="I54" s="362"/>
      <c r="J54" s="291"/>
      <c r="K54" s="291"/>
      <c r="L54" s="291"/>
      <c r="M54" s="291"/>
      <c r="N54" s="291"/>
      <c r="O54" s="291"/>
      <c r="P54" s="291"/>
      <c r="Q54" s="291"/>
      <c r="R54" s="325"/>
      <c r="S54" s="325"/>
      <c r="T54" s="325"/>
      <c r="U54" s="325"/>
      <c r="V54" s="325"/>
      <c r="W54" s="325"/>
      <c r="X54" s="325"/>
      <c r="Y54" s="325"/>
      <c r="Z54" s="325"/>
      <c r="AA54" s="325"/>
      <c r="AB54" s="325"/>
      <c r="AC54" s="325"/>
    </row>
    <row r="55" spans="1:29" ht="21" customHeight="1">
      <c r="A55" s="291"/>
      <c r="B55" s="291"/>
      <c r="C55" s="291"/>
      <c r="D55" s="291"/>
      <c r="E55" s="291"/>
      <c r="F55" s="291"/>
      <c r="G55" s="291"/>
      <c r="H55" s="360"/>
      <c r="I55" s="361"/>
      <c r="J55" s="291"/>
      <c r="K55" s="291"/>
      <c r="L55" s="291"/>
      <c r="M55" s="291"/>
      <c r="N55" s="291"/>
      <c r="O55" s="291"/>
      <c r="P55" s="291"/>
      <c r="Q55" s="291"/>
      <c r="R55" s="325"/>
      <c r="S55" s="325"/>
      <c r="T55" s="325"/>
      <c r="U55" s="325"/>
      <c r="V55" s="325"/>
      <c r="W55" s="325"/>
      <c r="X55" s="325"/>
      <c r="Y55" s="325"/>
      <c r="Z55" s="325"/>
      <c r="AA55" s="325"/>
      <c r="AB55" s="325"/>
      <c r="AC55" s="325"/>
    </row>
    <row r="56" spans="1:29" ht="21" customHeight="1" thickBot="1">
      <c r="A56" s="1385" t="str">
        <f>+①学習計画書!Q2&amp;①学習計画書!S2&amp;"年度　"&amp;①学習計画書!D5&amp;"家庭教育学級　区分別決算"</f>
        <v>令和８年度　家庭教育学級　区分別決算</v>
      </c>
      <c r="B56" s="1385"/>
      <c r="C56" s="1385"/>
      <c r="D56" s="1385"/>
      <c r="E56" s="1385"/>
      <c r="F56" s="1385"/>
      <c r="G56" s="290" t="e">
        <f>+G1</f>
        <v>#N/A</v>
      </c>
      <c r="H56" s="360"/>
      <c r="I56" s="361"/>
      <c r="J56" s="291"/>
      <c r="K56" s="291"/>
      <c r="L56" s="291"/>
      <c r="M56" s="291"/>
      <c r="N56" s="291"/>
      <c r="O56" s="421"/>
      <c r="P56" s="291"/>
      <c r="Q56" s="291"/>
      <c r="R56" s="325"/>
      <c r="S56" s="325"/>
      <c r="T56" s="325"/>
      <c r="U56" s="325"/>
      <c r="V56" s="325"/>
      <c r="W56" s="325"/>
      <c r="X56" s="325"/>
      <c r="Y56" s="325"/>
      <c r="Z56" s="325"/>
      <c r="AA56" s="325"/>
      <c r="AB56" s="325"/>
      <c r="AC56" s="325"/>
    </row>
    <row r="57" spans="1:29" ht="17.25" customHeight="1">
      <c r="A57" s="301"/>
      <c r="B57" s="302"/>
      <c r="C57" s="1384" t="s">
        <v>2616</v>
      </c>
      <c r="D57" s="1384"/>
      <c r="E57" s="303" t="str">
        <f>+L1</f>
        <v xml:space="preserve">      </v>
      </c>
      <c r="F57" s="304"/>
      <c r="G57" s="305"/>
      <c r="H57" s="360"/>
      <c r="I57" s="361"/>
      <c r="J57" s="291"/>
      <c r="K57" s="430" t="s">
        <v>2717</v>
      </c>
      <c r="L57" s="427"/>
      <c r="M57" s="431" t="s">
        <v>2718</v>
      </c>
      <c r="N57" s="291"/>
      <c r="O57" s="419" t="s">
        <v>2701</v>
      </c>
      <c r="P57" s="422"/>
      <c r="Q57" s="417" t="s">
        <v>2700</v>
      </c>
      <c r="R57" s="423"/>
      <c r="S57" s="419" t="s">
        <v>2702</v>
      </c>
      <c r="T57" s="422"/>
      <c r="U57" s="417" t="s">
        <v>2703</v>
      </c>
      <c r="V57" s="423"/>
      <c r="W57" s="419" t="s">
        <v>2696</v>
      </c>
      <c r="X57" s="422"/>
      <c r="Y57" s="417" t="s">
        <v>2704</v>
      </c>
      <c r="Z57" s="423"/>
      <c r="AA57" s="424" t="s">
        <v>2705</v>
      </c>
      <c r="AB57" s="425"/>
      <c r="AC57" s="325"/>
    </row>
    <row r="58" spans="1:29" ht="3.75" customHeight="1">
      <c r="A58" s="306"/>
      <c r="B58" s="229"/>
      <c r="C58" s="229"/>
      <c r="D58" s="285"/>
      <c r="E58" s="286"/>
      <c r="F58" s="286"/>
      <c r="G58" s="307"/>
      <c r="H58" s="360"/>
      <c r="I58" s="361"/>
      <c r="J58" s="291"/>
      <c r="L58" s="427"/>
      <c r="M58" s="291"/>
      <c r="N58" s="291"/>
      <c r="O58" s="291"/>
      <c r="P58" s="421"/>
      <c r="Q58" s="289"/>
      <c r="R58" s="289"/>
      <c r="AC58" s="325"/>
    </row>
    <row r="59" spans="1:29" ht="19.5" customHeight="1">
      <c r="A59" s="1372" t="s">
        <v>2588</v>
      </c>
      <c r="B59" s="1373"/>
      <c r="C59" s="320" t="s">
        <v>2573</v>
      </c>
      <c r="D59" s="321" t="s">
        <v>2587</v>
      </c>
      <c r="E59" s="320" t="s">
        <v>1688</v>
      </c>
      <c r="F59" s="320" t="s">
        <v>1689</v>
      </c>
      <c r="G59" s="322" t="s">
        <v>2617</v>
      </c>
      <c r="H59" s="360"/>
      <c r="I59" s="361"/>
      <c r="J59" s="291"/>
      <c r="K59" s="429" t="s">
        <v>2713</v>
      </c>
      <c r="L59" s="433">
        <v>0</v>
      </c>
      <c r="M59" s="413"/>
      <c r="N59" s="414"/>
      <c r="O59" s="419"/>
      <c r="P59" s="420"/>
      <c r="Q59" s="417"/>
      <c r="R59" s="418"/>
      <c r="S59" s="419"/>
      <c r="T59" s="420"/>
      <c r="U59" s="417"/>
      <c r="V59" s="418"/>
      <c r="W59" s="419"/>
      <c r="X59" s="420"/>
      <c r="Y59" s="417"/>
      <c r="Z59" s="418"/>
      <c r="AA59" s="424"/>
      <c r="AB59" s="426"/>
      <c r="AC59" s="325"/>
    </row>
    <row r="60" spans="1:29" ht="19.5" customHeight="1">
      <c r="A60" s="1374"/>
      <c r="B60" s="1375"/>
      <c r="C60" s="317" t="s">
        <v>1686</v>
      </c>
      <c r="D60" s="318" t="s">
        <v>2569</v>
      </c>
      <c r="E60" s="287">
        <f>+②予算計画書!T16</f>
        <v>0</v>
      </c>
      <c r="F60" s="287">
        <f>+SUMIF($C$3:$C$33,$K65,$F$3:$F$33)+SUMIF($C$39:$C$53,$K65,$F$39:$F$53)</f>
        <v>0</v>
      </c>
      <c r="G60" s="308">
        <f t="shared" ref="G60:G65" si="15">+E60-F60</f>
        <v>0</v>
      </c>
      <c r="H60" s="360"/>
      <c r="I60" s="361"/>
      <c r="J60" s="291"/>
      <c r="K60" s="429" t="s">
        <v>2704</v>
      </c>
      <c r="L60" s="433">
        <v>1</v>
      </c>
      <c r="M60" s="417" t="s">
        <v>2567</v>
      </c>
      <c r="N60" s="418"/>
      <c r="O60" s="419" t="s">
        <v>2719</v>
      </c>
      <c r="P60" s="420"/>
      <c r="Q60" s="417" t="s">
        <v>2575</v>
      </c>
      <c r="R60" s="418"/>
      <c r="S60" s="419" t="s">
        <v>2694</v>
      </c>
      <c r="T60" s="420"/>
      <c r="U60" s="417" t="s">
        <v>2728</v>
      </c>
      <c r="V60" s="418"/>
      <c r="W60" s="419" t="s">
        <v>2687</v>
      </c>
      <c r="X60" s="420"/>
      <c r="Y60" s="417" t="s">
        <v>2674</v>
      </c>
      <c r="Z60" s="418"/>
      <c r="AA60" s="424" t="s">
        <v>2690</v>
      </c>
      <c r="AB60" s="426"/>
      <c r="AC60" s="325"/>
    </row>
    <row r="61" spans="1:29" ht="19.5" customHeight="1">
      <c r="A61" s="1374"/>
      <c r="B61" s="1375"/>
      <c r="C61" s="317" t="s">
        <v>1597</v>
      </c>
      <c r="D61" s="318" t="s">
        <v>2676</v>
      </c>
      <c r="E61" s="287">
        <f>+②予算計画書!T17</f>
        <v>0</v>
      </c>
      <c r="F61" s="288">
        <f>+SUMIF($C$3:$C$33,$K64,$F$3:$F$33)+SUMIF($C$39:$C$53,$K64,$F$39:$F$53)</f>
        <v>0</v>
      </c>
      <c r="G61" s="319">
        <f t="shared" si="15"/>
        <v>0</v>
      </c>
      <c r="H61" s="360"/>
      <c r="I61" s="361"/>
      <c r="J61" s="291"/>
      <c r="K61" s="429" t="s">
        <v>2702</v>
      </c>
      <c r="L61" s="433">
        <v>1</v>
      </c>
      <c r="M61" s="415"/>
      <c r="N61" s="416"/>
      <c r="O61" s="419" t="s">
        <v>2716</v>
      </c>
      <c r="P61" s="420"/>
      <c r="Q61" s="417" t="s">
        <v>2698</v>
      </c>
      <c r="R61" s="418"/>
      <c r="S61" s="419" t="s">
        <v>2723</v>
      </c>
      <c r="T61" s="420"/>
      <c r="U61" s="417" t="s">
        <v>2955</v>
      </c>
      <c r="V61" s="418"/>
      <c r="W61" s="419" t="s">
        <v>2686</v>
      </c>
      <c r="X61" s="420"/>
      <c r="Y61" s="417" t="s">
        <v>2577</v>
      </c>
      <c r="Z61" s="418"/>
      <c r="AA61" s="424" t="s">
        <v>2691</v>
      </c>
      <c r="AB61" s="426"/>
      <c r="AC61" s="325"/>
    </row>
    <row r="62" spans="1:29" ht="19.5" customHeight="1">
      <c r="A62" s="1374"/>
      <c r="B62" s="1375"/>
      <c r="C62" s="317" t="s">
        <v>1598</v>
      </c>
      <c r="D62" s="318" t="s">
        <v>2570</v>
      </c>
      <c r="E62" s="287">
        <f>+②予算計画書!T18</f>
        <v>0</v>
      </c>
      <c r="F62" s="288">
        <f>+SUMIF($C$3:$C$33,$K61,$F$3:$F$33)+SUMIF($C$39:$C$53,$K61,$F$39:$F$53)</f>
        <v>0</v>
      </c>
      <c r="G62" s="319">
        <f t="shared" si="15"/>
        <v>0</v>
      </c>
      <c r="H62" s="360"/>
      <c r="I62" s="361"/>
      <c r="J62" s="291"/>
      <c r="K62" s="429" t="s">
        <v>2696</v>
      </c>
      <c r="L62" s="433">
        <v>1</v>
      </c>
      <c r="M62" s="419" t="s">
        <v>2568</v>
      </c>
      <c r="N62" s="420"/>
      <c r="O62" s="419" t="s">
        <v>2688</v>
      </c>
      <c r="P62" s="420"/>
      <c r="Q62" s="417" t="s">
        <v>2669</v>
      </c>
      <c r="R62" s="418"/>
      <c r="S62" s="419" t="s">
        <v>2722</v>
      </c>
      <c r="T62" s="420"/>
      <c r="U62" s="417" t="s">
        <v>2954</v>
      </c>
      <c r="V62" s="418"/>
      <c r="W62" s="419" t="s">
        <v>2733</v>
      </c>
      <c r="X62" s="420"/>
      <c r="Y62" s="325"/>
      <c r="Z62" s="325"/>
      <c r="AA62" s="424" t="s">
        <v>2707</v>
      </c>
      <c r="AB62" s="426"/>
      <c r="AC62" s="325"/>
    </row>
    <row r="63" spans="1:29" ht="19.5" customHeight="1">
      <c r="A63" s="1374"/>
      <c r="B63" s="1375"/>
      <c r="C63" s="317" t="s">
        <v>1599</v>
      </c>
      <c r="D63" s="318" t="s">
        <v>2571</v>
      </c>
      <c r="E63" s="287">
        <f>+②予算計画書!T19</f>
        <v>0</v>
      </c>
      <c r="F63" s="288">
        <f>+SUMIF($C$3:$C$33,$K63,$F$3:$F$33)+SUMIF($C$39:$C$53,$K63,$F$39:$F$53)</f>
        <v>0</v>
      </c>
      <c r="G63" s="319">
        <f t="shared" si="15"/>
        <v>0</v>
      </c>
      <c r="H63" s="360"/>
      <c r="I63" s="361"/>
      <c r="J63" s="291"/>
      <c r="K63" s="429" t="s">
        <v>2703</v>
      </c>
      <c r="L63" s="433">
        <v>1</v>
      </c>
      <c r="M63" s="419" t="s">
        <v>2712</v>
      </c>
      <c r="N63" s="420"/>
      <c r="O63" s="419" t="s">
        <v>2673</v>
      </c>
      <c r="P63" s="420"/>
      <c r="Q63" s="417" t="s">
        <v>2576</v>
      </c>
      <c r="R63" s="418"/>
      <c r="S63" s="419" t="s">
        <v>2721</v>
      </c>
      <c r="T63" s="420"/>
      <c r="U63" s="417" t="s">
        <v>2953</v>
      </c>
      <c r="V63" s="418"/>
      <c r="W63" s="419" t="s">
        <v>2726</v>
      </c>
      <c r="X63" s="420"/>
      <c r="Y63" s="325"/>
      <c r="Z63" s="325"/>
      <c r="AA63" s="424" t="s">
        <v>2734</v>
      </c>
      <c r="AB63" s="426"/>
      <c r="AC63" s="325"/>
    </row>
    <row r="64" spans="1:29" ht="19.5" customHeight="1">
      <c r="A64" s="1374"/>
      <c r="B64" s="1375"/>
      <c r="C64" s="317" t="s">
        <v>1687</v>
      </c>
      <c r="D64" s="318" t="s">
        <v>2572</v>
      </c>
      <c r="E64" s="287">
        <f>+②予算計画書!T20</f>
        <v>0</v>
      </c>
      <c r="F64" s="288">
        <f>+SUMIF($C$3:$C$33,$K62,$F$3:$F$33)+SUMIF($C$39:$C$53,$K62,$F$39:$F$53)</f>
        <v>0</v>
      </c>
      <c r="G64" s="319">
        <f t="shared" si="15"/>
        <v>0</v>
      </c>
      <c r="H64" s="360"/>
      <c r="I64" s="361"/>
      <c r="J64" s="291"/>
      <c r="K64" s="429" t="s">
        <v>2700</v>
      </c>
      <c r="L64" s="433">
        <v>1</v>
      </c>
      <c r="M64" s="413"/>
      <c r="N64" s="414"/>
      <c r="O64" s="419" t="s">
        <v>2580</v>
      </c>
      <c r="P64" s="420"/>
      <c r="Q64" s="417" t="s">
        <v>2720</v>
      </c>
      <c r="R64" s="418"/>
      <c r="S64" s="419"/>
      <c r="T64" s="420"/>
      <c r="U64" s="417" t="s">
        <v>2729</v>
      </c>
      <c r="V64" s="418"/>
      <c r="W64" s="419" t="s">
        <v>2724</v>
      </c>
      <c r="X64" s="420"/>
      <c r="Y64" s="325"/>
      <c r="Z64" s="325"/>
      <c r="AA64" s="424"/>
      <c r="AB64" s="426"/>
      <c r="AC64" s="325"/>
    </row>
    <row r="65" spans="1:29" ht="19.5" customHeight="1">
      <c r="A65" s="1374"/>
      <c r="B65" s="1375"/>
      <c r="C65" s="317" t="s">
        <v>1601</v>
      </c>
      <c r="D65" s="318" t="s">
        <v>2675</v>
      </c>
      <c r="E65" s="287">
        <f>+②予算計画書!T21</f>
        <v>0</v>
      </c>
      <c r="F65" s="288">
        <f>+SUMIF($C$3:$C$33,$K60,$F$3:$F$33)+SUMIF($C$39:$C$53,$K60,$F$39:$F$53)</f>
        <v>0</v>
      </c>
      <c r="G65" s="319">
        <f t="shared" si="15"/>
        <v>0</v>
      </c>
      <c r="H65" s="360"/>
      <c r="I65" s="361"/>
      <c r="J65" s="291"/>
      <c r="K65" s="429" t="s">
        <v>2701</v>
      </c>
      <c r="L65" s="433">
        <v>1</v>
      </c>
      <c r="M65" s="417" t="s">
        <v>2685</v>
      </c>
      <c r="N65" s="418"/>
      <c r="O65" s="419"/>
      <c r="P65" s="420"/>
      <c r="Q65" s="417" t="s">
        <v>2699</v>
      </c>
      <c r="R65" s="418"/>
      <c r="S65" s="325"/>
      <c r="T65" s="325"/>
      <c r="U65" s="417" t="s">
        <v>2727</v>
      </c>
      <c r="V65" s="418"/>
      <c r="W65" s="419" t="s">
        <v>2725</v>
      </c>
      <c r="X65" s="420"/>
      <c r="Y65" s="325"/>
      <c r="Z65" s="325"/>
      <c r="AA65" s="325"/>
      <c r="AB65" s="325"/>
      <c r="AC65" s="325"/>
    </row>
    <row r="66" spans="1:29" ht="19.5" customHeight="1" thickBot="1">
      <c r="A66" s="1376"/>
      <c r="B66" s="1377"/>
      <c r="C66" s="1370" t="s">
        <v>2574</v>
      </c>
      <c r="D66" s="1371"/>
      <c r="E66" s="323">
        <f>+SUM(E60:E65)</f>
        <v>0</v>
      </c>
      <c r="F66" s="411">
        <f>+SUM(F60:F65)</f>
        <v>0</v>
      </c>
      <c r="G66" s="412" t="str">
        <f>+IF(G67&gt;0,G67,"支出完了")</f>
        <v>支出完了</v>
      </c>
      <c r="H66" s="360"/>
      <c r="I66" s="361"/>
      <c r="J66" s="291"/>
      <c r="K66" s="429"/>
      <c r="L66" s="433">
        <v>1</v>
      </c>
      <c r="M66" s="417" t="s">
        <v>2690</v>
      </c>
      <c r="N66" s="418"/>
      <c r="O66" s="419"/>
      <c r="P66" s="420"/>
      <c r="Q66" s="417" t="s">
        <v>2730</v>
      </c>
      <c r="R66" s="418"/>
      <c r="S66" s="325"/>
      <c r="T66" s="325"/>
      <c r="U66" s="325"/>
      <c r="V66" s="325"/>
      <c r="W66" s="419" t="s">
        <v>2708</v>
      </c>
      <c r="X66" s="420"/>
      <c r="Y66" s="325"/>
      <c r="Z66" s="325"/>
      <c r="AA66" s="325"/>
      <c r="AB66" s="325"/>
      <c r="AC66" s="325"/>
    </row>
    <row r="67" spans="1:29" ht="11.25" customHeight="1" thickBot="1">
      <c r="A67" s="291"/>
      <c r="B67" s="291"/>
      <c r="C67" s="291"/>
      <c r="D67" s="291"/>
      <c r="E67" s="291"/>
      <c r="F67" s="291"/>
      <c r="G67" s="438">
        <f>+E66-F66</f>
        <v>0</v>
      </c>
      <c r="H67" s="360"/>
      <c r="I67" s="361"/>
      <c r="J67" s="291"/>
      <c r="K67" s="429" t="s">
        <v>2711</v>
      </c>
      <c r="L67" s="433">
        <v>1</v>
      </c>
      <c r="M67" s="417" t="s">
        <v>2691</v>
      </c>
      <c r="N67" s="418"/>
      <c r="O67" s="419"/>
      <c r="P67" s="420"/>
      <c r="Q67" s="417" t="s">
        <v>2697</v>
      </c>
      <c r="R67" s="418"/>
      <c r="S67" s="325"/>
      <c r="T67" s="325"/>
      <c r="U67" s="325"/>
      <c r="V67" s="325"/>
      <c r="W67" s="419" t="s">
        <v>2695</v>
      </c>
      <c r="X67" s="420"/>
      <c r="Y67" s="325"/>
      <c r="Z67" s="325"/>
      <c r="AA67" s="325"/>
      <c r="AB67" s="325"/>
      <c r="AC67" s="325"/>
    </row>
    <row r="68" spans="1:29" ht="19.5" customHeight="1">
      <c r="A68" s="1378" t="s">
        <v>2594</v>
      </c>
      <c r="B68" s="1379"/>
      <c r="C68" s="310" t="s">
        <v>2593</v>
      </c>
      <c r="D68" s="311" t="s">
        <v>2595</v>
      </c>
      <c r="E68" s="312" t="s">
        <v>1688</v>
      </c>
      <c r="F68" s="312" t="s">
        <v>1689</v>
      </c>
      <c r="G68" s="313" t="s">
        <v>2589</v>
      </c>
      <c r="H68" s="360"/>
      <c r="I68" s="361"/>
      <c r="J68" s="291"/>
      <c r="K68" s="429" t="s">
        <v>2714</v>
      </c>
      <c r="L68" s="433">
        <v>0</v>
      </c>
      <c r="M68" s="417" t="s">
        <v>2693</v>
      </c>
      <c r="N68" s="418"/>
      <c r="O68" s="419"/>
      <c r="P68" s="420"/>
      <c r="Q68" s="417" t="s">
        <v>2689</v>
      </c>
      <c r="R68" s="418"/>
      <c r="S68" s="325"/>
      <c r="T68" s="325"/>
      <c r="U68" s="325"/>
      <c r="V68" s="325"/>
      <c r="W68" s="419"/>
      <c r="X68" s="420"/>
      <c r="Y68" s="325"/>
      <c r="Z68" s="325"/>
      <c r="AA68" s="325"/>
      <c r="AB68" s="325"/>
      <c r="AC68" s="325"/>
    </row>
    <row r="69" spans="1:29" ht="19.5" customHeight="1">
      <c r="A69" s="1380"/>
      <c r="B69" s="1381"/>
      <c r="C69" s="314" t="s">
        <v>2578</v>
      </c>
      <c r="D69" s="328" t="s">
        <v>2568</v>
      </c>
      <c r="E69" s="349">
        <f>+L17</f>
        <v>0</v>
      </c>
      <c r="F69" s="352">
        <f>+SUMIF($C$3:$C$33,$K68,$E$3:$E$33)+SUMIF($C$39:$C$53,$K68,$E$39:$E$53)</f>
        <v>0</v>
      </c>
      <c r="G69" s="350">
        <f>+F69-E69</f>
        <v>0</v>
      </c>
      <c r="H69" s="360"/>
      <c r="I69" s="361"/>
      <c r="J69" s="291"/>
      <c r="K69" s="429" t="s">
        <v>2715</v>
      </c>
      <c r="L69" s="433">
        <v>0</v>
      </c>
      <c r="M69" s="419"/>
      <c r="N69" s="420"/>
      <c r="O69" s="325"/>
      <c r="P69" s="325"/>
      <c r="Q69" s="417" t="s">
        <v>2731</v>
      </c>
      <c r="R69" s="418"/>
      <c r="S69" s="325"/>
      <c r="T69" s="325"/>
      <c r="U69" s="325"/>
      <c r="V69" s="325"/>
      <c r="W69" s="325"/>
      <c r="X69" s="325"/>
      <c r="Y69" s="325"/>
      <c r="Z69" s="325"/>
      <c r="AA69" s="325"/>
      <c r="AB69" s="325"/>
      <c r="AC69" s="325"/>
    </row>
    <row r="70" spans="1:29" ht="19.5" customHeight="1">
      <c r="A70" s="1380"/>
      <c r="B70" s="1381"/>
      <c r="C70" s="314" t="s">
        <v>2579</v>
      </c>
      <c r="D70" s="328" t="s">
        <v>2590</v>
      </c>
      <c r="E70" s="349">
        <f>+L18</f>
        <v>0</v>
      </c>
      <c r="F70" s="352">
        <f>+SUMIF($C$3:$C$33,$K69,$E$3:$E$33)+SUMIF($C$39:$C$53,$K69,$E$39:$E$53)</f>
        <v>0</v>
      </c>
      <c r="G70" s="350">
        <f t="shared" ref="G70:G72" si="16">+F70-E70</f>
        <v>0</v>
      </c>
      <c r="H70" s="360"/>
      <c r="I70" s="361"/>
      <c r="J70" s="291"/>
      <c r="K70" s="429" t="s">
        <v>2692</v>
      </c>
      <c r="L70" s="433">
        <v>0</v>
      </c>
      <c r="M70" s="419" t="s">
        <v>2706</v>
      </c>
      <c r="N70" s="420"/>
      <c r="O70" s="325"/>
      <c r="P70" s="325"/>
      <c r="Q70" s="417" t="s">
        <v>2951</v>
      </c>
      <c r="R70" s="418"/>
      <c r="S70" s="325"/>
      <c r="T70" s="325"/>
      <c r="U70" s="325"/>
      <c r="V70" s="325"/>
      <c r="W70" s="325"/>
      <c r="X70" s="325"/>
      <c r="Y70" s="325"/>
      <c r="Z70" s="325"/>
      <c r="AA70" s="325"/>
      <c r="AB70" s="325"/>
      <c r="AC70" s="325"/>
    </row>
    <row r="71" spans="1:29" ht="19.5" customHeight="1">
      <c r="A71" s="1380"/>
      <c r="B71" s="1381"/>
      <c r="C71" s="314" t="s">
        <v>2592</v>
      </c>
      <c r="D71" s="328" t="s">
        <v>2591</v>
      </c>
      <c r="E71" s="349">
        <f>+L19</f>
        <v>0</v>
      </c>
      <c r="F71" s="352">
        <f>+SUMIF($C$3:$C$33,$K70,$E$3:$E$33)+SUMIF($C$39:$C$53,$K70,$E$39:$E$53)</f>
        <v>0</v>
      </c>
      <c r="G71" s="350">
        <f t="shared" si="16"/>
        <v>0</v>
      </c>
      <c r="H71" s="360"/>
      <c r="I71" s="361"/>
      <c r="J71" s="291"/>
      <c r="K71" s="403"/>
      <c r="L71" s="428"/>
      <c r="M71" s="415" t="s">
        <v>2735</v>
      </c>
      <c r="N71" s="416"/>
      <c r="O71" s="325"/>
      <c r="P71" s="325"/>
      <c r="Q71" s="417" t="s">
        <v>2952</v>
      </c>
      <c r="R71" s="418"/>
      <c r="S71" s="325"/>
      <c r="T71" s="325"/>
      <c r="U71" s="325"/>
      <c r="V71" s="325"/>
      <c r="W71" s="325"/>
      <c r="X71" s="325"/>
      <c r="Y71" s="325"/>
      <c r="Z71" s="325"/>
      <c r="AA71" s="325"/>
      <c r="AB71" s="325"/>
      <c r="AC71" s="325"/>
    </row>
    <row r="72" spans="1:29" ht="19.5" customHeight="1" thickBot="1">
      <c r="A72" s="1380"/>
      <c r="B72" s="1381"/>
      <c r="C72" s="356"/>
      <c r="D72" s="357" t="s">
        <v>2614</v>
      </c>
      <c r="E72" s="353">
        <f>+SUM(E69:E71)</f>
        <v>0</v>
      </c>
      <c r="F72" s="353">
        <f>+SUM(F69:F71)</f>
        <v>0</v>
      </c>
      <c r="G72" s="351">
        <f t="shared" si="16"/>
        <v>0</v>
      </c>
      <c r="H72" s="360"/>
      <c r="I72" s="361"/>
      <c r="J72" s="291"/>
      <c r="K72" s="403"/>
      <c r="L72" s="428"/>
      <c r="M72" s="419" t="s">
        <v>2736</v>
      </c>
      <c r="N72" s="420"/>
      <c r="O72" s="325"/>
      <c r="P72" s="325"/>
      <c r="Q72" s="417" t="s">
        <v>2957</v>
      </c>
      <c r="R72" s="418"/>
      <c r="S72" s="325"/>
      <c r="T72" s="325"/>
      <c r="U72" s="325"/>
      <c r="V72" s="325"/>
      <c r="W72" s="325"/>
      <c r="X72" s="325"/>
      <c r="Y72" s="325"/>
      <c r="Z72" s="325"/>
      <c r="AA72" s="325"/>
      <c r="AB72" s="325"/>
      <c r="AC72" s="325"/>
    </row>
    <row r="73" spans="1:29" ht="19.5" customHeight="1" thickBot="1">
      <c r="A73" s="1382"/>
      <c r="B73" s="1383"/>
      <c r="C73" s="358"/>
      <c r="D73" s="1386" t="s">
        <v>2677</v>
      </c>
      <c r="E73" s="1387"/>
      <c r="F73" s="443">
        <f>+SUMIF($C$3:$C$33,$K59,$F$3:$F$33)+SUMIF($C$39:$C$53,$K59,$F$39:$F$53)</f>
        <v>0</v>
      </c>
      <c r="G73" s="444">
        <f>+F72-F73</f>
        <v>0</v>
      </c>
      <c r="H73" s="360"/>
      <c r="I73" s="361"/>
      <c r="J73" s="291"/>
      <c r="K73" s="403"/>
      <c r="L73" s="403"/>
      <c r="M73" s="419"/>
      <c r="N73" s="420"/>
      <c r="O73" s="325"/>
      <c r="P73" s="325"/>
      <c r="Q73" s="417" t="s">
        <v>2956</v>
      </c>
      <c r="R73" s="418"/>
      <c r="S73" s="325"/>
      <c r="T73" s="325"/>
      <c r="U73" s="325"/>
      <c r="V73" s="325"/>
      <c r="W73" s="325"/>
      <c r="X73" s="325"/>
      <c r="Y73" s="325"/>
      <c r="Z73" s="325"/>
      <c r="AA73" s="325"/>
      <c r="AB73" s="325"/>
      <c r="AC73" s="325"/>
    </row>
    <row r="74" spans="1:29" ht="12.75" customHeight="1">
      <c r="A74" s="324"/>
      <c r="B74" s="324"/>
      <c r="C74" s="324"/>
      <c r="D74" s="324"/>
      <c r="E74" s="324"/>
      <c r="F74" s="1360" t="str">
        <f>+IF(G73&lt;0,"対象外支出が多すぎます｡","OK")</f>
        <v>OK</v>
      </c>
      <c r="G74" s="1361"/>
      <c r="H74" s="361"/>
      <c r="I74" s="326"/>
      <c r="J74" s="291"/>
      <c r="K74" s="403"/>
      <c r="L74" s="403"/>
      <c r="M74" s="325"/>
      <c r="N74" s="325"/>
      <c r="O74" s="325"/>
      <c r="P74" s="325"/>
      <c r="Q74" s="417" t="s">
        <v>2732</v>
      </c>
      <c r="R74" s="418"/>
      <c r="S74" s="325"/>
      <c r="T74" s="325"/>
      <c r="U74" s="325"/>
      <c r="V74" s="325"/>
      <c r="W74" s="325"/>
      <c r="X74" s="325"/>
      <c r="Y74" s="325"/>
      <c r="Z74" s="325"/>
      <c r="AA74" s="325"/>
      <c r="AB74" s="325"/>
      <c r="AC74" s="325"/>
    </row>
    <row r="75" spans="1:29">
      <c r="A75" s="325"/>
      <c r="B75" s="325"/>
      <c r="C75" s="325"/>
      <c r="D75" s="325"/>
      <c r="E75" s="229"/>
      <c r="F75" s="229"/>
      <c r="G75" s="325"/>
      <c r="H75" s="434"/>
      <c r="I75" s="432"/>
      <c r="J75" s="325"/>
      <c r="K75" s="325"/>
      <c r="L75" s="325"/>
      <c r="M75" s="325"/>
      <c r="N75" s="325"/>
      <c r="O75" s="325"/>
      <c r="P75" s="325"/>
      <c r="Q75" s="417"/>
      <c r="R75" s="418"/>
      <c r="S75" s="325"/>
      <c r="T75" s="325"/>
      <c r="U75" s="325"/>
      <c r="V75" s="325"/>
      <c r="W75" s="325"/>
      <c r="X75" s="325"/>
      <c r="Y75" s="325"/>
      <c r="Z75" s="325"/>
      <c r="AA75" s="325"/>
      <c r="AB75" s="325"/>
      <c r="AC75" s="325"/>
    </row>
    <row r="76" spans="1:29">
      <c r="A76" s="325"/>
      <c r="B76" s="325"/>
      <c r="C76" s="325"/>
      <c r="D76" s="325"/>
      <c r="E76" s="229"/>
      <c r="F76" s="229"/>
      <c r="G76" s="325"/>
      <c r="H76" s="434"/>
      <c r="I76" s="432"/>
      <c r="J76" s="325"/>
      <c r="K76" s="325"/>
      <c r="L76" s="325"/>
      <c r="M76" s="325"/>
      <c r="N76" s="325"/>
      <c r="O76" s="325"/>
      <c r="P76" s="325"/>
      <c r="Q76" s="325"/>
      <c r="R76" s="325"/>
      <c r="S76" s="325"/>
      <c r="T76" s="325"/>
      <c r="U76" s="325"/>
      <c r="V76" s="325"/>
      <c r="W76" s="325"/>
      <c r="X76" s="325"/>
      <c r="Y76" s="325"/>
      <c r="Z76" s="325"/>
      <c r="AA76" s="325"/>
      <c r="AB76" s="325"/>
      <c r="AC76" s="325"/>
    </row>
    <row r="77" spans="1:29">
      <c r="A77" s="325"/>
      <c r="B77" s="325"/>
      <c r="C77" s="325"/>
      <c r="D77" s="325"/>
      <c r="E77" s="325"/>
      <c r="F77" s="325"/>
      <c r="G77" s="325"/>
      <c r="H77" s="434"/>
      <c r="I77" s="432"/>
      <c r="J77" s="325"/>
      <c r="K77" s="325"/>
      <c r="L77" s="325"/>
      <c r="M77" s="325"/>
      <c r="N77" s="325"/>
      <c r="O77" s="325"/>
      <c r="P77" s="325"/>
      <c r="Q77" s="325"/>
      <c r="R77" s="325"/>
      <c r="S77" s="325"/>
      <c r="T77" s="325"/>
      <c r="U77" s="325"/>
      <c r="V77" s="325"/>
      <c r="W77" s="325"/>
      <c r="X77" s="325"/>
      <c r="Y77" s="325"/>
      <c r="Z77" s="325"/>
      <c r="AA77" s="325"/>
      <c r="AB77" s="325"/>
      <c r="AC77" s="325"/>
    </row>
  </sheetData>
  <sheetProtection sheet="1" selectLockedCells="1"/>
  <mergeCells count="16">
    <mergeCell ref="A1:E1"/>
    <mergeCell ref="A34:D34"/>
    <mergeCell ref="A36:E36"/>
    <mergeCell ref="A38:D38"/>
    <mergeCell ref="A54:D54"/>
    <mergeCell ref="C66:D66"/>
    <mergeCell ref="A59:B66"/>
    <mergeCell ref="A68:B73"/>
    <mergeCell ref="C57:D57"/>
    <mergeCell ref="A56:F56"/>
    <mergeCell ref="D73:E73"/>
    <mergeCell ref="F74:G74"/>
    <mergeCell ref="J24:J31"/>
    <mergeCell ref="J16:J22"/>
    <mergeCell ref="K21:M21"/>
    <mergeCell ref="K22:M22"/>
  </mergeCells>
  <phoneticPr fontId="12"/>
  <conditionalFormatting sqref="A3:C23">
    <cfRule type="expression" dxfId="19" priority="2" stopIfTrue="1">
      <formula>$H3=1</formula>
    </cfRule>
  </conditionalFormatting>
  <conditionalFormatting sqref="B24:C26 A24:A33 B27:B33">
    <cfRule type="expression" dxfId="18" priority="18" stopIfTrue="1">
      <formula>$H24=1</formula>
    </cfRule>
  </conditionalFormatting>
  <conditionalFormatting sqref="C3">
    <cfRule type="expression" dxfId="17" priority="3">
      <formula>$I3="支"</formula>
    </cfRule>
    <cfRule type="expression" dxfId="16" priority="4">
      <formula>$I3="収"</formula>
    </cfRule>
  </conditionalFormatting>
  <conditionalFormatting sqref="C4:C26">
    <cfRule type="expression" dxfId="15" priority="19">
      <formula>$I4="支"</formula>
    </cfRule>
    <cfRule type="expression" dxfId="14" priority="20">
      <formula>$I4="収"</formula>
    </cfRule>
  </conditionalFormatting>
  <conditionalFormatting sqref="C20:C33">
    <cfRule type="expression" dxfId="13" priority="15" stopIfTrue="1">
      <formula>$H20=1</formula>
    </cfRule>
  </conditionalFormatting>
  <conditionalFormatting sqref="C27:C33">
    <cfRule type="expression" dxfId="12" priority="16">
      <formula>$I27="支"</formula>
    </cfRule>
    <cfRule type="expression" dxfId="11" priority="17">
      <formula>$I27="収"</formula>
    </cfRule>
  </conditionalFormatting>
  <conditionalFormatting sqref="C39:C53">
    <cfRule type="expression" dxfId="10" priority="13">
      <formula>$I39="支"</formula>
    </cfRule>
    <cfRule type="expression" dxfId="9" priority="14">
      <formula>$I39="収"</formula>
    </cfRule>
  </conditionalFormatting>
  <conditionalFormatting sqref="D3:D33 A39:D53">
    <cfRule type="expression" dxfId="8" priority="5" stopIfTrue="1">
      <formula>$H3=1</formula>
    </cfRule>
  </conditionalFormatting>
  <conditionalFormatting sqref="E3:E33 E39:E53">
    <cfRule type="expression" dxfId="7" priority="42">
      <formula>$I3="収"</formula>
    </cfRule>
  </conditionalFormatting>
  <conditionalFormatting sqref="F3:F33 F39:F53">
    <cfRule type="expression" dxfId="6" priority="47">
      <formula>$I3="支"</formula>
    </cfRule>
  </conditionalFormatting>
  <conditionalFormatting sqref="F74">
    <cfRule type="expression" dxfId="5" priority="6">
      <formula>$G$73&lt;0</formula>
    </cfRule>
  </conditionalFormatting>
  <conditionalFormatting sqref="G3:H33">
    <cfRule type="expression" dxfId="4" priority="23">
      <formula>$C3=""</formula>
    </cfRule>
  </conditionalFormatting>
  <conditionalFormatting sqref="H38:H39 G39 I39:I42 G40:H41 H42 G42:G49 H43:I49 G50:I53">
    <cfRule type="expression" dxfId="3" priority="39">
      <formula>$C38=""</formula>
    </cfRule>
  </conditionalFormatting>
  <conditionalFormatting sqref="I1:I33">
    <cfRule type="expression" dxfId="2" priority="37">
      <formula>$C1=""</formula>
    </cfRule>
  </conditionalFormatting>
  <conditionalFormatting sqref="K2:L2">
    <cfRule type="expression" dxfId="1" priority="1">
      <formula>$G$67&gt;0</formula>
    </cfRule>
  </conditionalFormatting>
  <conditionalFormatting sqref="M2">
    <cfRule type="expression" dxfId="0" priority="7">
      <formula>N2&lt;0</formula>
    </cfRule>
  </conditionalFormatting>
  <dataValidations count="2">
    <dataValidation type="list" allowBlank="1" sqref="D3:D33 D39:D53" xr:uid="{00000000-0002-0000-0D00-000000000000}">
      <formula1>INDIRECT(RIGHT($C3,LEN($C3)-3))</formula1>
    </dataValidation>
    <dataValidation type="list" allowBlank="1" showInputMessage="1" showErrorMessage="1" errorTitle="収入/支出の区分" error="ドロップダウンリストから選択してください。" sqref="C39:C53 C3:C33" xr:uid="{00000000-0002-0000-0D00-000001000000}">
      <formula1>$K$59:$K$70</formula1>
    </dataValidation>
  </dataValidations>
  <printOptions horizontalCentered="1"/>
  <pageMargins left="0.24" right="0.19685039370078741" top="0.61" bottom="0.31" header="0.31496062992125984" footer="0.2"/>
  <pageSetup paperSize="9" orientation="portrait" r:id="rId1"/>
  <rowBreaks count="1" manualBreakCount="1">
    <brk id="35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BG337"/>
  <sheetViews>
    <sheetView showGridLines="0" tabSelected="1" zoomScaleNormal="100" zoomScaleSheetLayoutView="100" workbookViewId="0">
      <selection activeCell="E10" sqref="E10:X10"/>
    </sheetView>
  </sheetViews>
  <sheetFormatPr defaultColWidth="3.875" defaultRowHeight="38.25" customHeight="1"/>
  <cols>
    <col min="1" max="3" width="3.875" style="64"/>
    <col min="4" max="4" width="2.25" style="64" customWidth="1"/>
    <col min="5" max="5" width="2" style="64" customWidth="1"/>
    <col min="6" max="7" width="2.25" style="64" customWidth="1"/>
    <col min="8" max="8" width="3.125" style="64" customWidth="1"/>
    <col min="9" max="9" width="2.375" style="64" customWidth="1"/>
    <col min="10" max="10" width="2.625" style="64" customWidth="1"/>
    <col min="11" max="11" width="2" style="64" customWidth="1"/>
    <col min="12" max="12" width="5" style="64" customWidth="1"/>
    <col min="13" max="15" width="3.875" style="64"/>
    <col min="16" max="16" width="6" style="64" bestFit="1" customWidth="1"/>
    <col min="17" max="18" width="3.875" style="64"/>
    <col min="19" max="19" width="3.875" style="64" customWidth="1"/>
    <col min="20" max="22" width="3.875" style="64"/>
    <col min="23" max="23" width="7.625" style="64" customWidth="1"/>
    <col min="24" max="24" width="4.125" style="64" customWidth="1"/>
    <col min="25" max="26" width="4.75" style="64" hidden="1" customWidth="1"/>
    <col min="27" max="31" width="4.75" style="179" hidden="1" customWidth="1"/>
    <col min="32" max="33" width="4.75" style="145" hidden="1" customWidth="1"/>
    <col min="34" max="34" width="2" style="145" customWidth="1"/>
    <col min="35" max="35" width="7" style="145" customWidth="1"/>
    <col min="36" max="36" width="5.625" style="145" customWidth="1"/>
    <col min="37" max="37" width="13.375" style="145" customWidth="1"/>
    <col min="38" max="38" width="5.75" style="145" customWidth="1"/>
    <col min="39" max="39" width="2.625" style="64" customWidth="1"/>
    <col min="40" max="40" width="9.75" style="64" customWidth="1"/>
    <col min="41" max="42" width="5.75" style="64" customWidth="1"/>
    <col min="43" max="43" width="6.125" style="64" customWidth="1"/>
    <col min="44" max="44" width="5.25" style="64" customWidth="1"/>
    <col min="45" max="259" width="3.875" style="64"/>
    <col min="260" max="260" width="2.25" style="64" customWidth="1"/>
    <col min="261" max="261" width="2" style="64" customWidth="1"/>
    <col min="262" max="263" width="2.25" style="64" customWidth="1"/>
    <col min="264" max="264" width="3.125" style="64" customWidth="1"/>
    <col min="265" max="265" width="2.375" style="64" customWidth="1"/>
    <col min="266" max="266" width="1.75" style="64" customWidth="1"/>
    <col min="267" max="267" width="3.125" style="64" customWidth="1"/>
    <col min="268" max="268" width="5" style="64" customWidth="1"/>
    <col min="269" max="274" width="3.875" style="64"/>
    <col min="275" max="275" width="3.875" style="64" customWidth="1"/>
    <col min="276" max="278" width="3.875" style="64"/>
    <col min="279" max="279" width="7.625" style="64" customWidth="1"/>
    <col min="280" max="280" width="4.375" style="64" customWidth="1"/>
    <col min="281" max="515" width="3.875" style="64"/>
    <col min="516" max="516" width="2.25" style="64" customWidth="1"/>
    <col min="517" max="517" width="2" style="64" customWidth="1"/>
    <col min="518" max="519" width="2.25" style="64" customWidth="1"/>
    <col min="520" max="520" width="3.125" style="64" customWidth="1"/>
    <col min="521" max="521" width="2.375" style="64" customWidth="1"/>
    <col min="522" max="522" width="1.75" style="64" customWidth="1"/>
    <col min="523" max="523" width="3.125" style="64" customWidth="1"/>
    <col min="524" max="524" width="5" style="64" customWidth="1"/>
    <col min="525" max="530" width="3.875" style="64"/>
    <col min="531" max="531" width="3.875" style="64" customWidth="1"/>
    <col min="532" max="534" width="3.875" style="64"/>
    <col min="535" max="535" width="7.625" style="64" customWidth="1"/>
    <col min="536" max="536" width="4.375" style="64" customWidth="1"/>
    <col min="537" max="771" width="3.875" style="64"/>
    <col min="772" max="772" width="2.25" style="64" customWidth="1"/>
    <col min="773" max="773" width="2" style="64" customWidth="1"/>
    <col min="774" max="775" width="2.25" style="64" customWidth="1"/>
    <col min="776" max="776" width="3.125" style="64" customWidth="1"/>
    <col min="777" max="777" width="2.375" style="64" customWidth="1"/>
    <col min="778" max="778" width="1.75" style="64" customWidth="1"/>
    <col min="779" max="779" width="3.125" style="64" customWidth="1"/>
    <col min="780" max="780" width="5" style="64" customWidth="1"/>
    <col min="781" max="786" width="3.875" style="64"/>
    <col min="787" max="787" width="3.875" style="64" customWidth="1"/>
    <col min="788" max="790" width="3.875" style="64"/>
    <col min="791" max="791" width="7.625" style="64" customWidth="1"/>
    <col min="792" max="792" width="4.375" style="64" customWidth="1"/>
    <col min="793" max="1027" width="3.875" style="64"/>
    <col min="1028" max="1028" width="2.25" style="64" customWidth="1"/>
    <col min="1029" max="1029" width="2" style="64" customWidth="1"/>
    <col min="1030" max="1031" width="2.25" style="64" customWidth="1"/>
    <col min="1032" max="1032" width="3.125" style="64" customWidth="1"/>
    <col min="1033" max="1033" width="2.375" style="64" customWidth="1"/>
    <col min="1034" max="1034" width="1.75" style="64" customWidth="1"/>
    <col min="1035" max="1035" width="3.125" style="64" customWidth="1"/>
    <col min="1036" max="1036" width="5" style="64" customWidth="1"/>
    <col min="1037" max="1042" width="3.875" style="64"/>
    <col min="1043" max="1043" width="3.875" style="64" customWidth="1"/>
    <col min="1044" max="1046" width="3.875" style="64"/>
    <col min="1047" max="1047" width="7.625" style="64" customWidth="1"/>
    <col min="1048" max="1048" width="4.375" style="64" customWidth="1"/>
    <col min="1049" max="1283" width="3.875" style="64"/>
    <col min="1284" max="1284" width="2.25" style="64" customWidth="1"/>
    <col min="1285" max="1285" width="2" style="64" customWidth="1"/>
    <col min="1286" max="1287" width="2.25" style="64" customWidth="1"/>
    <col min="1288" max="1288" width="3.125" style="64" customWidth="1"/>
    <col min="1289" max="1289" width="2.375" style="64" customWidth="1"/>
    <col min="1290" max="1290" width="1.75" style="64" customWidth="1"/>
    <col min="1291" max="1291" width="3.125" style="64" customWidth="1"/>
    <col min="1292" max="1292" width="5" style="64" customWidth="1"/>
    <col min="1293" max="1298" width="3.875" style="64"/>
    <col min="1299" max="1299" width="3.875" style="64" customWidth="1"/>
    <col min="1300" max="1302" width="3.875" style="64"/>
    <col min="1303" max="1303" width="7.625" style="64" customWidth="1"/>
    <col min="1304" max="1304" width="4.375" style="64" customWidth="1"/>
    <col min="1305" max="1539" width="3.875" style="64"/>
    <col min="1540" max="1540" width="2.25" style="64" customWidth="1"/>
    <col min="1541" max="1541" width="2" style="64" customWidth="1"/>
    <col min="1542" max="1543" width="2.25" style="64" customWidth="1"/>
    <col min="1544" max="1544" width="3.125" style="64" customWidth="1"/>
    <col min="1545" max="1545" width="2.375" style="64" customWidth="1"/>
    <col min="1546" max="1546" width="1.75" style="64" customWidth="1"/>
    <col min="1547" max="1547" width="3.125" style="64" customWidth="1"/>
    <col min="1548" max="1548" width="5" style="64" customWidth="1"/>
    <col min="1549" max="1554" width="3.875" style="64"/>
    <col min="1555" max="1555" width="3.875" style="64" customWidth="1"/>
    <col min="1556" max="1558" width="3.875" style="64"/>
    <col min="1559" max="1559" width="7.625" style="64" customWidth="1"/>
    <col min="1560" max="1560" width="4.375" style="64" customWidth="1"/>
    <col min="1561" max="1795" width="3.875" style="64"/>
    <col min="1796" max="1796" width="2.25" style="64" customWidth="1"/>
    <col min="1797" max="1797" width="2" style="64" customWidth="1"/>
    <col min="1798" max="1799" width="2.25" style="64" customWidth="1"/>
    <col min="1800" max="1800" width="3.125" style="64" customWidth="1"/>
    <col min="1801" max="1801" width="2.375" style="64" customWidth="1"/>
    <col min="1802" max="1802" width="1.75" style="64" customWidth="1"/>
    <col min="1803" max="1803" width="3.125" style="64" customWidth="1"/>
    <col min="1804" max="1804" width="5" style="64" customWidth="1"/>
    <col min="1805" max="1810" width="3.875" style="64"/>
    <col min="1811" max="1811" width="3.875" style="64" customWidth="1"/>
    <col min="1812" max="1814" width="3.875" style="64"/>
    <col min="1815" max="1815" width="7.625" style="64" customWidth="1"/>
    <col min="1816" max="1816" width="4.375" style="64" customWidth="1"/>
    <col min="1817" max="2051" width="3.875" style="64"/>
    <col min="2052" max="2052" width="2.25" style="64" customWidth="1"/>
    <col min="2053" max="2053" width="2" style="64" customWidth="1"/>
    <col min="2054" max="2055" width="2.25" style="64" customWidth="1"/>
    <col min="2056" max="2056" width="3.125" style="64" customWidth="1"/>
    <col min="2057" max="2057" width="2.375" style="64" customWidth="1"/>
    <col min="2058" max="2058" width="1.75" style="64" customWidth="1"/>
    <col min="2059" max="2059" width="3.125" style="64" customWidth="1"/>
    <col min="2060" max="2060" width="5" style="64" customWidth="1"/>
    <col min="2061" max="2066" width="3.875" style="64"/>
    <col min="2067" max="2067" width="3.875" style="64" customWidth="1"/>
    <col min="2068" max="2070" width="3.875" style="64"/>
    <col min="2071" max="2071" width="7.625" style="64" customWidth="1"/>
    <col min="2072" max="2072" width="4.375" style="64" customWidth="1"/>
    <col min="2073" max="2307" width="3.875" style="64"/>
    <col min="2308" max="2308" width="2.25" style="64" customWidth="1"/>
    <col min="2309" max="2309" width="2" style="64" customWidth="1"/>
    <col min="2310" max="2311" width="2.25" style="64" customWidth="1"/>
    <col min="2312" max="2312" width="3.125" style="64" customWidth="1"/>
    <col min="2313" max="2313" width="2.375" style="64" customWidth="1"/>
    <col min="2314" max="2314" width="1.75" style="64" customWidth="1"/>
    <col min="2315" max="2315" width="3.125" style="64" customWidth="1"/>
    <col min="2316" max="2316" width="5" style="64" customWidth="1"/>
    <col min="2317" max="2322" width="3.875" style="64"/>
    <col min="2323" max="2323" width="3.875" style="64" customWidth="1"/>
    <col min="2324" max="2326" width="3.875" style="64"/>
    <col min="2327" max="2327" width="7.625" style="64" customWidth="1"/>
    <col min="2328" max="2328" width="4.375" style="64" customWidth="1"/>
    <col min="2329" max="2563" width="3.875" style="64"/>
    <col min="2564" max="2564" width="2.25" style="64" customWidth="1"/>
    <col min="2565" max="2565" width="2" style="64" customWidth="1"/>
    <col min="2566" max="2567" width="2.25" style="64" customWidth="1"/>
    <col min="2568" max="2568" width="3.125" style="64" customWidth="1"/>
    <col min="2569" max="2569" width="2.375" style="64" customWidth="1"/>
    <col min="2570" max="2570" width="1.75" style="64" customWidth="1"/>
    <col min="2571" max="2571" width="3.125" style="64" customWidth="1"/>
    <col min="2572" max="2572" width="5" style="64" customWidth="1"/>
    <col min="2573" max="2578" width="3.875" style="64"/>
    <col min="2579" max="2579" width="3.875" style="64" customWidth="1"/>
    <col min="2580" max="2582" width="3.875" style="64"/>
    <col min="2583" max="2583" width="7.625" style="64" customWidth="1"/>
    <col min="2584" max="2584" width="4.375" style="64" customWidth="1"/>
    <col min="2585" max="2819" width="3.875" style="64"/>
    <col min="2820" max="2820" width="2.25" style="64" customWidth="1"/>
    <col min="2821" max="2821" width="2" style="64" customWidth="1"/>
    <col min="2822" max="2823" width="2.25" style="64" customWidth="1"/>
    <col min="2824" max="2824" width="3.125" style="64" customWidth="1"/>
    <col min="2825" max="2825" width="2.375" style="64" customWidth="1"/>
    <col min="2826" max="2826" width="1.75" style="64" customWidth="1"/>
    <col min="2827" max="2827" width="3.125" style="64" customWidth="1"/>
    <col min="2828" max="2828" width="5" style="64" customWidth="1"/>
    <col min="2829" max="2834" width="3.875" style="64"/>
    <col min="2835" max="2835" width="3.875" style="64" customWidth="1"/>
    <col min="2836" max="2838" width="3.875" style="64"/>
    <col min="2839" max="2839" width="7.625" style="64" customWidth="1"/>
    <col min="2840" max="2840" width="4.375" style="64" customWidth="1"/>
    <col min="2841" max="3075" width="3.875" style="64"/>
    <col min="3076" max="3076" width="2.25" style="64" customWidth="1"/>
    <col min="3077" max="3077" width="2" style="64" customWidth="1"/>
    <col min="3078" max="3079" width="2.25" style="64" customWidth="1"/>
    <col min="3080" max="3080" width="3.125" style="64" customWidth="1"/>
    <col min="3081" max="3081" width="2.375" style="64" customWidth="1"/>
    <col min="3082" max="3082" width="1.75" style="64" customWidth="1"/>
    <col min="3083" max="3083" width="3.125" style="64" customWidth="1"/>
    <col min="3084" max="3084" width="5" style="64" customWidth="1"/>
    <col min="3085" max="3090" width="3.875" style="64"/>
    <col min="3091" max="3091" width="3.875" style="64" customWidth="1"/>
    <col min="3092" max="3094" width="3.875" style="64"/>
    <col min="3095" max="3095" width="7.625" style="64" customWidth="1"/>
    <col min="3096" max="3096" width="4.375" style="64" customWidth="1"/>
    <col min="3097" max="3331" width="3.875" style="64"/>
    <col min="3332" max="3332" width="2.25" style="64" customWidth="1"/>
    <col min="3333" max="3333" width="2" style="64" customWidth="1"/>
    <col min="3334" max="3335" width="2.25" style="64" customWidth="1"/>
    <col min="3336" max="3336" width="3.125" style="64" customWidth="1"/>
    <col min="3337" max="3337" width="2.375" style="64" customWidth="1"/>
    <col min="3338" max="3338" width="1.75" style="64" customWidth="1"/>
    <col min="3339" max="3339" width="3.125" style="64" customWidth="1"/>
    <col min="3340" max="3340" width="5" style="64" customWidth="1"/>
    <col min="3341" max="3346" width="3.875" style="64"/>
    <col min="3347" max="3347" width="3.875" style="64" customWidth="1"/>
    <col min="3348" max="3350" width="3.875" style="64"/>
    <col min="3351" max="3351" width="7.625" style="64" customWidth="1"/>
    <col min="3352" max="3352" width="4.375" style="64" customWidth="1"/>
    <col min="3353" max="3587" width="3.875" style="64"/>
    <col min="3588" max="3588" width="2.25" style="64" customWidth="1"/>
    <col min="3589" max="3589" width="2" style="64" customWidth="1"/>
    <col min="3590" max="3591" width="2.25" style="64" customWidth="1"/>
    <col min="3592" max="3592" width="3.125" style="64" customWidth="1"/>
    <col min="3593" max="3593" width="2.375" style="64" customWidth="1"/>
    <col min="3594" max="3594" width="1.75" style="64" customWidth="1"/>
    <col min="3595" max="3595" width="3.125" style="64" customWidth="1"/>
    <col min="3596" max="3596" width="5" style="64" customWidth="1"/>
    <col min="3597" max="3602" width="3.875" style="64"/>
    <col min="3603" max="3603" width="3.875" style="64" customWidth="1"/>
    <col min="3604" max="3606" width="3.875" style="64"/>
    <col min="3607" max="3607" width="7.625" style="64" customWidth="1"/>
    <col min="3608" max="3608" width="4.375" style="64" customWidth="1"/>
    <col min="3609" max="3843" width="3.875" style="64"/>
    <col min="3844" max="3844" width="2.25" style="64" customWidth="1"/>
    <col min="3845" max="3845" width="2" style="64" customWidth="1"/>
    <col min="3846" max="3847" width="2.25" style="64" customWidth="1"/>
    <col min="3848" max="3848" width="3.125" style="64" customWidth="1"/>
    <col min="3849" max="3849" width="2.375" style="64" customWidth="1"/>
    <col min="3850" max="3850" width="1.75" style="64" customWidth="1"/>
    <col min="3851" max="3851" width="3.125" style="64" customWidth="1"/>
    <col min="3852" max="3852" width="5" style="64" customWidth="1"/>
    <col min="3853" max="3858" width="3.875" style="64"/>
    <col min="3859" max="3859" width="3.875" style="64" customWidth="1"/>
    <col min="3860" max="3862" width="3.875" style="64"/>
    <col min="3863" max="3863" width="7.625" style="64" customWidth="1"/>
    <col min="3864" max="3864" width="4.375" style="64" customWidth="1"/>
    <col min="3865" max="4099" width="3.875" style="64"/>
    <col min="4100" max="4100" width="2.25" style="64" customWidth="1"/>
    <col min="4101" max="4101" width="2" style="64" customWidth="1"/>
    <col min="4102" max="4103" width="2.25" style="64" customWidth="1"/>
    <col min="4104" max="4104" width="3.125" style="64" customWidth="1"/>
    <col min="4105" max="4105" width="2.375" style="64" customWidth="1"/>
    <col min="4106" max="4106" width="1.75" style="64" customWidth="1"/>
    <col min="4107" max="4107" width="3.125" style="64" customWidth="1"/>
    <col min="4108" max="4108" width="5" style="64" customWidth="1"/>
    <col min="4109" max="4114" width="3.875" style="64"/>
    <col min="4115" max="4115" width="3.875" style="64" customWidth="1"/>
    <col min="4116" max="4118" width="3.875" style="64"/>
    <col min="4119" max="4119" width="7.625" style="64" customWidth="1"/>
    <col min="4120" max="4120" width="4.375" style="64" customWidth="1"/>
    <col min="4121" max="4355" width="3.875" style="64"/>
    <col min="4356" max="4356" width="2.25" style="64" customWidth="1"/>
    <col min="4357" max="4357" width="2" style="64" customWidth="1"/>
    <col min="4358" max="4359" width="2.25" style="64" customWidth="1"/>
    <col min="4360" max="4360" width="3.125" style="64" customWidth="1"/>
    <col min="4361" max="4361" width="2.375" style="64" customWidth="1"/>
    <col min="4362" max="4362" width="1.75" style="64" customWidth="1"/>
    <col min="4363" max="4363" width="3.125" style="64" customWidth="1"/>
    <col min="4364" max="4364" width="5" style="64" customWidth="1"/>
    <col min="4365" max="4370" width="3.875" style="64"/>
    <col min="4371" max="4371" width="3.875" style="64" customWidth="1"/>
    <col min="4372" max="4374" width="3.875" style="64"/>
    <col min="4375" max="4375" width="7.625" style="64" customWidth="1"/>
    <col min="4376" max="4376" width="4.375" style="64" customWidth="1"/>
    <col min="4377" max="4611" width="3.875" style="64"/>
    <col min="4612" max="4612" width="2.25" style="64" customWidth="1"/>
    <col min="4613" max="4613" width="2" style="64" customWidth="1"/>
    <col min="4614" max="4615" width="2.25" style="64" customWidth="1"/>
    <col min="4616" max="4616" width="3.125" style="64" customWidth="1"/>
    <col min="4617" max="4617" width="2.375" style="64" customWidth="1"/>
    <col min="4618" max="4618" width="1.75" style="64" customWidth="1"/>
    <col min="4619" max="4619" width="3.125" style="64" customWidth="1"/>
    <col min="4620" max="4620" width="5" style="64" customWidth="1"/>
    <col min="4621" max="4626" width="3.875" style="64"/>
    <col min="4627" max="4627" width="3.875" style="64" customWidth="1"/>
    <col min="4628" max="4630" width="3.875" style="64"/>
    <col min="4631" max="4631" width="7.625" style="64" customWidth="1"/>
    <col min="4632" max="4632" width="4.375" style="64" customWidth="1"/>
    <col min="4633" max="4867" width="3.875" style="64"/>
    <col min="4868" max="4868" width="2.25" style="64" customWidth="1"/>
    <col min="4869" max="4869" width="2" style="64" customWidth="1"/>
    <col min="4870" max="4871" width="2.25" style="64" customWidth="1"/>
    <col min="4872" max="4872" width="3.125" style="64" customWidth="1"/>
    <col min="4873" max="4873" width="2.375" style="64" customWidth="1"/>
    <col min="4874" max="4874" width="1.75" style="64" customWidth="1"/>
    <col min="4875" max="4875" width="3.125" style="64" customWidth="1"/>
    <col min="4876" max="4876" width="5" style="64" customWidth="1"/>
    <col min="4877" max="4882" width="3.875" style="64"/>
    <col min="4883" max="4883" width="3.875" style="64" customWidth="1"/>
    <col min="4884" max="4886" width="3.875" style="64"/>
    <col min="4887" max="4887" width="7.625" style="64" customWidth="1"/>
    <col min="4888" max="4888" width="4.375" style="64" customWidth="1"/>
    <col min="4889" max="5123" width="3.875" style="64"/>
    <col min="5124" max="5124" width="2.25" style="64" customWidth="1"/>
    <col min="5125" max="5125" width="2" style="64" customWidth="1"/>
    <col min="5126" max="5127" width="2.25" style="64" customWidth="1"/>
    <col min="5128" max="5128" width="3.125" style="64" customWidth="1"/>
    <col min="5129" max="5129" width="2.375" style="64" customWidth="1"/>
    <col min="5130" max="5130" width="1.75" style="64" customWidth="1"/>
    <col min="5131" max="5131" width="3.125" style="64" customWidth="1"/>
    <col min="5132" max="5132" width="5" style="64" customWidth="1"/>
    <col min="5133" max="5138" width="3.875" style="64"/>
    <col min="5139" max="5139" width="3.875" style="64" customWidth="1"/>
    <col min="5140" max="5142" width="3.875" style="64"/>
    <col min="5143" max="5143" width="7.625" style="64" customWidth="1"/>
    <col min="5144" max="5144" width="4.375" style="64" customWidth="1"/>
    <col min="5145" max="5379" width="3.875" style="64"/>
    <col min="5380" max="5380" width="2.25" style="64" customWidth="1"/>
    <col min="5381" max="5381" width="2" style="64" customWidth="1"/>
    <col min="5382" max="5383" width="2.25" style="64" customWidth="1"/>
    <col min="5384" max="5384" width="3.125" style="64" customWidth="1"/>
    <col min="5385" max="5385" width="2.375" style="64" customWidth="1"/>
    <col min="5386" max="5386" width="1.75" style="64" customWidth="1"/>
    <col min="5387" max="5387" width="3.125" style="64" customWidth="1"/>
    <col min="5388" max="5388" width="5" style="64" customWidth="1"/>
    <col min="5389" max="5394" width="3.875" style="64"/>
    <col min="5395" max="5395" width="3.875" style="64" customWidth="1"/>
    <col min="5396" max="5398" width="3.875" style="64"/>
    <col min="5399" max="5399" width="7.625" style="64" customWidth="1"/>
    <col min="5400" max="5400" width="4.375" style="64" customWidth="1"/>
    <col min="5401" max="5635" width="3.875" style="64"/>
    <col min="5636" max="5636" width="2.25" style="64" customWidth="1"/>
    <col min="5637" max="5637" width="2" style="64" customWidth="1"/>
    <col min="5638" max="5639" width="2.25" style="64" customWidth="1"/>
    <col min="5640" max="5640" width="3.125" style="64" customWidth="1"/>
    <col min="5641" max="5641" width="2.375" style="64" customWidth="1"/>
    <col min="5642" max="5642" width="1.75" style="64" customWidth="1"/>
    <col min="5643" max="5643" width="3.125" style="64" customWidth="1"/>
    <col min="5644" max="5644" width="5" style="64" customWidth="1"/>
    <col min="5645" max="5650" width="3.875" style="64"/>
    <col min="5651" max="5651" width="3.875" style="64" customWidth="1"/>
    <col min="5652" max="5654" width="3.875" style="64"/>
    <col min="5655" max="5655" width="7.625" style="64" customWidth="1"/>
    <col min="5656" max="5656" width="4.375" style="64" customWidth="1"/>
    <col min="5657" max="5891" width="3.875" style="64"/>
    <col min="5892" max="5892" width="2.25" style="64" customWidth="1"/>
    <col min="5893" max="5893" width="2" style="64" customWidth="1"/>
    <col min="5894" max="5895" width="2.25" style="64" customWidth="1"/>
    <col min="5896" max="5896" width="3.125" style="64" customWidth="1"/>
    <col min="5897" max="5897" width="2.375" style="64" customWidth="1"/>
    <col min="5898" max="5898" width="1.75" style="64" customWidth="1"/>
    <col min="5899" max="5899" width="3.125" style="64" customWidth="1"/>
    <col min="5900" max="5900" width="5" style="64" customWidth="1"/>
    <col min="5901" max="5906" width="3.875" style="64"/>
    <col min="5907" max="5907" width="3.875" style="64" customWidth="1"/>
    <col min="5908" max="5910" width="3.875" style="64"/>
    <col min="5911" max="5911" width="7.625" style="64" customWidth="1"/>
    <col min="5912" max="5912" width="4.375" style="64" customWidth="1"/>
    <col min="5913" max="6147" width="3.875" style="64"/>
    <col min="6148" max="6148" width="2.25" style="64" customWidth="1"/>
    <col min="6149" max="6149" width="2" style="64" customWidth="1"/>
    <col min="6150" max="6151" width="2.25" style="64" customWidth="1"/>
    <col min="6152" max="6152" width="3.125" style="64" customWidth="1"/>
    <col min="6153" max="6153" width="2.375" style="64" customWidth="1"/>
    <col min="6154" max="6154" width="1.75" style="64" customWidth="1"/>
    <col min="6155" max="6155" width="3.125" style="64" customWidth="1"/>
    <col min="6156" max="6156" width="5" style="64" customWidth="1"/>
    <col min="6157" max="6162" width="3.875" style="64"/>
    <col min="6163" max="6163" width="3.875" style="64" customWidth="1"/>
    <col min="6164" max="6166" width="3.875" style="64"/>
    <col min="6167" max="6167" width="7.625" style="64" customWidth="1"/>
    <col min="6168" max="6168" width="4.375" style="64" customWidth="1"/>
    <col min="6169" max="6403" width="3.875" style="64"/>
    <col min="6404" max="6404" width="2.25" style="64" customWidth="1"/>
    <col min="6405" max="6405" width="2" style="64" customWidth="1"/>
    <col min="6406" max="6407" width="2.25" style="64" customWidth="1"/>
    <col min="6408" max="6408" width="3.125" style="64" customWidth="1"/>
    <col min="6409" max="6409" width="2.375" style="64" customWidth="1"/>
    <col min="6410" max="6410" width="1.75" style="64" customWidth="1"/>
    <col min="6411" max="6411" width="3.125" style="64" customWidth="1"/>
    <col min="6412" max="6412" width="5" style="64" customWidth="1"/>
    <col min="6413" max="6418" width="3.875" style="64"/>
    <col min="6419" max="6419" width="3.875" style="64" customWidth="1"/>
    <col min="6420" max="6422" width="3.875" style="64"/>
    <col min="6423" max="6423" width="7.625" style="64" customWidth="1"/>
    <col min="6424" max="6424" width="4.375" style="64" customWidth="1"/>
    <col min="6425" max="6659" width="3.875" style="64"/>
    <col min="6660" max="6660" width="2.25" style="64" customWidth="1"/>
    <col min="6661" max="6661" width="2" style="64" customWidth="1"/>
    <col min="6662" max="6663" width="2.25" style="64" customWidth="1"/>
    <col min="6664" max="6664" width="3.125" style="64" customWidth="1"/>
    <col min="6665" max="6665" width="2.375" style="64" customWidth="1"/>
    <col min="6666" max="6666" width="1.75" style="64" customWidth="1"/>
    <col min="6667" max="6667" width="3.125" style="64" customWidth="1"/>
    <col min="6668" max="6668" width="5" style="64" customWidth="1"/>
    <col min="6669" max="6674" width="3.875" style="64"/>
    <col min="6675" max="6675" width="3.875" style="64" customWidth="1"/>
    <col min="6676" max="6678" width="3.875" style="64"/>
    <col min="6679" max="6679" width="7.625" style="64" customWidth="1"/>
    <col min="6680" max="6680" width="4.375" style="64" customWidth="1"/>
    <col min="6681" max="6915" width="3.875" style="64"/>
    <col min="6916" max="6916" width="2.25" style="64" customWidth="1"/>
    <col min="6917" max="6917" width="2" style="64" customWidth="1"/>
    <col min="6918" max="6919" width="2.25" style="64" customWidth="1"/>
    <col min="6920" max="6920" width="3.125" style="64" customWidth="1"/>
    <col min="6921" max="6921" width="2.375" style="64" customWidth="1"/>
    <col min="6922" max="6922" width="1.75" style="64" customWidth="1"/>
    <col min="6923" max="6923" width="3.125" style="64" customWidth="1"/>
    <col min="6924" max="6924" width="5" style="64" customWidth="1"/>
    <col min="6925" max="6930" width="3.875" style="64"/>
    <col min="6931" max="6931" width="3.875" style="64" customWidth="1"/>
    <col min="6932" max="6934" width="3.875" style="64"/>
    <col min="6935" max="6935" width="7.625" style="64" customWidth="1"/>
    <col min="6936" max="6936" width="4.375" style="64" customWidth="1"/>
    <col min="6937" max="7171" width="3.875" style="64"/>
    <col min="7172" max="7172" width="2.25" style="64" customWidth="1"/>
    <col min="7173" max="7173" width="2" style="64" customWidth="1"/>
    <col min="7174" max="7175" width="2.25" style="64" customWidth="1"/>
    <col min="7176" max="7176" width="3.125" style="64" customWidth="1"/>
    <col min="7177" max="7177" width="2.375" style="64" customWidth="1"/>
    <col min="7178" max="7178" width="1.75" style="64" customWidth="1"/>
    <col min="7179" max="7179" width="3.125" style="64" customWidth="1"/>
    <col min="7180" max="7180" width="5" style="64" customWidth="1"/>
    <col min="7181" max="7186" width="3.875" style="64"/>
    <col min="7187" max="7187" width="3.875" style="64" customWidth="1"/>
    <col min="7188" max="7190" width="3.875" style="64"/>
    <col min="7191" max="7191" width="7.625" style="64" customWidth="1"/>
    <col min="7192" max="7192" width="4.375" style="64" customWidth="1"/>
    <col min="7193" max="7427" width="3.875" style="64"/>
    <col min="7428" max="7428" width="2.25" style="64" customWidth="1"/>
    <col min="7429" max="7429" width="2" style="64" customWidth="1"/>
    <col min="7430" max="7431" width="2.25" style="64" customWidth="1"/>
    <col min="7432" max="7432" width="3.125" style="64" customWidth="1"/>
    <col min="7433" max="7433" width="2.375" style="64" customWidth="1"/>
    <col min="7434" max="7434" width="1.75" style="64" customWidth="1"/>
    <col min="7435" max="7435" width="3.125" style="64" customWidth="1"/>
    <col min="7436" max="7436" width="5" style="64" customWidth="1"/>
    <col min="7437" max="7442" width="3.875" style="64"/>
    <col min="7443" max="7443" width="3.875" style="64" customWidth="1"/>
    <col min="7444" max="7446" width="3.875" style="64"/>
    <col min="7447" max="7447" width="7.625" style="64" customWidth="1"/>
    <col min="7448" max="7448" width="4.375" style="64" customWidth="1"/>
    <col min="7449" max="7683" width="3.875" style="64"/>
    <col min="7684" max="7684" width="2.25" style="64" customWidth="1"/>
    <col min="7685" max="7685" width="2" style="64" customWidth="1"/>
    <col min="7686" max="7687" width="2.25" style="64" customWidth="1"/>
    <col min="7688" max="7688" width="3.125" style="64" customWidth="1"/>
    <col min="7689" max="7689" width="2.375" style="64" customWidth="1"/>
    <col min="7690" max="7690" width="1.75" style="64" customWidth="1"/>
    <col min="7691" max="7691" width="3.125" style="64" customWidth="1"/>
    <col min="7692" max="7692" width="5" style="64" customWidth="1"/>
    <col min="7693" max="7698" width="3.875" style="64"/>
    <col min="7699" max="7699" width="3.875" style="64" customWidth="1"/>
    <col min="7700" max="7702" width="3.875" style="64"/>
    <col min="7703" max="7703" width="7.625" style="64" customWidth="1"/>
    <col min="7704" max="7704" width="4.375" style="64" customWidth="1"/>
    <col min="7705" max="7939" width="3.875" style="64"/>
    <col min="7940" max="7940" width="2.25" style="64" customWidth="1"/>
    <col min="7941" max="7941" width="2" style="64" customWidth="1"/>
    <col min="7942" max="7943" width="2.25" style="64" customWidth="1"/>
    <col min="7944" max="7944" width="3.125" style="64" customWidth="1"/>
    <col min="7945" max="7945" width="2.375" style="64" customWidth="1"/>
    <col min="7946" max="7946" width="1.75" style="64" customWidth="1"/>
    <col min="7947" max="7947" width="3.125" style="64" customWidth="1"/>
    <col min="7948" max="7948" width="5" style="64" customWidth="1"/>
    <col min="7949" max="7954" width="3.875" style="64"/>
    <col min="7955" max="7955" width="3.875" style="64" customWidth="1"/>
    <col min="7956" max="7958" width="3.875" style="64"/>
    <col min="7959" max="7959" width="7.625" style="64" customWidth="1"/>
    <col min="7960" max="7960" width="4.375" style="64" customWidth="1"/>
    <col min="7961" max="8195" width="3.875" style="64"/>
    <col min="8196" max="8196" width="2.25" style="64" customWidth="1"/>
    <col min="8197" max="8197" width="2" style="64" customWidth="1"/>
    <col min="8198" max="8199" width="2.25" style="64" customWidth="1"/>
    <col min="8200" max="8200" width="3.125" style="64" customWidth="1"/>
    <col min="8201" max="8201" width="2.375" style="64" customWidth="1"/>
    <col min="8202" max="8202" width="1.75" style="64" customWidth="1"/>
    <col min="8203" max="8203" width="3.125" style="64" customWidth="1"/>
    <col min="8204" max="8204" width="5" style="64" customWidth="1"/>
    <col min="8205" max="8210" width="3.875" style="64"/>
    <col min="8211" max="8211" width="3.875" style="64" customWidth="1"/>
    <col min="8212" max="8214" width="3.875" style="64"/>
    <col min="8215" max="8215" width="7.625" style="64" customWidth="1"/>
    <col min="8216" max="8216" width="4.375" style="64" customWidth="1"/>
    <col min="8217" max="8451" width="3.875" style="64"/>
    <col min="8452" max="8452" width="2.25" style="64" customWidth="1"/>
    <col min="8453" max="8453" width="2" style="64" customWidth="1"/>
    <col min="8454" max="8455" width="2.25" style="64" customWidth="1"/>
    <col min="8456" max="8456" width="3.125" style="64" customWidth="1"/>
    <col min="8457" max="8457" width="2.375" style="64" customWidth="1"/>
    <col min="8458" max="8458" width="1.75" style="64" customWidth="1"/>
    <col min="8459" max="8459" width="3.125" style="64" customWidth="1"/>
    <col min="8460" max="8460" width="5" style="64" customWidth="1"/>
    <col min="8461" max="8466" width="3.875" style="64"/>
    <col min="8467" max="8467" width="3.875" style="64" customWidth="1"/>
    <col min="8468" max="8470" width="3.875" style="64"/>
    <col min="8471" max="8471" width="7.625" style="64" customWidth="1"/>
    <col min="8472" max="8472" width="4.375" style="64" customWidth="1"/>
    <col min="8473" max="8707" width="3.875" style="64"/>
    <col min="8708" max="8708" width="2.25" style="64" customWidth="1"/>
    <col min="8709" max="8709" width="2" style="64" customWidth="1"/>
    <col min="8710" max="8711" width="2.25" style="64" customWidth="1"/>
    <col min="8712" max="8712" width="3.125" style="64" customWidth="1"/>
    <col min="8713" max="8713" width="2.375" style="64" customWidth="1"/>
    <col min="8714" max="8714" width="1.75" style="64" customWidth="1"/>
    <col min="8715" max="8715" width="3.125" style="64" customWidth="1"/>
    <col min="8716" max="8716" width="5" style="64" customWidth="1"/>
    <col min="8717" max="8722" width="3.875" style="64"/>
    <col min="8723" max="8723" width="3.875" style="64" customWidth="1"/>
    <col min="8724" max="8726" width="3.875" style="64"/>
    <col min="8727" max="8727" width="7.625" style="64" customWidth="1"/>
    <col min="8728" max="8728" width="4.375" style="64" customWidth="1"/>
    <col min="8729" max="8963" width="3.875" style="64"/>
    <col min="8964" max="8964" width="2.25" style="64" customWidth="1"/>
    <col min="8965" max="8965" width="2" style="64" customWidth="1"/>
    <col min="8966" max="8967" width="2.25" style="64" customWidth="1"/>
    <col min="8968" max="8968" width="3.125" style="64" customWidth="1"/>
    <col min="8969" max="8969" width="2.375" style="64" customWidth="1"/>
    <col min="8970" max="8970" width="1.75" style="64" customWidth="1"/>
    <col min="8971" max="8971" width="3.125" style="64" customWidth="1"/>
    <col min="8972" max="8972" width="5" style="64" customWidth="1"/>
    <col min="8973" max="8978" width="3.875" style="64"/>
    <col min="8979" max="8979" width="3.875" style="64" customWidth="1"/>
    <col min="8980" max="8982" width="3.875" style="64"/>
    <col min="8983" max="8983" width="7.625" style="64" customWidth="1"/>
    <col min="8984" max="8984" width="4.375" style="64" customWidth="1"/>
    <col min="8985" max="9219" width="3.875" style="64"/>
    <col min="9220" max="9220" width="2.25" style="64" customWidth="1"/>
    <col min="9221" max="9221" width="2" style="64" customWidth="1"/>
    <col min="9222" max="9223" width="2.25" style="64" customWidth="1"/>
    <col min="9224" max="9224" width="3.125" style="64" customWidth="1"/>
    <col min="9225" max="9225" width="2.375" style="64" customWidth="1"/>
    <col min="9226" max="9226" width="1.75" style="64" customWidth="1"/>
    <col min="9227" max="9227" width="3.125" style="64" customWidth="1"/>
    <col min="9228" max="9228" width="5" style="64" customWidth="1"/>
    <col min="9229" max="9234" width="3.875" style="64"/>
    <col min="9235" max="9235" width="3.875" style="64" customWidth="1"/>
    <col min="9236" max="9238" width="3.875" style="64"/>
    <col min="9239" max="9239" width="7.625" style="64" customWidth="1"/>
    <col min="9240" max="9240" width="4.375" style="64" customWidth="1"/>
    <col min="9241" max="9475" width="3.875" style="64"/>
    <col min="9476" max="9476" width="2.25" style="64" customWidth="1"/>
    <col min="9477" max="9477" width="2" style="64" customWidth="1"/>
    <col min="9478" max="9479" width="2.25" style="64" customWidth="1"/>
    <col min="9480" max="9480" width="3.125" style="64" customWidth="1"/>
    <col min="9481" max="9481" width="2.375" style="64" customWidth="1"/>
    <col min="9482" max="9482" width="1.75" style="64" customWidth="1"/>
    <col min="9483" max="9483" width="3.125" style="64" customWidth="1"/>
    <col min="9484" max="9484" width="5" style="64" customWidth="1"/>
    <col min="9485" max="9490" width="3.875" style="64"/>
    <col min="9491" max="9491" width="3.875" style="64" customWidth="1"/>
    <col min="9492" max="9494" width="3.875" style="64"/>
    <col min="9495" max="9495" width="7.625" style="64" customWidth="1"/>
    <col min="9496" max="9496" width="4.375" style="64" customWidth="1"/>
    <col min="9497" max="9731" width="3.875" style="64"/>
    <col min="9732" max="9732" width="2.25" style="64" customWidth="1"/>
    <col min="9733" max="9733" width="2" style="64" customWidth="1"/>
    <col min="9734" max="9735" width="2.25" style="64" customWidth="1"/>
    <col min="9736" max="9736" width="3.125" style="64" customWidth="1"/>
    <col min="9737" max="9737" width="2.375" style="64" customWidth="1"/>
    <col min="9738" max="9738" width="1.75" style="64" customWidth="1"/>
    <col min="9739" max="9739" width="3.125" style="64" customWidth="1"/>
    <col min="9740" max="9740" width="5" style="64" customWidth="1"/>
    <col min="9741" max="9746" width="3.875" style="64"/>
    <col min="9747" max="9747" width="3.875" style="64" customWidth="1"/>
    <col min="9748" max="9750" width="3.875" style="64"/>
    <col min="9751" max="9751" width="7.625" style="64" customWidth="1"/>
    <col min="9752" max="9752" width="4.375" style="64" customWidth="1"/>
    <col min="9753" max="9987" width="3.875" style="64"/>
    <col min="9988" max="9988" width="2.25" style="64" customWidth="1"/>
    <col min="9989" max="9989" width="2" style="64" customWidth="1"/>
    <col min="9990" max="9991" width="2.25" style="64" customWidth="1"/>
    <col min="9992" max="9992" width="3.125" style="64" customWidth="1"/>
    <col min="9993" max="9993" width="2.375" style="64" customWidth="1"/>
    <col min="9994" max="9994" width="1.75" style="64" customWidth="1"/>
    <col min="9995" max="9995" width="3.125" style="64" customWidth="1"/>
    <col min="9996" max="9996" width="5" style="64" customWidth="1"/>
    <col min="9997" max="10002" width="3.875" style="64"/>
    <col min="10003" max="10003" width="3.875" style="64" customWidth="1"/>
    <col min="10004" max="10006" width="3.875" style="64"/>
    <col min="10007" max="10007" width="7.625" style="64" customWidth="1"/>
    <col min="10008" max="10008" width="4.375" style="64" customWidth="1"/>
    <col min="10009" max="10243" width="3.875" style="64"/>
    <col min="10244" max="10244" width="2.25" style="64" customWidth="1"/>
    <col min="10245" max="10245" width="2" style="64" customWidth="1"/>
    <col min="10246" max="10247" width="2.25" style="64" customWidth="1"/>
    <col min="10248" max="10248" width="3.125" style="64" customWidth="1"/>
    <col min="10249" max="10249" width="2.375" style="64" customWidth="1"/>
    <col min="10250" max="10250" width="1.75" style="64" customWidth="1"/>
    <col min="10251" max="10251" width="3.125" style="64" customWidth="1"/>
    <col min="10252" max="10252" width="5" style="64" customWidth="1"/>
    <col min="10253" max="10258" width="3.875" style="64"/>
    <col min="10259" max="10259" width="3.875" style="64" customWidth="1"/>
    <col min="10260" max="10262" width="3.875" style="64"/>
    <col min="10263" max="10263" width="7.625" style="64" customWidth="1"/>
    <col min="10264" max="10264" width="4.375" style="64" customWidth="1"/>
    <col min="10265" max="10499" width="3.875" style="64"/>
    <col min="10500" max="10500" width="2.25" style="64" customWidth="1"/>
    <col min="10501" max="10501" width="2" style="64" customWidth="1"/>
    <col min="10502" max="10503" width="2.25" style="64" customWidth="1"/>
    <col min="10504" max="10504" width="3.125" style="64" customWidth="1"/>
    <col min="10505" max="10505" width="2.375" style="64" customWidth="1"/>
    <col min="10506" max="10506" width="1.75" style="64" customWidth="1"/>
    <col min="10507" max="10507" width="3.125" style="64" customWidth="1"/>
    <col min="10508" max="10508" width="5" style="64" customWidth="1"/>
    <col min="10509" max="10514" width="3.875" style="64"/>
    <col min="10515" max="10515" width="3.875" style="64" customWidth="1"/>
    <col min="10516" max="10518" width="3.875" style="64"/>
    <col min="10519" max="10519" width="7.625" style="64" customWidth="1"/>
    <col min="10520" max="10520" width="4.375" style="64" customWidth="1"/>
    <col min="10521" max="10755" width="3.875" style="64"/>
    <col min="10756" max="10756" width="2.25" style="64" customWidth="1"/>
    <col min="10757" max="10757" width="2" style="64" customWidth="1"/>
    <col min="10758" max="10759" width="2.25" style="64" customWidth="1"/>
    <col min="10760" max="10760" width="3.125" style="64" customWidth="1"/>
    <col min="10761" max="10761" width="2.375" style="64" customWidth="1"/>
    <col min="10762" max="10762" width="1.75" style="64" customWidth="1"/>
    <col min="10763" max="10763" width="3.125" style="64" customWidth="1"/>
    <col min="10764" max="10764" width="5" style="64" customWidth="1"/>
    <col min="10765" max="10770" width="3.875" style="64"/>
    <col min="10771" max="10771" width="3.875" style="64" customWidth="1"/>
    <col min="10772" max="10774" width="3.875" style="64"/>
    <col min="10775" max="10775" width="7.625" style="64" customWidth="1"/>
    <col min="10776" max="10776" width="4.375" style="64" customWidth="1"/>
    <col min="10777" max="11011" width="3.875" style="64"/>
    <col min="11012" max="11012" width="2.25" style="64" customWidth="1"/>
    <col min="11013" max="11013" width="2" style="64" customWidth="1"/>
    <col min="11014" max="11015" width="2.25" style="64" customWidth="1"/>
    <col min="11016" max="11016" width="3.125" style="64" customWidth="1"/>
    <col min="11017" max="11017" width="2.375" style="64" customWidth="1"/>
    <col min="11018" max="11018" width="1.75" style="64" customWidth="1"/>
    <col min="11019" max="11019" width="3.125" style="64" customWidth="1"/>
    <col min="11020" max="11020" width="5" style="64" customWidth="1"/>
    <col min="11021" max="11026" width="3.875" style="64"/>
    <col min="11027" max="11027" width="3.875" style="64" customWidth="1"/>
    <col min="11028" max="11030" width="3.875" style="64"/>
    <col min="11031" max="11031" width="7.625" style="64" customWidth="1"/>
    <col min="11032" max="11032" width="4.375" style="64" customWidth="1"/>
    <col min="11033" max="11267" width="3.875" style="64"/>
    <col min="11268" max="11268" width="2.25" style="64" customWidth="1"/>
    <col min="11269" max="11269" width="2" style="64" customWidth="1"/>
    <col min="11270" max="11271" width="2.25" style="64" customWidth="1"/>
    <col min="11272" max="11272" width="3.125" style="64" customWidth="1"/>
    <col min="11273" max="11273" width="2.375" style="64" customWidth="1"/>
    <col min="11274" max="11274" width="1.75" style="64" customWidth="1"/>
    <col min="11275" max="11275" width="3.125" style="64" customWidth="1"/>
    <col min="11276" max="11276" width="5" style="64" customWidth="1"/>
    <col min="11277" max="11282" width="3.875" style="64"/>
    <col min="11283" max="11283" width="3.875" style="64" customWidth="1"/>
    <col min="11284" max="11286" width="3.875" style="64"/>
    <col min="11287" max="11287" width="7.625" style="64" customWidth="1"/>
    <col min="11288" max="11288" width="4.375" style="64" customWidth="1"/>
    <col min="11289" max="11523" width="3.875" style="64"/>
    <col min="11524" max="11524" width="2.25" style="64" customWidth="1"/>
    <col min="11525" max="11525" width="2" style="64" customWidth="1"/>
    <col min="11526" max="11527" width="2.25" style="64" customWidth="1"/>
    <col min="11528" max="11528" width="3.125" style="64" customWidth="1"/>
    <col min="11529" max="11529" width="2.375" style="64" customWidth="1"/>
    <col min="11530" max="11530" width="1.75" style="64" customWidth="1"/>
    <col min="11531" max="11531" width="3.125" style="64" customWidth="1"/>
    <col min="11532" max="11532" width="5" style="64" customWidth="1"/>
    <col min="11533" max="11538" width="3.875" style="64"/>
    <col min="11539" max="11539" width="3.875" style="64" customWidth="1"/>
    <col min="11540" max="11542" width="3.875" style="64"/>
    <col min="11543" max="11543" width="7.625" style="64" customWidth="1"/>
    <col min="11544" max="11544" width="4.375" style="64" customWidth="1"/>
    <col min="11545" max="11779" width="3.875" style="64"/>
    <col min="11780" max="11780" width="2.25" style="64" customWidth="1"/>
    <col min="11781" max="11781" width="2" style="64" customWidth="1"/>
    <col min="11782" max="11783" width="2.25" style="64" customWidth="1"/>
    <col min="11784" max="11784" width="3.125" style="64" customWidth="1"/>
    <col min="11785" max="11785" width="2.375" style="64" customWidth="1"/>
    <col min="11786" max="11786" width="1.75" style="64" customWidth="1"/>
    <col min="11787" max="11787" width="3.125" style="64" customWidth="1"/>
    <col min="11788" max="11788" width="5" style="64" customWidth="1"/>
    <col min="11789" max="11794" width="3.875" style="64"/>
    <col min="11795" max="11795" width="3.875" style="64" customWidth="1"/>
    <col min="11796" max="11798" width="3.875" style="64"/>
    <col min="11799" max="11799" width="7.625" style="64" customWidth="1"/>
    <col min="11800" max="11800" width="4.375" style="64" customWidth="1"/>
    <col min="11801" max="12035" width="3.875" style="64"/>
    <col min="12036" max="12036" width="2.25" style="64" customWidth="1"/>
    <col min="12037" max="12037" width="2" style="64" customWidth="1"/>
    <col min="12038" max="12039" width="2.25" style="64" customWidth="1"/>
    <col min="12040" max="12040" width="3.125" style="64" customWidth="1"/>
    <col min="12041" max="12041" width="2.375" style="64" customWidth="1"/>
    <col min="12042" max="12042" width="1.75" style="64" customWidth="1"/>
    <col min="12043" max="12043" width="3.125" style="64" customWidth="1"/>
    <col min="12044" max="12044" width="5" style="64" customWidth="1"/>
    <col min="12045" max="12050" width="3.875" style="64"/>
    <col min="12051" max="12051" width="3.875" style="64" customWidth="1"/>
    <col min="12052" max="12054" width="3.875" style="64"/>
    <col min="12055" max="12055" width="7.625" style="64" customWidth="1"/>
    <col min="12056" max="12056" width="4.375" style="64" customWidth="1"/>
    <col min="12057" max="12291" width="3.875" style="64"/>
    <col min="12292" max="12292" width="2.25" style="64" customWidth="1"/>
    <col min="12293" max="12293" width="2" style="64" customWidth="1"/>
    <col min="12294" max="12295" width="2.25" style="64" customWidth="1"/>
    <col min="12296" max="12296" width="3.125" style="64" customWidth="1"/>
    <col min="12297" max="12297" width="2.375" style="64" customWidth="1"/>
    <col min="12298" max="12298" width="1.75" style="64" customWidth="1"/>
    <col min="12299" max="12299" width="3.125" style="64" customWidth="1"/>
    <col min="12300" max="12300" width="5" style="64" customWidth="1"/>
    <col min="12301" max="12306" width="3.875" style="64"/>
    <col min="12307" max="12307" width="3.875" style="64" customWidth="1"/>
    <col min="12308" max="12310" width="3.875" style="64"/>
    <col min="12311" max="12311" width="7.625" style="64" customWidth="1"/>
    <col min="12312" max="12312" width="4.375" style="64" customWidth="1"/>
    <col min="12313" max="12547" width="3.875" style="64"/>
    <col min="12548" max="12548" width="2.25" style="64" customWidth="1"/>
    <col min="12549" max="12549" width="2" style="64" customWidth="1"/>
    <col min="12550" max="12551" width="2.25" style="64" customWidth="1"/>
    <col min="12552" max="12552" width="3.125" style="64" customWidth="1"/>
    <col min="12553" max="12553" width="2.375" style="64" customWidth="1"/>
    <col min="12554" max="12554" width="1.75" style="64" customWidth="1"/>
    <col min="12555" max="12555" width="3.125" style="64" customWidth="1"/>
    <col min="12556" max="12556" width="5" style="64" customWidth="1"/>
    <col min="12557" max="12562" width="3.875" style="64"/>
    <col min="12563" max="12563" width="3.875" style="64" customWidth="1"/>
    <col min="12564" max="12566" width="3.875" style="64"/>
    <col min="12567" max="12567" width="7.625" style="64" customWidth="1"/>
    <col min="12568" max="12568" width="4.375" style="64" customWidth="1"/>
    <col min="12569" max="12803" width="3.875" style="64"/>
    <col min="12804" max="12804" width="2.25" style="64" customWidth="1"/>
    <col min="12805" max="12805" width="2" style="64" customWidth="1"/>
    <col min="12806" max="12807" width="2.25" style="64" customWidth="1"/>
    <col min="12808" max="12808" width="3.125" style="64" customWidth="1"/>
    <col min="12809" max="12809" width="2.375" style="64" customWidth="1"/>
    <col min="12810" max="12810" width="1.75" style="64" customWidth="1"/>
    <col min="12811" max="12811" width="3.125" style="64" customWidth="1"/>
    <col min="12812" max="12812" width="5" style="64" customWidth="1"/>
    <col min="12813" max="12818" width="3.875" style="64"/>
    <col min="12819" max="12819" width="3.875" style="64" customWidth="1"/>
    <col min="12820" max="12822" width="3.875" style="64"/>
    <col min="12823" max="12823" width="7.625" style="64" customWidth="1"/>
    <col min="12824" max="12824" width="4.375" style="64" customWidth="1"/>
    <col min="12825" max="13059" width="3.875" style="64"/>
    <col min="13060" max="13060" width="2.25" style="64" customWidth="1"/>
    <col min="13061" max="13061" width="2" style="64" customWidth="1"/>
    <col min="13062" max="13063" width="2.25" style="64" customWidth="1"/>
    <col min="13064" max="13064" width="3.125" style="64" customWidth="1"/>
    <col min="13065" max="13065" width="2.375" style="64" customWidth="1"/>
    <col min="13066" max="13066" width="1.75" style="64" customWidth="1"/>
    <col min="13067" max="13067" width="3.125" style="64" customWidth="1"/>
    <col min="13068" max="13068" width="5" style="64" customWidth="1"/>
    <col min="13069" max="13074" width="3.875" style="64"/>
    <col min="13075" max="13075" width="3.875" style="64" customWidth="1"/>
    <col min="13076" max="13078" width="3.875" style="64"/>
    <col min="13079" max="13079" width="7.625" style="64" customWidth="1"/>
    <col min="13080" max="13080" width="4.375" style="64" customWidth="1"/>
    <col min="13081" max="13315" width="3.875" style="64"/>
    <col min="13316" max="13316" width="2.25" style="64" customWidth="1"/>
    <col min="13317" max="13317" width="2" style="64" customWidth="1"/>
    <col min="13318" max="13319" width="2.25" style="64" customWidth="1"/>
    <col min="13320" max="13320" width="3.125" style="64" customWidth="1"/>
    <col min="13321" max="13321" width="2.375" style="64" customWidth="1"/>
    <col min="13322" max="13322" width="1.75" style="64" customWidth="1"/>
    <col min="13323" max="13323" width="3.125" style="64" customWidth="1"/>
    <col min="13324" max="13324" width="5" style="64" customWidth="1"/>
    <col min="13325" max="13330" width="3.875" style="64"/>
    <col min="13331" max="13331" width="3.875" style="64" customWidth="1"/>
    <col min="13332" max="13334" width="3.875" style="64"/>
    <col min="13335" max="13335" width="7.625" style="64" customWidth="1"/>
    <col min="13336" max="13336" width="4.375" style="64" customWidth="1"/>
    <col min="13337" max="13571" width="3.875" style="64"/>
    <col min="13572" max="13572" width="2.25" style="64" customWidth="1"/>
    <col min="13573" max="13573" width="2" style="64" customWidth="1"/>
    <col min="13574" max="13575" width="2.25" style="64" customWidth="1"/>
    <col min="13576" max="13576" width="3.125" style="64" customWidth="1"/>
    <col min="13577" max="13577" width="2.375" style="64" customWidth="1"/>
    <col min="13578" max="13578" width="1.75" style="64" customWidth="1"/>
    <col min="13579" max="13579" width="3.125" style="64" customWidth="1"/>
    <col min="13580" max="13580" width="5" style="64" customWidth="1"/>
    <col min="13581" max="13586" width="3.875" style="64"/>
    <col min="13587" max="13587" width="3.875" style="64" customWidth="1"/>
    <col min="13588" max="13590" width="3.875" style="64"/>
    <col min="13591" max="13591" width="7.625" style="64" customWidth="1"/>
    <col min="13592" max="13592" width="4.375" style="64" customWidth="1"/>
    <col min="13593" max="13827" width="3.875" style="64"/>
    <col min="13828" max="13828" width="2.25" style="64" customWidth="1"/>
    <col min="13829" max="13829" width="2" style="64" customWidth="1"/>
    <col min="13830" max="13831" width="2.25" style="64" customWidth="1"/>
    <col min="13832" max="13832" width="3.125" style="64" customWidth="1"/>
    <col min="13833" max="13833" width="2.375" style="64" customWidth="1"/>
    <col min="13834" max="13834" width="1.75" style="64" customWidth="1"/>
    <col min="13835" max="13835" width="3.125" style="64" customWidth="1"/>
    <col min="13836" max="13836" width="5" style="64" customWidth="1"/>
    <col min="13837" max="13842" width="3.875" style="64"/>
    <col min="13843" max="13843" width="3.875" style="64" customWidth="1"/>
    <col min="13844" max="13846" width="3.875" style="64"/>
    <col min="13847" max="13847" width="7.625" style="64" customWidth="1"/>
    <col min="13848" max="13848" width="4.375" style="64" customWidth="1"/>
    <col min="13849" max="14083" width="3.875" style="64"/>
    <col min="14084" max="14084" width="2.25" style="64" customWidth="1"/>
    <col min="14085" max="14085" width="2" style="64" customWidth="1"/>
    <col min="14086" max="14087" width="2.25" style="64" customWidth="1"/>
    <col min="14088" max="14088" width="3.125" style="64" customWidth="1"/>
    <col min="14089" max="14089" width="2.375" style="64" customWidth="1"/>
    <col min="14090" max="14090" width="1.75" style="64" customWidth="1"/>
    <col min="14091" max="14091" width="3.125" style="64" customWidth="1"/>
    <col min="14092" max="14092" width="5" style="64" customWidth="1"/>
    <col min="14093" max="14098" width="3.875" style="64"/>
    <col min="14099" max="14099" width="3.875" style="64" customWidth="1"/>
    <col min="14100" max="14102" width="3.875" style="64"/>
    <col min="14103" max="14103" width="7.625" style="64" customWidth="1"/>
    <col min="14104" max="14104" width="4.375" style="64" customWidth="1"/>
    <col min="14105" max="14339" width="3.875" style="64"/>
    <col min="14340" max="14340" width="2.25" style="64" customWidth="1"/>
    <col min="14341" max="14341" width="2" style="64" customWidth="1"/>
    <col min="14342" max="14343" width="2.25" style="64" customWidth="1"/>
    <col min="14344" max="14344" width="3.125" style="64" customWidth="1"/>
    <col min="14345" max="14345" width="2.375" style="64" customWidth="1"/>
    <col min="14346" max="14346" width="1.75" style="64" customWidth="1"/>
    <col min="14347" max="14347" width="3.125" style="64" customWidth="1"/>
    <col min="14348" max="14348" width="5" style="64" customWidth="1"/>
    <col min="14349" max="14354" width="3.875" style="64"/>
    <col min="14355" max="14355" width="3.875" style="64" customWidth="1"/>
    <col min="14356" max="14358" width="3.875" style="64"/>
    <col min="14359" max="14359" width="7.625" style="64" customWidth="1"/>
    <col min="14360" max="14360" width="4.375" style="64" customWidth="1"/>
    <col min="14361" max="14595" width="3.875" style="64"/>
    <col min="14596" max="14596" width="2.25" style="64" customWidth="1"/>
    <col min="14597" max="14597" width="2" style="64" customWidth="1"/>
    <col min="14598" max="14599" width="2.25" style="64" customWidth="1"/>
    <col min="14600" max="14600" width="3.125" style="64" customWidth="1"/>
    <col min="14601" max="14601" width="2.375" style="64" customWidth="1"/>
    <col min="14602" max="14602" width="1.75" style="64" customWidth="1"/>
    <col min="14603" max="14603" width="3.125" style="64" customWidth="1"/>
    <col min="14604" max="14604" width="5" style="64" customWidth="1"/>
    <col min="14605" max="14610" width="3.875" style="64"/>
    <col min="14611" max="14611" width="3.875" style="64" customWidth="1"/>
    <col min="14612" max="14614" width="3.875" style="64"/>
    <col min="14615" max="14615" width="7.625" style="64" customWidth="1"/>
    <col min="14616" max="14616" width="4.375" style="64" customWidth="1"/>
    <col min="14617" max="14851" width="3.875" style="64"/>
    <col min="14852" max="14852" width="2.25" style="64" customWidth="1"/>
    <col min="14853" max="14853" width="2" style="64" customWidth="1"/>
    <col min="14854" max="14855" width="2.25" style="64" customWidth="1"/>
    <col min="14856" max="14856" width="3.125" style="64" customWidth="1"/>
    <col min="14857" max="14857" width="2.375" style="64" customWidth="1"/>
    <col min="14858" max="14858" width="1.75" style="64" customWidth="1"/>
    <col min="14859" max="14859" width="3.125" style="64" customWidth="1"/>
    <col min="14860" max="14860" width="5" style="64" customWidth="1"/>
    <col min="14861" max="14866" width="3.875" style="64"/>
    <col min="14867" max="14867" width="3.875" style="64" customWidth="1"/>
    <col min="14868" max="14870" width="3.875" style="64"/>
    <col min="14871" max="14871" width="7.625" style="64" customWidth="1"/>
    <col min="14872" max="14872" width="4.375" style="64" customWidth="1"/>
    <col min="14873" max="15107" width="3.875" style="64"/>
    <col min="15108" max="15108" width="2.25" style="64" customWidth="1"/>
    <col min="15109" max="15109" width="2" style="64" customWidth="1"/>
    <col min="15110" max="15111" width="2.25" style="64" customWidth="1"/>
    <col min="15112" max="15112" width="3.125" style="64" customWidth="1"/>
    <col min="15113" max="15113" width="2.375" style="64" customWidth="1"/>
    <col min="15114" max="15114" width="1.75" style="64" customWidth="1"/>
    <col min="15115" max="15115" width="3.125" style="64" customWidth="1"/>
    <col min="15116" max="15116" width="5" style="64" customWidth="1"/>
    <col min="15117" max="15122" width="3.875" style="64"/>
    <col min="15123" max="15123" width="3.875" style="64" customWidth="1"/>
    <col min="15124" max="15126" width="3.875" style="64"/>
    <col min="15127" max="15127" width="7.625" style="64" customWidth="1"/>
    <col min="15128" max="15128" width="4.375" style="64" customWidth="1"/>
    <col min="15129" max="15363" width="3.875" style="64"/>
    <col min="15364" max="15364" width="2.25" style="64" customWidth="1"/>
    <col min="15365" max="15365" width="2" style="64" customWidth="1"/>
    <col min="15366" max="15367" width="2.25" style="64" customWidth="1"/>
    <col min="15368" max="15368" width="3.125" style="64" customWidth="1"/>
    <col min="15369" max="15369" width="2.375" style="64" customWidth="1"/>
    <col min="15370" max="15370" width="1.75" style="64" customWidth="1"/>
    <col min="15371" max="15371" width="3.125" style="64" customWidth="1"/>
    <col min="15372" max="15372" width="5" style="64" customWidth="1"/>
    <col min="15373" max="15378" width="3.875" style="64"/>
    <col min="15379" max="15379" width="3.875" style="64" customWidth="1"/>
    <col min="15380" max="15382" width="3.875" style="64"/>
    <col min="15383" max="15383" width="7.625" style="64" customWidth="1"/>
    <col min="15384" max="15384" width="4.375" style="64" customWidth="1"/>
    <col min="15385" max="15619" width="3.875" style="64"/>
    <col min="15620" max="15620" width="2.25" style="64" customWidth="1"/>
    <col min="15621" max="15621" width="2" style="64" customWidth="1"/>
    <col min="15622" max="15623" width="2.25" style="64" customWidth="1"/>
    <col min="15624" max="15624" width="3.125" style="64" customWidth="1"/>
    <col min="15625" max="15625" width="2.375" style="64" customWidth="1"/>
    <col min="15626" max="15626" width="1.75" style="64" customWidth="1"/>
    <col min="15627" max="15627" width="3.125" style="64" customWidth="1"/>
    <col min="15628" max="15628" width="5" style="64" customWidth="1"/>
    <col min="15629" max="15634" width="3.875" style="64"/>
    <col min="15635" max="15635" width="3.875" style="64" customWidth="1"/>
    <col min="15636" max="15638" width="3.875" style="64"/>
    <col min="15639" max="15639" width="7.625" style="64" customWidth="1"/>
    <col min="15640" max="15640" width="4.375" style="64" customWidth="1"/>
    <col min="15641" max="15875" width="3.875" style="64"/>
    <col min="15876" max="15876" width="2.25" style="64" customWidth="1"/>
    <col min="15877" max="15877" width="2" style="64" customWidth="1"/>
    <col min="15878" max="15879" width="2.25" style="64" customWidth="1"/>
    <col min="15880" max="15880" width="3.125" style="64" customWidth="1"/>
    <col min="15881" max="15881" width="2.375" style="64" customWidth="1"/>
    <col min="15882" max="15882" width="1.75" style="64" customWidth="1"/>
    <col min="15883" max="15883" width="3.125" style="64" customWidth="1"/>
    <col min="15884" max="15884" width="5" style="64" customWidth="1"/>
    <col min="15885" max="15890" width="3.875" style="64"/>
    <col min="15891" max="15891" width="3.875" style="64" customWidth="1"/>
    <col min="15892" max="15894" width="3.875" style="64"/>
    <col min="15895" max="15895" width="7.625" style="64" customWidth="1"/>
    <col min="15896" max="15896" width="4.375" style="64" customWidth="1"/>
    <col min="15897" max="16131" width="3.875" style="64"/>
    <col min="16132" max="16132" width="2.25" style="64" customWidth="1"/>
    <col min="16133" max="16133" width="2" style="64" customWidth="1"/>
    <col min="16134" max="16135" width="2.25" style="64" customWidth="1"/>
    <col min="16136" max="16136" width="3.125" style="64" customWidth="1"/>
    <col min="16137" max="16137" width="2.375" style="64" customWidth="1"/>
    <col min="16138" max="16138" width="1.75" style="64" customWidth="1"/>
    <col min="16139" max="16139" width="3.125" style="64" customWidth="1"/>
    <col min="16140" max="16140" width="5" style="64" customWidth="1"/>
    <col min="16141" max="16146" width="3.875" style="64"/>
    <col min="16147" max="16147" width="3.875" style="64" customWidth="1"/>
    <col min="16148" max="16150" width="3.875" style="64"/>
    <col min="16151" max="16151" width="7.625" style="64" customWidth="1"/>
    <col min="16152" max="16152" width="4.375" style="64" customWidth="1"/>
    <col min="16153" max="16384" width="3.875" style="64"/>
  </cols>
  <sheetData>
    <row r="1" spans="1:59" ht="19.5" customHeight="1" thickBot="1">
      <c r="X1" s="393" t="e">
        <f>+IF(AK5=0,"","("&amp;AK4&amp;")")</f>
        <v>#N/A</v>
      </c>
      <c r="AI1" s="450">
        <f t="shared" ref="AI1:AP1" ca="1" si="0">+IF(ISNUMBER(AI3),IF(AI3&lt;1,5,AI3),AK1)</f>
        <v>46157</v>
      </c>
      <c r="AJ1" s="450">
        <f t="shared" si="0"/>
        <v>46157</v>
      </c>
      <c r="AK1" s="450">
        <f t="shared" si="0"/>
        <v>46157</v>
      </c>
      <c r="AL1" s="450">
        <f t="shared" si="0"/>
        <v>46157</v>
      </c>
      <c r="AM1" s="450">
        <f t="shared" si="0"/>
        <v>46157</v>
      </c>
      <c r="AN1" s="450">
        <f t="shared" si="0"/>
        <v>46157</v>
      </c>
      <c r="AO1" s="450">
        <f t="shared" si="0"/>
        <v>46157</v>
      </c>
      <c r="AP1" s="450">
        <f t="shared" si="0"/>
        <v>15</v>
      </c>
      <c r="AQ1" s="450">
        <f>+IF(ISNUMBER(AQ3),IF(AQ3&lt;1,5,AQ3),AS1)</f>
        <v>5</v>
      </c>
      <c r="AR1" s="450">
        <f>+IF(ISNUMBER(AR3),IF(AR3&lt;1,5,AR3),AT1)</f>
        <v>15</v>
      </c>
      <c r="AS1" s="449">
        <v>5</v>
      </c>
      <c r="AT1" s="449">
        <v>11</v>
      </c>
      <c r="AU1" s="451" t="s">
        <v>2740</v>
      </c>
    </row>
    <row r="2" spans="1:59" s="63" customFormat="1" ht="18" customHeight="1">
      <c r="A2" s="22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73" t="s">
        <v>2758</v>
      </c>
      <c r="R2" s="773"/>
      <c r="S2" s="452" t="s">
        <v>3189</v>
      </c>
      <c r="T2" s="453" t="s">
        <v>1606</v>
      </c>
      <c r="U2" s="452"/>
      <c r="V2" s="454" t="s">
        <v>1607</v>
      </c>
      <c r="W2" s="452"/>
      <c r="X2" s="454" t="s">
        <v>1608</v>
      </c>
      <c r="Y2" s="75"/>
      <c r="Z2" s="75"/>
      <c r="AA2" s="188"/>
      <c r="AB2" s="188"/>
      <c r="AC2" s="188"/>
      <c r="AD2" s="188"/>
      <c r="AE2" s="188"/>
      <c r="AF2" s="145"/>
      <c r="AG2" s="145"/>
      <c r="AH2" s="145"/>
      <c r="AI2" s="761" t="s">
        <v>3152</v>
      </c>
      <c r="AJ2" s="762"/>
      <c r="AK2" s="762"/>
      <c r="AL2" s="763"/>
      <c r="AM2" s="497"/>
      <c r="AN2" s="498" t="s">
        <v>2739</v>
      </c>
      <c r="AO2" s="849" t="str">
        <f>+Q2&amp;" "&amp;S2&amp;T2</f>
        <v>令和 ８年</v>
      </c>
      <c r="AP2" s="849"/>
      <c r="AQ2" s="846">
        <f>+IF(AN3&gt;AO3,AO3,AN3)</f>
        <v>46157</v>
      </c>
      <c r="AR2" s="847"/>
      <c r="AS2" s="811" t="s">
        <v>2938</v>
      </c>
      <c r="AT2" s="812"/>
      <c r="AU2" s="812"/>
      <c r="AV2" s="812"/>
      <c r="AW2" s="812"/>
      <c r="AX2" s="812"/>
      <c r="AY2" s="812"/>
    </row>
    <row r="3" spans="1:59" s="63" customFormat="1" ht="18" customHeight="1" thickBot="1">
      <c r="A3" s="774" t="s">
        <v>1555</v>
      </c>
      <c r="B3" s="774"/>
      <c r="C3" s="774"/>
      <c r="D3" s="774"/>
      <c r="E3" s="774"/>
      <c r="F3" s="774"/>
      <c r="G3" s="774"/>
      <c r="H3" s="7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5"/>
      <c r="Z3" s="75"/>
      <c r="AA3" s="189">
        <f ca="1">+TODAY()</f>
        <v>46119</v>
      </c>
      <c r="AB3" s="190">
        <f ca="1">+YEAR(AA3)-2018</f>
        <v>8</v>
      </c>
      <c r="AC3" s="118">
        <f ca="1">+IF(AB3=1,"元",AB3)</f>
        <v>8</v>
      </c>
      <c r="AD3" s="190">
        <f ca="1">+MONTH(AA3)</f>
        <v>4</v>
      </c>
      <c r="AE3" s="190">
        <f ca="1">+DAY(AA3)</f>
        <v>7</v>
      </c>
      <c r="AF3" s="191" t="str">
        <f ca="1">+CHOOSE(WEEKDAY(AA3),"日","月","火","水","木","金","土")</f>
        <v>火</v>
      </c>
      <c r="AG3" s="145"/>
      <c r="AH3" s="145"/>
      <c r="AI3" s="764" t="str">
        <f ca="1">+"　本日→ 【 令和 "&amp;AC3&amp;"年 "&amp;AD3&amp;"月 "&amp;AE3&amp;"日("&amp;AF3&amp;") 】"</f>
        <v>　本日→ 【 令和 8年 4月 7日(火) 】</v>
      </c>
      <c r="AJ3" s="765"/>
      <c r="AK3" s="765"/>
      <c r="AL3" s="766"/>
      <c r="AM3" s="64"/>
      <c r="AN3" s="455">
        <f>+DATE(2018+S2,AQ1,AR1)</f>
        <v>46157</v>
      </c>
      <c r="AO3" s="848">
        <f>+IF(A19="",AN3,DATE(IF(A19&lt;4,YEAR(AN3)+1,YEAR(AN3)),A19,IF(A22="",1,A22)))</f>
        <v>46157</v>
      </c>
      <c r="AP3" s="848"/>
      <c r="AQ3" s="448">
        <v>5</v>
      </c>
      <c r="AR3" s="447">
        <v>15</v>
      </c>
    </row>
    <row r="4" spans="1:59" ht="38.25" customHeight="1" thickBot="1">
      <c r="A4" s="716" t="str">
        <f>+Q2&amp;" "&amp;S2&amp;" 年度 札幌市家庭教育学級"</f>
        <v>令和 ８ 年度 札幌市家庭教育学級</v>
      </c>
      <c r="B4" s="716"/>
      <c r="C4" s="716"/>
      <c r="D4" s="71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672" t="s">
        <v>2541</v>
      </c>
      <c r="T4" s="672"/>
      <c r="U4" s="672"/>
      <c r="V4" s="672"/>
      <c r="W4" s="672"/>
      <c r="X4" s="672"/>
      <c r="Y4" s="76"/>
      <c r="Z4" s="76"/>
      <c r="AA4" s="188"/>
      <c r="AB4" s="188"/>
      <c r="AC4" s="188"/>
      <c r="AD4" s="188"/>
      <c r="AE4" s="188"/>
      <c r="AI4" s="230" t="s">
        <v>2533</v>
      </c>
      <c r="AJ4" s="231"/>
      <c r="AK4" s="539" t="e">
        <f>+IF(AK5=0,"",AK5)</f>
        <v>#N/A</v>
      </c>
      <c r="AL4" s="232"/>
      <c r="AN4" s="445" t="s">
        <v>2738</v>
      </c>
      <c r="AO4" s="845">
        <f>+DATE(2019+S2,AR5,AR4)</f>
        <v>46451</v>
      </c>
      <c r="AP4" s="845"/>
      <c r="AQ4" s="845"/>
      <c r="AR4" s="446">
        <v>5</v>
      </c>
    </row>
    <row r="5" spans="1:59" s="63" customFormat="1" ht="28.5" customHeight="1" thickBot="1">
      <c r="A5" s="789"/>
      <c r="B5" s="790"/>
      <c r="C5" s="200" t="str">
        <f>+IF(OR(A5="江別",A5="北広島"),"市","区")</f>
        <v>区</v>
      </c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6" t="s">
        <v>1557</v>
      </c>
      <c r="O5" s="777"/>
      <c r="P5" s="778"/>
      <c r="Q5" s="779"/>
      <c r="R5" s="780"/>
      <c r="S5" s="780"/>
      <c r="T5" s="780"/>
      <c r="U5" s="780"/>
      <c r="V5" s="780"/>
      <c r="W5" s="780"/>
      <c r="X5" s="781"/>
      <c r="Y5" s="75"/>
      <c r="Z5" s="75"/>
      <c r="AA5" s="188"/>
      <c r="AB5" s="188"/>
      <c r="AC5" s="188"/>
      <c r="AD5" s="188"/>
      <c r="AE5" s="188"/>
      <c r="AF5" s="145"/>
      <c r="AG5" s="145"/>
      <c r="AH5" s="145"/>
      <c r="AI5" s="226"/>
      <c r="AJ5" s="485" t="e">
        <f>+VLOOKUP(D5,全市!$A$1:$Z$640,26,FALSE)</f>
        <v>#N/A</v>
      </c>
      <c r="AK5" s="227" t="e">
        <f>+VLOOKUP(D5,全市!$A$1:$Z$460,25,FALSE)</f>
        <v>#N/A</v>
      </c>
      <c r="AL5" s="463" t="e">
        <f>+IF(AJ5=0,"会長",AJ5)</f>
        <v>#N/A</v>
      </c>
      <c r="AM5" s="226"/>
      <c r="AN5" s="522" t="s">
        <v>2967</v>
      </c>
      <c r="AO5" s="226"/>
      <c r="AP5" s="226"/>
      <c r="AQ5" s="226"/>
      <c r="AR5" s="227">
        <v>3</v>
      </c>
    </row>
    <row r="6" spans="1:59" s="63" customFormat="1" ht="15" customHeight="1">
      <c r="A6" s="792" t="s">
        <v>1558</v>
      </c>
      <c r="B6" s="795" t="s">
        <v>1559</v>
      </c>
      <c r="C6" s="796"/>
      <c r="D6" s="797"/>
      <c r="E6" s="801" t="s">
        <v>1560</v>
      </c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3"/>
      <c r="Q6" s="804" t="s">
        <v>2709</v>
      </c>
      <c r="R6" s="805"/>
      <c r="S6" s="709"/>
      <c r="T6" s="709"/>
      <c r="U6" s="709"/>
      <c r="V6" s="709"/>
      <c r="W6" s="709"/>
      <c r="X6" s="710"/>
      <c r="Y6" s="75"/>
      <c r="Z6" s="75"/>
      <c r="AA6" s="188"/>
      <c r="AB6" s="188"/>
      <c r="AC6" s="188"/>
      <c r="AD6" s="188"/>
      <c r="AE6" s="188"/>
      <c r="AF6" s="145"/>
      <c r="AG6" s="145"/>
      <c r="AH6" s="145"/>
      <c r="AI6" s="836" t="s">
        <v>2950</v>
      </c>
      <c r="AJ6" s="837"/>
      <c r="AK6" s="837"/>
      <c r="AL6" s="837"/>
      <c r="AM6" s="837"/>
      <c r="AN6" s="837"/>
      <c r="AO6" s="837"/>
      <c r="AP6" s="837"/>
      <c r="AQ6" s="837"/>
      <c r="AR6" s="838"/>
    </row>
    <row r="7" spans="1:59" s="63" customFormat="1" ht="30.75" customHeight="1">
      <c r="A7" s="793"/>
      <c r="B7" s="798"/>
      <c r="C7" s="799"/>
      <c r="D7" s="800"/>
      <c r="E7" s="702" t="str">
        <f>+IF(D5&lt;&gt;"",VLOOKUP(D5,全市!$A$1:$P$640,15,FALSE),"")</f>
        <v/>
      </c>
      <c r="F7" s="703"/>
      <c r="G7" s="703"/>
      <c r="H7" s="703"/>
      <c r="I7" s="703"/>
      <c r="J7" s="703"/>
      <c r="K7" s="703"/>
      <c r="L7" s="703"/>
      <c r="M7" s="703"/>
      <c r="N7" s="703"/>
      <c r="O7" s="703"/>
      <c r="P7" s="704"/>
      <c r="Q7" s="806"/>
      <c r="R7" s="807"/>
      <c r="S7" s="711"/>
      <c r="T7" s="711"/>
      <c r="U7" s="711"/>
      <c r="V7" s="711"/>
      <c r="W7" s="711"/>
      <c r="X7" s="712"/>
      <c r="Y7" s="75"/>
      <c r="Z7" s="75"/>
      <c r="AA7" s="179"/>
      <c r="AB7" s="180"/>
      <c r="AC7" s="179"/>
      <c r="AD7" s="179"/>
      <c r="AE7" s="179"/>
      <c r="AF7" s="145"/>
      <c r="AG7" s="145"/>
      <c r="AH7" s="145"/>
      <c r="AI7" s="839"/>
      <c r="AJ7" s="840"/>
      <c r="AK7" s="840"/>
      <c r="AL7" s="840"/>
      <c r="AM7" s="840"/>
      <c r="AN7" s="840"/>
      <c r="AO7" s="840"/>
      <c r="AP7" s="840"/>
      <c r="AQ7" s="840"/>
      <c r="AR7" s="841"/>
    </row>
    <row r="8" spans="1:59" s="63" customFormat="1" ht="30.75" customHeight="1" thickBot="1">
      <c r="A8" s="793"/>
      <c r="B8" s="713" t="s">
        <v>1561</v>
      </c>
      <c r="C8" s="713"/>
      <c r="D8" s="713"/>
      <c r="E8" s="714" t="str">
        <f>+IF(C5="区","札幌市","")</f>
        <v>札幌市</v>
      </c>
      <c r="F8" s="715"/>
      <c r="G8" s="715"/>
      <c r="H8" s="715"/>
      <c r="I8" s="782" t="str">
        <f>+A5&amp;C5</f>
        <v>区</v>
      </c>
      <c r="J8" s="782"/>
      <c r="K8" s="782"/>
      <c r="L8" s="783"/>
      <c r="M8" s="808" t="str">
        <f>+IF($D$5="","",+VLOOKUP($D$5,全市!$A$1:$N$521,12,FALSE))</f>
        <v/>
      </c>
      <c r="N8" s="809"/>
      <c r="O8" s="809"/>
      <c r="P8" s="809"/>
      <c r="Q8" s="809"/>
      <c r="R8" s="809"/>
      <c r="S8" s="809"/>
      <c r="T8" s="809"/>
      <c r="U8" s="809"/>
      <c r="V8" s="809"/>
      <c r="W8" s="809"/>
      <c r="X8" s="810"/>
      <c r="Y8" s="75"/>
      <c r="Z8" s="75"/>
      <c r="AA8" s="179"/>
      <c r="AB8" s="180"/>
      <c r="AC8" s="179"/>
      <c r="AD8" s="179"/>
      <c r="AE8" s="179"/>
      <c r="AF8" s="145"/>
      <c r="AG8" s="145"/>
      <c r="AH8" s="145"/>
      <c r="AI8" s="842"/>
      <c r="AJ8" s="843"/>
      <c r="AK8" s="843"/>
      <c r="AL8" s="843"/>
      <c r="AM8" s="843"/>
      <c r="AN8" s="843"/>
      <c r="AO8" s="843"/>
      <c r="AP8" s="843"/>
      <c r="AQ8" s="843"/>
      <c r="AR8" s="844"/>
    </row>
    <row r="9" spans="1:59" s="63" customFormat="1" ht="30.75" customHeight="1">
      <c r="A9" s="793"/>
      <c r="B9" s="784" t="s">
        <v>1563</v>
      </c>
      <c r="C9" s="785"/>
      <c r="D9" s="785"/>
      <c r="E9" s="786" t="s">
        <v>1564</v>
      </c>
      <c r="F9" s="787"/>
      <c r="G9" s="787"/>
      <c r="H9" s="788" t="s">
        <v>1565</v>
      </c>
      <c r="I9" s="788"/>
      <c r="J9" s="788"/>
      <c r="K9" s="67" t="s">
        <v>1566</v>
      </c>
      <c r="L9" s="673" t="str">
        <f>+IF($D$5="","",VLOOKUP($D$5,全市!$A$1:$N$521,13,FALSE))</f>
        <v/>
      </c>
      <c r="M9" s="673"/>
      <c r="N9" s="673"/>
      <c r="O9" s="673"/>
      <c r="P9" s="68" t="s">
        <v>1567</v>
      </c>
      <c r="Q9" s="791" t="s">
        <v>1568</v>
      </c>
      <c r="R9" s="791"/>
      <c r="S9" s="69" t="s">
        <v>1565</v>
      </c>
      <c r="T9" s="68" t="s">
        <v>1566</v>
      </c>
      <c r="U9" s="673" t="str">
        <f>+IF($D$5="","",VLOOKUP($D$5,全市!$A$1:$N$521,14,FALSE))</f>
        <v/>
      </c>
      <c r="V9" s="673"/>
      <c r="W9" s="673"/>
      <c r="X9" s="745"/>
      <c r="Y9" s="75"/>
      <c r="Z9" s="75"/>
      <c r="AA9" s="179"/>
      <c r="AB9" s="179"/>
      <c r="AC9" s="179"/>
      <c r="AD9" s="179"/>
      <c r="AE9" s="179"/>
      <c r="AF9" s="145"/>
      <c r="AG9" s="145"/>
      <c r="AH9" s="145"/>
      <c r="AI9" s="145"/>
      <c r="AJ9" s="145"/>
      <c r="AK9" s="145"/>
      <c r="AL9" s="145"/>
    </row>
    <row r="10" spans="1:59" s="63" customFormat="1" ht="30.75" customHeight="1">
      <c r="A10" s="793"/>
      <c r="B10" s="746" t="s">
        <v>1569</v>
      </c>
      <c r="C10" s="747"/>
      <c r="D10" s="748"/>
      <c r="E10" s="752"/>
      <c r="F10" s="753"/>
      <c r="G10" s="753"/>
      <c r="H10" s="753"/>
      <c r="I10" s="753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4"/>
      <c r="Y10" s="75"/>
      <c r="Z10" s="75"/>
      <c r="AA10" s="179"/>
      <c r="AB10" s="179"/>
      <c r="AC10" s="179"/>
      <c r="AD10" s="179"/>
      <c r="AE10" s="179"/>
      <c r="AF10" s="145"/>
      <c r="AG10" s="145"/>
      <c r="AH10" s="145"/>
    </row>
    <row r="11" spans="1:59" s="63" customFormat="1" ht="10.5" customHeight="1">
      <c r="A11" s="794"/>
      <c r="B11" s="749"/>
      <c r="C11" s="750"/>
      <c r="D11" s="751"/>
      <c r="E11" s="699" t="s">
        <v>1570</v>
      </c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1"/>
      <c r="Y11" s="75"/>
      <c r="Z11" s="75"/>
      <c r="AA11" s="179"/>
      <c r="AB11" s="179"/>
      <c r="AC11" s="179"/>
      <c r="AD11" s="179"/>
      <c r="AE11" s="179"/>
      <c r="AF11" s="145"/>
      <c r="AG11" s="145"/>
      <c r="AH11" s="145"/>
    </row>
    <row r="12" spans="1:59" ht="9" customHeight="1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80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76"/>
      <c r="Z12" s="76"/>
    </row>
    <row r="13" spans="1:59" ht="21" customHeight="1" thickBot="1">
      <c r="A13" s="706" t="s">
        <v>1571</v>
      </c>
      <c r="B13" s="706"/>
      <c r="C13" s="706"/>
      <c r="D13" s="706"/>
      <c r="E13" s="706"/>
      <c r="F13" s="706"/>
      <c r="G13" s="706"/>
      <c r="H13" s="706"/>
      <c r="I13" s="706"/>
      <c r="J13" s="77"/>
      <c r="K13" s="77"/>
      <c r="L13" s="77"/>
      <c r="M13" s="77"/>
      <c r="N13" s="77"/>
      <c r="O13" s="77"/>
      <c r="P13" s="77"/>
      <c r="Q13" s="82"/>
      <c r="R13" s="77"/>
      <c r="S13" s="77"/>
      <c r="T13" s="77"/>
      <c r="U13" s="77"/>
      <c r="V13" s="77"/>
      <c r="W13" s="77"/>
      <c r="X13" s="77"/>
      <c r="Y13" s="77"/>
      <c r="Z13" s="77"/>
      <c r="AA13" s="181"/>
      <c r="AB13" s="181"/>
      <c r="AC13" s="181"/>
      <c r="AD13" s="181"/>
      <c r="AE13" s="181"/>
      <c r="AF13" s="146"/>
      <c r="AG13" s="146"/>
      <c r="AH13" s="146"/>
      <c r="AI13" s="146"/>
      <c r="AJ13" s="146"/>
      <c r="AK13" s="146"/>
      <c r="AL13" s="146"/>
      <c r="AM13" s="65"/>
      <c r="AN13" s="65"/>
      <c r="AO13" s="65"/>
      <c r="AP13" s="65"/>
      <c r="AQ13" s="65"/>
      <c r="AR13" s="65"/>
    </row>
    <row r="14" spans="1:59" ht="21" customHeight="1">
      <c r="A14" s="707" t="s">
        <v>1572</v>
      </c>
      <c r="B14" s="707"/>
      <c r="C14" s="707"/>
      <c r="D14" s="707"/>
      <c r="E14" s="707"/>
      <c r="F14" s="707"/>
      <c r="G14" s="707"/>
      <c r="H14" s="707"/>
      <c r="I14" s="707"/>
      <c r="J14" s="707"/>
      <c r="K14" s="698"/>
      <c r="L14" s="698"/>
      <c r="M14" s="708" t="s">
        <v>1573</v>
      </c>
      <c r="N14" s="708"/>
      <c r="O14" s="708"/>
      <c r="P14" s="83"/>
      <c r="Q14" s="83"/>
      <c r="R14" s="83"/>
      <c r="S14" s="84"/>
      <c r="T14" s="85"/>
      <c r="U14" s="85"/>
      <c r="V14" s="85"/>
      <c r="W14" s="85"/>
      <c r="X14" s="76"/>
      <c r="Y14" s="76"/>
      <c r="Z14" s="76"/>
      <c r="AI14" s="767" t="s">
        <v>2624</v>
      </c>
      <c r="AJ14" s="768"/>
      <c r="AK14" s="768"/>
      <c r="AL14" s="768"/>
      <c r="AM14" s="768"/>
      <c r="AN14" s="768"/>
      <c r="AO14" s="768"/>
      <c r="AP14" s="768"/>
      <c r="AQ14" s="768"/>
      <c r="AR14" s="769"/>
    </row>
    <row r="15" spans="1:59" ht="8.25" customHeight="1" thickBot="1">
      <c r="A15" s="86"/>
      <c r="B15" s="86"/>
      <c r="C15" s="87"/>
      <c r="D15" s="87"/>
      <c r="E15" s="78"/>
      <c r="F15" s="78"/>
      <c r="G15" s="78"/>
      <c r="H15" s="813" t="str">
        <f>+IF($AN$3&gt;$AO$3,"  "&amp;TEXT(AN3,"m月d日")&amp;AS2,"")</f>
        <v/>
      </c>
      <c r="I15" s="813"/>
      <c r="J15" s="813"/>
      <c r="K15" s="813"/>
      <c r="L15" s="813"/>
      <c r="M15" s="813"/>
      <c r="N15" s="813"/>
      <c r="O15" s="813"/>
      <c r="P15" s="813"/>
      <c r="Q15" s="813"/>
      <c r="R15" s="813"/>
      <c r="S15" s="813"/>
      <c r="T15" s="813"/>
      <c r="U15" s="813"/>
      <c r="V15" s="813"/>
      <c r="W15" s="813"/>
      <c r="X15" s="813"/>
      <c r="Y15" s="233"/>
      <c r="Z15" s="233"/>
      <c r="AA15" s="234"/>
      <c r="AB15" s="234"/>
      <c r="AC15" s="234"/>
      <c r="AD15" s="234"/>
      <c r="AE15" s="234"/>
      <c r="AF15" s="235"/>
      <c r="AG15" s="235"/>
      <c r="AH15" s="235"/>
      <c r="AI15" s="770"/>
      <c r="AJ15" s="771"/>
      <c r="AK15" s="771"/>
      <c r="AL15" s="771"/>
      <c r="AM15" s="771"/>
      <c r="AN15" s="771"/>
      <c r="AO15" s="771"/>
      <c r="AP15" s="771"/>
      <c r="AQ15" s="771"/>
      <c r="AR15" s="772"/>
      <c r="AS15" s="65"/>
      <c r="AT15" s="65"/>
      <c r="BE15" s="65"/>
      <c r="BF15" s="65"/>
      <c r="BG15" s="65"/>
    </row>
    <row r="16" spans="1:59" ht="21" customHeight="1" thickBot="1">
      <c r="A16" s="705" t="s">
        <v>1574</v>
      </c>
      <c r="B16" s="705"/>
      <c r="C16" s="705"/>
      <c r="D16" s="705"/>
      <c r="E16" s="705"/>
      <c r="F16" s="705"/>
      <c r="G16" s="705"/>
      <c r="H16" s="814"/>
      <c r="I16" s="814"/>
      <c r="J16" s="814"/>
      <c r="K16" s="814"/>
      <c r="L16" s="814"/>
      <c r="M16" s="814"/>
      <c r="N16" s="814"/>
      <c r="O16" s="814"/>
      <c r="P16" s="814"/>
      <c r="Q16" s="814"/>
      <c r="R16" s="814"/>
      <c r="S16" s="814"/>
      <c r="T16" s="814"/>
      <c r="U16" s="814"/>
      <c r="V16" s="814"/>
      <c r="W16" s="814"/>
      <c r="X16" s="814"/>
      <c r="Y16" s="236"/>
      <c r="Z16" s="236"/>
      <c r="AA16" s="237"/>
      <c r="AB16" s="237"/>
      <c r="AC16" s="237"/>
      <c r="AD16" s="237"/>
      <c r="AE16" s="237"/>
      <c r="AF16" s="238"/>
      <c r="AG16" s="238"/>
      <c r="AH16" s="238"/>
    </row>
    <row r="17" spans="1:44" ht="22.5" customHeight="1">
      <c r="A17" s="744" t="s">
        <v>1575</v>
      </c>
      <c r="B17" s="694"/>
      <c r="C17" s="692" t="s">
        <v>1576</v>
      </c>
      <c r="D17" s="693"/>
      <c r="E17" s="693"/>
      <c r="F17" s="693"/>
      <c r="G17" s="694"/>
      <c r="H17" s="744" t="s">
        <v>1577</v>
      </c>
      <c r="I17" s="693"/>
      <c r="J17" s="693"/>
      <c r="K17" s="693"/>
      <c r="L17" s="693"/>
      <c r="M17" s="693"/>
      <c r="N17" s="693"/>
      <c r="O17" s="693"/>
      <c r="P17" s="693"/>
      <c r="Q17" s="693"/>
      <c r="R17" s="693"/>
      <c r="S17" s="694"/>
      <c r="T17" s="755" t="s">
        <v>2671</v>
      </c>
      <c r="U17" s="756"/>
      <c r="V17" s="756"/>
      <c r="W17" s="757"/>
      <c r="X17" s="717" t="s">
        <v>1578</v>
      </c>
      <c r="Y17" s="239"/>
      <c r="Z17" s="239"/>
      <c r="AA17" s="240"/>
      <c r="AB17" s="240"/>
      <c r="AC17" s="240"/>
      <c r="AD17" s="240"/>
      <c r="AE17" s="240"/>
      <c r="AF17" s="238"/>
      <c r="AG17" s="238"/>
      <c r="AH17" s="238"/>
      <c r="AI17" s="827" t="s">
        <v>2625</v>
      </c>
      <c r="AJ17" s="828"/>
      <c r="AK17" s="828"/>
      <c r="AL17" s="828"/>
      <c r="AM17" s="828"/>
      <c r="AN17" s="828"/>
      <c r="AO17" s="828"/>
      <c r="AP17" s="828"/>
      <c r="AQ17" s="828"/>
      <c r="AR17" s="829"/>
    </row>
    <row r="18" spans="1:44" ht="22.5" customHeight="1">
      <c r="A18" s="719" t="s">
        <v>1579</v>
      </c>
      <c r="B18" s="720"/>
      <c r="C18" s="695"/>
      <c r="D18" s="696"/>
      <c r="E18" s="696"/>
      <c r="F18" s="696"/>
      <c r="G18" s="697"/>
      <c r="H18" s="695"/>
      <c r="I18" s="696"/>
      <c r="J18" s="696"/>
      <c r="K18" s="696"/>
      <c r="L18" s="696"/>
      <c r="M18" s="696"/>
      <c r="N18" s="696"/>
      <c r="O18" s="696"/>
      <c r="P18" s="696"/>
      <c r="Q18" s="696"/>
      <c r="R18" s="696"/>
      <c r="S18" s="697"/>
      <c r="T18" s="758"/>
      <c r="U18" s="759"/>
      <c r="V18" s="759"/>
      <c r="W18" s="760"/>
      <c r="X18" s="718"/>
      <c r="Y18" s="239"/>
      <c r="Z18" s="239"/>
      <c r="AA18" s="240"/>
      <c r="AB18" s="240"/>
      <c r="AC18" s="240"/>
      <c r="AD18" s="240"/>
      <c r="AE18" s="240"/>
      <c r="AF18" s="238"/>
      <c r="AG18" s="238"/>
      <c r="AH18" s="238"/>
      <c r="AI18" s="830"/>
      <c r="AJ18" s="831"/>
      <c r="AK18" s="831"/>
      <c r="AL18" s="831"/>
      <c r="AM18" s="831"/>
      <c r="AN18" s="831"/>
      <c r="AO18" s="831"/>
      <c r="AP18" s="831"/>
      <c r="AQ18" s="831"/>
      <c r="AR18" s="832"/>
    </row>
    <row r="19" spans="1:44" ht="12" customHeight="1" thickBot="1">
      <c r="A19" s="674"/>
      <c r="B19" s="676" t="s">
        <v>1580</v>
      </c>
      <c r="C19" s="738" t="s">
        <v>2536</v>
      </c>
      <c r="D19" s="739"/>
      <c r="E19" s="739"/>
      <c r="F19" s="739"/>
      <c r="G19" s="740"/>
      <c r="H19" s="721" t="s">
        <v>1584</v>
      </c>
      <c r="I19" s="722"/>
      <c r="J19" s="722"/>
      <c r="K19" s="722"/>
      <c r="L19" s="725" t="s">
        <v>1582</v>
      </c>
      <c r="M19" s="727"/>
      <c r="N19" s="727"/>
      <c r="O19" s="727"/>
      <c r="P19" s="727"/>
      <c r="Q19" s="722" t="s">
        <v>1583</v>
      </c>
      <c r="R19" s="70"/>
      <c r="S19" s="71"/>
      <c r="T19" s="821" t="s">
        <v>2620</v>
      </c>
      <c r="U19" s="822"/>
      <c r="V19" s="822"/>
      <c r="W19" s="823"/>
      <c r="X19" s="678">
        <v>2</v>
      </c>
      <c r="Y19" s="241">
        <v>1</v>
      </c>
      <c r="Z19" s="239">
        <f>+A19</f>
        <v>0</v>
      </c>
      <c r="AA19" s="242">
        <f>+A22</f>
        <v>0</v>
      </c>
      <c r="AB19" s="243">
        <f>+M19</f>
        <v>0</v>
      </c>
      <c r="AC19" s="242" t="str">
        <f>+C23</f>
        <v>講演会　
座談会</v>
      </c>
      <c r="AD19" s="242" t="str">
        <f>+H22</f>
        <v/>
      </c>
      <c r="AE19" s="242" t="str">
        <f>+T19</f>
        <v>第１回
講師職業/肩書等</v>
      </c>
      <c r="AF19" s="242" t="str">
        <f>+T23</f>
        <v>① 講師氏名</v>
      </c>
      <c r="AG19" s="238"/>
      <c r="AH19" s="64"/>
      <c r="AI19" s="833"/>
      <c r="AJ19" s="834"/>
      <c r="AK19" s="834"/>
      <c r="AL19" s="834"/>
      <c r="AM19" s="834"/>
      <c r="AN19" s="834"/>
      <c r="AO19" s="834"/>
      <c r="AP19" s="834"/>
      <c r="AQ19" s="834"/>
      <c r="AR19" s="835"/>
    </row>
    <row r="20" spans="1:44" ht="12" customHeight="1">
      <c r="A20" s="675"/>
      <c r="B20" s="677"/>
      <c r="C20" s="741"/>
      <c r="D20" s="742"/>
      <c r="E20" s="742"/>
      <c r="F20" s="742"/>
      <c r="G20" s="743"/>
      <c r="H20" s="723"/>
      <c r="I20" s="724"/>
      <c r="J20" s="724"/>
      <c r="K20" s="724"/>
      <c r="L20" s="726"/>
      <c r="M20" s="728"/>
      <c r="N20" s="728"/>
      <c r="O20" s="728"/>
      <c r="P20" s="728"/>
      <c r="Q20" s="724"/>
      <c r="R20" s="72"/>
      <c r="S20" s="73"/>
      <c r="T20" s="824"/>
      <c r="U20" s="825"/>
      <c r="V20" s="825"/>
      <c r="W20" s="826"/>
      <c r="X20" s="679"/>
      <c r="Y20" s="241"/>
      <c r="Z20" s="239"/>
      <c r="AA20" s="242"/>
      <c r="AB20" s="242"/>
      <c r="AC20" s="242"/>
      <c r="AD20" s="242"/>
      <c r="AE20" s="242"/>
      <c r="AF20" s="238"/>
      <c r="AG20" s="238"/>
      <c r="AH20" s="238"/>
    </row>
    <row r="21" spans="1:44" ht="12" customHeight="1" thickBot="1">
      <c r="A21" s="675"/>
      <c r="B21" s="677"/>
      <c r="C21" s="741"/>
      <c r="D21" s="742"/>
      <c r="E21" s="742"/>
      <c r="F21" s="742"/>
      <c r="G21" s="743"/>
      <c r="H21" s="729" t="s">
        <v>1585</v>
      </c>
      <c r="I21" s="730"/>
      <c r="J21" s="730"/>
      <c r="K21" s="730"/>
      <c r="L21" s="730"/>
      <c r="M21" s="730"/>
      <c r="N21" s="730"/>
      <c r="O21" s="730"/>
      <c r="P21" s="730"/>
      <c r="Q21" s="730"/>
      <c r="R21" s="730"/>
      <c r="S21" s="731"/>
      <c r="T21" s="824"/>
      <c r="U21" s="825"/>
      <c r="V21" s="825"/>
      <c r="W21" s="826"/>
      <c r="X21" s="679"/>
      <c r="Y21" s="241"/>
      <c r="Z21" s="239"/>
      <c r="AA21" s="242"/>
      <c r="AB21" s="242"/>
      <c r="AC21" s="242"/>
      <c r="AD21" s="242"/>
      <c r="AE21" s="242"/>
      <c r="AF21" s="238"/>
      <c r="AG21" s="238"/>
      <c r="AH21" s="238"/>
    </row>
    <row r="22" spans="1:44" ht="12" customHeight="1">
      <c r="A22" s="681"/>
      <c r="B22" s="683" t="s">
        <v>1581</v>
      </c>
      <c r="C22" s="741"/>
      <c r="D22" s="742"/>
      <c r="E22" s="742"/>
      <c r="F22" s="742"/>
      <c r="G22" s="743"/>
      <c r="H22" s="686" t="str">
        <f>+IF(M19="",""," "&amp;VLOOKUP(M19,$AJ$22:$AK$51,2,FALSE))</f>
        <v/>
      </c>
      <c r="I22" s="687"/>
      <c r="J22" s="687"/>
      <c r="K22" s="687"/>
      <c r="L22" s="687"/>
      <c r="M22" s="687"/>
      <c r="N22" s="687"/>
      <c r="O22" s="687"/>
      <c r="P22" s="687"/>
      <c r="Q22" s="687"/>
      <c r="R22" s="687"/>
      <c r="S22" s="688"/>
      <c r="T22" s="824"/>
      <c r="U22" s="825"/>
      <c r="V22" s="825"/>
      <c r="W22" s="826"/>
      <c r="X22" s="679"/>
      <c r="Y22" s="241"/>
      <c r="Z22" s="239"/>
      <c r="AA22" s="242"/>
      <c r="AB22" s="242"/>
      <c r="AC22" s="242"/>
      <c r="AD22" s="242"/>
      <c r="AE22" s="242"/>
      <c r="AF22" s="238"/>
      <c r="AG22" s="238"/>
      <c r="AH22" s="238"/>
      <c r="AI22" s="619" t="s">
        <v>1549</v>
      </c>
      <c r="AJ22" s="620"/>
      <c r="AK22" s="623" t="str">
        <f>+Q2&amp;" "&amp;S2&amp;" 年度　　学　　習　　項　　目"</f>
        <v>令和 ８ 年度　　学　　習　　項　　目</v>
      </c>
      <c r="AL22" s="624"/>
      <c r="AM22" s="624"/>
      <c r="AN22" s="624"/>
      <c r="AO22" s="624"/>
      <c r="AP22" s="624"/>
      <c r="AQ22" s="625"/>
      <c r="AR22" s="629" t="s">
        <v>2645</v>
      </c>
    </row>
    <row r="23" spans="1:44" ht="12" customHeight="1" thickBot="1">
      <c r="A23" s="675"/>
      <c r="B23" s="684"/>
      <c r="C23" s="732" t="s">
        <v>3162</v>
      </c>
      <c r="D23" s="733"/>
      <c r="E23" s="733"/>
      <c r="F23" s="733"/>
      <c r="G23" s="734"/>
      <c r="H23" s="686"/>
      <c r="I23" s="687"/>
      <c r="J23" s="687"/>
      <c r="K23" s="687"/>
      <c r="L23" s="687"/>
      <c r="M23" s="687"/>
      <c r="N23" s="687"/>
      <c r="O23" s="687"/>
      <c r="P23" s="687"/>
      <c r="Q23" s="687"/>
      <c r="R23" s="687"/>
      <c r="S23" s="688"/>
      <c r="T23" s="815" t="s">
        <v>2552</v>
      </c>
      <c r="U23" s="816"/>
      <c r="V23" s="816"/>
      <c r="W23" s="817"/>
      <c r="X23" s="679"/>
      <c r="Y23" s="241"/>
      <c r="Z23" s="239"/>
      <c r="AA23" s="242"/>
      <c r="AB23" s="242"/>
      <c r="AC23" s="242"/>
      <c r="AD23" s="242"/>
      <c r="AE23" s="242"/>
      <c r="AF23" s="238"/>
      <c r="AG23" s="238"/>
      <c r="AH23" s="238"/>
      <c r="AI23" s="621"/>
      <c r="AJ23" s="622"/>
      <c r="AK23" s="626"/>
      <c r="AL23" s="627"/>
      <c r="AM23" s="627"/>
      <c r="AN23" s="627"/>
      <c r="AO23" s="627"/>
      <c r="AP23" s="627"/>
      <c r="AQ23" s="628"/>
      <c r="AR23" s="630"/>
    </row>
    <row r="24" spans="1:44" ht="12" customHeight="1">
      <c r="A24" s="675"/>
      <c r="B24" s="684"/>
      <c r="C24" s="732"/>
      <c r="D24" s="733"/>
      <c r="E24" s="733"/>
      <c r="F24" s="733"/>
      <c r="G24" s="734"/>
      <c r="H24" s="686"/>
      <c r="I24" s="687"/>
      <c r="J24" s="687"/>
      <c r="K24" s="687"/>
      <c r="L24" s="687"/>
      <c r="M24" s="687"/>
      <c r="N24" s="687"/>
      <c r="O24" s="687"/>
      <c r="P24" s="687"/>
      <c r="Q24" s="687"/>
      <c r="R24" s="687"/>
      <c r="S24" s="688"/>
      <c r="T24" s="815"/>
      <c r="U24" s="816"/>
      <c r="V24" s="816"/>
      <c r="W24" s="817"/>
      <c r="X24" s="679"/>
      <c r="Y24" s="241"/>
      <c r="Z24" s="239"/>
      <c r="AA24" s="242"/>
      <c r="AB24" s="242"/>
      <c r="AC24" s="242"/>
      <c r="AD24" s="242"/>
      <c r="AE24" s="242"/>
      <c r="AF24" s="238"/>
      <c r="AG24" s="238"/>
      <c r="AH24" s="238"/>
      <c r="AI24" s="634" t="s">
        <v>2925</v>
      </c>
      <c r="AJ24" s="372" t="s">
        <v>2508</v>
      </c>
      <c r="AK24" s="647" t="s">
        <v>2626</v>
      </c>
      <c r="AL24" s="647"/>
      <c r="AM24" s="647"/>
      <c r="AN24" s="647"/>
      <c r="AO24" s="647"/>
      <c r="AP24" s="647"/>
      <c r="AQ24" s="647"/>
      <c r="AR24" s="631" t="s">
        <v>2924</v>
      </c>
    </row>
    <row r="25" spans="1:44" ht="12" customHeight="1">
      <c r="A25" s="682"/>
      <c r="B25" s="685"/>
      <c r="C25" s="735"/>
      <c r="D25" s="736"/>
      <c r="E25" s="736"/>
      <c r="F25" s="736"/>
      <c r="G25" s="737"/>
      <c r="H25" s="689"/>
      <c r="I25" s="690"/>
      <c r="J25" s="690"/>
      <c r="K25" s="690"/>
      <c r="L25" s="690"/>
      <c r="M25" s="690"/>
      <c r="N25" s="690"/>
      <c r="O25" s="690"/>
      <c r="P25" s="690"/>
      <c r="Q25" s="690"/>
      <c r="R25" s="690"/>
      <c r="S25" s="691"/>
      <c r="T25" s="818"/>
      <c r="U25" s="819"/>
      <c r="V25" s="819"/>
      <c r="W25" s="820"/>
      <c r="X25" s="680"/>
      <c r="Y25" s="241"/>
      <c r="Z25" s="239"/>
      <c r="AA25" s="242"/>
      <c r="AB25" s="242"/>
      <c r="AC25" s="242"/>
      <c r="AD25" s="242"/>
      <c r="AE25" s="242"/>
      <c r="AF25" s="238"/>
      <c r="AG25" s="238"/>
      <c r="AH25" s="238"/>
      <c r="AI25" s="635"/>
      <c r="AJ25" s="370" t="s">
        <v>2509</v>
      </c>
      <c r="AK25" s="648" t="s">
        <v>2627</v>
      </c>
      <c r="AL25" s="648"/>
      <c r="AM25" s="648"/>
      <c r="AN25" s="648"/>
      <c r="AO25" s="648"/>
      <c r="AP25" s="648"/>
      <c r="AQ25" s="648"/>
      <c r="AR25" s="632"/>
    </row>
    <row r="26" spans="1:44" ht="12" customHeight="1">
      <c r="A26" s="674"/>
      <c r="B26" s="676" t="s">
        <v>1580</v>
      </c>
      <c r="C26" s="738" t="s">
        <v>2535</v>
      </c>
      <c r="D26" s="739"/>
      <c r="E26" s="739"/>
      <c r="F26" s="739"/>
      <c r="G26" s="740"/>
      <c r="H26" s="721" t="s">
        <v>1584</v>
      </c>
      <c r="I26" s="722"/>
      <c r="J26" s="722"/>
      <c r="K26" s="722"/>
      <c r="L26" s="725" t="s">
        <v>1582</v>
      </c>
      <c r="M26" s="727"/>
      <c r="N26" s="727"/>
      <c r="O26" s="727"/>
      <c r="P26" s="727"/>
      <c r="Q26" s="722" t="s">
        <v>1583</v>
      </c>
      <c r="R26" s="70"/>
      <c r="S26" s="71"/>
      <c r="T26" s="821" t="s">
        <v>2619</v>
      </c>
      <c r="U26" s="822"/>
      <c r="V26" s="822"/>
      <c r="W26" s="823"/>
      <c r="X26" s="678">
        <v>2</v>
      </c>
      <c r="Y26" s="241">
        <v>2</v>
      </c>
      <c r="Z26" s="239">
        <f>+A26</f>
        <v>0</v>
      </c>
      <c r="AA26" s="242">
        <f>+A29</f>
        <v>0</v>
      </c>
      <c r="AB26" s="243">
        <f t="shared" ref="AB26" si="1">+M26</f>
        <v>0</v>
      </c>
      <c r="AC26" s="242" t="str">
        <f>+C30</f>
        <v>講演会　
座談会</v>
      </c>
      <c r="AD26" s="242" t="str">
        <f>+H29</f>
        <v/>
      </c>
      <c r="AE26" s="242" t="str">
        <f>+T26</f>
        <v>第２回
講師職業/肩書等</v>
      </c>
      <c r="AF26" s="242" t="str">
        <f>+T30</f>
        <v>② 講師氏名</v>
      </c>
      <c r="AG26" s="238"/>
      <c r="AH26" s="238"/>
      <c r="AI26" s="635"/>
      <c r="AJ26" s="500" t="s">
        <v>2510</v>
      </c>
      <c r="AK26" s="640" t="s">
        <v>2628</v>
      </c>
      <c r="AL26" s="641"/>
      <c r="AM26" s="641"/>
      <c r="AN26" s="641"/>
      <c r="AO26" s="641"/>
      <c r="AP26" s="641"/>
      <c r="AQ26" s="642"/>
      <c r="AR26" s="632"/>
    </row>
    <row r="27" spans="1:44" ht="12" customHeight="1">
      <c r="A27" s="675"/>
      <c r="B27" s="677"/>
      <c r="C27" s="741"/>
      <c r="D27" s="742"/>
      <c r="E27" s="742"/>
      <c r="F27" s="742"/>
      <c r="G27" s="743"/>
      <c r="H27" s="723"/>
      <c r="I27" s="724"/>
      <c r="J27" s="724"/>
      <c r="K27" s="724"/>
      <c r="L27" s="726"/>
      <c r="M27" s="728"/>
      <c r="N27" s="728"/>
      <c r="O27" s="728"/>
      <c r="P27" s="728"/>
      <c r="Q27" s="724"/>
      <c r="R27" s="72"/>
      <c r="S27" s="73"/>
      <c r="T27" s="824"/>
      <c r="U27" s="825"/>
      <c r="V27" s="825"/>
      <c r="W27" s="826"/>
      <c r="X27" s="679"/>
      <c r="Y27" s="241"/>
      <c r="Z27" s="239"/>
      <c r="AA27" s="242"/>
      <c r="AB27" s="242"/>
      <c r="AC27" s="242"/>
      <c r="AD27" s="242"/>
      <c r="AE27" s="242"/>
      <c r="AF27" s="238"/>
      <c r="AG27" s="238"/>
      <c r="AH27" s="238"/>
      <c r="AI27" s="635"/>
      <c r="AJ27" s="500" t="s">
        <v>2511</v>
      </c>
      <c r="AK27" s="640" t="s">
        <v>2629</v>
      </c>
      <c r="AL27" s="641"/>
      <c r="AM27" s="641"/>
      <c r="AN27" s="641"/>
      <c r="AO27" s="641"/>
      <c r="AP27" s="641"/>
      <c r="AQ27" s="642"/>
      <c r="AR27" s="632"/>
    </row>
    <row r="28" spans="1:44" ht="12" customHeight="1">
      <c r="A28" s="675"/>
      <c r="B28" s="677"/>
      <c r="C28" s="741"/>
      <c r="D28" s="742"/>
      <c r="E28" s="742"/>
      <c r="F28" s="742"/>
      <c r="G28" s="743"/>
      <c r="H28" s="729" t="s">
        <v>1585</v>
      </c>
      <c r="I28" s="730"/>
      <c r="J28" s="730"/>
      <c r="K28" s="730"/>
      <c r="L28" s="730"/>
      <c r="M28" s="730"/>
      <c r="N28" s="730"/>
      <c r="O28" s="730"/>
      <c r="P28" s="730"/>
      <c r="Q28" s="730"/>
      <c r="R28" s="730"/>
      <c r="S28" s="731"/>
      <c r="T28" s="824"/>
      <c r="U28" s="825"/>
      <c r="V28" s="825"/>
      <c r="W28" s="826"/>
      <c r="X28" s="679"/>
      <c r="Y28" s="241"/>
      <c r="Z28" s="239"/>
      <c r="AA28" s="242"/>
      <c r="AB28" s="242"/>
      <c r="AC28" s="242"/>
      <c r="AD28" s="242"/>
      <c r="AE28" s="242"/>
      <c r="AF28" s="238"/>
      <c r="AG28" s="238"/>
      <c r="AH28" s="238"/>
      <c r="AI28" s="635"/>
      <c r="AJ28" s="370" t="s">
        <v>2512</v>
      </c>
      <c r="AK28" s="648" t="s">
        <v>2630</v>
      </c>
      <c r="AL28" s="648"/>
      <c r="AM28" s="648"/>
      <c r="AN28" s="648"/>
      <c r="AO28" s="648"/>
      <c r="AP28" s="648"/>
      <c r="AQ28" s="648"/>
      <c r="AR28" s="632"/>
    </row>
    <row r="29" spans="1:44" ht="12" customHeight="1" thickBot="1">
      <c r="A29" s="681"/>
      <c r="B29" s="683" t="s">
        <v>1581</v>
      </c>
      <c r="C29" s="741"/>
      <c r="D29" s="742"/>
      <c r="E29" s="742"/>
      <c r="F29" s="742"/>
      <c r="G29" s="743"/>
      <c r="H29" s="686" t="str">
        <f>+IF(M26="",""," "&amp;VLOOKUP(M26,$AJ$22:$AK$51,2,FALSE))</f>
        <v/>
      </c>
      <c r="I29" s="687"/>
      <c r="J29" s="687"/>
      <c r="K29" s="687"/>
      <c r="L29" s="687"/>
      <c r="M29" s="687"/>
      <c r="N29" s="687"/>
      <c r="O29" s="687"/>
      <c r="P29" s="687"/>
      <c r="Q29" s="687"/>
      <c r="R29" s="687"/>
      <c r="S29" s="688"/>
      <c r="T29" s="824"/>
      <c r="U29" s="825"/>
      <c r="V29" s="825"/>
      <c r="W29" s="826"/>
      <c r="X29" s="679"/>
      <c r="Y29" s="241"/>
      <c r="Z29" s="239"/>
      <c r="AA29" s="242"/>
      <c r="AB29" s="242"/>
      <c r="AC29" s="242"/>
      <c r="AD29" s="242"/>
      <c r="AE29" s="242"/>
      <c r="AF29" s="238"/>
      <c r="AG29" s="238"/>
      <c r="AH29" s="238"/>
      <c r="AI29" s="636"/>
      <c r="AJ29" s="373" t="s">
        <v>2513</v>
      </c>
      <c r="AK29" s="643" t="s">
        <v>1551</v>
      </c>
      <c r="AL29" s="643"/>
      <c r="AM29" s="643"/>
      <c r="AN29" s="643"/>
      <c r="AO29" s="643"/>
      <c r="AP29" s="643"/>
      <c r="AQ29" s="643"/>
      <c r="AR29" s="633"/>
    </row>
    <row r="30" spans="1:44" ht="12" customHeight="1">
      <c r="A30" s="675"/>
      <c r="B30" s="684"/>
      <c r="C30" s="732" t="s">
        <v>2506</v>
      </c>
      <c r="D30" s="733"/>
      <c r="E30" s="733"/>
      <c r="F30" s="733"/>
      <c r="G30" s="734"/>
      <c r="H30" s="686"/>
      <c r="I30" s="687"/>
      <c r="J30" s="687"/>
      <c r="K30" s="687"/>
      <c r="L30" s="687"/>
      <c r="M30" s="687"/>
      <c r="N30" s="687"/>
      <c r="O30" s="687"/>
      <c r="P30" s="687"/>
      <c r="Q30" s="687"/>
      <c r="R30" s="687"/>
      <c r="S30" s="688"/>
      <c r="T30" s="815" t="s">
        <v>2553</v>
      </c>
      <c r="U30" s="816"/>
      <c r="V30" s="816"/>
      <c r="W30" s="817"/>
      <c r="X30" s="679"/>
      <c r="Y30" s="241"/>
      <c r="Z30" s="239"/>
      <c r="AA30" s="242"/>
      <c r="AB30" s="242"/>
      <c r="AC30" s="242"/>
      <c r="AD30" s="242"/>
      <c r="AE30" s="242"/>
      <c r="AF30" s="238"/>
      <c r="AG30" s="238"/>
      <c r="AH30" s="238"/>
      <c r="AI30" s="656" t="s">
        <v>2644</v>
      </c>
      <c r="AJ30" s="374" t="s">
        <v>2514</v>
      </c>
      <c r="AK30" s="644" t="s">
        <v>2631</v>
      </c>
      <c r="AL30" s="644"/>
      <c r="AM30" s="644"/>
      <c r="AN30" s="644"/>
      <c r="AO30" s="644"/>
      <c r="AP30" s="644"/>
      <c r="AQ30" s="644"/>
      <c r="AR30" s="637" t="s">
        <v>2927</v>
      </c>
    </row>
    <row r="31" spans="1:44" ht="12" customHeight="1">
      <c r="A31" s="675"/>
      <c r="B31" s="684"/>
      <c r="C31" s="732"/>
      <c r="D31" s="733"/>
      <c r="E31" s="733"/>
      <c r="F31" s="733"/>
      <c r="G31" s="734"/>
      <c r="H31" s="686"/>
      <c r="I31" s="687"/>
      <c r="J31" s="687"/>
      <c r="K31" s="687"/>
      <c r="L31" s="687"/>
      <c r="M31" s="687"/>
      <c r="N31" s="687"/>
      <c r="O31" s="687"/>
      <c r="P31" s="687"/>
      <c r="Q31" s="687"/>
      <c r="R31" s="687"/>
      <c r="S31" s="688"/>
      <c r="T31" s="815"/>
      <c r="U31" s="816"/>
      <c r="V31" s="816"/>
      <c r="W31" s="817"/>
      <c r="X31" s="679"/>
      <c r="Y31" s="241"/>
      <c r="Z31" s="239"/>
      <c r="AA31" s="242"/>
      <c r="AB31" s="242"/>
      <c r="AC31" s="242"/>
      <c r="AD31" s="242"/>
      <c r="AE31" s="242"/>
      <c r="AF31" s="238"/>
      <c r="AG31" s="238"/>
      <c r="AH31" s="238"/>
      <c r="AI31" s="657"/>
      <c r="AJ31" s="371" t="s">
        <v>2515</v>
      </c>
      <c r="AK31" s="645" t="s">
        <v>1550</v>
      </c>
      <c r="AL31" s="645"/>
      <c r="AM31" s="645"/>
      <c r="AN31" s="645"/>
      <c r="AO31" s="645"/>
      <c r="AP31" s="645"/>
      <c r="AQ31" s="645"/>
      <c r="AR31" s="638"/>
    </row>
    <row r="32" spans="1:44" ht="12" customHeight="1">
      <c r="A32" s="682"/>
      <c r="B32" s="685"/>
      <c r="C32" s="735"/>
      <c r="D32" s="736"/>
      <c r="E32" s="736"/>
      <c r="F32" s="736"/>
      <c r="G32" s="737"/>
      <c r="H32" s="689"/>
      <c r="I32" s="690"/>
      <c r="J32" s="690"/>
      <c r="K32" s="690"/>
      <c r="L32" s="690"/>
      <c r="M32" s="690"/>
      <c r="N32" s="690"/>
      <c r="O32" s="690"/>
      <c r="P32" s="690"/>
      <c r="Q32" s="690"/>
      <c r="R32" s="690"/>
      <c r="S32" s="691"/>
      <c r="T32" s="818"/>
      <c r="U32" s="819"/>
      <c r="V32" s="819"/>
      <c r="W32" s="820"/>
      <c r="X32" s="680"/>
      <c r="Y32" s="241"/>
      <c r="Z32" s="239"/>
      <c r="AA32" s="242"/>
      <c r="AB32" s="242"/>
      <c r="AC32" s="242"/>
      <c r="AD32" s="242"/>
      <c r="AE32" s="242"/>
      <c r="AF32" s="238"/>
      <c r="AG32" s="238"/>
      <c r="AH32" s="238"/>
      <c r="AI32" s="657"/>
      <c r="AJ32" s="371" t="s">
        <v>2516</v>
      </c>
      <c r="AK32" s="645" t="s">
        <v>2632</v>
      </c>
      <c r="AL32" s="645"/>
      <c r="AM32" s="645"/>
      <c r="AN32" s="645"/>
      <c r="AO32" s="645"/>
      <c r="AP32" s="645"/>
      <c r="AQ32" s="645"/>
      <c r="AR32" s="638"/>
    </row>
    <row r="33" spans="1:44" ht="12" customHeight="1">
      <c r="A33" s="674"/>
      <c r="B33" s="676" t="s">
        <v>1580</v>
      </c>
      <c r="C33" s="738" t="s">
        <v>2537</v>
      </c>
      <c r="D33" s="739"/>
      <c r="E33" s="739"/>
      <c r="F33" s="739"/>
      <c r="G33" s="740"/>
      <c r="H33" s="721" t="s">
        <v>1584</v>
      </c>
      <c r="I33" s="722"/>
      <c r="J33" s="722"/>
      <c r="K33" s="722"/>
      <c r="L33" s="725" t="s">
        <v>1582</v>
      </c>
      <c r="M33" s="727"/>
      <c r="N33" s="727"/>
      <c r="O33" s="727"/>
      <c r="P33" s="727"/>
      <c r="Q33" s="722" t="s">
        <v>1583</v>
      </c>
      <c r="R33" s="70"/>
      <c r="S33" s="71"/>
      <c r="T33" s="821" t="s">
        <v>2621</v>
      </c>
      <c r="U33" s="822"/>
      <c r="V33" s="822"/>
      <c r="W33" s="823"/>
      <c r="X33" s="678">
        <v>2</v>
      </c>
      <c r="Y33" s="241">
        <v>3</v>
      </c>
      <c r="Z33" s="239">
        <f>+A33</f>
        <v>0</v>
      </c>
      <c r="AA33" s="242">
        <f>+A36</f>
        <v>0</v>
      </c>
      <c r="AB33" s="243">
        <f t="shared" ref="AB33" si="2">+M33</f>
        <v>0</v>
      </c>
      <c r="AC33" s="242" t="str">
        <f>+C37</f>
        <v>講演会　
座談会</v>
      </c>
      <c r="AD33" s="242" t="str">
        <f>+H36</f>
        <v/>
      </c>
      <c r="AE33" s="242" t="str">
        <f>+T33</f>
        <v>第３回
講師職業/肩書等</v>
      </c>
      <c r="AF33" s="242" t="str">
        <f>+T37</f>
        <v>③ 講師氏名</v>
      </c>
      <c r="AG33" s="238"/>
      <c r="AH33" s="238"/>
      <c r="AI33" s="657"/>
      <c r="AJ33" s="371" t="s">
        <v>2517</v>
      </c>
      <c r="AK33" s="645" t="s">
        <v>2633</v>
      </c>
      <c r="AL33" s="645"/>
      <c r="AM33" s="645"/>
      <c r="AN33" s="645"/>
      <c r="AO33" s="645"/>
      <c r="AP33" s="645"/>
      <c r="AQ33" s="645"/>
      <c r="AR33" s="638"/>
    </row>
    <row r="34" spans="1:44" ht="12" customHeight="1">
      <c r="A34" s="675"/>
      <c r="B34" s="677"/>
      <c r="C34" s="741"/>
      <c r="D34" s="742"/>
      <c r="E34" s="742"/>
      <c r="F34" s="742"/>
      <c r="G34" s="743"/>
      <c r="H34" s="723"/>
      <c r="I34" s="724"/>
      <c r="J34" s="724"/>
      <c r="K34" s="724"/>
      <c r="L34" s="726"/>
      <c r="M34" s="728"/>
      <c r="N34" s="728"/>
      <c r="O34" s="728"/>
      <c r="P34" s="728"/>
      <c r="Q34" s="724"/>
      <c r="R34" s="72"/>
      <c r="S34" s="73"/>
      <c r="T34" s="824"/>
      <c r="U34" s="825"/>
      <c r="V34" s="825"/>
      <c r="W34" s="826"/>
      <c r="X34" s="679"/>
      <c r="Y34" s="241"/>
      <c r="Z34" s="239"/>
      <c r="AA34" s="242"/>
      <c r="AB34" s="242"/>
      <c r="AC34" s="242"/>
      <c r="AD34" s="242"/>
      <c r="AE34" s="242"/>
      <c r="AF34" s="238"/>
      <c r="AG34" s="238"/>
      <c r="AH34" s="238"/>
      <c r="AI34" s="657"/>
      <c r="AJ34" s="371" t="s">
        <v>2518</v>
      </c>
      <c r="AK34" s="645" t="s">
        <v>2634</v>
      </c>
      <c r="AL34" s="645"/>
      <c r="AM34" s="645"/>
      <c r="AN34" s="645"/>
      <c r="AO34" s="645"/>
      <c r="AP34" s="645"/>
      <c r="AQ34" s="645"/>
      <c r="AR34" s="638"/>
    </row>
    <row r="35" spans="1:44" ht="12" customHeight="1">
      <c r="A35" s="675"/>
      <c r="B35" s="677"/>
      <c r="C35" s="741"/>
      <c r="D35" s="742"/>
      <c r="E35" s="742"/>
      <c r="F35" s="742"/>
      <c r="G35" s="743"/>
      <c r="H35" s="729" t="s">
        <v>1585</v>
      </c>
      <c r="I35" s="730"/>
      <c r="J35" s="730"/>
      <c r="K35" s="730"/>
      <c r="L35" s="730"/>
      <c r="M35" s="730"/>
      <c r="N35" s="730"/>
      <c r="O35" s="730"/>
      <c r="P35" s="730"/>
      <c r="Q35" s="730"/>
      <c r="R35" s="730"/>
      <c r="S35" s="731"/>
      <c r="T35" s="824"/>
      <c r="U35" s="825"/>
      <c r="V35" s="825"/>
      <c r="W35" s="826"/>
      <c r="X35" s="679"/>
      <c r="Y35" s="241"/>
      <c r="Z35" s="239"/>
      <c r="AA35" s="242"/>
      <c r="AB35" s="242"/>
      <c r="AC35" s="242"/>
      <c r="AD35" s="242"/>
      <c r="AE35" s="242"/>
      <c r="AF35" s="238"/>
      <c r="AG35" s="238"/>
      <c r="AH35" s="238"/>
      <c r="AI35" s="657"/>
      <c r="AJ35" s="667" t="s">
        <v>2519</v>
      </c>
      <c r="AK35" s="645" t="s">
        <v>2650</v>
      </c>
      <c r="AL35" s="645"/>
      <c r="AM35" s="645"/>
      <c r="AN35" s="645"/>
      <c r="AO35" s="645"/>
      <c r="AP35" s="645"/>
      <c r="AQ35" s="645"/>
      <c r="AR35" s="638"/>
    </row>
    <row r="36" spans="1:44" ht="12" customHeight="1" thickBot="1">
      <c r="A36" s="681"/>
      <c r="B36" s="683" t="s">
        <v>1581</v>
      </c>
      <c r="C36" s="741"/>
      <c r="D36" s="742"/>
      <c r="E36" s="742"/>
      <c r="F36" s="742"/>
      <c r="G36" s="743"/>
      <c r="H36" s="686" t="str">
        <f>+IF(M33="",""," "&amp;VLOOKUP(M33,$AJ$22:$AK$51,2,FALSE))</f>
        <v/>
      </c>
      <c r="I36" s="687"/>
      <c r="J36" s="687"/>
      <c r="K36" s="687"/>
      <c r="L36" s="687"/>
      <c r="M36" s="687"/>
      <c r="N36" s="687"/>
      <c r="O36" s="687"/>
      <c r="P36" s="687"/>
      <c r="Q36" s="687"/>
      <c r="R36" s="687"/>
      <c r="S36" s="688"/>
      <c r="T36" s="824"/>
      <c r="U36" s="825"/>
      <c r="V36" s="825"/>
      <c r="W36" s="826"/>
      <c r="X36" s="679"/>
      <c r="Y36" s="241"/>
      <c r="Z36" s="239"/>
      <c r="AA36" s="242"/>
      <c r="AB36" s="242"/>
      <c r="AC36" s="242"/>
      <c r="AD36" s="242"/>
      <c r="AE36" s="242"/>
      <c r="AF36" s="238"/>
      <c r="AG36" s="238"/>
      <c r="AH36" s="238"/>
      <c r="AI36" s="658"/>
      <c r="AJ36" s="669"/>
      <c r="AK36" s="646"/>
      <c r="AL36" s="646"/>
      <c r="AM36" s="646"/>
      <c r="AN36" s="646"/>
      <c r="AO36" s="646"/>
      <c r="AP36" s="646"/>
      <c r="AQ36" s="646"/>
      <c r="AR36" s="639"/>
    </row>
    <row r="37" spans="1:44" ht="12" customHeight="1">
      <c r="A37" s="675"/>
      <c r="B37" s="684"/>
      <c r="C37" s="732" t="s">
        <v>2506</v>
      </c>
      <c r="D37" s="733"/>
      <c r="E37" s="733"/>
      <c r="F37" s="733"/>
      <c r="G37" s="734"/>
      <c r="H37" s="686"/>
      <c r="I37" s="687"/>
      <c r="J37" s="687"/>
      <c r="K37" s="687"/>
      <c r="L37" s="687"/>
      <c r="M37" s="687"/>
      <c r="N37" s="687"/>
      <c r="O37" s="687"/>
      <c r="P37" s="687"/>
      <c r="Q37" s="687"/>
      <c r="R37" s="687"/>
      <c r="S37" s="688"/>
      <c r="T37" s="815" t="s">
        <v>2554</v>
      </c>
      <c r="U37" s="816"/>
      <c r="V37" s="816"/>
      <c r="W37" s="817"/>
      <c r="X37" s="679"/>
      <c r="Y37" s="241"/>
      <c r="Z37" s="239"/>
      <c r="AA37" s="242"/>
      <c r="AB37" s="242"/>
      <c r="AC37" s="242"/>
      <c r="AD37" s="242"/>
      <c r="AE37" s="242"/>
      <c r="AF37" s="238"/>
      <c r="AG37" s="238"/>
      <c r="AH37" s="238"/>
      <c r="AI37" s="634" t="s">
        <v>2928</v>
      </c>
      <c r="AJ37" s="372" t="s">
        <v>2520</v>
      </c>
      <c r="AK37" s="647" t="s">
        <v>2635</v>
      </c>
      <c r="AL37" s="647"/>
      <c r="AM37" s="647"/>
      <c r="AN37" s="647"/>
      <c r="AO37" s="647"/>
      <c r="AP37" s="647"/>
      <c r="AQ37" s="647"/>
      <c r="AR37" s="631" t="s">
        <v>2926</v>
      </c>
    </row>
    <row r="38" spans="1:44" ht="12" customHeight="1">
      <c r="A38" s="675"/>
      <c r="B38" s="684"/>
      <c r="C38" s="732"/>
      <c r="D38" s="733"/>
      <c r="E38" s="733"/>
      <c r="F38" s="733"/>
      <c r="G38" s="734"/>
      <c r="H38" s="686"/>
      <c r="I38" s="687"/>
      <c r="J38" s="687"/>
      <c r="K38" s="687"/>
      <c r="L38" s="687"/>
      <c r="M38" s="687"/>
      <c r="N38" s="687"/>
      <c r="O38" s="687"/>
      <c r="P38" s="687"/>
      <c r="Q38" s="687"/>
      <c r="R38" s="687"/>
      <c r="S38" s="688"/>
      <c r="T38" s="815"/>
      <c r="U38" s="816"/>
      <c r="V38" s="816"/>
      <c r="W38" s="817"/>
      <c r="X38" s="679"/>
      <c r="Y38" s="241"/>
      <c r="Z38" s="239"/>
      <c r="AA38" s="242"/>
      <c r="AB38" s="242"/>
      <c r="AC38" s="242"/>
      <c r="AD38" s="242"/>
      <c r="AE38" s="242"/>
      <c r="AF38" s="238"/>
      <c r="AG38" s="238"/>
      <c r="AH38" s="238"/>
      <c r="AI38" s="635"/>
      <c r="AJ38" s="370" t="s">
        <v>2521</v>
      </c>
      <c r="AK38" s="648" t="s">
        <v>2636</v>
      </c>
      <c r="AL38" s="648"/>
      <c r="AM38" s="648"/>
      <c r="AN38" s="648"/>
      <c r="AO38" s="648"/>
      <c r="AP38" s="648"/>
      <c r="AQ38" s="648"/>
      <c r="AR38" s="632"/>
    </row>
    <row r="39" spans="1:44" ht="12" customHeight="1">
      <c r="A39" s="682"/>
      <c r="B39" s="685"/>
      <c r="C39" s="735"/>
      <c r="D39" s="736"/>
      <c r="E39" s="736"/>
      <c r="F39" s="736"/>
      <c r="G39" s="737"/>
      <c r="H39" s="689"/>
      <c r="I39" s="690"/>
      <c r="J39" s="690"/>
      <c r="K39" s="690"/>
      <c r="L39" s="690"/>
      <c r="M39" s="690"/>
      <c r="N39" s="690"/>
      <c r="O39" s="690"/>
      <c r="P39" s="690"/>
      <c r="Q39" s="690"/>
      <c r="R39" s="690"/>
      <c r="S39" s="691"/>
      <c r="T39" s="818"/>
      <c r="U39" s="819"/>
      <c r="V39" s="819"/>
      <c r="W39" s="820"/>
      <c r="X39" s="680"/>
      <c r="Y39" s="241"/>
      <c r="Z39" s="239"/>
      <c r="AA39" s="242"/>
      <c r="AB39" s="242"/>
      <c r="AC39" s="242"/>
      <c r="AD39" s="242"/>
      <c r="AE39" s="242"/>
      <c r="AF39" s="238"/>
      <c r="AG39" s="238"/>
      <c r="AH39" s="238"/>
      <c r="AI39" s="635"/>
      <c r="AJ39" s="500" t="s">
        <v>2522</v>
      </c>
      <c r="AK39" s="640" t="s">
        <v>2637</v>
      </c>
      <c r="AL39" s="641"/>
      <c r="AM39" s="641"/>
      <c r="AN39" s="641"/>
      <c r="AO39" s="641"/>
      <c r="AP39" s="641"/>
      <c r="AQ39" s="642"/>
      <c r="AR39" s="632"/>
    </row>
    <row r="40" spans="1:44" ht="12" customHeight="1">
      <c r="A40" s="674"/>
      <c r="B40" s="676" t="s">
        <v>1580</v>
      </c>
      <c r="C40" s="738" t="s">
        <v>2538</v>
      </c>
      <c r="D40" s="739"/>
      <c r="E40" s="739"/>
      <c r="F40" s="739"/>
      <c r="G40" s="740"/>
      <c r="H40" s="721" t="s">
        <v>1584</v>
      </c>
      <c r="I40" s="722"/>
      <c r="J40" s="722"/>
      <c r="K40" s="722"/>
      <c r="L40" s="725" t="s">
        <v>1582</v>
      </c>
      <c r="M40" s="727"/>
      <c r="N40" s="727"/>
      <c r="O40" s="727"/>
      <c r="P40" s="727"/>
      <c r="Q40" s="722" t="s">
        <v>1583</v>
      </c>
      <c r="R40" s="70"/>
      <c r="S40" s="71"/>
      <c r="T40" s="821" t="s">
        <v>2622</v>
      </c>
      <c r="U40" s="822"/>
      <c r="V40" s="822"/>
      <c r="W40" s="823"/>
      <c r="X40" s="678">
        <v>2</v>
      </c>
      <c r="Y40" s="241">
        <v>4</v>
      </c>
      <c r="Z40" s="239">
        <f>+A40</f>
        <v>0</v>
      </c>
      <c r="AA40" s="242">
        <f>+A43</f>
        <v>0</v>
      </c>
      <c r="AB40" s="243">
        <f t="shared" ref="AB40" si="3">+M40</f>
        <v>0</v>
      </c>
      <c r="AC40" s="242" t="str">
        <f>+C44</f>
        <v>講演会　
座談会</v>
      </c>
      <c r="AD40" s="242" t="str">
        <f>+H43</f>
        <v/>
      </c>
      <c r="AE40" s="242" t="str">
        <f>+T40</f>
        <v>第４回
講師職業/肩書等</v>
      </c>
      <c r="AF40" s="242" t="str">
        <f>+T44</f>
        <v>④ 講師氏名</v>
      </c>
      <c r="AG40" s="238"/>
      <c r="AH40" s="238"/>
      <c r="AI40" s="635"/>
      <c r="AJ40" s="500" t="s">
        <v>2523</v>
      </c>
      <c r="AK40" s="640" t="s">
        <v>2638</v>
      </c>
      <c r="AL40" s="641"/>
      <c r="AM40" s="641"/>
      <c r="AN40" s="641"/>
      <c r="AO40" s="641"/>
      <c r="AP40" s="641"/>
      <c r="AQ40" s="642"/>
      <c r="AR40" s="632"/>
    </row>
    <row r="41" spans="1:44" ht="12" customHeight="1">
      <c r="A41" s="675"/>
      <c r="B41" s="677"/>
      <c r="C41" s="741"/>
      <c r="D41" s="742"/>
      <c r="E41" s="742"/>
      <c r="F41" s="742"/>
      <c r="G41" s="743"/>
      <c r="H41" s="723"/>
      <c r="I41" s="724"/>
      <c r="J41" s="724"/>
      <c r="K41" s="724"/>
      <c r="L41" s="726"/>
      <c r="M41" s="728"/>
      <c r="N41" s="728"/>
      <c r="O41" s="728"/>
      <c r="P41" s="728"/>
      <c r="Q41" s="724"/>
      <c r="R41" s="72"/>
      <c r="S41" s="73"/>
      <c r="T41" s="824"/>
      <c r="U41" s="825"/>
      <c r="V41" s="825"/>
      <c r="W41" s="826"/>
      <c r="X41" s="679"/>
      <c r="Y41" s="241"/>
      <c r="Z41" s="239"/>
      <c r="AA41" s="242"/>
      <c r="AB41" s="242"/>
      <c r="AC41" s="242"/>
      <c r="AD41" s="242"/>
      <c r="AE41" s="242"/>
      <c r="AF41" s="238"/>
      <c r="AG41" s="238"/>
      <c r="AH41" s="238"/>
      <c r="AI41" s="635"/>
      <c r="AJ41" s="500" t="s">
        <v>2524</v>
      </c>
      <c r="AK41" s="640" t="s">
        <v>2639</v>
      </c>
      <c r="AL41" s="641"/>
      <c r="AM41" s="641"/>
      <c r="AN41" s="641"/>
      <c r="AO41" s="641"/>
      <c r="AP41" s="641"/>
      <c r="AQ41" s="642"/>
      <c r="AR41" s="632"/>
    </row>
    <row r="42" spans="1:44" ht="12" customHeight="1" thickBot="1">
      <c r="A42" s="675"/>
      <c r="B42" s="677"/>
      <c r="C42" s="741"/>
      <c r="D42" s="742"/>
      <c r="E42" s="742"/>
      <c r="F42" s="742"/>
      <c r="G42" s="743"/>
      <c r="H42" s="729" t="s">
        <v>1585</v>
      </c>
      <c r="I42" s="730"/>
      <c r="J42" s="730"/>
      <c r="K42" s="730"/>
      <c r="L42" s="730"/>
      <c r="M42" s="730"/>
      <c r="N42" s="730"/>
      <c r="O42" s="730"/>
      <c r="P42" s="730"/>
      <c r="Q42" s="730"/>
      <c r="R42" s="730"/>
      <c r="S42" s="731"/>
      <c r="T42" s="824"/>
      <c r="U42" s="825"/>
      <c r="V42" s="825"/>
      <c r="W42" s="826"/>
      <c r="X42" s="679"/>
      <c r="Y42" s="241"/>
      <c r="Z42" s="239"/>
      <c r="AA42" s="242"/>
      <c r="AB42" s="242"/>
      <c r="AC42" s="242"/>
      <c r="AD42" s="242"/>
      <c r="AE42" s="242"/>
      <c r="AF42" s="238"/>
      <c r="AG42" s="238"/>
      <c r="AH42" s="238"/>
      <c r="AI42" s="636"/>
      <c r="AJ42" s="373" t="s">
        <v>2525</v>
      </c>
      <c r="AK42" s="643" t="s">
        <v>2640</v>
      </c>
      <c r="AL42" s="643"/>
      <c r="AM42" s="643"/>
      <c r="AN42" s="643"/>
      <c r="AO42" s="643"/>
      <c r="AP42" s="643"/>
      <c r="AQ42" s="643"/>
      <c r="AR42" s="633"/>
    </row>
    <row r="43" spans="1:44" ht="12" customHeight="1">
      <c r="A43" s="681"/>
      <c r="B43" s="683" t="s">
        <v>1581</v>
      </c>
      <c r="C43" s="741"/>
      <c r="D43" s="742"/>
      <c r="E43" s="742"/>
      <c r="F43" s="742"/>
      <c r="G43" s="743"/>
      <c r="H43" s="686" t="str">
        <f>+IF(M40="",""," "&amp;VLOOKUP(M40,$AJ$22:$AK$51,2,FALSE))</f>
        <v/>
      </c>
      <c r="I43" s="687"/>
      <c r="J43" s="687"/>
      <c r="K43" s="687"/>
      <c r="L43" s="687"/>
      <c r="M43" s="687"/>
      <c r="N43" s="687"/>
      <c r="O43" s="687"/>
      <c r="P43" s="687"/>
      <c r="Q43" s="687"/>
      <c r="R43" s="687"/>
      <c r="S43" s="688"/>
      <c r="T43" s="824"/>
      <c r="U43" s="825"/>
      <c r="V43" s="825"/>
      <c r="W43" s="826"/>
      <c r="X43" s="679"/>
      <c r="Y43" s="241"/>
      <c r="Z43" s="239"/>
      <c r="AA43" s="242"/>
      <c r="AB43" s="242"/>
      <c r="AC43" s="242"/>
      <c r="AD43" s="242"/>
      <c r="AE43" s="242"/>
      <c r="AF43" s="238"/>
      <c r="AG43" s="238"/>
      <c r="AH43" s="238"/>
      <c r="AI43" s="649" t="s">
        <v>1696</v>
      </c>
      <c r="AJ43" s="374" t="s">
        <v>2526</v>
      </c>
      <c r="AK43" s="665" t="s">
        <v>1552</v>
      </c>
      <c r="AL43" s="665"/>
      <c r="AM43" s="665"/>
      <c r="AN43" s="665"/>
      <c r="AO43" s="665"/>
      <c r="AP43" s="665"/>
      <c r="AQ43" s="665"/>
      <c r="AR43" s="501" t="s">
        <v>2526</v>
      </c>
    </row>
    <row r="44" spans="1:44" ht="12" customHeight="1">
      <c r="A44" s="675"/>
      <c r="B44" s="684"/>
      <c r="C44" s="732" t="s">
        <v>2506</v>
      </c>
      <c r="D44" s="733"/>
      <c r="E44" s="733"/>
      <c r="F44" s="733"/>
      <c r="G44" s="734"/>
      <c r="H44" s="686"/>
      <c r="I44" s="687"/>
      <c r="J44" s="687"/>
      <c r="K44" s="687"/>
      <c r="L44" s="687"/>
      <c r="M44" s="687"/>
      <c r="N44" s="687"/>
      <c r="O44" s="687"/>
      <c r="P44" s="687"/>
      <c r="Q44" s="687"/>
      <c r="R44" s="687"/>
      <c r="S44" s="688"/>
      <c r="T44" s="815" t="s">
        <v>2555</v>
      </c>
      <c r="U44" s="816"/>
      <c r="V44" s="816"/>
      <c r="W44" s="817"/>
      <c r="X44" s="679"/>
      <c r="Y44" s="241"/>
      <c r="Z44" s="239"/>
      <c r="AA44" s="242"/>
      <c r="AB44" s="242"/>
      <c r="AC44" s="242"/>
      <c r="AD44" s="242"/>
      <c r="AE44" s="242"/>
      <c r="AF44" s="238"/>
      <c r="AG44" s="238"/>
      <c r="AH44" s="238"/>
      <c r="AI44" s="650"/>
      <c r="AJ44" s="371" t="s">
        <v>2931</v>
      </c>
      <c r="AK44" s="666" t="s">
        <v>2641</v>
      </c>
      <c r="AL44" s="666"/>
      <c r="AM44" s="666"/>
      <c r="AN44" s="666"/>
      <c r="AO44" s="666"/>
      <c r="AP44" s="666"/>
      <c r="AQ44" s="666"/>
      <c r="AR44" s="502" t="s">
        <v>2527</v>
      </c>
    </row>
    <row r="45" spans="1:44" ht="12" customHeight="1">
      <c r="A45" s="675"/>
      <c r="B45" s="684"/>
      <c r="C45" s="732"/>
      <c r="D45" s="733"/>
      <c r="E45" s="733"/>
      <c r="F45" s="733"/>
      <c r="G45" s="734"/>
      <c r="H45" s="686"/>
      <c r="I45" s="687"/>
      <c r="J45" s="687"/>
      <c r="K45" s="687"/>
      <c r="L45" s="687"/>
      <c r="M45" s="687"/>
      <c r="N45" s="687"/>
      <c r="O45" s="687"/>
      <c r="P45" s="687"/>
      <c r="Q45" s="687"/>
      <c r="R45" s="687"/>
      <c r="S45" s="688"/>
      <c r="T45" s="815"/>
      <c r="U45" s="816"/>
      <c r="V45" s="816"/>
      <c r="W45" s="817"/>
      <c r="X45" s="679"/>
      <c r="Y45" s="241"/>
      <c r="Z45" s="239"/>
      <c r="AA45" s="242"/>
      <c r="AB45" s="242"/>
      <c r="AC45" s="242"/>
      <c r="AD45" s="242"/>
      <c r="AE45" s="242"/>
      <c r="AF45" s="238"/>
      <c r="AG45" s="238"/>
      <c r="AH45" s="238"/>
      <c r="AI45" s="650"/>
      <c r="AJ45" s="667" t="s">
        <v>2932</v>
      </c>
      <c r="AK45" s="666" t="s">
        <v>2642</v>
      </c>
      <c r="AL45" s="666"/>
      <c r="AM45" s="666"/>
      <c r="AN45" s="666"/>
      <c r="AO45" s="666"/>
      <c r="AP45" s="666"/>
      <c r="AQ45" s="666"/>
      <c r="AR45" s="668" t="s">
        <v>2930</v>
      </c>
    </row>
    <row r="46" spans="1:44" ht="12" customHeight="1">
      <c r="A46" s="682"/>
      <c r="B46" s="685"/>
      <c r="C46" s="735"/>
      <c r="D46" s="736"/>
      <c r="E46" s="736"/>
      <c r="F46" s="736"/>
      <c r="G46" s="737"/>
      <c r="H46" s="689"/>
      <c r="I46" s="690"/>
      <c r="J46" s="690"/>
      <c r="K46" s="690"/>
      <c r="L46" s="690"/>
      <c r="M46" s="690"/>
      <c r="N46" s="690"/>
      <c r="O46" s="690"/>
      <c r="P46" s="690"/>
      <c r="Q46" s="690"/>
      <c r="R46" s="690"/>
      <c r="S46" s="691"/>
      <c r="T46" s="818"/>
      <c r="U46" s="819"/>
      <c r="V46" s="819"/>
      <c r="W46" s="820"/>
      <c r="X46" s="680"/>
      <c r="Y46" s="241"/>
      <c r="Z46" s="239"/>
      <c r="AA46" s="242"/>
      <c r="AB46" s="242"/>
      <c r="AC46" s="242"/>
      <c r="AD46" s="242"/>
      <c r="AE46" s="242"/>
      <c r="AF46" s="238"/>
      <c r="AG46" s="238"/>
      <c r="AH46" s="238"/>
      <c r="AI46" s="650"/>
      <c r="AJ46" s="667"/>
      <c r="AK46" s="666"/>
      <c r="AL46" s="666"/>
      <c r="AM46" s="666"/>
      <c r="AN46" s="666"/>
      <c r="AO46" s="666"/>
      <c r="AP46" s="666"/>
      <c r="AQ46" s="666"/>
      <c r="AR46" s="668"/>
    </row>
    <row r="47" spans="1:44" ht="12" customHeight="1">
      <c r="A47" s="674"/>
      <c r="B47" s="676" t="s">
        <v>1580</v>
      </c>
      <c r="C47" s="738" t="s">
        <v>2539</v>
      </c>
      <c r="D47" s="739"/>
      <c r="E47" s="739"/>
      <c r="F47" s="739"/>
      <c r="G47" s="740"/>
      <c r="H47" s="721" t="s">
        <v>1584</v>
      </c>
      <c r="I47" s="722"/>
      <c r="J47" s="722"/>
      <c r="K47" s="722"/>
      <c r="L47" s="725" t="s">
        <v>1582</v>
      </c>
      <c r="M47" s="727"/>
      <c r="N47" s="727"/>
      <c r="O47" s="727"/>
      <c r="P47" s="727"/>
      <c r="Q47" s="722" t="s">
        <v>1583</v>
      </c>
      <c r="R47" s="70"/>
      <c r="S47" s="71"/>
      <c r="T47" s="821" t="s">
        <v>2623</v>
      </c>
      <c r="U47" s="822"/>
      <c r="V47" s="822"/>
      <c r="W47" s="823"/>
      <c r="X47" s="678">
        <v>2</v>
      </c>
      <c r="Y47" s="241">
        <v>5</v>
      </c>
      <c r="Z47" s="239">
        <f>+A47</f>
        <v>0</v>
      </c>
      <c r="AA47" s="242">
        <f>+A50</f>
        <v>0</v>
      </c>
      <c r="AB47" s="243">
        <f t="shared" ref="AB47" si="4">+M47</f>
        <v>0</v>
      </c>
      <c r="AC47" s="242" t="str">
        <f>+C51</f>
        <v>講演会　
座談会</v>
      </c>
      <c r="AD47" s="242" t="str">
        <f>+H50</f>
        <v/>
      </c>
      <c r="AE47" s="242" t="str">
        <f>+T47</f>
        <v>第５回
講師職業/肩書等</v>
      </c>
      <c r="AF47" s="242" t="str">
        <f>+T51</f>
        <v>⑤ 講師氏名</v>
      </c>
      <c r="AG47" s="238"/>
      <c r="AH47" s="238"/>
      <c r="AI47" s="650"/>
      <c r="AJ47" s="371" t="s">
        <v>2933</v>
      </c>
      <c r="AK47" s="666" t="s">
        <v>1553</v>
      </c>
      <c r="AL47" s="666"/>
      <c r="AM47" s="666"/>
      <c r="AN47" s="666"/>
      <c r="AO47" s="666"/>
      <c r="AP47" s="666"/>
      <c r="AQ47" s="666"/>
      <c r="AR47" s="502" t="s">
        <v>2929</v>
      </c>
    </row>
    <row r="48" spans="1:44" ht="12" customHeight="1">
      <c r="A48" s="675"/>
      <c r="B48" s="677"/>
      <c r="C48" s="741"/>
      <c r="D48" s="742"/>
      <c r="E48" s="742"/>
      <c r="F48" s="742"/>
      <c r="G48" s="743"/>
      <c r="H48" s="723"/>
      <c r="I48" s="724"/>
      <c r="J48" s="724"/>
      <c r="K48" s="724"/>
      <c r="L48" s="726"/>
      <c r="M48" s="728"/>
      <c r="N48" s="728"/>
      <c r="O48" s="728"/>
      <c r="P48" s="728"/>
      <c r="Q48" s="724"/>
      <c r="R48" s="72"/>
      <c r="S48" s="73"/>
      <c r="T48" s="824"/>
      <c r="U48" s="825"/>
      <c r="V48" s="825"/>
      <c r="W48" s="826"/>
      <c r="X48" s="679"/>
      <c r="Y48" s="241"/>
      <c r="Z48" s="239"/>
      <c r="AA48" s="242"/>
      <c r="AB48" s="242"/>
      <c r="AC48" s="242"/>
      <c r="AD48" s="242"/>
      <c r="AE48" s="242"/>
      <c r="AF48" s="238"/>
      <c r="AG48" s="238"/>
      <c r="AH48" s="238"/>
      <c r="AI48" s="650"/>
      <c r="AJ48" s="371" t="s">
        <v>2934</v>
      </c>
      <c r="AK48" s="666" t="s">
        <v>1554</v>
      </c>
      <c r="AL48" s="666"/>
      <c r="AM48" s="666"/>
      <c r="AN48" s="666"/>
      <c r="AO48" s="666"/>
      <c r="AP48" s="666"/>
      <c r="AQ48" s="666"/>
      <c r="AR48" s="502" t="s">
        <v>2531</v>
      </c>
    </row>
    <row r="49" spans="1:47" ht="12" customHeight="1">
      <c r="A49" s="675"/>
      <c r="B49" s="677"/>
      <c r="C49" s="741"/>
      <c r="D49" s="742"/>
      <c r="E49" s="742"/>
      <c r="F49" s="742"/>
      <c r="G49" s="743"/>
      <c r="H49" s="729" t="s">
        <v>1585</v>
      </c>
      <c r="I49" s="730"/>
      <c r="J49" s="730"/>
      <c r="K49" s="730"/>
      <c r="L49" s="730"/>
      <c r="M49" s="730"/>
      <c r="N49" s="730"/>
      <c r="O49" s="730"/>
      <c r="P49" s="730"/>
      <c r="Q49" s="730"/>
      <c r="R49" s="730"/>
      <c r="S49" s="731"/>
      <c r="T49" s="824"/>
      <c r="U49" s="825"/>
      <c r="V49" s="825"/>
      <c r="W49" s="826"/>
      <c r="X49" s="679"/>
      <c r="Y49" s="241"/>
      <c r="Z49" s="239"/>
      <c r="AA49" s="242"/>
      <c r="AB49" s="242"/>
      <c r="AC49" s="242"/>
      <c r="AD49" s="242"/>
      <c r="AE49" s="242"/>
      <c r="AF49" s="238"/>
      <c r="AG49" s="238"/>
      <c r="AH49" s="238"/>
      <c r="AI49" s="650"/>
      <c r="AJ49" s="667" t="s">
        <v>2935</v>
      </c>
      <c r="AK49" s="666" t="s">
        <v>2643</v>
      </c>
      <c r="AL49" s="666"/>
      <c r="AM49" s="666"/>
      <c r="AN49" s="666"/>
      <c r="AO49" s="666"/>
      <c r="AP49" s="666"/>
      <c r="AQ49" s="666"/>
      <c r="AR49" s="668" t="s">
        <v>2532</v>
      </c>
    </row>
    <row r="50" spans="1:47" ht="12" customHeight="1" thickBot="1">
      <c r="A50" s="681"/>
      <c r="B50" s="683" t="s">
        <v>1581</v>
      </c>
      <c r="C50" s="741"/>
      <c r="D50" s="742"/>
      <c r="E50" s="742"/>
      <c r="F50" s="742"/>
      <c r="G50" s="743"/>
      <c r="H50" s="686" t="str">
        <f>+IF(M47="",""," "&amp;VLOOKUP(M47,$AJ$22:$AK$51,2,FALSE))</f>
        <v/>
      </c>
      <c r="I50" s="687"/>
      <c r="J50" s="687"/>
      <c r="K50" s="687"/>
      <c r="L50" s="687"/>
      <c r="M50" s="687"/>
      <c r="N50" s="687"/>
      <c r="O50" s="687"/>
      <c r="P50" s="687"/>
      <c r="Q50" s="687"/>
      <c r="R50" s="687"/>
      <c r="S50" s="688"/>
      <c r="T50" s="824"/>
      <c r="U50" s="825"/>
      <c r="V50" s="825"/>
      <c r="W50" s="826"/>
      <c r="X50" s="679"/>
      <c r="Y50" s="241"/>
      <c r="Z50" s="239"/>
      <c r="AA50" s="242"/>
      <c r="AB50" s="242"/>
      <c r="AC50" s="242"/>
      <c r="AD50" s="242"/>
      <c r="AE50" s="242"/>
      <c r="AF50" s="238"/>
      <c r="AG50" s="238"/>
      <c r="AH50" s="238"/>
      <c r="AI50" s="651"/>
      <c r="AJ50" s="669"/>
      <c r="AK50" s="671"/>
      <c r="AL50" s="671"/>
      <c r="AM50" s="671"/>
      <c r="AN50" s="671"/>
      <c r="AO50" s="671"/>
      <c r="AP50" s="671"/>
      <c r="AQ50" s="671"/>
      <c r="AR50" s="670"/>
    </row>
    <row r="51" spans="1:47" ht="12" customHeight="1" thickBot="1">
      <c r="A51" s="675"/>
      <c r="B51" s="684"/>
      <c r="C51" s="732" t="s">
        <v>2506</v>
      </c>
      <c r="D51" s="733"/>
      <c r="E51" s="733"/>
      <c r="F51" s="733"/>
      <c r="G51" s="734"/>
      <c r="H51" s="686"/>
      <c r="I51" s="687"/>
      <c r="J51" s="687"/>
      <c r="K51" s="687"/>
      <c r="L51" s="687"/>
      <c r="M51" s="687"/>
      <c r="N51" s="687"/>
      <c r="O51" s="687"/>
      <c r="P51" s="687"/>
      <c r="Q51" s="687"/>
      <c r="R51" s="687"/>
      <c r="S51" s="688"/>
      <c r="T51" s="815" t="s">
        <v>2556</v>
      </c>
      <c r="U51" s="816"/>
      <c r="V51" s="816"/>
      <c r="W51" s="817"/>
      <c r="X51" s="679"/>
      <c r="Y51" s="241"/>
      <c r="Z51" s="239"/>
      <c r="AA51" s="242"/>
      <c r="AB51" s="242"/>
      <c r="AC51" s="242"/>
      <c r="AD51" s="242"/>
      <c r="AE51" s="242"/>
      <c r="AF51" s="238"/>
      <c r="AG51" s="238"/>
      <c r="AH51" s="238"/>
    </row>
    <row r="52" spans="1:47" ht="12" customHeight="1">
      <c r="A52" s="675"/>
      <c r="B52" s="684"/>
      <c r="C52" s="732"/>
      <c r="D52" s="733"/>
      <c r="E52" s="733"/>
      <c r="F52" s="733"/>
      <c r="G52" s="734"/>
      <c r="H52" s="686"/>
      <c r="I52" s="687"/>
      <c r="J52" s="687"/>
      <c r="K52" s="687"/>
      <c r="L52" s="687"/>
      <c r="M52" s="687"/>
      <c r="N52" s="687"/>
      <c r="O52" s="687"/>
      <c r="P52" s="687"/>
      <c r="Q52" s="687"/>
      <c r="R52" s="687"/>
      <c r="S52" s="688"/>
      <c r="T52" s="815"/>
      <c r="U52" s="816"/>
      <c r="V52" s="816"/>
      <c r="W52" s="817"/>
      <c r="X52" s="679"/>
      <c r="Y52" s="241"/>
      <c r="Z52" s="239"/>
      <c r="AA52" s="242"/>
      <c r="AB52" s="242"/>
      <c r="AC52" s="242"/>
      <c r="AD52" s="242"/>
      <c r="AE52" s="242"/>
      <c r="AF52" s="238"/>
      <c r="AG52" s="238"/>
      <c r="AH52" s="238"/>
      <c r="AI52" s="659" t="s">
        <v>2557</v>
      </c>
      <c r="AJ52" s="660"/>
      <c r="AK52" s="660"/>
      <c r="AL52" s="660"/>
      <c r="AM52" s="660"/>
      <c r="AN52" s="660"/>
      <c r="AO52" s="660"/>
      <c r="AP52" s="660"/>
      <c r="AQ52" s="660"/>
      <c r="AR52" s="661"/>
    </row>
    <row r="53" spans="1:47" ht="12" customHeight="1" thickBot="1">
      <c r="A53" s="682"/>
      <c r="B53" s="685"/>
      <c r="C53" s="735"/>
      <c r="D53" s="736"/>
      <c r="E53" s="736"/>
      <c r="F53" s="736"/>
      <c r="G53" s="737"/>
      <c r="H53" s="689"/>
      <c r="I53" s="690"/>
      <c r="J53" s="690"/>
      <c r="K53" s="690"/>
      <c r="L53" s="690"/>
      <c r="M53" s="690"/>
      <c r="N53" s="690"/>
      <c r="O53" s="690"/>
      <c r="P53" s="690"/>
      <c r="Q53" s="690"/>
      <c r="R53" s="690"/>
      <c r="S53" s="691"/>
      <c r="T53" s="818"/>
      <c r="U53" s="819"/>
      <c r="V53" s="819"/>
      <c r="W53" s="820"/>
      <c r="X53" s="680"/>
      <c r="Y53" s="144"/>
      <c r="Z53" s="143"/>
      <c r="AA53" s="182"/>
      <c r="AB53" s="182"/>
      <c r="AC53" s="182"/>
      <c r="AD53" s="182"/>
      <c r="AE53" s="182"/>
      <c r="AI53" s="662"/>
      <c r="AJ53" s="663"/>
      <c r="AK53" s="663"/>
      <c r="AL53" s="663"/>
      <c r="AM53" s="663"/>
      <c r="AN53" s="663"/>
      <c r="AO53" s="663"/>
      <c r="AP53" s="663"/>
      <c r="AQ53" s="663"/>
      <c r="AR53" s="664"/>
    </row>
    <row r="54" spans="1:47" s="66" customFormat="1" ht="12" customHeight="1">
      <c r="A54" s="652" t="s">
        <v>2760</v>
      </c>
      <c r="B54" s="652"/>
      <c r="C54" s="652"/>
      <c r="D54" s="652"/>
      <c r="E54" s="652"/>
      <c r="F54" s="652"/>
      <c r="G54" s="652"/>
      <c r="H54" s="652"/>
      <c r="I54" s="652"/>
      <c r="J54" s="652"/>
      <c r="K54" s="652"/>
      <c r="L54" s="652"/>
      <c r="M54" s="652"/>
      <c r="N54" s="652"/>
      <c r="O54" s="652"/>
      <c r="P54" s="652"/>
      <c r="Q54" s="652"/>
      <c r="R54" s="652"/>
      <c r="S54" s="652"/>
      <c r="T54" s="652"/>
      <c r="U54" s="652"/>
      <c r="V54" s="652"/>
      <c r="W54" s="652"/>
      <c r="X54" s="652"/>
      <c r="Y54" s="78"/>
      <c r="Z54" s="78"/>
      <c r="AA54" s="183"/>
      <c r="AB54" s="183"/>
      <c r="AC54" s="183"/>
      <c r="AD54" s="183"/>
      <c r="AE54" s="183"/>
      <c r="AF54" s="147"/>
      <c r="AG54" s="147"/>
      <c r="AH54" s="147"/>
    </row>
    <row r="55" spans="1:47" ht="12" customHeight="1">
      <c r="A55" s="617"/>
      <c r="B55" s="617"/>
      <c r="C55" s="617"/>
      <c r="D55" s="617"/>
      <c r="E55" s="617"/>
      <c r="F55" s="617"/>
      <c r="G55" s="617"/>
      <c r="H55" s="617"/>
      <c r="I55" s="617"/>
      <c r="J55" s="617"/>
      <c r="K55" s="617"/>
      <c r="L55" s="617"/>
      <c r="M55" s="617"/>
      <c r="N55" s="617"/>
      <c r="O55" s="617"/>
      <c r="P55" s="617"/>
      <c r="Q55" s="617"/>
      <c r="R55" s="617"/>
      <c r="S55" s="617"/>
      <c r="T55" s="617"/>
      <c r="U55" s="617"/>
      <c r="V55" s="617"/>
      <c r="W55" s="617"/>
      <c r="X55" s="617"/>
      <c r="Y55" s="76"/>
      <c r="Z55" s="76"/>
    </row>
    <row r="56" spans="1:47" ht="12" customHeight="1">
      <c r="A56" s="617"/>
      <c r="B56" s="617"/>
      <c r="C56" s="617"/>
      <c r="D56" s="617"/>
      <c r="E56" s="617"/>
      <c r="F56" s="617"/>
      <c r="G56" s="617"/>
      <c r="H56" s="617"/>
      <c r="I56" s="617"/>
      <c r="J56" s="617"/>
      <c r="K56" s="617"/>
      <c r="L56" s="617"/>
      <c r="M56" s="617"/>
      <c r="N56" s="617"/>
      <c r="O56" s="617"/>
      <c r="P56" s="617"/>
      <c r="Q56" s="617"/>
      <c r="R56" s="617"/>
      <c r="S56" s="617"/>
      <c r="T56" s="617"/>
      <c r="U56" s="617"/>
      <c r="V56" s="617"/>
      <c r="W56" s="617"/>
      <c r="X56" s="617"/>
      <c r="Y56" s="76"/>
      <c r="Z56" s="76"/>
      <c r="AL56" s="147"/>
      <c r="AM56" s="66"/>
      <c r="AN56" s="66"/>
      <c r="AO56" s="66"/>
      <c r="AP56" s="66"/>
      <c r="AQ56" s="66"/>
      <c r="AR56" s="66"/>
    </row>
    <row r="57" spans="1:47" ht="13.5" customHeight="1">
      <c r="A57" s="617" t="s">
        <v>2761</v>
      </c>
      <c r="B57" s="617"/>
      <c r="C57" s="617"/>
      <c r="D57" s="617"/>
      <c r="E57" s="617"/>
      <c r="F57" s="617"/>
      <c r="G57" s="617"/>
      <c r="H57" s="617"/>
      <c r="I57" s="617"/>
      <c r="J57" s="617"/>
      <c r="K57" s="617"/>
      <c r="L57" s="617"/>
      <c r="M57" s="617"/>
      <c r="N57" s="617"/>
      <c r="O57" s="617"/>
      <c r="P57" s="617"/>
      <c r="Q57" s="617"/>
      <c r="R57" s="617"/>
      <c r="S57" s="617"/>
      <c r="T57" s="617"/>
      <c r="U57" s="617"/>
      <c r="V57" s="617"/>
      <c r="W57" s="617"/>
      <c r="X57" s="617"/>
      <c r="Y57" s="491"/>
      <c r="Z57" s="491"/>
      <c r="AA57" s="492"/>
      <c r="AB57" s="492"/>
      <c r="AC57" s="492"/>
      <c r="AD57" s="492"/>
      <c r="AE57" s="492"/>
      <c r="AF57" s="493"/>
      <c r="AG57" s="493"/>
      <c r="AH57" s="493"/>
      <c r="AI57" s="494"/>
      <c r="AJ57" s="493"/>
      <c r="AK57" s="493"/>
      <c r="AL57" s="493"/>
      <c r="AM57" s="491"/>
      <c r="AN57" s="491"/>
      <c r="AO57" s="491"/>
      <c r="AP57" s="491"/>
      <c r="AQ57" s="491"/>
      <c r="AR57" s="491"/>
    </row>
    <row r="58" spans="1:47" ht="13.5" customHeight="1">
      <c r="A58" s="617"/>
      <c r="B58" s="617"/>
      <c r="C58" s="617"/>
      <c r="D58" s="617"/>
      <c r="E58" s="617"/>
      <c r="F58" s="617"/>
      <c r="G58" s="617"/>
      <c r="H58" s="617"/>
      <c r="I58" s="617"/>
      <c r="J58" s="617"/>
      <c r="K58" s="617"/>
      <c r="L58" s="617"/>
      <c r="M58" s="617"/>
      <c r="N58" s="617"/>
      <c r="O58" s="617"/>
      <c r="P58" s="617"/>
      <c r="Q58" s="617"/>
      <c r="R58" s="617"/>
      <c r="S58" s="617"/>
      <c r="T58" s="617"/>
      <c r="U58" s="617"/>
      <c r="V58" s="617"/>
      <c r="W58" s="617"/>
      <c r="X58" s="617"/>
      <c r="Y58" s="491"/>
      <c r="Z58" s="491"/>
      <c r="AA58" s="492"/>
      <c r="AB58" s="492"/>
      <c r="AC58" s="492"/>
      <c r="AD58" s="492"/>
      <c r="AE58" s="492"/>
      <c r="AF58" s="493"/>
      <c r="AG58" s="493"/>
      <c r="AH58" s="493"/>
      <c r="AI58" s="493"/>
      <c r="AJ58" s="493"/>
      <c r="AK58" s="493"/>
      <c r="AL58" s="493"/>
      <c r="AM58" s="491"/>
      <c r="AN58" s="491"/>
      <c r="AO58" s="491"/>
      <c r="AP58" s="491"/>
      <c r="AQ58" s="491"/>
      <c r="AR58" s="491"/>
    </row>
    <row r="59" spans="1:47" ht="18.75" customHeight="1">
      <c r="A59" s="534"/>
      <c r="B59" s="534"/>
      <c r="C59" s="534"/>
      <c r="D59" s="534"/>
      <c r="E59" s="534"/>
      <c r="F59" s="534"/>
      <c r="G59" s="534"/>
      <c r="H59" s="534"/>
      <c r="I59" s="534"/>
      <c r="J59" s="534"/>
      <c r="K59" s="534"/>
      <c r="L59" s="534"/>
      <c r="M59" s="534"/>
      <c r="N59" s="534"/>
      <c r="O59" s="534"/>
      <c r="P59" s="534"/>
      <c r="Q59" s="534"/>
      <c r="R59" s="534"/>
      <c r="S59" s="534"/>
      <c r="T59" s="534"/>
      <c r="U59" s="534"/>
      <c r="V59" s="534"/>
      <c r="W59" s="534"/>
      <c r="X59" s="534"/>
      <c r="Y59" s="491"/>
      <c r="Z59" s="491"/>
      <c r="AA59" s="492"/>
      <c r="AB59" s="492"/>
      <c r="AC59" s="492"/>
      <c r="AD59" s="492"/>
      <c r="AE59" s="492"/>
      <c r="AF59" s="493"/>
      <c r="AG59" s="493"/>
      <c r="AH59" s="493"/>
      <c r="AI59" s="493"/>
      <c r="AJ59" s="493"/>
      <c r="AK59" s="493"/>
      <c r="AL59" s="493"/>
      <c r="AM59" s="491"/>
      <c r="AN59" s="491"/>
      <c r="AO59" s="491"/>
      <c r="AP59" s="491"/>
      <c r="AQ59" s="491"/>
      <c r="AR59" s="491"/>
    </row>
    <row r="60" spans="1:47" ht="23.25" hidden="1" customHeight="1">
      <c r="A60" s="535"/>
      <c r="B60" s="535"/>
      <c r="C60" s="535"/>
      <c r="D60" s="535"/>
      <c r="E60" s="535"/>
      <c r="F60" s="535"/>
      <c r="G60" s="535"/>
      <c r="H60" s="535"/>
      <c r="I60" s="535"/>
      <c r="J60" s="535"/>
      <c r="K60" s="535"/>
      <c r="L60" s="535"/>
      <c r="M60" s="535"/>
      <c r="N60" s="535"/>
      <c r="O60" s="535"/>
      <c r="P60" s="535"/>
      <c r="Q60" s="535"/>
      <c r="R60" s="535"/>
      <c r="S60" s="535"/>
      <c r="T60" s="535"/>
      <c r="U60" s="535"/>
      <c r="V60" s="535"/>
      <c r="W60" s="535"/>
      <c r="X60" s="535"/>
      <c r="Y60" s="536"/>
      <c r="Z60" s="536"/>
      <c r="AA60" s="537"/>
      <c r="AB60" s="537"/>
      <c r="AC60" s="537"/>
      <c r="AD60" s="537"/>
      <c r="AE60" s="537"/>
      <c r="AF60" s="538"/>
      <c r="AG60" s="538"/>
      <c r="AH60" s="538"/>
      <c r="AI60" s="538"/>
      <c r="AJ60" s="538"/>
      <c r="AK60" s="538"/>
      <c r="AL60" s="538"/>
      <c r="AM60" s="536"/>
      <c r="AN60" s="536"/>
      <c r="AO60" s="536"/>
      <c r="AP60" s="536"/>
      <c r="AQ60" s="536"/>
      <c r="AR60" s="536"/>
    </row>
    <row r="61" spans="1:47" ht="23.25" hidden="1" customHeight="1">
      <c r="A61" s="473">
        <v>4</v>
      </c>
      <c r="B61" s="473">
        <v>1</v>
      </c>
      <c r="C61" s="473" t="s">
        <v>1609</v>
      </c>
      <c r="D61" s="474" t="s">
        <v>1648</v>
      </c>
      <c r="E61" s="475"/>
      <c r="F61" s="475"/>
      <c r="G61" s="475"/>
      <c r="H61" s="475"/>
      <c r="I61" s="475"/>
      <c r="J61" s="476" t="s">
        <v>2508</v>
      </c>
      <c r="K61" s="489" t="s">
        <v>2626</v>
      </c>
      <c r="L61" s="490"/>
      <c r="M61" s="475"/>
      <c r="N61" s="475"/>
      <c r="O61" s="475"/>
      <c r="P61" s="475"/>
      <c r="Q61" s="475"/>
      <c r="R61" s="475"/>
      <c r="S61" s="475"/>
      <c r="T61" s="475"/>
      <c r="U61" s="475"/>
      <c r="V61" s="475"/>
      <c r="W61" s="475"/>
      <c r="X61" s="478">
        <v>1</v>
      </c>
      <c r="Y61" s="478" t="s">
        <v>1541</v>
      </c>
      <c r="Z61" s="478">
        <v>1</v>
      </c>
      <c r="AA61" s="478" t="s">
        <v>0</v>
      </c>
      <c r="AB61" s="479"/>
      <c r="AC61" s="479"/>
      <c r="AD61" s="479"/>
      <c r="AE61" s="479"/>
      <c r="AF61" s="480"/>
      <c r="AG61" s="480"/>
      <c r="AH61" s="480"/>
      <c r="AI61" s="480"/>
      <c r="AJ61" s="480"/>
      <c r="AK61" s="480"/>
      <c r="AL61" s="480"/>
      <c r="AM61" s="475"/>
      <c r="AN61" s="475"/>
      <c r="AO61" s="475"/>
      <c r="AP61" s="475"/>
      <c r="AQ61" s="475"/>
      <c r="AR61" s="475"/>
      <c r="AS61" s="364"/>
      <c r="AT61" s="364"/>
      <c r="AU61" s="364"/>
    </row>
    <row r="62" spans="1:47" ht="23.25" hidden="1" customHeight="1">
      <c r="A62" s="473">
        <v>5</v>
      </c>
      <c r="B62" s="473">
        <v>2</v>
      </c>
      <c r="C62" s="473">
        <v>2</v>
      </c>
      <c r="D62" s="474" t="s">
        <v>1647</v>
      </c>
      <c r="E62" s="475"/>
      <c r="F62" s="475"/>
      <c r="G62" s="475"/>
      <c r="H62" s="475"/>
      <c r="I62" s="475"/>
      <c r="J62" s="476" t="s">
        <v>2509</v>
      </c>
      <c r="K62" s="489" t="s">
        <v>2627</v>
      </c>
      <c r="L62" s="490"/>
      <c r="M62" s="475"/>
      <c r="N62" s="475"/>
      <c r="O62" s="475"/>
      <c r="P62" s="475"/>
      <c r="Q62" s="475"/>
      <c r="R62" s="475"/>
      <c r="S62" s="475"/>
      <c r="T62" s="475"/>
      <c r="U62" s="475"/>
      <c r="V62" s="475"/>
      <c r="W62" s="475"/>
      <c r="X62" s="478">
        <v>2</v>
      </c>
      <c r="Y62" s="478" t="s">
        <v>1666</v>
      </c>
      <c r="Z62" s="478">
        <v>2</v>
      </c>
      <c r="AA62" s="478" t="s">
        <v>1</v>
      </c>
      <c r="AB62" s="479"/>
      <c r="AC62" s="479"/>
      <c r="AD62" s="479"/>
      <c r="AE62" s="479"/>
      <c r="AF62" s="480"/>
      <c r="AG62" s="480"/>
      <c r="AH62" s="480"/>
      <c r="AI62" s="480"/>
      <c r="AJ62" s="481"/>
      <c r="AK62" s="481"/>
      <c r="AL62" s="481"/>
      <c r="AM62" s="482"/>
      <c r="AN62" s="482"/>
      <c r="AO62" s="475"/>
      <c r="AP62" s="475"/>
      <c r="AQ62" s="475"/>
      <c r="AR62" s="475"/>
      <c r="AS62" s="364"/>
      <c r="AT62" s="364"/>
      <c r="AU62" s="364"/>
    </row>
    <row r="63" spans="1:47" ht="23.25" hidden="1" customHeight="1">
      <c r="A63" s="473">
        <v>6</v>
      </c>
      <c r="B63" s="473">
        <v>3</v>
      </c>
      <c r="C63" s="473">
        <v>3</v>
      </c>
      <c r="D63" s="474" t="s">
        <v>2540</v>
      </c>
      <c r="E63" s="475"/>
      <c r="F63" s="475"/>
      <c r="G63" s="475"/>
      <c r="H63" s="475"/>
      <c r="I63" s="475"/>
      <c r="J63" s="476" t="s">
        <v>2510</v>
      </c>
      <c r="K63" s="489" t="s">
        <v>2628</v>
      </c>
      <c r="L63" s="490"/>
      <c r="M63" s="475"/>
      <c r="N63" s="475"/>
      <c r="O63" s="475"/>
      <c r="P63" s="475"/>
      <c r="Q63" s="475"/>
      <c r="R63" s="475"/>
      <c r="S63" s="475"/>
      <c r="T63" s="475"/>
      <c r="U63" s="475"/>
      <c r="V63" s="475"/>
      <c r="W63" s="475"/>
      <c r="X63" s="478">
        <v>3</v>
      </c>
      <c r="Y63" s="478" t="s">
        <v>1643</v>
      </c>
      <c r="Z63" s="478">
        <v>3</v>
      </c>
      <c r="AA63" s="478" t="s">
        <v>2</v>
      </c>
      <c r="AB63" s="479"/>
      <c r="AC63" s="479"/>
      <c r="AD63" s="479"/>
      <c r="AE63" s="479"/>
      <c r="AF63" s="480"/>
      <c r="AG63" s="480"/>
      <c r="AH63" s="480"/>
      <c r="AI63" s="480"/>
      <c r="AJ63" s="480"/>
      <c r="AK63" s="480"/>
      <c r="AL63" s="480"/>
      <c r="AM63" s="475"/>
      <c r="AN63" s="475"/>
      <c r="AO63" s="475"/>
      <c r="AP63" s="475"/>
      <c r="AQ63" s="475"/>
      <c r="AR63" s="475"/>
      <c r="AS63" s="364"/>
      <c r="AT63" s="364"/>
      <c r="AU63" s="364"/>
    </row>
    <row r="64" spans="1:47" ht="23.25" hidden="1" customHeight="1">
      <c r="A64" s="473">
        <v>7</v>
      </c>
      <c r="B64" s="473">
        <v>4</v>
      </c>
      <c r="C64" s="473">
        <v>4</v>
      </c>
      <c r="D64" s="475"/>
      <c r="E64" s="475"/>
      <c r="F64" s="475"/>
      <c r="G64" s="475"/>
      <c r="H64" s="475"/>
      <c r="I64" s="475"/>
      <c r="J64" s="476" t="s">
        <v>2511</v>
      </c>
      <c r="K64" s="489" t="s">
        <v>2629</v>
      </c>
      <c r="L64" s="490"/>
      <c r="M64" s="475"/>
      <c r="N64" s="475"/>
      <c r="O64" s="475"/>
      <c r="P64" s="475"/>
      <c r="Q64" s="475"/>
      <c r="R64" s="475"/>
      <c r="S64" s="475"/>
      <c r="T64" s="475"/>
      <c r="U64" s="475"/>
      <c r="V64" s="475"/>
      <c r="W64" s="475"/>
      <c r="X64" s="478">
        <v>4</v>
      </c>
      <c r="Y64" s="478" t="s">
        <v>1542</v>
      </c>
      <c r="Z64" s="478">
        <v>4</v>
      </c>
      <c r="AA64" s="478" t="s">
        <v>3</v>
      </c>
      <c r="AB64" s="479"/>
      <c r="AC64" s="479"/>
      <c r="AD64" s="479"/>
      <c r="AE64" s="479"/>
      <c r="AF64" s="480"/>
      <c r="AG64" s="480"/>
      <c r="AH64" s="480"/>
      <c r="AI64" s="480"/>
      <c r="AJ64" s="480"/>
      <c r="AK64" s="480"/>
      <c r="AL64" s="480"/>
      <c r="AM64" s="475"/>
      <c r="AN64" s="475"/>
      <c r="AO64" s="475"/>
      <c r="AP64" s="475"/>
      <c r="AQ64" s="475"/>
      <c r="AR64" s="475"/>
      <c r="AS64" s="364"/>
      <c r="AT64" s="364"/>
      <c r="AU64" s="364"/>
    </row>
    <row r="65" spans="1:47" ht="23.25" hidden="1" customHeight="1">
      <c r="A65" s="473">
        <v>8</v>
      </c>
      <c r="B65" s="473">
        <v>5</v>
      </c>
      <c r="C65" s="473">
        <v>5</v>
      </c>
      <c r="D65" s="475"/>
      <c r="E65" s="475"/>
      <c r="F65" s="475"/>
      <c r="G65" s="475"/>
      <c r="H65" s="475"/>
      <c r="I65" s="475"/>
      <c r="J65" s="476" t="s">
        <v>2512</v>
      </c>
      <c r="K65" s="489" t="s">
        <v>2630</v>
      </c>
      <c r="L65" s="490"/>
      <c r="M65" s="475"/>
      <c r="N65" s="475"/>
      <c r="O65" s="475"/>
      <c r="P65" s="475"/>
      <c r="Q65" s="475"/>
      <c r="R65" s="475"/>
      <c r="S65" s="475"/>
      <c r="T65" s="475"/>
      <c r="U65" s="475"/>
      <c r="V65" s="475"/>
      <c r="W65" s="475"/>
      <c r="X65" s="478">
        <v>5</v>
      </c>
      <c r="Y65" s="478" t="s">
        <v>1543</v>
      </c>
      <c r="Z65" s="478">
        <v>5</v>
      </c>
      <c r="AA65" s="478" t="s">
        <v>4</v>
      </c>
      <c r="AB65" s="479"/>
      <c r="AC65" s="479"/>
      <c r="AD65" s="479"/>
      <c r="AE65" s="479"/>
      <c r="AF65" s="480"/>
      <c r="AG65" s="480"/>
      <c r="AH65" s="480"/>
      <c r="AI65" s="480"/>
      <c r="AJ65" s="480"/>
      <c r="AK65" s="480"/>
      <c r="AL65" s="477"/>
      <c r="AM65" s="477"/>
      <c r="AN65" s="483"/>
      <c r="AO65" s="483"/>
      <c r="AP65" s="483"/>
      <c r="AQ65" s="483"/>
      <c r="AR65" s="483"/>
      <c r="AS65" s="364"/>
      <c r="AT65" s="364"/>
      <c r="AU65" s="364"/>
    </row>
    <row r="66" spans="1:47" ht="23.25" hidden="1" customHeight="1">
      <c r="A66" s="473">
        <v>9</v>
      </c>
      <c r="B66" s="473">
        <v>6</v>
      </c>
      <c r="C66" s="473">
        <v>6</v>
      </c>
      <c r="D66" s="474" t="s">
        <v>2709</v>
      </c>
      <c r="E66" s="475"/>
      <c r="F66" s="475"/>
      <c r="G66" s="475"/>
      <c r="H66" s="475"/>
      <c r="I66" s="475"/>
      <c r="J66" s="476" t="s">
        <v>2513</v>
      </c>
      <c r="K66" s="489" t="s">
        <v>1551</v>
      </c>
      <c r="L66" s="490"/>
      <c r="M66" s="475"/>
      <c r="N66" s="475"/>
      <c r="O66" s="475"/>
      <c r="P66" s="475"/>
      <c r="Q66" s="475"/>
      <c r="R66" s="475"/>
      <c r="S66" s="475"/>
      <c r="T66" s="475"/>
      <c r="U66" s="475"/>
      <c r="V66" s="475"/>
      <c r="W66" s="475"/>
      <c r="X66" s="478">
        <v>6</v>
      </c>
      <c r="Y66" s="478" t="s">
        <v>1544</v>
      </c>
      <c r="Z66" s="478">
        <v>6</v>
      </c>
      <c r="AA66" s="478" t="s">
        <v>5</v>
      </c>
      <c r="AB66" s="479"/>
      <c r="AC66" s="479"/>
      <c r="AD66" s="479"/>
      <c r="AE66" s="479"/>
      <c r="AF66" s="480"/>
      <c r="AG66" s="480"/>
      <c r="AH66" s="480"/>
      <c r="AI66" s="480"/>
      <c r="AJ66" s="480"/>
      <c r="AK66" s="480"/>
      <c r="AL66" s="477"/>
      <c r="AM66" s="477"/>
      <c r="AN66" s="483"/>
      <c r="AO66" s="483"/>
      <c r="AP66" s="483"/>
      <c r="AQ66" s="483"/>
      <c r="AR66" s="483"/>
      <c r="AS66" s="364"/>
      <c r="AT66" s="364"/>
      <c r="AU66" s="364"/>
    </row>
    <row r="67" spans="1:47" ht="23.25" hidden="1" customHeight="1">
      <c r="A67" s="473">
        <v>10</v>
      </c>
      <c r="B67" s="473">
        <v>7</v>
      </c>
      <c r="C67" s="473">
        <v>7</v>
      </c>
      <c r="D67" s="474" t="s">
        <v>2710</v>
      </c>
      <c r="E67" s="475"/>
      <c r="F67" s="475"/>
      <c r="G67" s="475"/>
      <c r="H67" s="475"/>
      <c r="I67" s="475"/>
      <c r="J67" s="476" t="s">
        <v>2514</v>
      </c>
      <c r="K67" s="489" t="s">
        <v>2631</v>
      </c>
      <c r="L67" s="490"/>
      <c r="M67" s="475"/>
      <c r="N67" s="475"/>
      <c r="O67" s="475"/>
      <c r="P67" s="475"/>
      <c r="Q67" s="475"/>
      <c r="R67" s="475"/>
      <c r="S67" s="475"/>
      <c r="T67" s="475"/>
      <c r="U67" s="475"/>
      <c r="V67" s="475"/>
      <c r="W67" s="475"/>
      <c r="X67" s="478">
        <v>7</v>
      </c>
      <c r="Y67" s="478" t="s">
        <v>1545</v>
      </c>
      <c r="Z67" s="478">
        <v>7</v>
      </c>
      <c r="AA67" s="478" t="s">
        <v>6</v>
      </c>
      <c r="AB67" s="479"/>
      <c r="AC67" s="479"/>
      <c r="AD67" s="479"/>
      <c r="AE67" s="479"/>
      <c r="AF67" s="480"/>
      <c r="AG67" s="480"/>
      <c r="AH67" s="480"/>
      <c r="AI67" s="480"/>
      <c r="AJ67" s="480"/>
      <c r="AK67" s="480"/>
      <c r="AL67" s="477"/>
      <c r="AM67" s="477"/>
      <c r="AN67" s="483"/>
      <c r="AO67" s="483"/>
      <c r="AP67" s="483"/>
      <c r="AQ67" s="483"/>
      <c r="AR67" s="483"/>
      <c r="AS67" s="364"/>
      <c r="AT67" s="364"/>
      <c r="AU67" s="364"/>
    </row>
    <row r="68" spans="1:47" ht="23.25" hidden="1" customHeight="1">
      <c r="A68" s="473">
        <v>11</v>
      </c>
      <c r="B68" s="473">
        <v>8</v>
      </c>
      <c r="C68" s="473">
        <v>8</v>
      </c>
      <c r="D68" s="474"/>
      <c r="E68" s="475"/>
      <c r="F68" s="475"/>
      <c r="G68" s="475"/>
      <c r="H68" s="475"/>
      <c r="I68" s="475"/>
      <c r="J68" s="476" t="s">
        <v>2515</v>
      </c>
      <c r="K68" s="489" t="s">
        <v>1550</v>
      </c>
      <c r="L68" s="490"/>
      <c r="M68" s="475"/>
      <c r="N68" s="475"/>
      <c r="O68" s="475"/>
      <c r="P68" s="475"/>
      <c r="Q68" s="475"/>
      <c r="R68" s="475"/>
      <c r="S68" s="475"/>
      <c r="T68" s="475"/>
      <c r="U68" s="475"/>
      <c r="V68" s="475"/>
      <c r="W68" s="475"/>
      <c r="X68" s="478">
        <v>8</v>
      </c>
      <c r="Y68" s="478" t="s">
        <v>1546</v>
      </c>
      <c r="Z68" s="478">
        <v>8</v>
      </c>
      <c r="AA68" s="478" t="s">
        <v>7</v>
      </c>
      <c r="AB68" s="479"/>
      <c r="AC68" s="479"/>
      <c r="AD68" s="479"/>
      <c r="AE68" s="479"/>
      <c r="AF68" s="480"/>
      <c r="AG68" s="480"/>
      <c r="AH68" s="480"/>
      <c r="AI68" s="480"/>
      <c r="AJ68" s="480"/>
      <c r="AK68" s="480"/>
      <c r="AL68" s="477"/>
      <c r="AM68" s="477"/>
      <c r="AN68" s="483"/>
      <c r="AO68" s="483"/>
      <c r="AP68" s="483"/>
      <c r="AQ68" s="483"/>
      <c r="AR68" s="483"/>
      <c r="AS68" s="364"/>
      <c r="AT68" s="364"/>
      <c r="AU68" s="364"/>
    </row>
    <row r="69" spans="1:47" ht="23.25" hidden="1" customHeight="1">
      <c r="A69" s="473">
        <v>12</v>
      </c>
      <c r="B69" s="473">
        <v>9</v>
      </c>
      <c r="C69" s="473">
        <v>9</v>
      </c>
      <c r="D69" s="474"/>
      <c r="E69" s="475"/>
      <c r="F69" s="475"/>
      <c r="G69" s="475"/>
      <c r="H69" s="475"/>
      <c r="I69" s="475"/>
      <c r="J69" s="476" t="s">
        <v>2516</v>
      </c>
      <c r="K69" s="489" t="s">
        <v>2632</v>
      </c>
      <c r="L69" s="490"/>
      <c r="M69" s="475"/>
      <c r="N69" s="475"/>
      <c r="O69" s="475"/>
      <c r="P69" s="475"/>
      <c r="Q69" s="475"/>
      <c r="R69" s="475"/>
      <c r="S69" s="475"/>
      <c r="T69" s="475"/>
      <c r="U69" s="475"/>
      <c r="V69" s="475"/>
      <c r="W69" s="475"/>
      <c r="X69" s="478">
        <v>9</v>
      </c>
      <c r="Y69" s="478" t="s">
        <v>1547</v>
      </c>
      <c r="Z69" s="478">
        <v>9</v>
      </c>
      <c r="AA69" s="478" t="s">
        <v>8</v>
      </c>
      <c r="AB69" s="479"/>
      <c r="AC69" s="479"/>
      <c r="AD69" s="479"/>
      <c r="AE69" s="479"/>
      <c r="AF69" s="480"/>
      <c r="AG69" s="480"/>
      <c r="AH69" s="480"/>
      <c r="AI69" s="480"/>
      <c r="AJ69" s="480"/>
      <c r="AK69" s="480"/>
      <c r="AL69" s="477"/>
      <c r="AM69" s="477"/>
      <c r="AN69" s="483"/>
      <c r="AO69" s="483"/>
      <c r="AP69" s="483"/>
      <c r="AQ69" s="483"/>
      <c r="AR69" s="483"/>
      <c r="AS69" s="364"/>
      <c r="AT69" s="364"/>
      <c r="AU69" s="364"/>
    </row>
    <row r="70" spans="1:47" ht="23.25" hidden="1" customHeight="1">
      <c r="A70" s="473">
        <v>1</v>
      </c>
      <c r="B70" s="473">
        <v>10</v>
      </c>
      <c r="C70" s="473">
        <v>10</v>
      </c>
      <c r="D70" s="474"/>
      <c r="E70" s="475"/>
      <c r="F70" s="475"/>
      <c r="G70" s="475"/>
      <c r="H70" s="475"/>
      <c r="I70" s="475"/>
      <c r="J70" s="476" t="s">
        <v>2517</v>
      </c>
      <c r="K70" s="489" t="s">
        <v>2633</v>
      </c>
      <c r="L70" s="490"/>
      <c r="M70" s="475"/>
      <c r="N70" s="475"/>
      <c r="O70" s="475"/>
      <c r="P70" s="475"/>
      <c r="Q70" s="475"/>
      <c r="R70" s="475"/>
      <c r="S70" s="475"/>
      <c r="T70" s="475"/>
      <c r="U70" s="475"/>
      <c r="V70" s="475"/>
      <c r="W70" s="475"/>
      <c r="X70" s="478">
        <v>10</v>
      </c>
      <c r="Y70" s="478" t="s">
        <v>1548</v>
      </c>
      <c r="Z70" s="478">
        <v>10</v>
      </c>
      <c r="AA70" s="478" t="s">
        <v>9</v>
      </c>
      <c r="AB70" s="479"/>
      <c r="AC70" s="479"/>
      <c r="AD70" s="479"/>
      <c r="AE70" s="479"/>
      <c r="AF70" s="480"/>
      <c r="AG70" s="480"/>
      <c r="AH70" s="480"/>
      <c r="AI70" s="480"/>
      <c r="AJ70" s="480"/>
      <c r="AK70" s="480"/>
      <c r="AL70" s="477"/>
      <c r="AM70" s="477"/>
      <c r="AN70" s="483"/>
      <c r="AO70" s="483"/>
      <c r="AP70" s="483"/>
      <c r="AQ70" s="483"/>
      <c r="AR70" s="483"/>
      <c r="AS70" s="364"/>
      <c r="AT70" s="364"/>
      <c r="AU70" s="364"/>
    </row>
    <row r="71" spans="1:47" ht="23.25" hidden="1" customHeight="1">
      <c r="A71" s="473">
        <v>2</v>
      </c>
      <c r="B71" s="473">
        <v>11</v>
      </c>
      <c r="C71" s="473">
        <v>11</v>
      </c>
      <c r="D71" s="474"/>
      <c r="E71" s="475"/>
      <c r="F71" s="475"/>
      <c r="G71" s="475"/>
      <c r="H71" s="475"/>
      <c r="I71" s="475"/>
      <c r="J71" s="476" t="s">
        <v>2518</v>
      </c>
      <c r="K71" s="489" t="s">
        <v>2634</v>
      </c>
      <c r="L71" s="490"/>
      <c r="M71" s="475"/>
      <c r="N71" s="475"/>
      <c r="O71" s="475"/>
      <c r="P71" s="475"/>
      <c r="Q71" s="475"/>
      <c r="R71" s="475"/>
      <c r="S71" s="475"/>
      <c r="T71" s="475"/>
      <c r="U71" s="475"/>
      <c r="V71" s="475"/>
      <c r="W71" s="475"/>
      <c r="X71" s="478">
        <v>11</v>
      </c>
      <c r="Y71" s="478"/>
      <c r="Z71" s="478">
        <v>11</v>
      </c>
      <c r="AA71" s="478" t="s">
        <v>1539</v>
      </c>
      <c r="AB71" s="479"/>
      <c r="AC71" s="479"/>
      <c r="AD71" s="479"/>
      <c r="AE71" s="479"/>
      <c r="AF71" s="480"/>
      <c r="AG71" s="480"/>
      <c r="AH71" s="480"/>
      <c r="AI71" s="480"/>
      <c r="AJ71" s="480"/>
      <c r="AK71" s="480"/>
      <c r="AL71" s="477"/>
      <c r="AM71" s="477"/>
      <c r="AN71" s="483"/>
      <c r="AO71" s="483"/>
      <c r="AP71" s="483"/>
      <c r="AQ71" s="483"/>
      <c r="AR71" s="483"/>
      <c r="AS71" s="364"/>
      <c r="AT71" s="364"/>
      <c r="AU71" s="364"/>
    </row>
    <row r="72" spans="1:47" ht="23.25" hidden="1" customHeight="1">
      <c r="A72" s="473">
        <v>3</v>
      </c>
      <c r="B72" s="473">
        <v>12</v>
      </c>
      <c r="C72" s="473">
        <v>12</v>
      </c>
      <c r="D72" s="474"/>
      <c r="E72" s="475"/>
      <c r="F72" s="475"/>
      <c r="G72" s="475"/>
      <c r="H72" s="475"/>
      <c r="I72" s="475"/>
      <c r="J72" s="476" t="s">
        <v>2519</v>
      </c>
      <c r="K72" s="489" t="s">
        <v>2650</v>
      </c>
      <c r="L72" s="490"/>
      <c r="M72" s="475"/>
      <c r="N72" s="475"/>
      <c r="O72" s="475"/>
      <c r="P72" s="475"/>
      <c r="Q72" s="475"/>
      <c r="R72" s="475"/>
      <c r="S72" s="475"/>
      <c r="T72" s="475"/>
      <c r="U72" s="475"/>
      <c r="V72" s="475"/>
      <c r="W72" s="475"/>
      <c r="X72" s="478">
        <v>12</v>
      </c>
      <c r="Y72" s="478" t="s">
        <v>1533</v>
      </c>
      <c r="Z72" s="478">
        <v>12</v>
      </c>
      <c r="AA72" s="478" t="s">
        <v>1533</v>
      </c>
      <c r="AB72" s="479"/>
      <c r="AC72" s="479"/>
      <c r="AD72" s="479"/>
      <c r="AE72" s="479"/>
      <c r="AF72" s="480"/>
      <c r="AG72" s="480"/>
      <c r="AH72" s="480"/>
      <c r="AI72" s="480"/>
      <c r="AJ72" s="480"/>
      <c r="AK72" s="480"/>
      <c r="AL72" s="477"/>
      <c r="AM72" s="477"/>
      <c r="AN72" s="483"/>
      <c r="AO72" s="483"/>
      <c r="AP72" s="483"/>
      <c r="AQ72" s="483"/>
      <c r="AR72" s="483"/>
      <c r="AS72" s="364"/>
      <c r="AT72" s="364"/>
      <c r="AU72" s="364"/>
    </row>
    <row r="73" spans="1:47" ht="23.25" hidden="1" customHeight="1">
      <c r="A73" s="484"/>
      <c r="B73" s="473">
        <v>13</v>
      </c>
      <c r="C73" s="473">
        <v>13</v>
      </c>
      <c r="D73" s="474"/>
      <c r="E73" s="475"/>
      <c r="F73" s="475"/>
      <c r="G73" s="475"/>
      <c r="H73" s="475"/>
      <c r="I73" s="475"/>
      <c r="J73" s="476" t="s">
        <v>2520</v>
      </c>
      <c r="K73" s="489" t="s">
        <v>2635</v>
      </c>
      <c r="L73" s="490"/>
      <c r="M73" s="475"/>
      <c r="N73" s="475"/>
      <c r="O73" s="475"/>
      <c r="P73" s="475"/>
      <c r="Q73" s="475"/>
      <c r="R73" s="475"/>
      <c r="S73" s="475"/>
      <c r="T73" s="475"/>
      <c r="U73" s="475"/>
      <c r="V73" s="475"/>
      <c r="W73" s="475"/>
      <c r="X73" s="478">
        <v>13</v>
      </c>
      <c r="Y73" s="478" t="s">
        <v>1540</v>
      </c>
      <c r="Z73" s="478">
        <v>13</v>
      </c>
      <c r="AA73" s="478" t="s">
        <v>1540</v>
      </c>
      <c r="AB73" s="479"/>
      <c r="AC73" s="479"/>
      <c r="AD73" s="479"/>
      <c r="AE73" s="479"/>
      <c r="AF73" s="480"/>
      <c r="AG73" s="480"/>
      <c r="AH73" s="480"/>
      <c r="AI73" s="480"/>
      <c r="AJ73" s="480"/>
      <c r="AK73" s="480"/>
      <c r="AL73" s="477"/>
      <c r="AM73" s="477"/>
      <c r="AN73" s="483"/>
      <c r="AO73" s="483"/>
      <c r="AP73" s="483"/>
      <c r="AQ73" s="483"/>
      <c r="AR73" s="483"/>
      <c r="AS73" s="364"/>
      <c r="AT73" s="364"/>
      <c r="AU73" s="364"/>
    </row>
    <row r="74" spans="1:47" ht="23.25" hidden="1" customHeight="1">
      <c r="A74" s="484" t="s">
        <v>2756</v>
      </c>
      <c r="B74" s="473">
        <v>14</v>
      </c>
      <c r="C74" s="473">
        <v>14</v>
      </c>
      <c r="D74" s="474"/>
      <c r="E74" s="475"/>
      <c r="F74" s="475"/>
      <c r="G74" s="475"/>
      <c r="H74" s="475"/>
      <c r="I74" s="475"/>
      <c r="J74" s="476" t="s">
        <v>2521</v>
      </c>
      <c r="K74" s="489" t="s">
        <v>2636</v>
      </c>
      <c r="L74" s="490"/>
      <c r="M74" s="475"/>
      <c r="N74" s="475"/>
      <c r="O74" s="475"/>
      <c r="P74" s="475"/>
      <c r="Q74" s="475"/>
      <c r="R74" s="475"/>
      <c r="S74" s="475"/>
      <c r="T74" s="475"/>
      <c r="U74" s="475"/>
      <c r="V74" s="475"/>
      <c r="W74" s="475"/>
      <c r="X74" s="475"/>
      <c r="Y74" s="475"/>
      <c r="Z74" s="475"/>
      <c r="AA74" s="479"/>
      <c r="AB74" s="479"/>
      <c r="AC74" s="479"/>
      <c r="AD74" s="479"/>
      <c r="AE74" s="479"/>
      <c r="AF74" s="480"/>
      <c r="AG74" s="480"/>
      <c r="AH74" s="480"/>
      <c r="AI74" s="480"/>
      <c r="AJ74" s="480"/>
      <c r="AK74" s="480"/>
      <c r="AL74" s="477"/>
      <c r="AM74" s="477"/>
      <c r="AN74" s="483"/>
      <c r="AO74" s="483"/>
      <c r="AP74" s="483"/>
      <c r="AQ74" s="483"/>
      <c r="AR74" s="483"/>
      <c r="AS74" s="364"/>
      <c r="AT74" s="364"/>
      <c r="AU74" s="364"/>
    </row>
    <row r="75" spans="1:47" ht="23.25" hidden="1" customHeight="1">
      <c r="A75" s="484" t="s">
        <v>2757</v>
      </c>
      <c r="B75" s="473">
        <v>15</v>
      </c>
      <c r="C75" s="473">
        <v>15</v>
      </c>
      <c r="D75" s="474"/>
      <c r="E75" s="475"/>
      <c r="F75" s="475"/>
      <c r="G75" s="475"/>
      <c r="H75" s="475"/>
      <c r="I75" s="475"/>
      <c r="J75" s="476" t="s">
        <v>2522</v>
      </c>
      <c r="K75" s="489" t="s">
        <v>2637</v>
      </c>
      <c r="L75" s="490"/>
      <c r="M75" s="475"/>
      <c r="N75" s="475"/>
      <c r="O75" s="475"/>
      <c r="P75" s="475"/>
      <c r="Q75" s="475"/>
      <c r="R75" s="475"/>
      <c r="S75" s="475"/>
      <c r="T75" s="475"/>
      <c r="U75" s="475"/>
      <c r="V75" s="475"/>
      <c r="W75" s="475"/>
      <c r="X75" s="475"/>
      <c r="Y75" s="475"/>
      <c r="Z75" s="475"/>
      <c r="AA75" s="479"/>
      <c r="AB75" s="479"/>
      <c r="AC75" s="479"/>
      <c r="AD75" s="479"/>
      <c r="AE75" s="479"/>
      <c r="AF75" s="480"/>
      <c r="AG75" s="480"/>
      <c r="AH75" s="480"/>
      <c r="AI75" s="480"/>
      <c r="AJ75" s="480"/>
      <c r="AK75" s="480"/>
      <c r="AL75" s="477"/>
      <c r="AM75" s="477"/>
      <c r="AN75" s="483"/>
      <c r="AO75" s="483"/>
      <c r="AP75" s="483"/>
      <c r="AQ75" s="483"/>
      <c r="AR75" s="483"/>
      <c r="AS75" s="364"/>
      <c r="AT75" s="364"/>
      <c r="AU75" s="364"/>
    </row>
    <row r="76" spans="1:47" ht="23.25" hidden="1" customHeight="1">
      <c r="A76" s="484" t="s">
        <v>2758</v>
      </c>
      <c r="B76" s="473">
        <v>16</v>
      </c>
      <c r="C76" s="473">
        <v>16</v>
      </c>
      <c r="D76" s="474"/>
      <c r="E76" s="475"/>
      <c r="F76" s="475"/>
      <c r="G76" s="475"/>
      <c r="H76" s="475"/>
      <c r="I76" s="475"/>
      <c r="J76" s="476" t="s">
        <v>2523</v>
      </c>
      <c r="K76" s="489" t="s">
        <v>2638</v>
      </c>
      <c r="L76" s="489"/>
      <c r="M76" s="475"/>
      <c r="N76" s="475"/>
      <c r="O76" s="475"/>
      <c r="P76" s="475"/>
      <c r="Q76" s="475"/>
      <c r="R76" s="475"/>
      <c r="S76" s="475"/>
      <c r="T76" s="475"/>
      <c r="U76" s="475"/>
      <c r="V76" s="475"/>
      <c r="W76" s="475"/>
      <c r="X76" s="475"/>
      <c r="Y76" s="475"/>
      <c r="Z76" s="475"/>
      <c r="AA76" s="479"/>
      <c r="AB76" s="479"/>
      <c r="AC76" s="479"/>
      <c r="AD76" s="479"/>
      <c r="AE76" s="479"/>
      <c r="AF76" s="480"/>
      <c r="AG76" s="480"/>
      <c r="AH76" s="480"/>
      <c r="AI76" s="480"/>
      <c r="AJ76" s="480"/>
      <c r="AK76" s="480"/>
      <c r="AL76" s="477"/>
      <c r="AM76" s="477"/>
      <c r="AN76" s="483"/>
      <c r="AO76" s="483"/>
      <c r="AP76" s="483"/>
      <c r="AQ76" s="483"/>
      <c r="AR76" s="483"/>
      <c r="AS76" s="364"/>
      <c r="AT76" s="364"/>
      <c r="AU76" s="364"/>
    </row>
    <row r="77" spans="1:47" ht="23.25" hidden="1" customHeight="1">
      <c r="A77" s="484"/>
      <c r="B77" s="473">
        <v>17</v>
      </c>
      <c r="C77" s="473">
        <v>17</v>
      </c>
      <c r="D77" s="474"/>
      <c r="E77" s="475"/>
      <c r="F77" s="475"/>
      <c r="G77" s="475"/>
      <c r="H77" s="475"/>
      <c r="I77" s="475"/>
      <c r="J77" s="476" t="s">
        <v>2524</v>
      </c>
      <c r="K77" s="489" t="s">
        <v>2639</v>
      </c>
      <c r="L77" s="489"/>
      <c r="M77" s="475"/>
      <c r="N77" s="475"/>
      <c r="O77" s="475"/>
      <c r="P77" s="475"/>
      <c r="Q77" s="475"/>
      <c r="R77" s="475"/>
      <c r="S77" s="475"/>
      <c r="T77" s="475"/>
      <c r="U77" s="475"/>
      <c r="V77" s="475"/>
      <c r="W77" s="475"/>
      <c r="X77" s="475"/>
      <c r="Y77" s="475"/>
      <c r="Z77" s="475"/>
      <c r="AA77" s="479"/>
      <c r="AB77" s="479"/>
      <c r="AC77" s="479"/>
      <c r="AD77" s="479"/>
      <c r="AE77" s="479"/>
      <c r="AF77" s="480"/>
      <c r="AG77" s="480"/>
      <c r="AH77" s="480"/>
      <c r="AI77" s="480"/>
      <c r="AJ77" s="480"/>
      <c r="AK77" s="480"/>
      <c r="AL77" s="477"/>
      <c r="AM77" s="477"/>
      <c r="AN77" s="483"/>
      <c r="AO77" s="483"/>
      <c r="AP77" s="483"/>
      <c r="AQ77" s="483"/>
      <c r="AR77" s="483"/>
      <c r="AS77" s="364"/>
      <c r="AT77" s="364"/>
      <c r="AU77" s="364"/>
    </row>
    <row r="78" spans="1:47" ht="23.25" hidden="1" customHeight="1">
      <c r="A78" s="484"/>
      <c r="B78" s="473">
        <v>18</v>
      </c>
      <c r="C78" s="473">
        <v>18</v>
      </c>
      <c r="D78" s="474"/>
      <c r="E78" s="475"/>
      <c r="F78" s="475"/>
      <c r="G78" s="475"/>
      <c r="H78" s="475"/>
      <c r="I78" s="475"/>
      <c r="J78" s="476" t="s">
        <v>2525</v>
      </c>
      <c r="K78" s="489" t="s">
        <v>2640</v>
      </c>
      <c r="L78" s="489"/>
      <c r="M78" s="475"/>
      <c r="N78" s="475"/>
      <c r="O78" s="475"/>
      <c r="P78" s="475"/>
      <c r="Q78" s="475"/>
      <c r="R78" s="475"/>
      <c r="S78" s="475"/>
      <c r="T78" s="475"/>
      <c r="U78" s="475"/>
      <c r="V78" s="475"/>
      <c r="W78" s="475"/>
      <c r="X78" s="475"/>
      <c r="Y78" s="475"/>
      <c r="Z78" s="475"/>
      <c r="AA78" s="479"/>
      <c r="AB78" s="479"/>
      <c r="AC78" s="479"/>
      <c r="AD78" s="479"/>
      <c r="AE78" s="479"/>
      <c r="AF78" s="480"/>
      <c r="AG78" s="480"/>
      <c r="AH78" s="480"/>
      <c r="AI78" s="480"/>
      <c r="AJ78" s="480"/>
      <c r="AK78" s="480"/>
      <c r="AL78" s="477"/>
      <c r="AM78" s="477"/>
      <c r="AN78" s="483"/>
      <c r="AO78" s="483"/>
      <c r="AP78" s="483"/>
      <c r="AQ78" s="483"/>
      <c r="AR78" s="483"/>
      <c r="AS78" s="364"/>
      <c r="AT78" s="364"/>
      <c r="AU78" s="364"/>
    </row>
    <row r="79" spans="1:47" ht="23.25" hidden="1" customHeight="1">
      <c r="A79" s="473"/>
      <c r="B79" s="473">
        <v>19</v>
      </c>
      <c r="C79" s="473">
        <v>19</v>
      </c>
      <c r="D79" s="474"/>
      <c r="E79" s="475"/>
      <c r="F79" s="475"/>
      <c r="G79" s="475"/>
      <c r="H79" s="475"/>
      <c r="I79" s="475"/>
      <c r="J79" s="476" t="s">
        <v>2526</v>
      </c>
      <c r="K79" s="489" t="s">
        <v>1552</v>
      </c>
      <c r="L79" s="489"/>
      <c r="M79" s="475"/>
      <c r="N79" s="475"/>
      <c r="O79" s="475"/>
      <c r="P79" s="475"/>
      <c r="Q79" s="475"/>
      <c r="R79" s="475"/>
      <c r="S79" s="475"/>
      <c r="T79" s="475"/>
      <c r="U79" s="475"/>
      <c r="V79" s="475"/>
      <c r="W79" s="475"/>
      <c r="X79" s="475"/>
      <c r="Y79" s="475"/>
      <c r="Z79" s="475"/>
      <c r="AA79" s="479"/>
      <c r="AB79" s="479"/>
      <c r="AC79" s="479"/>
      <c r="AD79" s="479"/>
      <c r="AE79" s="479"/>
      <c r="AF79" s="480"/>
      <c r="AG79" s="480"/>
      <c r="AH79" s="480"/>
      <c r="AI79" s="480"/>
      <c r="AJ79" s="480"/>
      <c r="AK79" s="480"/>
      <c r="AL79" s="477"/>
      <c r="AM79" s="477"/>
      <c r="AN79" s="483"/>
      <c r="AO79" s="483"/>
      <c r="AP79" s="483"/>
      <c r="AQ79" s="483"/>
      <c r="AR79" s="483"/>
      <c r="AS79" s="364"/>
      <c r="AT79" s="364"/>
      <c r="AU79" s="364"/>
    </row>
    <row r="80" spans="1:47" ht="23.25" hidden="1" customHeight="1">
      <c r="A80" s="473"/>
      <c r="B80" s="473">
        <v>20</v>
      </c>
      <c r="C80" s="473">
        <v>20</v>
      </c>
      <c r="D80" s="474"/>
      <c r="E80" s="475"/>
      <c r="F80" s="475"/>
      <c r="G80" s="475"/>
      <c r="H80" s="475"/>
      <c r="I80" s="475"/>
      <c r="J80" s="476" t="s">
        <v>2936</v>
      </c>
      <c r="K80" s="489" t="s">
        <v>2641</v>
      </c>
      <c r="L80" s="489"/>
      <c r="M80" s="475"/>
      <c r="N80" s="475"/>
      <c r="O80" s="475"/>
      <c r="P80" s="475"/>
      <c r="Q80" s="475"/>
      <c r="R80" s="475"/>
      <c r="S80" s="475"/>
      <c r="T80" s="475"/>
      <c r="U80" s="475"/>
      <c r="V80" s="475"/>
      <c r="W80" s="475"/>
      <c r="X80" s="475"/>
      <c r="Y80" s="475"/>
      <c r="Z80" s="475"/>
      <c r="AA80" s="479"/>
      <c r="AB80" s="479"/>
      <c r="AC80" s="479"/>
      <c r="AD80" s="479"/>
      <c r="AE80" s="479"/>
      <c r="AF80" s="480"/>
      <c r="AG80" s="480"/>
      <c r="AH80" s="480"/>
      <c r="AI80" s="480"/>
      <c r="AJ80" s="480"/>
      <c r="AK80" s="480"/>
      <c r="AL80" s="477"/>
      <c r="AM80" s="477"/>
      <c r="AN80" s="483"/>
      <c r="AO80" s="483"/>
      <c r="AP80" s="483"/>
      <c r="AQ80" s="483"/>
      <c r="AR80" s="483"/>
      <c r="AS80" s="364"/>
      <c r="AT80" s="364"/>
      <c r="AU80" s="364"/>
    </row>
    <row r="81" spans="1:47" ht="23.25" hidden="1" customHeight="1">
      <c r="A81" s="473"/>
      <c r="B81" s="473">
        <v>21</v>
      </c>
      <c r="C81" s="473">
        <v>21</v>
      </c>
      <c r="D81" s="474"/>
      <c r="E81" s="475"/>
      <c r="F81" s="475"/>
      <c r="G81" s="475"/>
      <c r="H81" s="475"/>
      <c r="I81" s="475"/>
      <c r="J81" s="476" t="s">
        <v>2528</v>
      </c>
      <c r="K81" s="489" t="s">
        <v>2642</v>
      </c>
      <c r="L81" s="489"/>
      <c r="M81" s="475"/>
      <c r="N81" s="475"/>
      <c r="O81" s="475"/>
      <c r="P81" s="475"/>
      <c r="Q81" s="475"/>
      <c r="R81" s="475"/>
      <c r="S81" s="475"/>
      <c r="T81" s="475"/>
      <c r="U81" s="475"/>
      <c r="V81" s="475"/>
      <c r="W81" s="475"/>
      <c r="X81" s="475"/>
      <c r="Y81" s="475"/>
      <c r="Z81" s="475"/>
      <c r="AA81" s="479"/>
      <c r="AB81" s="479"/>
      <c r="AC81" s="479"/>
      <c r="AD81" s="479"/>
      <c r="AE81" s="479"/>
      <c r="AF81" s="480"/>
      <c r="AG81" s="480"/>
      <c r="AH81" s="480"/>
      <c r="AI81" s="480"/>
      <c r="AJ81" s="480"/>
      <c r="AK81" s="480"/>
      <c r="AL81" s="477"/>
      <c r="AM81" s="477"/>
      <c r="AN81" s="483"/>
      <c r="AO81" s="483"/>
      <c r="AP81" s="483"/>
      <c r="AQ81" s="483"/>
      <c r="AR81" s="483"/>
      <c r="AS81" s="364"/>
      <c r="AT81" s="364"/>
      <c r="AU81" s="364"/>
    </row>
    <row r="82" spans="1:47" ht="23.25" hidden="1" customHeight="1">
      <c r="A82" s="473"/>
      <c r="B82" s="473">
        <v>22</v>
      </c>
      <c r="C82" s="473">
        <v>22</v>
      </c>
      <c r="D82" s="475"/>
      <c r="E82" s="475"/>
      <c r="F82" s="475"/>
      <c r="G82" s="475"/>
      <c r="H82" s="475"/>
      <c r="I82" s="475"/>
      <c r="J82" s="476" t="s">
        <v>2529</v>
      </c>
      <c r="K82" s="489" t="s">
        <v>1553</v>
      </c>
      <c r="L82" s="489"/>
      <c r="M82" s="475"/>
      <c r="N82" s="475"/>
      <c r="O82" s="475"/>
      <c r="P82" s="475"/>
      <c r="Q82" s="475"/>
      <c r="R82" s="475"/>
      <c r="S82" s="475"/>
      <c r="T82" s="475"/>
      <c r="U82" s="475"/>
      <c r="V82" s="475"/>
      <c r="W82" s="475"/>
      <c r="X82" s="475"/>
      <c r="Y82" s="475"/>
      <c r="Z82" s="475"/>
      <c r="AA82" s="479"/>
      <c r="AB82" s="479"/>
      <c r="AC82" s="479"/>
      <c r="AD82" s="479"/>
      <c r="AE82" s="479"/>
      <c r="AF82" s="480"/>
      <c r="AG82" s="480"/>
      <c r="AH82" s="480"/>
      <c r="AI82" s="480"/>
      <c r="AJ82" s="480"/>
      <c r="AK82" s="480"/>
      <c r="AL82" s="477"/>
      <c r="AM82" s="477"/>
      <c r="AN82" s="483"/>
      <c r="AO82" s="483"/>
      <c r="AP82" s="483"/>
      <c r="AQ82" s="483"/>
      <c r="AR82" s="483"/>
      <c r="AS82" s="364"/>
      <c r="AT82" s="364"/>
      <c r="AU82" s="364"/>
    </row>
    <row r="83" spans="1:47" ht="23.25" hidden="1" customHeight="1">
      <c r="A83" s="473"/>
      <c r="B83" s="473">
        <v>23</v>
      </c>
      <c r="C83" s="473">
        <v>23</v>
      </c>
      <c r="D83" s="475"/>
      <c r="E83" s="475"/>
      <c r="F83" s="475"/>
      <c r="G83" s="475"/>
      <c r="H83" s="475"/>
      <c r="I83" s="475"/>
      <c r="J83" s="476" t="s">
        <v>2530</v>
      </c>
      <c r="K83" s="489" t="s">
        <v>1554</v>
      </c>
      <c r="L83" s="489"/>
      <c r="M83" s="475"/>
      <c r="N83" s="475"/>
      <c r="O83" s="475"/>
      <c r="P83" s="475"/>
      <c r="Q83" s="475"/>
      <c r="R83" s="475"/>
      <c r="S83" s="475"/>
      <c r="T83" s="475"/>
      <c r="U83" s="475"/>
      <c r="V83" s="475"/>
      <c r="W83" s="475"/>
      <c r="X83" s="475"/>
      <c r="Y83" s="475"/>
      <c r="Z83" s="475"/>
      <c r="AA83" s="479"/>
      <c r="AB83" s="479"/>
      <c r="AC83" s="479"/>
      <c r="AD83" s="479"/>
      <c r="AE83" s="479"/>
      <c r="AF83" s="480"/>
      <c r="AG83" s="480"/>
      <c r="AH83" s="480"/>
      <c r="AI83" s="480"/>
      <c r="AJ83" s="480"/>
      <c r="AK83" s="480"/>
      <c r="AL83" s="477"/>
      <c r="AM83" s="477"/>
      <c r="AN83" s="483"/>
      <c r="AO83" s="483"/>
      <c r="AP83" s="483"/>
      <c r="AQ83" s="483"/>
      <c r="AR83" s="483"/>
      <c r="AS83" s="364"/>
      <c r="AT83" s="364"/>
      <c r="AU83" s="364"/>
    </row>
    <row r="84" spans="1:47" ht="23.25" hidden="1" customHeight="1">
      <c r="A84" s="473"/>
      <c r="B84" s="473">
        <v>24</v>
      </c>
      <c r="C84" s="473">
        <v>24</v>
      </c>
      <c r="D84" s="475"/>
      <c r="E84" s="475"/>
      <c r="F84" s="475"/>
      <c r="G84" s="475"/>
      <c r="H84" s="475"/>
      <c r="I84" s="475"/>
      <c r="J84" s="476" t="s">
        <v>2531</v>
      </c>
      <c r="K84" s="489" t="s">
        <v>2643</v>
      </c>
      <c r="L84" s="489"/>
      <c r="M84" s="475"/>
      <c r="N84" s="475"/>
      <c r="O84" s="475"/>
      <c r="P84" s="475"/>
      <c r="Q84" s="475"/>
      <c r="R84" s="475"/>
      <c r="S84" s="475"/>
      <c r="T84" s="475"/>
      <c r="U84" s="475"/>
      <c r="V84" s="475"/>
      <c r="W84" s="475"/>
      <c r="X84" s="475"/>
      <c r="Y84" s="475"/>
      <c r="Z84" s="475"/>
      <c r="AA84" s="479"/>
      <c r="AB84" s="479"/>
      <c r="AC84" s="479"/>
      <c r="AD84" s="479"/>
      <c r="AE84" s="479"/>
      <c r="AF84" s="480"/>
      <c r="AG84" s="480"/>
      <c r="AH84" s="480"/>
      <c r="AI84" s="480"/>
      <c r="AJ84" s="480"/>
      <c r="AK84" s="480"/>
      <c r="AL84" s="477"/>
      <c r="AM84" s="477"/>
      <c r="AN84" s="483"/>
      <c r="AO84" s="483"/>
      <c r="AP84" s="483"/>
      <c r="AQ84" s="483"/>
      <c r="AR84" s="483"/>
      <c r="AS84" s="364"/>
      <c r="AT84" s="364"/>
      <c r="AU84" s="364"/>
    </row>
    <row r="85" spans="1:47" ht="23.25" hidden="1" customHeight="1">
      <c r="A85" s="473"/>
      <c r="B85" s="473">
        <v>25</v>
      </c>
      <c r="C85" s="473">
        <v>25</v>
      </c>
      <c r="D85" s="475"/>
      <c r="E85" s="475"/>
      <c r="F85" s="475"/>
      <c r="G85" s="475"/>
      <c r="H85" s="475"/>
      <c r="I85" s="475"/>
      <c r="J85" s="475"/>
      <c r="K85" s="475"/>
      <c r="L85" s="475"/>
      <c r="M85" s="475"/>
      <c r="N85" s="475"/>
      <c r="O85" s="475"/>
      <c r="P85" s="475"/>
      <c r="Q85" s="475"/>
      <c r="R85" s="475"/>
      <c r="S85" s="475"/>
      <c r="T85" s="475"/>
      <c r="U85" s="475"/>
      <c r="V85" s="475"/>
      <c r="W85" s="475"/>
      <c r="X85" s="475"/>
      <c r="Y85" s="475"/>
      <c r="Z85" s="475"/>
      <c r="AA85" s="479"/>
      <c r="AB85" s="479"/>
      <c r="AC85" s="479"/>
      <c r="AD85" s="479"/>
      <c r="AE85" s="479"/>
      <c r="AF85" s="480"/>
      <c r="AG85" s="480"/>
      <c r="AH85" s="480"/>
      <c r="AI85" s="480"/>
      <c r="AJ85" s="480"/>
      <c r="AK85" s="480"/>
      <c r="AL85" s="477"/>
      <c r="AM85" s="477"/>
      <c r="AN85" s="483"/>
      <c r="AO85" s="483"/>
      <c r="AP85" s="483"/>
      <c r="AQ85" s="483"/>
      <c r="AR85" s="483"/>
    </row>
    <row r="86" spans="1:47" ht="23.25" hidden="1" customHeight="1">
      <c r="A86" s="473"/>
      <c r="B86" s="473">
        <v>26</v>
      </c>
      <c r="C86" s="473">
        <v>26</v>
      </c>
      <c r="D86" s="475"/>
      <c r="E86" s="475"/>
      <c r="F86" s="475"/>
      <c r="G86" s="475"/>
      <c r="H86" s="475"/>
      <c r="I86" s="475"/>
      <c r="J86" s="475"/>
      <c r="K86" s="475"/>
      <c r="L86" s="475"/>
      <c r="M86" s="475"/>
      <c r="N86" s="475"/>
      <c r="O86" s="475"/>
      <c r="P86" s="475"/>
      <c r="Q86" s="475"/>
      <c r="R86" s="475"/>
      <c r="S86" s="475"/>
      <c r="T86" s="475"/>
      <c r="U86" s="475"/>
      <c r="V86" s="475"/>
      <c r="W86" s="475"/>
      <c r="X86" s="475"/>
      <c r="Y86" s="475"/>
      <c r="Z86" s="475"/>
      <c r="AA86" s="479"/>
      <c r="AB86" s="479"/>
      <c r="AC86" s="479"/>
      <c r="AD86" s="479"/>
      <c r="AE86" s="479"/>
      <c r="AF86" s="480"/>
      <c r="AG86" s="480"/>
      <c r="AH86" s="480"/>
      <c r="AI86" s="480"/>
      <c r="AJ86" s="480"/>
      <c r="AK86" s="480"/>
      <c r="AL86" s="477"/>
      <c r="AM86" s="477"/>
      <c r="AN86" s="483"/>
      <c r="AO86" s="483"/>
      <c r="AP86" s="483"/>
      <c r="AQ86" s="483"/>
      <c r="AR86" s="483"/>
    </row>
    <row r="87" spans="1:47" ht="23.25" hidden="1" customHeight="1">
      <c r="A87" s="473"/>
      <c r="B87" s="473">
        <v>27</v>
      </c>
      <c r="C87" s="473">
        <v>27</v>
      </c>
      <c r="D87" s="475"/>
      <c r="E87" s="475"/>
      <c r="F87" s="475"/>
      <c r="G87" s="475"/>
      <c r="H87" s="475"/>
      <c r="I87" s="475"/>
      <c r="J87" s="486" t="str">
        <f ca="1">+MID(CELL("filename",$A$1),FIND("[",CELL("filename",$A$1))+1,FIND(".",CELL("filename",$A$1))-FIND("[",CELL("filename",$A$1))-1)</f>
        <v>00_rakuraku8</v>
      </c>
      <c r="K87" s="487"/>
      <c r="L87" s="487"/>
      <c r="M87" s="487"/>
      <c r="N87" s="487"/>
      <c r="O87" s="487"/>
      <c r="P87" s="487"/>
      <c r="Q87" s="487"/>
      <c r="R87" s="487"/>
      <c r="S87" s="487"/>
      <c r="T87" s="487"/>
      <c r="U87" s="487"/>
      <c r="V87" s="487"/>
      <c r="W87" s="488"/>
      <c r="X87" s="475"/>
      <c r="Y87" s="475"/>
      <c r="Z87" s="475"/>
      <c r="AA87" s="479"/>
      <c r="AB87" s="479"/>
      <c r="AC87" s="479"/>
      <c r="AD87" s="479"/>
      <c r="AE87" s="479"/>
      <c r="AF87" s="480"/>
      <c r="AG87" s="480"/>
      <c r="AH87" s="480"/>
      <c r="AI87" s="480"/>
      <c r="AJ87" s="480"/>
      <c r="AK87" s="480"/>
      <c r="AL87" s="480"/>
      <c r="AM87" s="475"/>
      <c r="AN87" s="475"/>
      <c r="AO87" s="475"/>
      <c r="AP87" s="475"/>
      <c r="AQ87" s="475"/>
      <c r="AR87" s="475"/>
    </row>
    <row r="88" spans="1:47" ht="23.25" hidden="1" customHeight="1">
      <c r="A88" s="473"/>
      <c r="B88" s="473">
        <v>28</v>
      </c>
      <c r="C88" s="473">
        <v>28</v>
      </c>
      <c r="D88" s="475"/>
      <c r="E88" s="475"/>
      <c r="F88" s="475"/>
      <c r="G88" s="475"/>
      <c r="H88" s="475"/>
      <c r="I88" s="475"/>
      <c r="J88" s="486" t="str">
        <f ca="1">+MID(J87,5,LEN(J87)-10)</f>
        <v>ak</v>
      </c>
      <c r="K88" s="487"/>
      <c r="L88" s="487"/>
      <c r="M88" s="487"/>
      <c r="N88" s="487"/>
      <c r="O88" s="487"/>
      <c r="P88" s="487"/>
      <c r="Q88" s="487"/>
      <c r="R88" s="487"/>
      <c r="S88" s="487"/>
      <c r="T88" s="487"/>
      <c r="U88" s="487"/>
      <c r="V88" s="487"/>
      <c r="W88" s="488"/>
      <c r="X88" s="475"/>
      <c r="Y88" s="475"/>
      <c r="Z88" s="475"/>
      <c r="AA88" s="479"/>
      <c r="AB88" s="479"/>
      <c r="AC88" s="479"/>
      <c r="AD88" s="479"/>
      <c r="AE88" s="479"/>
      <c r="AF88" s="480"/>
      <c r="AG88" s="480"/>
      <c r="AH88" s="480"/>
      <c r="AI88" s="480"/>
      <c r="AJ88" s="480"/>
      <c r="AK88" s="480"/>
      <c r="AL88" s="480"/>
      <c r="AM88" s="475"/>
      <c r="AN88" s="475"/>
      <c r="AO88" s="475"/>
      <c r="AP88" s="475"/>
      <c r="AQ88" s="475"/>
      <c r="AR88" s="475"/>
    </row>
    <row r="89" spans="1:47" ht="23.25" hidden="1" customHeight="1">
      <c r="A89" s="473"/>
      <c r="B89" s="473">
        <v>29</v>
      </c>
      <c r="C89" s="473">
        <v>29</v>
      </c>
      <c r="D89" s="475"/>
      <c r="E89" s="475"/>
      <c r="F89" s="475"/>
      <c r="G89" s="475"/>
      <c r="H89" s="475"/>
      <c r="I89" s="475"/>
      <c r="J89" s="653" t="e">
        <f ca="1">+INDEX(全市!$A$1:$Z$460,MATCH(J88,全市!$P$1:$P$460,0),5)</f>
        <v>#N/A</v>
      </c>
      <c r="K89" s="654"/>
      <c r="L89" s="654"/>
      <c r="M89" s="654"/>
      <c r="N89" s="654"/>
      <c r="O89" s="655"/>
      <c r="P89" s="653" t="e">
        <f ca="1">+INDEX(全市!$A$1:$Z$460,MATCH(J88,全市!$P$1:$P$460,0),1)</f>
        <v>#N/A</v>
      </c>
      <c r="Q89" s="654"/>
      <c r="R89" s="654"/>
      <c r="S89" s="654"/>
      <c r="T89" s="654"/>
      <c r="U89" s="654"/>
      <c r="V89" s="654"/>
      <c r="W89" s="655"/>
      <c r="X89" s="475"/>
      <c r="Y89" s="475"/>
      <c r="Z89" s="475"/>
      <c r="AA89" s="479"/>
      <c r="AB89" s="479"/>
      <c r="AC89" s="479"/>
      <c r="AD89" s="479"/>
      <c r="AE89" s="479"/>
      <c r="AF89" s="480"/>
      <c r="AG89" s="480"/>
      <c r="AH89" s="480"/>
      <c r="AI89" s="480"/>
      <c r="AJ89" s="480"/>
      <c r="AK89" s="480"/>
      <c r="AL89" s="480"/>
      <c r="AM89" s="475"/>
      <c r="AN89" s="475"/>
      <c r="AO89" s="475"/>
      <c r="AP89" s="475"/>
      <c r="AQ89" s="475"/>
      <c r="AR89" s="475"/>
    </row>
    <row r="90" spans="1:47" ht="23.25" hidden="1" customHeight="1">
      <c r="A90" s="473"/>
      <c r="B90" s="473">
        <v>30</v>
      </c>
      <c r="C90" s="473">
        <v>30</v>
      </c>
      <c r="D90" s="475"/>
      <c r="E90" s="475"/>
      <c r="F90" s="475"/>
      <c r="G90" s="475"/>
      <c r="H90" s="475"/>
      <c r="I90" s="475"/>
      <c r="J90" s="653" t="str">
        <f ca="1">+IF(ISERROR(J89),"**",J89)</f>
        <v>**</v>
      </c>
      <c r="K90" s="654"/>
      <c r="L90" s="654"/>
      <c r="M90" s="654"/>
      <c r="N90" s="654"/>
      <c r="O90" s="655"/>
      <c r="P90" s="653" t="str">
        <f ca="1">+IF(ISERROR(P89),"学校名 ・ 園名",P89)</f>
        <v>学校名 ・ 園名</v>
      </c>
      <c r="Q90" s="654"/>
      <c r="R90" s="654"/>
      <c r="S90" s="654"/>
      <c r="T90" s="654"/>
      <c r="U90" s="654"/>
      <c r="V90" s="654"/>
      <c r="W90" s="655"/>
      <c r="X90" s="475"/>
      <c r="Y90" s="475"/>
      <c r="Z90" s="475"/>
      <c r="AA90" s="479"/>
      <c r="AB90" s="479"/>
      <c r="AC90" s="479"/>
      <c r="AD90" s="479"/>
      <c r="AE90" s="479"/>
      <c r="AF90" s="480"/>
      <c r="AG90" s="480"/>
      <c r="AH90" s="480"/>
      <c r="AI90" s="480"/>
      <c r="AJ90" s="480"/>
      <c r="AK90" s="480"/>
      <c r="AL90" s="480"/>
      <c r="AM90" s="475"/>
      <c r="AN90" s="475"/>
      <c r="AO90" s="475"/>
      <c r="AP90" s="475"/>
      <c r="AQ90" s="475"/>
      <c r="AR90" s="475"/>
    </row>
    <row r="91" spans="1:47" ht="23.25" hidden="1" customHeight="1">
      <c r="A91" s="473"/>
      <c r="B91" s="473">
        <v>31</v>
      </c>
      <c r="C91" s="473">
        <v>31</v>
      </c>
      <c r="D91" s="475"/>
      <c r="E91" s="475"/>
      <c r="F91" s="475"/>
      <c r="G91" s="475"/>
      <c r="H91" s="475"/>
      <c r="I91" s="475"/>
      <c r="J91" s="611" t="s">
        <v>2960</v>
      </c>
      <c r="K91" s="612"/>
      <c r="L91" s="612"/>
      <c r="M91" s="612"/>
      <c r="N91" s="613"/>
      <c r="O91" s="475"/>
      <c r="P91" s="475"/>
      <c r="Q91" s="475"/>
      <c r="R91" s="475"/>
      <c r="S91" s="475"/>
      <c r="T91" s="475"/>
      <c r="U91" s="475"/>
      <c r="V91" s="475"/>
      <c r="W91" s="475"/>
      <c r="X91" s="475"/>
      <c r="Y91" s="475"/>
      <c r="Z91" s="475"/>
      <c r="AA91" s="479"/>
      <c r="AB91" s="479"/>
      <c r="AC91" s="479"/>
      <c r="AD91" s="479"/>
      <c r="AE91" s="479"/>
      <c r="AF91" s="480"/>
      <c r="AG91" s="480"/>
      <c r="AH91" s="480"/>
      <c r="AI91" s="480"/>
      <c r="AJ91" s="480"/>
      <c r="AK91" s="480"/>
      <c r="AL91" s="480"/>
      <c r="AM91" s="475"/>
      <c r="AN91" s="475"/>
      <c r="AO91" s="475"/>
      <c r="AP91" s="475"/>
      <c r="AQ91" s="475"/>
      <c r="AR91" s="475"/>
    </row>
    <row r="92" spans="1:47" ht="23.25" hidden="1" customHeight="1">
      <c r="A92" s="473"/>
      <c r="B92" s="473"/>
      <c r="C92" s="473">
        <v>32</v>
      </c>
      <c r="D92" s="475"/>
      <c r="E92" s="475"/>
      <c r="F92" s="475"/>
      <c r="G92" s="475"/>
      <c r="H92" s="475"/>
      <c r="I92" s="475"/>
      <c r="J92" s="611"/>
      <c r="K92" s="612"/>
      <c r="L92" s="612"/>
      <c r="M92" s="612"/>
      <c r="N92" s="613"/>
      <c r="O92" s="475"/>
      <c r="P92" s="475"/>
      <c r="Q92" s="475"/>
      <c r="R92" s="475"/>
      <c r="S92" s="475"/>
      <c r="T92" s="475"/>
      <c r="U92" s="475"/>
      <c r="V92" s="475"/>
      <c r="W92" s="475"/>
      <c r="X92" s="475"/>
      <c r="Y92" s="475"/>
      <c r="Z92" s="475"/>
      <c r="AA92" s="479"/>
      <c r="AB92" s="479"/>
      <c r="AC92" s="479"/>
      <c r="AD92" s="479"/>
      <c r="AE92" s="479"/>
      <c r="AF92" s="480"/>
      <c r="AG92" s="480"/>
      <c r="AH92" s="480"/>
      <c r="AI92" s="480"/>
      <c r="AJ92" s="480"/>
      <c r="AK92" s="480"/>
      <c r="AL92" s="480"/>
      <c r="AM92" s="475"/>
      <c r="AN92" s="475"/>
      <c r="AO92" s="475"/>
      <c r="AP92" s="475"/>
      <c r="AQ92" s="475"/>
      <c r="AR92" s="475"/>
    </row>
    <row r="93" spans="1:47" ht="23.25" hidden="1" customHeight="1">
      <c r="A93" s="475"/>
      <c r="B93" s="473"/>
      <c r="C93" s="473">
        <v>33</v>
      </c>
      <c r="D93" s="475"/>
      <c r="E93" s="475"/>
      <c r="F93" s="475"/>
      <c r="G93" s="475"/>
      <c r="H93" s="475"/>
      <c r="I93" s="475"/>
      <c r="J93" s="614"/>
      <c r="K93" s="615"/>
      <c r="L93" s="615"/>
      <c r="M93" s="615"/>
      <c r="N93" s="616"/>
      <c r="O93" s="475"/>
      <c r="P93" s="475"/>
      <c r="Q93" s="475"/>
      <c r="R93" s="475"/>
      <c r="S93" s="475"/>
      <c r="T93" s="475"/>
      <c r="U93" s="475"/>
      <c r="V93" s="475"/>
      <c r="W93" s="475"/>
      <c r="X93" s="475"/>
      <c r="Y93" s="475"/>
      <c r="Z93" s="475"/>
      <c r="AA93" s="479"/>
      <c r="AB93" s="479"/>
      <c r="AC93" s="479"/>
      <c r="AD93" s="479"/>
      <c r="AE93" s="479"/>
      <c r="AF93" s="480"/>
      <c r="AG93" s="480"/>
      <c r="AH93" s="480"/>
      <c r="AI93" s="480"/>
      <c r="AJ93" s="480"/>
      <c r="AK93" s="480"/>
      <c r="AL93" s="480"/>
      <c r="AM93" s="475"/>
      <c r="AN93" s="475"/>
      <c r="AO93" s="475"/>
      <c r="AP93" s="475"/>
      <c r="AQ93" s="475"/>
      <c r="AR93" s="475"/>
    </row>
    <row r="94" spans="1:47" ht="23.25" hidden="1" customHeight="1">
      <c r="A94" s="475"/>
      <c r="B94" s="473"/>
      <c r="C94" s="473">
        <v>34</v>
      </c>
      <c r="D94" s="475"/>
      <c r="E94" s="475"/>
      <c r="F94" s="475"/>
      <c r="G94" s="475"/>
      <c r="H94" s="475"/>
      <c r="I94" s="475"/>
      <c r="J94" s="617" t="s">
        <v>2961</v>
      </c>
      <c r="K94" s="617"/>
      <c r="L94" s="617"/>
      <c r="M94" s="617"/>
      <c r="N94" s="617"/>
      <c r="O94" s="617"/>
      <c r="P94" s="617"/>
      <c r="Q94" s="617"/>
      <c r="R94" s="617"/>
      <c r="S94" s="617"/>
      <c r="T94" s="617"/>
      <c r="U94" s="617"/>
      <c r="V94" s="617"/>
      <c r="W94" s="617"/>
      <c r="X94" s="617"/>
      <c r="Y94" s="617"/>
      <c r="Z94" s="617"/>
      <c r="AA94" s="617"/>
      <c r="AB94" s="617"/>
      <c r="AC94" s="617"/>
      <c r="AD94" s="617"/>
      <c r="AE94" s="617"/>
      <c r="AF94" s="617"/>
      <c r="AG94" s="617"/>
      <c r="AH94" s="480"/>
      <c r="AI94" s="480"/>
      <c r="AJ94" s="480"/>
      <c r="AK94" s="480"/>
      <c r="AL94" s="480"/>
      <c r="AM94" s="475"/>
      <c r="AN94" s="475"/>
      <c r="AO94" s="475"/>
      <c r="AP94" s="475"/>
      <c r="AQ94" s="475"/>
      <c r="AR94" s="475"/>
    </row>
    <row r="95" spans="1:47" ht="23.25" hidden="1" customHeight="1">
      <c r="A95" s="475"/>
      <c r="B95" s="475"/>
      <c r="C95" s="475"/>
      <c r="D95" s="475"/>
      <c r="E95" s="475"/>
      <c r="F95" s="475"/>
      <c r="G95" s="475"/>
      <c r="H95" s="475"/>
      <c r="I95" s="475"/>
      <c r="J95" s="618"/>
      <c r="K95" s="618"/>
      <c r="L95" s="618"/>
      <c r="M95" s="618"/>
      <c r="N95" s="618"/>
      <c r="O95" s="618"/>
      <c r="P95" s="618"/>
      <c r="Q95" s="618"/>
      <c r="R95" s="618"/>
      <c r="S95" s="618"/>
      <c r="T95" s="618"/>
      <c r="U95" s="618"/>
      <c r="V95" s="618"/>
      <c r="W95" s="618"/>
      <c r="X95" s="618"/>
      <c r="Y95" s="618"/>
      <c r="Z95" s="618"/>
      <c r="AA95" s="618"/>
      <c r="AB95" s="618"/>
      <c r="AC95" s="618"/>
      <c r="AD95" s="618"/>
      <c r="AE95" s="618"/>
      <c r="AF95" s="618"/>
      <c r="AG95" s="618"/>
      <c r="AH95" s="480"/>
      <c r="AI95" s="480"/>
      <c r="AJ95" s="480"/>
      <c r="AK95" s="480"/>
      <c r="AL95" s="480"/>
      <c r="AM95" s="475"/>
      <c r="AN95" s="475"/>
      <c r="AO95" s="475"/>
      <c r="AP95" s="475"/>
      <c r="AQ95" s="475"/>
      <c r="AR95" s="475"/>
    </row>
    <row r="96" spans="1:47" ht="23.25" hidden="1" customHeight="1">
      <c r="A96" s="475"/>
      <c r="B96" s="475"/>
      <c r="C96" s="475"/>
      <c r="D96" s="475"/>
      <c r="E96" s="475"/>
      <c r="F96" s="475"/>
      <c r="G96" s="475"/>
      <c r="H96" s="475"/>
      <c r="I96" s="475"/>
      <c r="J96" s="475"/>
      <c r="K96" s="475"/>
      <c r="L96" s="475"/>
      <c r="M96" s="475"/>
      <c r="N96" s="475"/>
      <c r="O96" s="475"/>
      <c r="P96" s="475"/>
      <c r="Q96" s="475"/>
      <c r="R96" s="475"/>
      <c r="S96" s="475"/>
      <c r="T96" s="475"/>
      <c r="U96" s="475"/>
      <c r="V96" s="475"/>
      <c r="W96" s="475"/>
      <c r="X96" s="475"/>
      <c r="Y96" s="475"/>
      <c r="Z96" s="475"/>
      <c r="AA96" s="479"/>
      <c r="AB96" s="479"/>
      <c r="AC96" s="479"/>
      <c r="AD96" s="479"/>
      <c r="AE96" s="479"/>
      <c r="AF96" s="480"/>
      <c r="AG96" s="480"/>
      <c r="AH96" s="480"/>
      <c r="AI96" s="480"/>
      <c r="AJ96" s="480"/>
      <c r="AK96" s="480"/>
      <c r="AL96" s="480"/>
      <c r="AM96" s="475"/>
      <c r="AN96" s="475"/>
      <c r="AO96" s="475"/>
      <c r="AP96" s="475"/>
      <c r="AQ96" s="475"/>
      <c r="AR96" s="475"/>
    </row>
    <row r="97" spans="1:44" ht="23.25" hidden="1" customHeight="1">
      <c r="A97" s="536"/>
      <c r="B97" s="536"/>
      <c r="C97" s="536"/>
      <c r="D97" s="536"/>
      <c r="E97" s="536"/>
      <c r="F97" s="536"/>
      <c r="G97" s="536"/>
      <c r="H97" s="536"/>
      <c r="I97" s="536"/>
      <c r="J97" s="536"/>
      <c r="K97" s="536"/>
      <c r="L97" s="536"/>
      <c r="M97" s="536"/>
      <c r="N97" s="536"/>
      <c r="O97" s="536"/>
      <c r="P97" s="536"/>
      <c r="Q97" s="536"/>
      <c r="R97" s="536"/>
      <c r="S97" s="536"/>
      <c r="T97" s="536"/>
      <c r="U97" s="536"/>
      <c r="V97" s="536"/>
      <c r="W97" s="536"/>
      <c r="X97" s="536"/>
      <c r="Y97" s="536"/>
      <c r="Z97" s="536"/>
      <c r="AA97" s="537"/>
      <c r="AB97" s="537"/>
      <c r="AC97" s="537"/>
      <c r="AD97" s="537"/>
      <c r="AE97" s="537"/>
      <c r="AF97" s="538"/>
      <c r="AG97" s="538"/>
      <c r="AH97" s="538"/>
      <c r="AI97" s="538"/>
      <c r="AJ97" s="538"/>
      <c r="AK97" s="538"/>
      <c r="AL97" s="538"/>
      <c r="AM97" s="536"/>
      <c r="AN97" s="536"/>
      <c r="AO97" s="536"/>
      <c r="AP97" s="536"/>
      <c r="AQ97" s="536"/>
      <c r="AR97" s="536"/>
    </row>
    <row r="98" spans="1:44" ht="18.75" customHeight="1"/>
    <row r="99" spans="1:44" ht="17.25" customHeight="1"/>
    <row r="100" spans="1:44" ht="11.25" customHeight="1"/>
    <row r="101" spans="1:44" ht="11.25" customHeight="1"/>
    <row r="102" spans="1:44" ht="11.25" customHeight="1"/>
    <row r="103" spans="1:44" ht="11.25" customHeight="1"/>
    <row r="104" spans="1:44" ht="11.25" customHeight="1"/>
    <row r="105" spans="1:44" ht="11.25" customHeight="1"/>
    <row r="106" spans="1:44" ht="11.25" customHeight="1"/>
    <row r="107" spans="1:44" ht="11.25" customHeight="1"/>
    <row r="108" spans="1:44" ht="11.25" customHeight="1"/>
    <row r="109" spans="1:44" ht="11.25" customHeight="1"/>
    <row r="110" spans="1:44" ht="11.25" customHeight="1"/>
    <row r="111" spans="1:44" ht="11.25" customHeight="1"/>
    <row r="112" spans="1:44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1.25" customHeight="1"/>
    <row r="268" ht="11.25" customHeight="1"/>
    <row r="269" ht="11.25" customHeight="1"/>
    <row r="270" ht="11.25" customHeight="1"/>
    <row r="271" ht="11.25" customHeight="1"/>
    <row r="272" ht="11.25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  <row r="281" ht="11.25" customHeight="1"/>
    <row r="282" ht="11.25" customHeight="1"/>
    <row r="283" ht="11.25" customHeight="1"/>
    <row r="284" ht="11.25" customHeight="1"/>
    <row r="285" ht="11.25" customHeight="1"/>
    <row r="286" ht="11.25" customHeight="1"/>
    <row r="287" ht="11.25" customHeight="1"/>
    <row r="288" ht="11.25" customHeight="1"/>
    <row r="289" ht="11.25" customHeight="1"/>
    <row r="290" ht="11.25" customHeight="1"/>
    <row r="291" ht="11.25" customHeight="1"/>
    <row r="292" ht="11.25" customHeight="1"/>
    <row r="293" ht="11.25" customHeight="1"/>
    <row r="294" ht="11.25" customHeight="1"/>
    <row r="295" ht="11.25" customHeight="1"/>
    <row r="296" ht="11.25" customHeight="1"/>
    <row r="297" ht="11.25" customHeight="1"/>
    <row r="298" ht="11.25" customHeight="1"/>
    <row r="299" ht="11.25" customHeight="1"/>
    <row r="300" ht="11.25" customHeight="1"/>
    <row r="301" ht="11.25" customHeight="1"/>
    <row r="302" ht="11.25" customHeight="1"/>
    <row r="303" ht="11.25" customHeight="1"/>
    <row r="304" ht="11.25" customHeight="1"/>
    <row r="305" ht="11.25" customHeight="1"/>
    <row r="306" ht="11.25" customHeight="1"/>
    <row r="307" ht="11.25" customHeight="1"/>
    <row r="308" ht="11.25" customHeight="1"/>
    <row r="309" ht="11.25" customHeight="1"/>
    <row r="310" ht="11.25" customHeight="1"/>
    <row r="311" ht="11.25" customHeight="1"/>
    <row r="312" ht="11.25" customHeight="1"/>
    <row r="313" ht="11.25" customHeight="1"/>
    <row r="314" ht="11.25" customHeight="1"/>
    <row r="315" ht="11.25" customHeight="1"/>
    <row r="316" ht="11.25" customHeight="1"/>
    <row r="317" ht="11.25" customHeight="1"/>
    <row r="318" ht="11.25" customHeight="1"/>
    <row r="319" ht="11.25" customHeight="1"/>
    <row r="320" ht="11.25" customHeight="1"/>
    <row r="321" ht="11.25" customHeight="1"/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328" ht="11.25" customHeight="1"/>
    <row r="329" ht="11.25" customHeight="1"/>
    <row r="330" ht="11.25" customHeight="1"/>
    <row r="331" ht="11.25" customHeight="1"/>
    <row r="332" ht="11.25" customHeight="1"/>
    <row r="333" ht="11.25" customHeight="1"/>
    <row r="334" ht="11.25" customHeight="1"/>
    <row r="335" ht="11.25" customHeight="1"/>
    <row r="336" ht="11.25" customHeight="1"/>
    <row r="337" ht="11.25" customHeight="1"/>
  </sheetData>
  <sheetProtection sheet="1" objects="1" scenarios="1" selectLockedCells="1"/>
  <mergeCells count="172">
    <mergeCell ref="J89:O89"/>
    <mergeCell ref="P89:W89"/>
    <mergeCell ref="AS2:AY2"/>
    <mergeCell ref="H15:X16"/>
    <mergeCell ref="C47:G50"/>
    <mergeCell ref="C51:G53"/>
    <mergeCell ref="T51:W53"/>
    <mergeCell ref="T23:W25"/>
    <mergeCell ref="T19:W22"/>
    <mergeCell ref="T26:W29"/>
    <mergeCell ref="T30:W32"/>
    <mergeCell ref="T33:W36"/>
    <mergeCell ref="T37:W39"/>
    <mergeCell ref="T40:W43"/>
    <mergeCell ref="T44:W46"/>
    <mergeCell ref="T47:W50"/>
    <mergeCell ref="AI17:AR19"/>
    <mergeCell ref="AI6:AR8"/>
    <mergeCell ref="X33:X39"/>
    <mergeCell ref="X26:X32"/>
    <mergeCell ref="AO4:AQ4"/>
    <mergeCell ref="AQ2:AR2"/>
    <mergeCell ref="AO3:AP3"/>
    <mergeCell ref="AO2:AP2"/>
    <mergeCell ref="AI2:AL2"/>
    <mergeCell ref="AI3:AL3"/>
    <mergeCell ref="AI14:AR15"/>
    <mergeCell ref="A29:A32"/>
    <mergeCell ref="B29:B32"/>
    <mergeCell ref="H29:S32"/>
    <mergeCell ref="H26:K27"/>
    <mergeCell ref="L26:L27"/>
    <mergeCell ref="Q2:R2"/>
    <mergeCell ref="A3:H3"/>
    <mergeCell ref="D5:M5"/>
    <mergeCell ref="N5:P5"/>
    <mergeCell ref="Q5:X5"/>
    <mergeCell ref="I8:L8"/>
    <mergeCell ref="B9:D9"/>
    <mergeCell ref="E9:G9"/>
    <mergeCell ref="H9:J9"/>
    <mergeCell ref="A5:B5"/>
    <mergeCell ref="Q9:R9"/>
    <mergeCell ref="A6:A11"/>
    <mergeCell ref="B6:D7"/>
    <mergeCell ref="E6:P6"/>
    <mergeCell ref="Q6:R7"/>
    <mergeCell ref="M8:X8"/>
    <mergeCell ref="A47:A49"/>
    <mergeCell ref="B47:B49"/>
    <mergeCell ref="X47:X53"/>
    <mergeCell ref="A50:A53"/>
    <mergeCell ref="B50:B53"/>
    <mergeCell ref="H50:S53"/>
    <mergeCell ref="A40:A42"/>
    <mergeCell ref="B40:B42"/>
    <mergeCell ref="H47:K48"/>
    <mergeCell ref="L47:L48"/>
    <mergeCell ref="M47:P48"/>
    <mergeCell ref="Q47:Q48"/>
    <mergeCell ref="H49:S49"/>
    <mergeCell ref="X40:X46"/>
    <mergeCell ref="H40:K41"/>
    <mergeCell ref="L40:L41"/>
    <mergeCell ref="M40:P41"/>
    <mergeCell ref="Q40:Q41"/>
    <mergeCell ref="H43:S46"/>
    <mergeCell ref="C44:G46"/>
    <mergeCell ref="H42:S42"/>
    <mergeCell ref="A43:A46"/>
    <mergeCell ref="B43:B46"/>
    <mergeCell ref="A33:A35"/>
    <mergeCell ref="B33:B35"/>
    <mergeCell ref="H35:S35"/>
    <mergeCell ref="C33:G36"/>
    <mergeCell ref="C37:G39"/>
    <mergeCell ref="C40:G43"/>
    <mergeCell ref="U9:X9"/>
    <mergeCell ref="B10:D11"/>
    <mergeCell ref="E10:X10"/>
    <mergeCell ref="M26:P27"/>
    <mergeCell ref="Q26:Q27"/>
    <mergeCell ref="A36:A39"/>
    <mergeCell ref="B36:B39"/>
    <mergeCell ref="H36:S39"/>
    <mergeCell ref="H33:K34"/>
    <mergeCell ref="L33:L34"/>
    <mergeCell ref="M33:P34"/>
    <mergeCell ref="Q33:Q34"/>
    <mergeCell ref="H28:S28"/>
    <mergeCell ref="C26:G29"/>
    <mergeCell ref="C30:G32"/>
    <mergeCell ref="A26:A28"/>
    <mergeCell ref="T17:W18"/>
    <mergeCell ref="A17:B17"/>
    <mergeCell ref="A4:R4"/>
    <mergeCell ref="X17:X18"/>
    <mergeCell ref="B26:B28"/>
    <mergeCell ref="A18:B18"/>
    <mergeCell ref="H19:K20"/>
    <mergeCell ref="L19:L20"/>
    <mergeCell ref="M19:P20"/>
    <mergeCell ref="Q19:Q20"/>
    <mergeCell ref="H21:S21"/>
    <mergeCell ref="C23:G25"/>
    <mergeCell ref="C19:G22"/>
    <mergeCell ref="H17:S18"/>
    <mergeCell ref="AK28:AQ28"/>
    <mergeCell ref="AK49:AQ50"/>
    <mergeCell ref="AK26:AQ26"/>
    <mergeCell ref="AK27:AQ27"/>
    <mergeCell ref="AK25:AQ25"/>
    <mergeCell ref="S4:X4"/>
    <mergeCell ref="L9:O9"/>
    <mergeCell ref="A19:A21"/>
    <mergeCell ref="B19:B21"/>
    <mergeCell ref="X19:X25"/>
    <mergeCell ref="A22:A25"/>
    <mergeCell ref="B22:B25"/>
    <mergeCell ref="H22:S25"/>
    <mergeCell ref="C17:G18"/>
    <mergeCell ref="K14:L14"/>
    <mergeCell ref="E11:X11"/>
    <mergeCell ref="E7:P7"/>
    <mergeCell ref="A16:G16"/>
    <mergeCell ref="A13:I13"/>
    <mergeCell ref="A14:J14"/>
    <mergeCell ref="M14:O14"/>
    <mergeCell ref="S6:X7"/>
    <mergeCell ref="B8:D8"/>
    <mergeCell ref="E8:H8"/>
    <mergeCell ref="AI30:AI36"/>
    <mergeCell ref="AI52:AR53"/>
    <mergeCell ref="AK40:AQ40"/>
    <mergeCell ref="AK41:AQ41"/>
    <mergeCell ref="AK42:AQ42"/>
    <mergeCell ref="AK43:AQ43"/>
    <mergeCell ref="AK44:AQ44"/>
    <mergeCell ref="AJ45:AJ46"/>
    <mergeCell ref="AK45:AQ46"/>
    <mergeCell ref="AR45:AR46"/>
    <mergeCell ref="AK47:AQ47"/>
    <mergeCell ref="AK48:AQ48"/>
    <mergeCell ref="AJ49:AJ50"/>
    <mergeCell ref="AR49:AR50"/>
    <mergeCell ref="AK33:AQ33"/>
    <mergeCell ref="AK34:AQ34"/>
    <mergeCell ref="AJ35:AJ36"/>
    <mergeCell ref="J91:N93"/>
    <mergeCell ref="J94:AG95"/>
    <mergeCell ref="AI22:AJ23"/>
    <mergeCell ref="AK22:AQ23"/>
    <mergeCell ref="AR22:AR23"/>
    <mergeCell ref="AR24:AR29"/>
    <mergeCell ref="AI24:AI29"/>
    <mergeCell ref="AR30:AR36"/>
    <mergeCell ref="AK39:AQ39"/>
    <mergeCell ref="AR37:AR42"/>
    <mergeCell ref="AI37:AI42"/>
    <mergeCell ref="AK29:AQ29"/>
    <mergeCell ref="AK30:AQ30"/>
    <mergeCell ref="AK31:AQ31"/>
    <mergeCell ref="AK32:AQ32"/>
    <mergeCell ref="AK35:AQ36"/>
    <mergeCell ref="AK37:AQ37"/>
    <mergeCell ref="AK38:AQ38"/>
    <mergeCell ref="AI43:AI50"/>
    <mergeCell ref="AK24:AQ24"/>
    <mergeCell ref="A54:X56"/>
    <mergeCell ref="A57:X58"/>
    <mergeCell ref="J90:O90"/>
    <mergeCell ref="P90:W90"/>
  </mergeCells>
  <phoneticPr fontId="42"/>
  <conditionalFormatting sqref="E7:P7">
    <cfRule type="expression" dxfId="30" priority="1">
      <formula>$E$7=0</formula>
    </cfRule>
    <cfRule type="expression" dxfId="29" priority="2">
      <formula>$E$7="…"</formula>
    </cfRule>
  </conditionalFormatting>
  <conditionalFormatting sqref="H15:X16 A19:B25">
    <cfRule type="expression" dxfId="28" priority="7">
      <formula>$AN$3&gt;$AO$3</formula>
    </cfRule>
  </conditionalFormatting>
  <conditionalFormatting sqref="AN3">
    <cfRule type="expression" dxfId="27" priority="6">
      <formula>$AN$3&gt;$AO$3</formula>
    </cfRule>
  </conditionalFormatting>
  <conditionalFormatting sqref="AQ2 AO2:AO3">
    <cfRule type="expression" dxfId="26" priority="8">
      <formula>$AN$3&gt;$AO$3</formula>
    </cfRule>
  </conditionalFormatting>
  <dataValidations xWindow="136" yWindow="506" count="14">
    <dataValidation type="list" allowBlank="1" showInputMessage="1" promptTitle="「学校名・園名」の入力▼" prompt="｢区]を入力してから、_x000a_リストから選択してください." sqref="D5:M5" xr:uid="{00000000-0002-0000-0100-000000000000}">
      <formula1>INDIRECT($A$5)</formula1>
    </dataValidation>
    <dataValidation type="list" allowBlank="1" showInputMessage="1" promptTitle="学習形態選択" prompt="→▼_x000a_リストから選んでください。" sqref="C51:G53 C23:G25 C44:G46 C37:G39 C30:G32" xr:uid="{00000000-0002-0000-0100-000001000000}">
      <formula1>$D$61:$D$63</formula1>
    </dataValidation>
    <dataValidation type="list" allowBlank="1" showInputMessage="1" showErrorMessage="1" promptTitle="【必修学習項目】" prompt="→▼　選択番号を_x000a_　　リストから選択_x000a_　　してください。" sqref="M19:P20 M26:P27 M33:P34 M40:P41 M47:P48" xr:uid="{00000000-0002-0000-0100-000002000000}">
      <formula1>項目</formula1>
    </dataValidation>
    <dataValidation type="list" allowBlank="1" showInputMessage="1" promptTitle="｢職名｣" prompt="｢会長/代表｣など､貴組織の代表者職名をお書きください｡" sqref="Q6:R7" xr:uid="{00000000-0002-0000-0100-000003000000}">
      <formula1>$D$66:$D$68</formula1>
    </dataValidation>
    <dataValidation type="list" allowBlank="1" sqref="W2 AR4" xr:uid="{00000000-0002-0000-0100-000004000000}">
      <formula1>$B$61:$B$91</formula1>
    </dataValidation>
    <dataValidation type="list" allowBlank="1" sqref="U2" xr:uid="{00000000-0002-0000-0100-000005000000}">
      <formula1>$A$61:$A$72</formula1>
    </dataValidation>
    <dataValidation type="list" allowBlank="1" sqref="S2" xr:uid="{00000000-0002-0000-0100-000006000000}">
      <formula1>$C$61:$C$93</formula1>
    </dataValidation>
    <dataValidation type="list" allowBlank="1" showInputMessage="1" promptTitle="区の入力→▼" prompt="リストから選択_x000a_してください." sqref="A5:B5" xr:uid="{00000000-0002-0000-0100-000007000000}">
      <formula1>$AA$61:$AA$70</formula1>
    </dataValidation>
    <dataValidation type="list" allowBlank="1" sqref="Q2:R2" xr:uid="{00000000-0002-0000-0100-000008000000}">
      <formula1>$A$74:$A$78</formula1>
    </dataValidation>
    <dataValidation type="list" allowBlank="1" showErrorMessage="1" sqref="A19:A21 A47:A49 A40:A42 A33:A35 A26:A28" xr:uid="{00000000-0002-0000-0100-000009000000}">
      <formula1>$A$61:$A$72</formula1>
    </dataValidation>
    <dataValidation type="list" allowBlank="1" showErrorMessage="1" sqref="A22:A25 A50:A53 A43:A46 A36:A39 A29:A32" xr:uid="{00000000-0002-0000-0100-00000A000000}">
      <formula1>$B$61:$B$91</formula1>
    </dataValidation>
    <dataValidation type="list" allowBlank="1" showInputMessage="1" promptTitle="契約開始日" prompt="｢日｣を入力してください。" sqref="AR3" xr:uid="{00000000-0002-0000-0100-00000B000000}">
      <formula1>$B$61:$B$91</formula1>
    </dataValidation>
    <dataValidation type="list" allowBlank="1" showInputMessage="1" promptTitle="契約開始の月" prompt="｢月｣を入力してください。" sqref="AQ3" xr:uid="{00000000-0002-0000-0100-00000C000000}">
      <formula1>$A$61:$A$72</formula1>
    </dataValidation>
    <dataValidation type="list" allowBlank="1" sqref="K14:L14" xr:uid="{00000000-0002-0000-0100-00000D000000}">
      <formula1>"1,2,3,4"</formula1>
    </dataValidation>
  </dataValidations>
  <pageMargins left="0.86614173228346458" right="0.76" top="0.31" bottom="0.2" header="0.2" footer="0.27"/>
  <pageSetup paperSize="9" scale="98" orientation="portrait" r:id="rId1"/>
  <headerFooter alignWithMargins="0"/>
  <ignoredErrors>
    <ignoredError sqref="H9 S9" numberStoredAsText="1"/>
    <ignoredError sqref="C5 E7" unlockedFormula="1"/>
    <ignoredError sqref="AB19 AB26 AB33 AB40 AB47" formula="1"/>
    <ignoredError sqref="J89:W89 K90:O90 Q90:W90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AC26"/>
  <sheetViews>
    <sheetView showGridLines="0" zoomScaleNormal="100" zoomScaleSheetLayoutView="100" workbookViewId="0">
      <selection activeCell="T16" sqref="T16:V16"/>
    </sheetView>
  </sheetViews>
  <sheetFormatPr defaultColWidth="3.625" defaultRowHeight="30.75" customHeight="1"/>
  <cols>
    <col min="1" max="6" width="3.625" style="64"/>
    <col min="7" max="7" width="2.5" style="64" customWidth="1"/>
    <col min="8" max="14" width="3.5" style="64" customWidth="1"/>
    <col min="15" max="18" width="3.625" style="64"/>
    <col min="19" max="19" width="5.625" style="64" customWidth="1"/>
    <col min="20" max="262" width="3.625" style="64"/>
    <col min="263" max="263" width="2.5" style="64" customWidth="1"/>
    <col min="264" max="274" width="3.625" style="64"/>
    <col min="275" max="275" width="5.125" style="64" customWidth="1"/>
    <col min="276" max="518" width="3.625" style="64"/>
    <col min="519" max="519" width="2.5" style="64" customWidth="1"/>
    <col min="520" max="530" width="3.625" style="64"/>
    <col min="531" max="531" width="5.125" style="64" customWidth="1"/>
    <col min="532" max="774" width="3.625" style="64"/>
    <col min="775" max="775" width="2.5" style="64" customWidth="1"/>
    <col min="776" max="786" width="3.625" style="64"/>
    <col min="787" max="787" width="5.125" style="64" customWidth="1"/>
    <col min="788" max="1030" width="3.625" style="64"/>
    <col min="1031" max="1031" width="2.5" style="64" customWidth="1"/>
    <col min="1032" max="1042" width="3.625" style="64"/>
    <col min="1043" max="1043" width="5.125" style="64" customWidth="1"/>
    <col min="1044" max="1286" width="3.625" style="64"/>
    <col min="1287" max="1287" width="2.5" style="64" customWidth="1"/>
    <col min="1288" max="1298" width="3.625" style="64"/>
    <col min="1299" max="1299" width="5.125" style="64" customWidth="1"/>
    <col min="1300" max="1542" width="3.625" style="64"/>
    <col min="1543" max="1543" width="2.5" style="64" customWidth="1"/>
    <col min="1544" max="1554" width="3.625" style="64"/>
    <col min="1555" max="1555" width="5.125" style="64" customWidth="1"/>
    <col min="1556" max="1798" width="3.625" style="64"/>
    <col min="1799" max="1799" width="2.5" style="64" customWidth="1"/>
    <col min="1800" max="1810" width="3.625" style="64"/>
    <col min="1811" max="1811" width="5.125" style="64" customWidth="1"/>
    <col min="1812" max="2054" width="3.625" style="64"/>
    <col min="2055" max="2055" width="2.5" style="64" customWidth="1"/>
    <col min="2056" max="2066" width="3.625" style="64"/>
    <col min="2067" max="2067" width="5.125" style="64" customWidth="1"/>
    <col min="2068" max="2310" width="3.625" style="64"/>
    <col min="2311" max="2311" width="2.5" style="64" customWidth="1"/>
    <col min="2312" max="2322" width="3.625" style="64"/>
    <col min="2323" max="2323" width="5.125" style="64" customWidth="1"/>
    <col min="2324" max="2566" width="3.625" style="64"/>
    <col min="2567" max="2567" width="2.5" style="64" customWidth="1"/>
    <col min="2568" max="2578" width="3.625" style="64"/>
    <col min="2579" max="2579" width="5.125" style="64" customWidth="1"/>
    <col min="2580" max="2822" width="3.625" style="64"/>
    <col min="2823" max="2823" width="2.5" style="64" customWidth="1"/>
    <col min="2824" max="2834" width="3.625" style="64"/>
    <col min="2835" max="2835" width="5.125" style="64" customWidth="1"/>
    <col min="2836" max="3078" width="3.625" style="64"/>
    <col min="3079" max="3079" width="2.5" style="64" customWidth="1"/>
    <col min="3080" max="3090" width="3.625" style="64"/>
    <col min="3091" max="3091" width="5.125" style="64" customWidth="1"/>
    <col min="3092" max="3334" width="3.625" style="64"/>
    <col min="3335" max="3335" width="2.5" style="64" customWidth="1"/>
    <col min="3336" max="3346" width="3.625" style="64"/>
    <col min="3347" max="3347" width="5.125" style="64" customWidth="1"/>
    <col min="3348" max="3590" width="3.625" style="64"/>
    <col min="3591" max="3591" width="2.5" style="64" customWidth="1"/>
    <col min="3592" max="3602" width="3.625" style="64"/>
    <col min="3603" max="3603" width="5.125" style="64" customWidth="1"/>
    <col min="3604" max="3846" width="3.625" style="64"/>
    <col min="3847" max="3847" width="2.5" style="64" customWidth="1"/>
    <col min="3848" max="3858" width="3.625" style="64"/>
    <col min="3859" max="3859" width="5.125" style="64" customWidth="1"/>
    <col min="3860" max="4102" width="3.625" style="64"/>
    <col min="4103" max="4103" width="2.5" style="64" customWidth="1"/>
    <col min="4104" max="4114" width="3.625" style="64"/>
    <col min="4115" max="4115" width="5.125" style="64" customWidth="1"/>
    <col min="4116" max="4358" width="3.625" style="64"/>
    <col min="4359" max="4359" width="2.5" style="64" customWidth="1"/>
    <col min="4360" max="4370" width="3.625" style="64"/>
    <col min="4371" max="4371" width="5.125" style="64" customWidth="1"/>
    <col min="4372" max="4614" width="3.625" style="64"/>
    <col min="4615" max="4615" width="2.5" style="64" customWidth="1"/>
    <col min="4616" max="4626" width="3.625" style="64"/>
    <col min="4627" max="4627" width="5.125" style="64" customWidth="1"/>
    <col min="4628" max="4870" width="3.625" style="64"/>
    <col min="4871" max="4871" width="2.5" style="64" customWidth="1"/>
    <col min="4872" max="4882" width="3.625" style="64"/>
    <col min="4883" max="4883" width="5.125" style="64" customWidth="1"/>
    <col min="4884" max="5126" width="3.625" style="64"/>
    <col min="5127" max="5127" width="2.5" style="64" customWidth="1"/>
    <col min="5128" max="5138" width="3.625" style="64"/>
    <col min="5139" max="5139" width="5.125" style="64" customWidth="1"/>
    <col min="5140" max="5382" width="3.625" style="64"/>
    <col min="5383" max="5383" width="2.5" style="64" customWidth="1"/>
    <col min="5384" max="5394" width="3.625" style="64"/>
    <col min="5395" max="5395" width="5.125" style="64" customWidth="1"/>
    <col min="5396" max="5638" width="3.625" style="64"/>
    <col min="5639" max="5639" width="2.5" style="64" customWidth="1"/>
    <col min="5640" max="5650" width="3.625" style="64"/>
    <col min="5651" max="5651" width="5.125" style="64" customWidth="1"/>
    <col min="5652" max="5894" width="3.625" style="64"/>
    <col min="5895" max="5895" width="2.5" style="64" customWidth="1"/>
    <col min="5896" max="5906" width="3.625" style="64"/>
    <col min="5907" max="5907" width="5.125" style="64" customWidth="1"/>
    <col min="5908" max="6150" width="3.625" style="64"/>
    <col min="6151" max="6151" width="2.5" style="64" customWidth="1"/>
    <col min="6152" max="6162" width="3.625" style="64"/>
    <col min="6163" max="6163" width="5.125" style="64" customWidth="1"/>
    <col min="6164" max="6406" width="3.625" style="64"/>
    <col min="6407" max="6407" width="2.5" style="64" customWidth="1"/>
    <col min="6408" max="6418" width="3.625" style="64"/>
    <col min="6419" max="6419" width="5.125" style="64" customWidth="1"/>
    <col min="6420" max="6662" width="3.625" style="64"/>
    <col min="6663" max="6663" width="2.5" style="64" customWidth="1"/>
    <col min="6664" max="6674" width="3.625" style="64"/>
    <col min="6675" max="6675" width="5.125" style="64" customWidth="1"/>
    <col min="6676" max="6918" width="3.625" style="64"/>
    <col min="6919" max="6919" width="2.5" style="64" customWidth="1"/>
    <col min="6920" max="6930" width="3.625" style="64"/>
    <col min="6931" max="6931" width="5.125" style="64" customWidth="1"/>
    <col min="6932" max="7174" width="3.625" style="64"/>
    <col min="7175" max="7175" width="2.5" style="64" customWidth="1"/>
    <col min="7176" max="7186" width="3.625" style="64"/>
    <col min="7187" max="7187" width="5.125" style="64" customWidth="1"/>
    <col min="7188" max="7430" width="3.625" style="64"/>
    <col min="7431" max="7431" width="2.5" style="64" customWidth="1"/>
    <col min="7432" max="7442" width="3.625" style="64"/>
    <col min="7443" max="7443" width="5.125" style="64" customWidth="1"/>
    <col min="7444" max="7686" width="3.625" style="64"/>
    <col min="7687" max="7687" width="2.5" style="64" customWidth="1"/>
    <col min="7688" max="7698" width="3.625" style="64"/>
    <col min="7699" max="7699" width="5.125" style="64" customWidth="1"/>
    <col min="7700" max="7942" width="3.625" style="64"/>
    <col min="7943" max="7943" width="2.5" style="64" customWidth="1"/>
    <col min="7944" max="7954" width="3.625" style="64"/>
    <col min="7955" max="7955" width="5.125" style="64" customWidth="1"/>
    <col min="7956" max="8198" width="3.625" style="64"/>
    <col min="8199" max="8199" width="2.5" style="64" customWidth="1"/>
    <col min="8200" max="8210" width="3.625" style="64"/>
    <col min="8211" max="8211" width="5.125" style="64" customWidth="1"/>
    <col min="8212" max="8454" width="3.625" style="64"/>
    <col min="8455" max="8455" width="2.5" style="64" customWidth="1"/>
    <col min="8456" max="8466" width="3.625" style="64"/>
    <col min="8467" max="8467" width="5.125" style="64" customWidth="1"/>
    <col min="8468" max="8710" width="3.625" style="64"/>
    <col min="8711" max="8711" width="2.5" style="64" customWidth="1"/>
    <col min="8712" max="8722" width="3.625" style="64"/>
    <col min="8723" max="8723" width="5.125" style="64" customWidth="1"/>
    <col min="8724" max="8966" width="3.625" style="64"/>
    <col min="8967" max="8967" width="2.5" style="64" customWidth="1"/>
    <col min="8968" max="8978" width="3.625" style="64"/>
    <col min="8979" max="8979" width="5.125" style="64" customWidth="1"/>
    <col min="8980" max="9222" width="3.625" style="64"/>
    <col min="9223" max="9223" width="2.5" style="64" customWidth="1"/>
    <col min="9224" max="9234" width="3.625" style="64"/>
    <col min="9235" max="9235" width="5.125" style="64" customWidth="1"/>
    <col min="9236" max="9478" width="3.625" style="64"/>
    <col min="9479" max="9479" width="2.5" style="64" customWidth="1"/>
    <col min="9480" max="9490" width="3.625" style="64"/>
    <col min="9491" max="9491" width="5.125" style="64" customWidth="1"/>
    <col min="9492" max="9734" width="3.625" style="64"/>
    <col min="9735" max="9735" width="2.5" style="64" customWidth="1"/>
    <col min="9736" max="9746" width="3.625" style="64"/>
    <col min="9747" max="9747" width="5.125" style="64" customWidth="1"/>
    <col min="9748" max="9990" width="3.625" style="64"/>
    <col min="9991" max="9991" width="2.5" style="64" customWidth="1"/>
    <col min="9992" max="10002" width="3.625" style="64"/>
    <col min="10003" max="10003" width="5.125" style="64" customWidth="1"/>
    <col min="10004" max="10246" width="3.625" style="64"/>
    <col min="10247" max="10247" width="2.5" style="64" customWidth="1"/>
    <col min="10248" max="10258" width="3.625" style="64"/>
    <col min="10259" max="10259" width="5.125" style="64" customWidth="1"/>
    <col min="10260" max="10502" width="3.625" style="64"/>
    <col min="10503" max="10503" width="2.5" style="64" customWidth="1"/>
    <col min="10504" max="10514" width="3.625" style="64"/>
    <col min="10515" max="10515" width="5.125" style="64" customWidth="1"/>
    <col min="10516" max="10758" width="3.625" style="64"/>
    <col min="10759" max="10759" width="2.5" style="64" customWidth="1"/>
    <col min="10760" max="10770" width="3.625" style="64"/>
    <col min="10771" max="10771" width="5.125" style="64" customWidth="1"/>
    <col min="10772" max="11014" width="3.625" style="64"/>
    <col min="11015" max="11015" width="2.5" style="64" customWidth="1"/>
    <col min="11016" max="11026" width="3.625" style="64"/>
    <col min="11027" max="11027" width="5.125" style="64" customWidth="1"/>
    <col min="11028" max="11270" width="3.625" style="64"/>
    <col min="11271" max="11271" width="2.5" style="64" customWidth="1"/>
    <col min="11272" max="11282" width="3.625" style="64"/>
    <col min="11283" max="11283" width="5.125" style="64" customWidth="1"/>
    <col min="11284" max="11526" width="3.625" style="64"/>
    <col min="11527" max="11527" width="2.5" style="64" customWidth="1"/>
    <col min="11528" max="11538" width="3.625" style="64"/>
    <col min="11539" max="11539" width="5.125" style="64" customWidth="1"/>
    <col min="11540" max="11782" width="3.625" style="64"/>
    <col min="11783" max="11783" width="2.5" style="64" customWidth="1"/>
    <col min="11784" max="11794" width="3.625" style="64"/>
    <col min="11795" max="11795" width="5.125" style="64" customWidth="1"/>
    <col min="11796" max="12038" width="3.625" style="64"/>
    <col min="12039" max="12039" width="2.5" style="64" customWidth="1"/>
    <col min="12040" max="12050" width="3.625" style="64"/>
    <col min="12051" max="12051" width="5.125" style="64" customWidth="1"/>
    <col min="12052" max="12294" width="3.625" style="64"/>
    <col min="12295" max="12295" width="2.5" style="64" customWidth="1"/>
    <col min="12296" max="12306" width="3.625" style="64"/>
    <col min="12307" max="12307" width="5.125" style="64" customWidth="1"/>
    <col min="12308" max="12550" width="3.625" style="64"/>
    <col min="12551" max="12551" width="2.5" style="64" customWidth="1"/>
    <col min="12552" max="12562" width="3.625" style="64"/>
    <col min="12563" max="12563" width="5.125" style="64" customWidth="1"/>
    <col min="12564" max="12806" width="3.625" style="64"/>
    <col min="12807" max="12807" width="2.5" style="64" customWidth="1"/>
    <col min="12808" max="12818" width="3.625" style="64"/>
    <col min="12819" max="12819" width="5.125" style="64" customWidth="1"/>
    <col min="12820" max="13062" width="3.625" style="64"/>
    <col min="13063" max="13063" width="2.5" style="64" customWidth="1"/>
    <col min="13064" max="13074" width="3.625" style="64"/>
    <col min="13075" max="13075" width="5.125" style="64" customWidth="1"/>
    <col min="13076" max="13318" width="3.625" style="64"/>
    <col min="13319" max="13319" width="2.5" style="64" customWidth="1"/>
    <col min="13320" max="13330" width="3.625" style="64"/>
    <col min="13331" max="13331" width="5.125" style="64" customWidth="1"/>
    <col min="13332" max="13574" width="3.625" style="64"/>
    <col min="13575" max="13575" width="2.5" style="64" customWidth="1"/>
    <col min="13576" max="13586" width="3.625" style="64"/>
    <col min="13587" max="13587" width="5.125" style="64" customWidth="1"/>
    <col min="13588" max="13830" width="3.625" style="64"/>
    <col min="13831" max="13831" width="2.5" style="64" customWidth="1"/>
    <col min="13832" max="13842" width="3.625" style="64"/>
    <col min="13843" max="13843" width="5.125" style="64" customWidth="1"/>
    <col min="13844" max="14086" width="3.625" style="64"/>
    <col min="14087" max="14087" width="2.5" style="64" customWidth="1"/>
    <col min="14088" max="14098" width="3.625" style="64"/>
    <col min="14099" max="14099" width="5.125" style="64" customWidth="1"/>
    <col min="14100" max="14342" width="3.625" style="64"/>
    <col min="14343" max="14343" width="2.5" style="64" customWidth="1"/>
    <col min="14344" max="14354" width="3.625" style="64"/>
    <col min="14355" max="14355" width="5.125" style="64" customWidth="1"/>
    <col min="14356" max="14598" width="3.625" style="64"/>
    <col min="14599" max="14599" width="2.5" style="64" customWidth="1"/>
    <col min="14600" max="14610" width="3.625" style="64"/>
    <col min="14611" max="14611" width="5.125" style="64" customWidth="1"/>
    <col min="14612" max="14854" width="3.625" style="64"/>
    <col min="14855" max="14855" width="2.5" style="64" customWidth="1"/>
    <col min="14856" max="14866" width="3.625" style="64"/>
    <col min="14867" max="14867" width="5.125" style="64" customWidth="1"/>
    <col min="14868" max="15110" width="3.625" style="64"/>
    <col min="15111" max="15111" width="2.5" style="64" customWidth="1"/>
    <col min="15112" max="15122" width="3.625" style="64"/>
    <col min="15123" max="15123" width="5.125" style="64" customWidth="1"/>
    <col min="15124" max="15366" width="3.625" style="64"/>
    <col min="15367" max="15367" width="2.5" style="64" customWidth="1"/>
    <col min="15368" max="15378" width="3.625" style="64"/>
    <col min="15379" max="15379" width="5.125" style="64" customWidth="1"/>
    <col min="15380" max="15622" width="3.625" style="64"/>
    <col min="15623" max="15623" width="2.5" style="64" customWidth="1"/>
    <col min="15624" max="15634" width="3.625" style="64"/>
    <col min="15635" max="15635" width="5.125" style="64" customWidth="1"/>
    <col min="15636" max="15878" width="3.625" style="64"/>
    <col min="15879" max="15879" width="2.5" style="64" customWidth="1"/>
    <col min="15880" max="15890" width="3.625" style="64"/>
    <col min="15891" max="15891" width="5.125" style="64" customWidth="1"/>
    <col min="15892" max="16134" width="3.625" style="64"/>
    <col min="16135" max="16135" width="2.5" style="64" customWidth="1"/>
    <col min="16136" max="16146" width="3.625" style="64"/>
    <col min="16147" max="16147" width="5.125" style="64" customWidth="1"/>
    <col min="16148" max="16384" width="3.625" style="64"/>
  </cols>
  <sheetData>
    <row r="1" spans="1:29" s="63" customFormat="1" ht="18" customHeight="1">
      <c r="A1" s="850" t="s">
        <v>1555</v>
      </c>
      <c r="B1" s="850"/>
      <c r="C1" s="850"/>
      <c r="D1" s="850"/>
      <c r="E1" s="850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72" t="e">
        <f>+①学習計画書!X1</f>
        <v>#N/A</v>
      </c>
      <c r="W1" s="872"/>
    </row>
    <row r="2" spans="1:29" s="63" customFormat="1" ht="18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3" spans="1:29" s="63" customFormat="1" ht="18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64" t="str">
        <f>+①学習計画書!Q2</f>
        <v>令和</v>
      </c>
      <c r="Q3" s="865"/>
      <c r="R3" s="459" t="str">
        <f>+①学習計画書!S2</f>
        <v>８</v>
      </c>
      <c r="S3" s="99" t="s">
        <v>1606</v>
      </c>
      <c r="T3" s="458">
        <f>+①学習計画書!U2</f>
        <v>0</v>
      </c>
      <c r="U3" s="99" t="s">
        <v>1607</v>
      </c>
      <c r="V3" s="458">
        <f>+①学習計画書!W2</f>
        <v>0</v>
      </c>
      <c r="W3" s="99" t="s">
        <v>1608</v>
      </c>
    </row>
    <row r="4" spans="1:29" s="63" customFormat="1" ht="18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90"/>
      <c r="T4" s="90"/>
      <c r="U4" s="90"/>
      <c r="W4" s="90"/>
    </row>
    <row r="5" spans="1:29" ht="30.75" customHeight="1">
      <c r="A5" s="874" t="str">
        <f>+①学習計画書!A4</f>
        <v>令和 ８ 年度 札幌市家庭教育学級</v>
      </c>
      <c r="B5" s="874"/>
      <c r="C5" s="874"/>
      <c r="D5" s="874"/>
      <c r="E5" s="874"/>
      <c r="F5" s="874"/>
      <c r="G5" s="874"/>
      <c r="H5" s="874"/>
      <c r="I5" s="874"/>
      <c r="J5" s="874"/>
      <c r="K5" s="874"/>
      <c r="L5" s="874"/>
      <c r="M5" s="874"/>
      <c r="N5" s="874"/>
      <c r="O5" s="874"/>
      <c r="P5" s="874"/>
      <c r="Q5" s="873" t="s">
        <v>2542</v>
      </c>
      <c r="R5" s="873"/>
      <c r="S5" s="873"/>
      <c r="T5" s="873"/>
      <c r="U5" s="873"/>
      <c r="V5" s="873"/>
      <c r="W5" s="873"/>
    </row>
    <row r="6" spans="1:29" ht="22.5" customHeight="1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</row>
    <row r="7" spans="1:29" ht="15" customHeight="1">
      <c r="A7" s="866">
        <f>+①学習計画書!A5</f>
        <v>0</v>
      </c>
      <c r="B7" s="867"/>
      <c r="C7" s="870" t="s">
        <v>1671</v>
      </c>
      <c r="D7" s="851" t="s">
        <v>1586</v>
      </c>
      <c r="E7" s="851"/>
      <c r="F7" s="851"/>
      <c r="G7" s="851"/>
      <c r="H7" s="851"/>
      <c r="I7" s="851"/>
      <c r="J7" s="851"/>
      <c r="K7" s="851"/>
      <c r="L7" s="851"/>
      <c r="M7" s="851"/>
      <c r="N7" s="851"/>
      <c r="O7" s="852" t="s">
        <v>1587</v>
      </c>
      <c r="P7" s="851"/>
      <c r="Q7" s="851"/>
      <c r="R7" s="853"/>
      <c r="S7" s="857"/>
      <c r="T7" s="858"/>
      <c r="U7" s="858"/>
      <c r="V7" s="858"/>
      <c r="W7" s="859"/>
    </row>
    <row r="8" spans="1:29" s="63" customFormat="1" ht="36.75" customHeight="1">
      <c r="A8" s="868"/>
      <c r="B8" s="869"/>
      <c r="C8" s="871"/>
      <c r="D8" s="863">
        <f>+①学習計画書!D5</f>
        <v>0</v>
      </c>
      <c r="E8" s="863"/>
      <c r="F8" s="863"/>
      <c r="G8" s="863"/>
      <c r="H8" s="863"/>
      <c r="I8" s="863"/>
      <c r="J8" s="863"/>
      <c r="K8" s="863"/>
      <c r="L8" s="863"/>
      <c r="M8" s="863"/>
      <c r="N8" s="863"/>
      <c r="O8" s="854"/>
      <c r="P8" s="855"/>
      <c r="Q8" s="855"/>
      <c r="R8" s="856"/>
      <c r="S8" s="860"/>
      <c r="T8" s="861"/>
      <c r="U8" s="861"/>
      <c r="V8" s="861"/>
      <c r="W8" s="862"/>
    </row>
    <row r="9" spans="1:29" s="63" customFormat="1" ht="15.75" customHeight="1">
      <c r="A9" s="879" t="s">
        <v>1588</v>
      </c>
      <c r="B9" s="880"/>
      <c r="C9" s="881"/>
      <c r="D9" s="885" t="s">
        <v>1589</v>
      </c>
      <c r="E9" s="886"/>
      <c r="F9" s="886"/>
      <c r="G9" s="886"/>
      <c r="H9" s="886"/>
      <c r="I9" s="886"/>
      <c r="J9" s="886"/>
      <c r="K9" s="886"/>
      <c r="L9" s="886"/>
      <c r="M9" s="886"/>
      <c r="N9" s="887"/>
      <c r="O9" s="888" t="str">
        <f>+①学習計画書!Q6</f>
        <v>会長</v>
      </c>
      <c r="P9" s="889"/>
      <c r="Q9" s="892">
        <f>+①学習計画書!S6</f>
        <v>0</v>
      </c>
      <c r="R9" s="893"/>
      <c r="S9" s="893"/>
      <c r="T9" s="893"/>
      <c r="U9" s="893"/>
      <c r="V9" s="889"/>
      <c r="W9" s="896"/>
    </row>
    <row r="10" spans="1:29" s="63" customFormat="1" ht="30.75" customHeight="1">
      <c r="A10" s="882"/>
      <c r="B10" s="883"/>
      <c r="C10" s="884"/>
      <c r="D10" s="898" t="str">
        <f>+①学習計画書!E7</f>
        <v/>
      </c>
      <c r="E10" s="898"/>
      <c r="F10" s="898"/>
      <c r="G10" s="898"/>
      <c r="H10" s="898"/>
      <c r="I10" s="898"/>
      <c r="J10" s="898"/>
      <c r="K10" s="898"/>
      <c r="L10" s="898"/>
      <c r="M10" s="898"/>
      <c r="N10" s="899"/>
      <c r="O10" s="890"/>
      <c r="P10" s="891"/>
      <c r="Q10" s="894"/>
      <c r="R10" s="895"/>
      <c r="S10" s="895"/>
      <c r="T10" s="895"/>
      <c r="U10" s="895"/>
      <c r="V10" s="891"/>
      <c r="W10" s="897"/>
    </row>
    <row r="11" spans="1:29" s="63" customFormat="1" ht="30.75" customHeight="1">
      <c r="A11" s="900" t="s">
        <v>1590</v>
      </c>
      <c r="B11" s="901"/>
      <c r="C11" s="902"/>
      <c r="D11" s="903" t="str">
        <f>+①学習計画書!E8</f>
        <v>札幌市</v>
      </c>
      <c r="E11" s="904"/>
      <c r="F11" s="904"/>
      <c r="G11" s="910" t="str">
        <f>+①学習計画書!I8</f>
        <v>区</v>
      </c>
      <c r="H11" s="910"/>
      <c r="I11" s="910"/>
      <c r="J11" s="905" t="str">
        <f>+①学習計画書!M8</f>
        <v/>
      </c>
      <c r="K11" s="905"/>
      <c r="L11" s="905"/>
      <c r="M11" s="905"/>
      <c r="N11" s="905"/>
      <c r="O11" s="905"/>
      <c r="P11" s="905"/>
      <c r="Q11" s="905"/>
      <c r="R11" s="905"/>
      <c r="S11" s="905"/>
      <c r="T11" s="905"/>
      <c r="U11" s="905"/>
      <c r="V11" s="905"/>
      <c r="W11" s="906"/>
    </row>
    <row r="12" spans="1:29" s="63" customFormat="1" ht="30.75" customHeight="1">
      <c r="A12" s="92"/>
      <c r="B12" s="93"/>
      <c r="C12" s="93"/>
      <c r="D12" s="93"/>
      <c r="E12" s="88"/>
      <c r="F12" s="88"/>
      <c r="G12" s="88"/>
      <c r="H12" s="88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</row>
    <row r="13" spans="1:29" ht="32.25" customHeight="1">
      <c r="A13" s="93"/>
      <c r="B13" s="93"/>
      <c r="C13" s="93"/>
      <c r="D13" s="93"/>
      <c r="E13" s="88"/>
      <c r="F13" s="88"/>
      <c r="G13" s="88"/>
      <c r="H13" s="88"/>
      <c r="I13" s="88"/>
      <c r="J13" s="95"/>
      <c r="K13" s="95"/>
      <c r="L13" s="88"/>
      <c r="M13" s="95"/>
      <c r="N13" s="95"/>
      <c r="O13" s="88"/>
      <c r="P13" s="96"/>
      <c r="Q13" s="96"/>
      <c r="R13" s="93"/>
      <c r="S13" s="93"/>
      <c r="T13" s="93"/>
      <c r="U13" s="88"/>
      <c r="V13" s="88"/>
      <c r="W13" s="88"/>
    </row>
    <row r="14" spans="1:29" ht="30.75" customHeight="1">
      <c r="A14" s="907" t="s">
        <v>1591</v>
      </c>
      <c r="B14" s="908"/>
      <c r="C14" s="908"/>
      <c r="D14" s="908"/>
      <c r="E14" s="908"/>
      <c r="F14" s="908"/>
      <c r="G14" s="908"/>
      <c r="H14" s="908"/>
      <c r="I14" s="908"/>
      <c r="J14" s="908"/>
      <c r="K14" s="909"/>
      <c r="L14" s="907" t="s">
        <v>1592</v>
      </c>
      <c r="M14" s="908"/>
      <c r="N14" s="908"/>
      <c r="O14" s="908"/>
      <c r="P14" s="908"/>
      <c r="Q14" s="908"/>
      <c r="R14" s="908"/>
      <c r="S14" s="908"/>
      <c r="T14" s="908"/>
      <c r="U14" s="908"/>
      <c r="V14" s="908"/>
      <c r="W14" s="909"/>
      <c r="Y14" s="940">
        <f>+IF(①学習計画書!K14&gt;3,30000,IF(①学習計画書!K14=3,24000,IF(①学習計画書!K14=2,18000,IF(①学習計画書!K14=1,12000,0))))</f>
        <v>0</v>
      </c>
      <c r="Z14" s="940"/>
      <c r="AA14" s="940"/>
      <c r="AB14" s="541"/>
      <c r="AC14" s="541"/>
    </row>
    <row r="15" spans="1:29" ht="30.75" customHeight="1">
      <c r="A15" s="875" t="s">
        <v>1593</v>
      </c>
      <c r="B15" s="875"/>
      <c r="C15" s="875"/>
      <c r="D15" s="875"/>
      <c r="E15" s="875"/>
      <c r="F15" s="875"/>
      <c r="G15" s="875"/>
      <c r="H15" s="876" t="s">
        <v>1594</v>
      </c>
      <c r="I15" s="877"/>
      <c r="J15" s="877"/>
      <c r="K15" s="878"/>
      <c r="L15" s="875" t="s">
        <v>1593</v>
      </c>
      <c r="M15" s="875"/>
      <c r="N15" s="875"/>
      <c r="O15" s="875"/>
      <c r="P15" s="875"/>
      <c r="Q15" s="875"/>
      <c r="R15" s="875"/>
      <c r="S15" s="875"/>
      <c r="T15" s="875" t="s">
        <v>1594</v>
      </c>
      <c r="U15" s="875"/>
      <c r="V15" s="875"/>
      <c r="W15" s="875"/>
      <c r="Y15" s="941" t="str">
        <f>+IF(AB15&gt;0,Y14,"      ")</f>
        <v xml:space="preserve">      </v>
      </c>
      <c r="Z15" s="941"/>
      <c r="AA15" s="941"/>
      <c r="AB15" s="541">
        <f>+IF(ISNUMBER(①学習計画書!K14),①学習計画書!K14,0)</f>
        <v>0</v>
      </c>
      <c r="AC15" s="541"/>
    </row>
    <row r="16" spans="1:29" ht="30.75" customHeight="1">
      <c r="A16" s="876" t="s">
        <v>2684</v>
      </c>
      <c r="B16" s="877"/>
      <c r="C16" s="877"/>
      <c r="D16" s="929"/>
      <c r="E16" s="929"/>
      <c r="F16" s="929"/>
      <c r="G16" s="930"/>
      <c r="H16" s="931" t="str">
        <f>+Y15</f>
        <v xml:space="preserve">      </v>
      </c>
      <c r="I16" s="932"/>
      <c r="J16" s="932"/>
      <c r="K16" s="97" t="s">
        <v>1595</v>
      </c>
      <c r="L16" s="913" t="s">
        <v>1596</v>
      </c>
      <c r="M16" s="914"/>
      <c r="N16" s="914"/>
      <c r="O16" s="915" t="s">
        <v>2742</v>
      </c>
      <c r="P16" s="916"/>
      <c r="Q16" s="916"/>
      <c r="R16" s="916"/>
      <c r="S16" s="917"/>
      <c r="T16" s="918"/>
      <c r="U16" s="919"/>
      <c r="V16" s="919"/>
      <c r="W16" s="97" t="s">
        <v>1595</v>
      </c>
      <c r="Y16" s="945" t="s">
        <v>1610</v>
      </c>
      <c r="Z16" s="946"/>
      <c r="AA16" s="947"/>
    </row>
    <row r="17" spans="1:27" ht="30.75" customHeight="1">
      <c r="A17" s="779"/>
      <c r="B17" s="780"/>
      <c r="C17" s="780"/>
      <c r="D17" s="923"/>
      <c r="E17" s="923"/>
      <c r="F17" s="923"/>
      <c r="G17" s="923"/>
      <c r="H17" s="923"/>
      <c r="I17" s="923"/>
      <c r="J17" s="923"/>
      <c r="K17" s="924"/>
      <c r="L17" s="913" t="s">
        <v>1597</v>
      </c>
      <c r="M17" s="914"/>
      <c r="N17" s="914"/>
      <c r="O17" s="915" t="s">
        <v>2743</v>
      </c>
      <c r="P17" s="916"/>
      <c r="Q17" s="916"/>
      <c r="R17" s="916"/>
      <c r="S17" s="917"/>
      <c r="T17" s="918"/>
      <c r="U17" s="919"/>
      <c r="V17" s="919"/>
      <c r="W17" s="97" t="s">
        <v>1595</v>
      </c>
      <c r="Y17" s="942" t="str">
        <f>+IF(AB15&gt;0,H22-Y22,"")</f>
        <v/>
      </c>
      <c r="Z17" s="943"/>
      <c r="AA17" s="944"/>
    </row>
    <row r="18" spans="1:27" ht="30.75" customHeight="1">
      <c r="A18" s="925"/>
      <c r="B18" s="926"/>
      <c r="C18" s="926"/>
      <c r="D18" s="926"/>
      <c r="E18" s="926"/>
      <c r="F18" s="926"/>
      <c r="G18" s="926"/>
      <c r="H18" s="926"/>
      <c r="I18" s="926"/>
      <c r="J18" s="926"/>
      <c r="K18" s="927"/>
      <c r="L18" s="913" t="s">
        <v>1598</v>
      </c>
      <c r="M18" s="928"/>
      <c r="N18" s="928"/>
      <c r="O18" s="915" t="s">
        <v>2741</v>
      </c>
      <c r="P18" s="916"/>
      <c r="Q18" s="916"/>
      <c r="R18" s="916"/>
      <c r="S18" s="917"/>
      <c r="T18" s="918"/>
      <c r="U18" s="919"/>
      <c r="V18" s="919"/>
      <c r="W18" s="97" t="s">
        <v>1595</v>
      </c>
      <c r="Y18" s="693"/>
      <c r="Z18" s="693"/>
      <c r="AA18" s="693"/>
    </row>
    <row r="19" spans="1:27" ht="30.75" customHeight="1">
      <c r="A19" s="925"/>
      <c r="B19" s="926"/>
      <c r="C19" s="926"/>
      <c r="D19" s="926"/>
      <c r="E19" s="926"/>
      <c r="F19" s="926"/>
      <c r="G19" s="926"/>
      <c r="H19" s="926"/>
      <c r="I19" s="926"/>
      <c r="J19" s="926"/>
      <c r="K19" s="927"/>
      <c r="L19" s="913" t="s">
        <v>1599</v>
      </c>
      <c r="M19" s="928"/>
      <c r="N19" s="928"/>
      <c r="O19" s="935" t="s">
        <v>2744</v>
      </c>
      <c r="P19" s="936"/>
      <c r="Q19" s="936"/>
      <c r="R19" s="936"/>
      <c r="S19" s="937"/>
      <c r="T19" s="918"/>
      <c r="U19" s="919"/>
      <c r="V19" s="919"/>
      <c r="W19" s="97" t="s">
        <v>1595</v>
      </c>
    </row>
    <row r="20" spans="1:27" ht="30.75" customHeight="1">
      <c r="A20" s="925"/>
      <c r="B20" s="926"/>
      <c r="C20" s="926"/>
      <c r="D20" s="926"/>
      <c r="E20" s="926"/>
      <c r="F20" s="926"/>
      <c r="G20" s="926"/>
      <c r="H20" s="926"/>
      <c r="I20" s="926"/>
      <c r="J20" s="926"/>
      <c r="K20" s="927"/>
      <c r="L20" s="913" t="s">
        <v>1600</v>
      </c>
      <c r="M20" s="914"/>
      <c r="N20" s="914"/>
      <c r="O20" s="915" t="s">
        <v>2745</v>
      </c>
      <c r="P20" s="916"/>
      <c r="Q20" s="916"/>
      <c r="R20" s="916"/>
      <c r="S20" s="917"/>
      <c r="T20" s="918"/>
      <c r="U20" s="919"/>
      <c r="V20" s="919"/>
      <c r="W20" s="97" t="s">
        <v>1595</v>
      </c>
    </row>
    <row r="21" spans="1:27" ht="30.75" customHeight="1">
      <c r="A21" s="925"/>
      <c r="B21" s="926"/>
      <c r="C21" s="926"/>
      <c r="D21" s="926"/>
      <c r="E21" s="926"/>
      <c r="F21" s="926"/>
      <c r="G21" s="926"/>
      <c r="H21" s="926"/>
      <c r="I21" s="926"/>
      <c r="J21" s="926"/>
      <c r="K21" s="927"/>
      <c r="L21" s="913" t="s">
        <v>1601</v>
      </c>
      <c r="M21" s="914"/>
      <c r="N21" s="914"/>
      <c r="O21" s="920" t="s">
        <v>2746</v>
      </c>
      <c r="P21" s="921"/>
      <c r="Q21" s="921"/>
      <c r="R21" s="921"/>
      <c r="S21" s="922"/>
      <c r="T21" s="918"/>
      <c r="U21" s="919"/>
      <c r="V21" s="919"/>
      <c r="W21" s="97" t="s">
        <v>1595</v>
      </c>
      <c r="Y21" s="939" t="str">
        <f>+T21&amp;T20&amp;T19&amp;T18&amp;T17&amp;T16</f>
        <v/>
      </c>
      <c r="Z21" s="939"/>
      <c r="AA21" s="939"/>
    </row>
    <row r="22" spans="1:27" ht="30.75" customHeight="1">
      <c r="A22" s="876" t="s">
        <v>1602</v>
      </c>
      <c r="B22" s="877"/>
      <c r="C22" s="877"/>
      <c r="D22" s="877"/>
      <c r="E22" s="877"/>
      <c r="F22" s="877"/>
      <c r="G22" s="878"/>
      <c r="H22" s="931" t="str">
        <f>+H16</f>
        <v xml:space="preserve">      </v>
      </c>
      <c r="I22" s="932"/>
      <c r="J22" s="932"/>
      <c r="K22" s="97" t="s">
        <v>1595</v>
      </c>
      <c r="L22" s="876" t="s">
        <v>1602</v>
      </c>
      <c r="M22" s="877"/>
      <c r="N22" s="877"/>
      <c r="O22" s="877"/>
      <c r="P22" s="877"/>
      <c r="Q22" s="877"/>
      <c r="R22" s="877"/>
      <c r="S22" s="878"/>
      <c r="T22" s="933" t="str">
        <f>+IF(Y21="","",Y22)</f>
        <v/>
      </c>
      <c r="U22" s="934"/>
      <c r="V22" s="934"/>
      <c r="W22" s="97" t="s">
        <v>1595</v>
      </c>
      <c r="Y22" s="938" t="str">
        <f>+IF(AB15&gt;0,SUM(T16:V21),"")</f>
        <v/>
      </c>
      <c r="Z22" s="938"/>
      <c r="AA22" s="938"/>
    </row>
    <row r="23" spans="1:27" ht="24.75" customHeight="1">
      <c r="A23" s="911" t="s">
        <v>1603</v>
      </c>
      <c r="B23" s="911"/>
      <c r="C23" s="911"/>
      <c r="D23" s="911"/>
      <c r="E23" s="911"/>
      <c r="F23" s="911"/>
      <c r="G23" s="911"/>
      <c r="H23" s="911"/>
      <c r="I23" s="911"/>
      <c r="J23" s="911"/>
      <c r="K23" s="911"/>
      <c r="L23" s="911"/>
      <c r="M23" s="911"/>
      <c r="N23" s="911"/>
      <c r="O23" s="911"/>
      <c r="P23" s="911"/>
      <c r="Q23" s="911"/>
      <c r="R23" s="911"/>
      <c r="S23" s="911"/>
      <c r="T23" s="911"/>
      <c r="U23" s="911"/>
      <c r="V23" s="911"/>
      <c r="W23" s="911"/>
    </row>
    <row r="24" spans="1:27" ht="24.75" customHeight="1">
      <c r="A24" s="912" t="s">
        <v>1604</v>
      </c>
      <c r="B24" s="912"/>
      <c r="C24" s="912"/>
      <c r="D24" s="912"/>
      <c r="E24" s="912"/>
      <c r="F24" s="912"/>
      <c r="G24" s="912"/>
      <c r="H24" s="912"/>
      <c r="I24" s="912"/>
      <c r="J24" s="912"/>
      <c r="K24" s="912"/>
      <c r="L24" s="912"/>
      <c r="M24" s="912"/>
      <c r="N24" s="912"/>
      <c r="O24" s="912"/>
      <c r="P24" s="912"/>
      <c r="Q24" s="912"/>
      <c r="R24" s="912"/>
      <c r="S24" s="912"/>
      <c r="T24" s="912"/>
      <c r="U24" s="912"/>
      <c r="V24" s="912"/>
      <c r="W24" s="912"/>
    </row>
    <row r="26" spans="1:27" ht="30.75" customHeight="1">
      <c r="A26" s="98"/>
    </row>
  </sheetData>
  <sheetProtection sheet="1" objects="1" scenarios="1" selectLockedCells="1"/>
  <mergeCells count="61">
    <mergeCell ref="Y22:AA22"/>
    <mergeCell ref="Y21:AA21"/>
    <mergeCell ref="Y14:AA14"/>
    <mergeCell ref="Y15:AA15"/>
    <mergeCell ref="Y18:AA18"/>
    <mergeCell ref="Y17:AA17"/>
    <mergeCell ref="Y16:AA16"/>
    <mergeCell ref="A22:G22"/>
    <mergeCell ref="H22:J22"/>
    <mergeCell ref="L22:S22"/>
    <mergeCell ref="T22:V22"/>
    <mergeCell ref="O19:S19"/>
    <mergeCell ref="T19:V19"/>
    <mergeCell ref="A16:G16"/>
    <mergeCell ref="H16:J16"/>
    <mergeCell ref="L16:N16"/>
    <mergeCell ref="O16:S16"/>
    <mergeCell ref="T16:V16"/>
    <mergeCell ref="A23:W23"/>
    <mergeCell ref="A24:W24"/>
    <mergeCell ref="L20:N20"/>
    <mergeCell ref="O20:S20"/>
    <mergeCell ref="T20:V20"/>
    <mergeCell ref="L21:N21"/>
    <mergeCell ref="O21:S21"/>
    <mergeCell ref="T21:V21"/>
    <mergeCell ref="A17:K21"/>
    <mergeCell ref="L17:N17"/>
    <mergeCell ref="O17:S17"/>
    <mergeCell ref="T17:V17"/>
    <mergeCell ref="L18:N18"/>
    <mergeCell ref="O18:S18"/>
    <mergeCell ref="T18:V18"/>
    <mergeCell ref="L19:N19"/>
    <mergeCell ref="A15:G15"/>
    <mergeCell ref="H15:K15"/>
    <mergeCell ref="L15:S15"/>
    <mergeCell ref="T15:W15"/>
    <mergeCell ref="A9:C10"/>
    <mergeCell ref="D9:N9"/>
    <mergeCell ref="O9:P10"/>
    <mergeCell ref="Q9:U10"/>
    <mergeCell ref="V9:W10"/>
    <mergeCell ref="D10:N10"/>
    <mergeCell ref="A11:C11"/>
    <mergeCell ref="D11:F11"/>
    <mergeCell ref="J11:W11"/>
    <mergeCell ref="A14:K14"/>
    <mergeCell ref="L14:W14"/>
    <mergeCell ref="G11:I11"/>
    <mergeCell ref="A1:E1"/>
    <mergeCell ref="D7:N7"/>
    <mergeCell ref="O7:R8"/>
    <mergeCell ref="S7:W8"/>
    <mergeCell ref="D8:N8"/>
    <mergeCell ref="P3:Q3"/>
    <mergeCell ref="A7:B8"/>
    <mergeCell ref="C7:C8"/>
    <mergeCell ref="V1:W1"/>
    <mergeCell ref="Q5:W5"/>
    <mergeCell ref="A5:P5"/>
  </mergeCells>
  <phoneticPr fontId="42"/>
  <conditionalFormatting sqref="D10:N10">
    <cfRule type="expression" dxfId="25" priority="3">
      <formula>$D$10=0</formula>
    </cfRule>
  </conditionalFormatting>
  <conditionalFormatting sqref="Q9:U10">
    <cfRule type="expression" dxfId="24" priority="2">
      <formula>OR($Q$9=0,$Q$9="")</formula>
    </cfRule>
  </conditionalFormatting>
  <conditionalFormatting sqref="T22:V22">
    <cfRule type="expression" dxfId="23" priority="1">
      <formula>OR($T$22=0,$T$22="")</formula>
    </cfRule>
  </conditionalFormatting>
  <conditionalFormatting sqref="Y16:AA17">
    <cfRule type="expression" dxfId="22" priority="4">
      <formula>$Y$17&lt;&gt;0</formula>
    </cfRule>
  </conditionalFormatting>
  <pageMargins left="0.86614173228346458" right="0.86614173228346458" top="0.86614173228346458" bottom="0.86614173228346458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92D050"/>
  </sheetPr>
  <dimension ref="A1:AM90"/>
  <sheetViews>
    <sheetView showGridLines="0" zoomScaleNormal="100" zoomScaleSheetLayoutView="100" workbookViewId="0">
      <selection activeCell="Q4" sqref="Q4:T4"/>
    </sheetView>
  </sheetViews>
  <sheetFormatPr defaultColWidth="3.625" defaultRowHeight="21.75" customHeight="1"/>
  <cols>
    <col min="1" max="18" width="3.625" style="118" customWidth="1"/>
    <col min="19" max="19" width="3.625" style="124" customWidth="1"/>
    <col min="20" max="22" width="3.625" style="118" customWidth="1"/>
    <col min="23" max="23" width="3.625" style="124" customWidth="1"/>
    <col min="24" max="24" width="3.625" style="102"/>
    <col min="25" max="25" width="4.75" style="102" customWidth="1"/>
    <col min="26" max="26" width="2.5" style="102" customWidth="1"/>
    <col min="27" max="31" width="3.625" style="102"/>
    <col min="32" max="32" width="4.625" style="102" customWidth="1"/>
    <col min="33" max="33" width="1.875" style="102" customWidth="1"/>
    <col min="34" max="34" width="16.75" style="102" customWidth="1"/>
    <col min="35" max="35" width="0" style="102" hidden="1" customWidth="1"/>
    <col min="36" max="37" width="3.625" style="102" hidden="1" customWidth="1"/>
    <col min="38" max="38" width="0" style="102" hidden="1" customWidth="1"/>
    <col min="39" max="256" width="3.625" style="102"/>
    <col min="257" max="279" width="3.625" style="102" customWidth="1"/>
    <col min="280" max="280" width="3.625" style="102"/>
    <col min="281" max="281" width="4.75" style="102" customWidth="1"/>
    <col min="282" max="512" width="3.625" style="102"/>
    <col min="513" max="535" width="3.625" style="102" customWidth="1"/>
    <col min="536" max="536" width="3.625" style="102"/>
    <col min="537" max="537" width="4.75" style="102" customWidth="1"/>
    <col min="538" max="768" width="3.625" style="102"/>
    <col min="769" max="791" width="3.625" style="102" customWidth="1"/>
    <col min="792" max="792" width="3.625" style="102"/>
    <col min="793" max="793" width="4.75" style="102" customWidth="1"/>
    <col min="794" max="1024" width="3.625" style="102"/>
    <col min="1025" max="1047" width="3.625" style="102" customWidth="1"/>
    <col min="1048" max="1048" width="3.625" style="102"/>
    <col min="1049" max="1049" width="4.75" style="102" customWidth="1"/>
    <col min="1050" max="1280" width="3.625" style="102"/>
    <col min="1281" max="1303" width="3.625" style="102" customWidth="1"/>
    <col min="1304" max="1304" width="3.625" style="102"/>
    <col min="1305" max="1305" width="4.75" style="102" customWidth="1"/>
    <col min="1306" max="1536" width="3.625" style="102"/>
    <col min="1537" max="1559" width="3.625" style="102" customWidth="1"/>
    <col min="1560" max="1560" width="3.625" style="102"/>
    <col min="1561" max="1561" width="4.75" style="102" customWidth="1"/>
    <col min="1562" max="1792" width="3.625" style="102"/>
    <col min="1793" max="1815" width="3.625" style="102" customWidth="1"/>
    <col min="1816" max="1816" width="3.625" style="102"/>
    <col min="1817" max="1817" width="4.75" style="102" customWidth="1"/>
    <col min="1818" max="2048" width="3.625" style="102"/>
    <col min="2049" max="2071" width="3.625" style="102" customWidth="1"/>
    <col min="2072" max="2072" width="3.625" style="102"/>
    <col min="2073" max="2073" width="4.75" style="102" customWidth="1"/>
    <col min="2074" max="2304" width="3.625" style="102"/>
    <col min="2305" max="2327" width="3.625" style="102" customWidth="1"/>
    <col min="2328" max="2328" width="3.625" style="102"/>
    <col min="2329" max="2329" width="4.75" style="102" customWidth="1"/>
    <col min="2330" max="2560" width="3.625" style="102"/>
    <col min="2561" max="2583" width="3.625" style="102" customWidth="1"/>
    <col min="2584" max="2584" width="3.625" style="102"/>
    <col min="2585" max="2585" width="4.75" style="102" customWidth="1"/>
    <col min="2586" max="2816" width="3.625" style="102"/>
    <col min="2817" max="2839" width="3.625" style="102" customWidth="1"/>
    <col min="2840" max="2840" width="3.625" style="102"/>
    <col min="2841" max="2841" width="4.75" style="102" customWidth="1"/>
    <col min="2842" max="3072" width="3.625" style="102"/>
    <col min="3073" max="3095" width="3.625" style="102" customWidth="1"/>
    <col min="3096" max="3096" width="3.625" style="102"/>
    <col min="3097" max="3097" width="4.75" style="102" customWidth="1"/>
    <col min="3098" max="3328" width="3.625" style="102"/>
    <col min="3329" max="3351" width="3.625" style="102" customWidth="1"/>
    <col min="3352" max="3352" width="3.625" style="102"/>
    <col min="3353" max="3353" width="4.75" style="102" customWidth="1"/>
    <col min="3354" max="3584" width="3.625" style="102"/>
    <col min="3585" max="3607" width="3.625" style="102" customWidth="1"/>
    <col min="3608" max="3608" width="3.625" style="102"/>
    <col min="3609" max="3609" width="4.75" style="102" customWidth="1"/>
    <col min="3610" max="3840" width="3.625" style="102"/>
    <col min="3841" max="3863" width="3.625" style="102" customWidth="1"/>
    <col min="3864" max="3864" width="3.625" style="102"/>
    <col min="3865" max="3865" width="4.75" style="102" customWidth="1"/>
    <col min="3866" max="4096" width="3.625" style="102"/>
    <col min="4097" max="4119" width="3.625" style="102" customWidth="1"/>
    <col min="4120" max="4120" width="3.625" style="102"/>
    <col min="4121" max="4121" width="4.75" style="102" customWidth="1"/>
    <col min="4122" max="4352" width="3.625" style="102"/>
    <col min="4353" max="4375" width="3.625" style="102" customWidth="1"/>
    <col min="4376" max="4376" width="3.625" style="102"/>
    <col min="4377" max="4377" width="4.75" style="102" customWidth="1"/>
    <col min="4378" max="4608" width="3.625" style="102"/>
    <col min="4609" max="4631" width="3.625" style="102" customWidth="1"/>
    <col min="4632" max="4632" width="3.625" style="102"/>
    <col min="4633" max="4633" width="4.75" style="102" customWidth="1"/>
    <col min="4634" max="4864" width="3.625" style="102"/>
    <col min="4865" max="4887" width="3.625" style="102" customWidth="1"/>
    <col min="4888" max="4888" width="3.625" style="102"/>
    <col min="4889" max="4889" width="4.75" style="102" customWidth="1"/>
    <col min="4890" max="5120" width="3.625" style="102"/>
    <col min="5121" max="5143" width="3.625" style="102" customWidth="1"/>
    <col min="5144" max="5144" width="3.625" style="102"/>
    <col min="5145" max="5145" width="4.75" style="102" customWidth="1"/>
    <col min="5146" max="5376" width="3.625" style="102"/>
    <col min="5377" max="5399" width="3.625" style="102" customWidth="1"/>
    <col min="5400" max="5400" width="3.625" style="102"/>
    <col min="5401" max="5401" width="4.75" style="102" customWidth="1"/>
    <col min="5402" max="5632" width="3.625" style="102"/>
    <col min="5633" max="5655" width="3.625" style="102" customWidth="1"/>
    <col min="5656" max="5656" width="3.625" style="102"/>
    <col min="5657" max="5657" width="4.75" style="102" customWidth="1"/>
    <col min="5658" max="5888" width="3.625" style="102"/>
    <col min="5889" max="5911" width="3.625" style="102" customWidth="1"/>
    <col min="5912" max="5912" width="3.625" style="102"/>
    <col min="5913" max="5913" width="4.75" style="102" customWidth="1"/>
    <col min="5914" max="6144" width="3.625" style="102"/>
    <col min="6145" max="6167" width="3.625" style="102" customWidth="1"/>
    <col min="6168" max="6168" width="3.625" style="102"/>
    <col min="6169" max="6169" width="4.75" style="102" customWidth="1"/>
    <col min="6170" max="6400" width="3.625" style="102"/>
    <col min="6401" max="6423" width="3.625" style="102" customWidth="1"/>
    <col min="6424" max="6424" width="3.625" style="102"/>
    <col min="6425" max="6425" width="4.75" style="102" customWidth="1"/>
    <col min="6426" max="6656" width="3.625" style="102"/>
    <col min="6657" max="6679" width="3.625" style="102" customWidth="1"/>
    <col min="6680" max="6680" width="3.625" style="102"/>
    <col min="6681" max="6681" width="4.75" style="102" customWidth="1"/>
    <col min="6682" max="6912" width="3.625" style="102"/>
    <col min="6913" max="6935" width="3.625" style="102" customWidth="1"/>
    <col min="6936" max="6936" width="3.625" style="102"/>
    <col min="6937" max="6937" width="4.75" style="102" customWidth="1"/>
    <col min="6938" max="7168" width="3.625" style="102"/>
    <col min="7169" max="7191" width="3.625" style="102" customWidth="1"/>
    <col min="7192" max="7192" width="3.625" style="102"/>
    <col min="7193" max="7193" width="4.75" style="102" customWidth="1"/>
    <col min="7194" max="7424" width="3.625" style="102"/>
    <col min="7425" max="7447" width="3.625" style="102" customWidth="1"/>
    <col min="7448" max="7448" width="3.625" style="102"/>
    <col min="7449" max="7449" width="4.75" style="102" customWidth="1"/>
    <col min="7450" max="7680" width="3.625" style="102"/>
    <col min="7681" max="7703" width="3.625" style="102" customWidth="1"/>
    <col min="7704" max="7704" width="3.625" style="102"/>
    <col min="7705" max="7705" width="4.75" style="102" customWidth="1"/>
    <col min="7706" max="7936" width="3.625" style="102"/>
    <col min="7937" max="7959" width="3.625" style="102" customWidth="1"/>
    <col min="7960" max="7960" width="3.625" style="102"/>
    <col min="7961" max="7961" width="4.75" style="102" customWidth="1"/>
    <col min="7962" max="8192" width="3.625" style="102"/>
    <col min="8193" max="8215" width="3.625" style="102" customWidth="1"/>
    <col min="8216" max="8216" width="3.625" style="102"/>
    <col min="8217" max="8217" width="4.75" style="102" customWidth="1"/>
    <col min="8218" max="8448" width="3.625" style="102"/>
    <col min="8449" max="8471" width="3.625" style="102" customWidth="1"/>
    <col min="8472" max="8472" width="3.625" style="102"/>
    <col min="8473" max="8473" width="4.75" style="102" customWidth="1"/>
    <col min="8474" max="8704" width="3.625" style="102"/>
    <col min="8705" max="8727" width="3.625" style="102" customWidth="1"/>
    <col min="8728" max="8728" width="3.625" style="102"/>
    <col min="8729" max="8729" width="4.75" style="102" customWidth="1"/>
    <col min="8730" max="8960" width="3.625" style="102"/>
    <col min="8961" max="8983" width="3.625" style="102" customWidth="1"/>
    <col min="8984" max="8984" width="3.625" style="102"/>
    <col min="8985" max="8985" width="4.75" style="102" customWidth="1"/>
    <col min="8986" max="9216" width="3.625" style="102"/>
    <col min="9217" max="9239" width="3.625" style="102" customWidth="1"/>
    <col min="9240" max="9240" width="3.625" style="102"/>
    <col min="9241" max="9241" width="4.75" style="102" customWidth="1"/>
    <col min="9242" max="9472" width="3.625" style="102"/>
    <col min="9473" max="9495" width="3.625" style="102" customWidth="1"/>
    <col min="9496" max="9496" width="3.625" style="102"/>
    <col min="9497" max="9497" width="4.75" style="102" customWidth="1"/>
    <col min="9498" max="9728" width="3.625" style="102"/>
    <col min="9729" max="9751" width="3.625" style="102" customWidth="1"/>
    <col min="9752" max="9752" width="3.625" style="102"/>
    <col min="9753" max="9753" width="4.75" style="102" customWidth="1"/>
    <col min="9754" max="9984" width="3.625" style="102"/>
    <col min="9985" max="10007" width="3.625" style="102" customWidth="1"/>
    <col min="10008" max="10008" width="3.625" style="102"/>
    <col min="10009" max="10009" width="4.75" style="102" customWidth="1"/>
    <col min="10010" max="10240" width="3.625" style="102"/>
    <col min="10241" max="10263" width="3.625" style="102" customWidth="1"/>
    <col min="10264" max="10264" width="3.625" style="102"/>
    <col min="10265" max="10265" width="4.75" style="102" customWidth="1"/>
    <col min="10266" max="10496" width="3.625" style="102"/>
    <col min="10497" max="10519" width="3.625" style="102" customWidth="1"/>
    <col min="10520" max="10520" width="3.625" style="102"/>
    <col min="10521" max="10521" width="4.75" style="102" customWidth="1"/>
    <col min="10522" max="10752" width="3.625" style="102"/>
    <col min="10753" max="10775" width="3.625" style="102" customWidth="1"/>
    <col min="10776" max="10776" width="3.625" style="102"/>
    <col min="10777" max="10777" width="4.75" style="102" customWidth="1"/>
    <col min="10778" max="11008" width="3.625" style="102"/>
    <col min="11009" max="11031" width="3.625" style="102" customWidth="1"/>
    <col min="11032" max="11032" width="3.625" style="102"/>
    <col min="11033" max="11033" width="4.75" style="102" customWidth="1"/>
    <col min="11034" max="11264" width="3.625" style="102"/>
    <col min="11265" max="11287" width="3.625" style="102" customWidth="1"/>
    <col min="11288" max="11288" width="3.625" style="102"/>
    <col min="11289" max="11289" width="4.75" style="102" customWidth="1"/>
    <col min="11290" max="11520" width="3.625" style="102"/>
    <col min="11521" max="11543" width="3.625" style="102" customWidth="1"/>
    <col min="11544" max="11544" width="3.625" style="102"/>
    <col min="11545" max="11545" width="4.75" style="102" customWidth="1"/>
    <col min="11546" max="11776" width="3.625" style="102"/>
    <col min="11777" max="11799" width="3.625" style="102" customWidth="1"/>
    <col min="11800" max="11800" width="3.625" style="102"/>
    <col min="11801" max="11801" width="4.75" style="102" customWidth="1"/>
    <col min="11802" max="12032" width="3.625" style="102"/>
    <col min="12033" max="12055" width="3.625" style="102" customWidth="1"/>
    <col min="12056" max="12056" width="3.625" style="102"/>
    <col min="12057" max="12057" width="4.75" style="102" customWidth="1"/>
    <col min="12058" max="12288" width="3.625" style="102"/>
    <col min="12289" max="12311" width="3.625" style="102" customWidth="1"/>
    <col min="12312" max="12312" width="3.625" style="102"/>
    <col min="12313" max="12313" width="4.75" style="102" customWidth="1"/>
    <col min="12314" max="12544" width="3.625" style="102"/>
    <col min="12545" max="12567" width="3.625" style="102" customWidth="1"/>
    <col min="12568" max="12568" width="3.625" style="102"/>
    <col min="12569" max="12569" width="4.75" style="102" customWidth="1"/>
    <col min="12570" max="12800" width="3.625" style="102"/>
    <col min="12801" max="12823" width="3.625" style="102" customWidth="1"/>
    <col min="12824" max="12824" width="3.625" style="102"/>
    <col min="12825" max="12825" width="4.75" style="102" customWidth="1"/>
    <col min="12826" max="13056" width="3.625" style="102"/>
    <col min="13057" max="13079" width="3.625" style="102" customWidth="1"/>
    <col min="13080" max="13080" width="3.625" style="102"/>
    <col min="13081" max="13081" width="4.75" style="102" customWidth="1"/>
    <col min="13082" max="13312" width="3.625" style="102"/>
    <col min="13313" max="13335" width="3.625" style="102" customWidth="1"/>
    <col min="13336" max="13336" width="3.625" style="102"/>
    <col min="13337" max="13337" width="4.75" style="102" customWidth="1"/>
    <col min="13338" max="13568" width="3.625" style="102"/>
    <col min="13569" max="13591" width="3.625" style="102" customWidth="1"/>
    <col min="13592" max="13592" width="3.625" style="102"/>
    <col min="13593" max="13593" width="4.75" style="102" customWidth="1"/>
    <col min="13594" max="13824" width="3.625" style="102"/>
    <col min="13825" max="13847" width="3.625" style="102" customWidth="1"/>
    <col min="13848" max="13848" width="3.625" style="102"/>
    <col min="13849" max="13849" width="4.75" style="102" customWidth="1"/>
    <col min="13850" max="14080" width="3.625" style="102"/>
    <col min="14081" max="14103" width="3.625" style="102" customWidth="1"/>
    <col min="14104" max="14104" width="3.625" style="102"/>
    <col min="14105" max="14105" width="4.75" style="102" customWidth="1"/>
    <col min="14106" max="14336" width="3.625" style="102"/>
    <col min="14337" max="14359" width="3.625" style="102" customWidth="1"/>
    <col min="14360" max="14360" width="3.625" style="102"/>
    <col min="14361" max="14361" width="4.75" style="102" customWidth="1"/>
    <col min="14362" max="14592" width="3.625" style="102"/>
    <col min="14593" max="14615" width="3.625" style="102" customWidth="1"/>
    <col min="14616" max="14616" width="3.625" style="102"/>
    <col min="14617" max="14617" width="4.75" style="102" customWidth="1"/>
    <col min="14618" max="14848" width="3.625" style="102"/>
    <col min="14849" max="14871" width="3.625" style="102" customWidth="1"/>
    <col min="14872" max="14872" width="3.625" style="102"/>
    <col min="14873" max="14873" width="4.75" style="102" customWidth="1"/>
    <col min="14874" max="15104" width="3.625" style="102"/>
    <col min="15105" max="15127" width="3.625" style="102" customWidth="1"/>
    <col min="15128" max="15128" width="3.625" style="102"/>
    <col min="15129" max="15129" width="4.75" style="102" customWidth="1"/>
    <col min="15130" max="15360" width="3.625" style="102"/>
    <col min="15361" max="15383" width="3.625" style="102" customWidth="1"/>
    <col min="15384" max="15384" width="3.625" style="102"/>
    <col min="15385" max="15385" width="4.75" style="102" customWidth="1"/>
    <col min="15386" max="15616" width="3.625" style="102"/>
    <col min="15617" max="15639" width="3.625" style="102" customWidth="1"/>
    <col min="15640" max="15640" width="3.625" style="102"/>
    <col min="15641" max="15641" width="4.75" style="102" customWidth="1"/>
    <col min="15642" max="15872" width="3.625" style="102"/>
    <col min="15873" max="15895" width="3.625" style="102" customWidth="1"/>
    <col min="15896" max="15896" width="3.625" style="102"/>
    <col min="15897" max="15897" width="4.75" style="102" customWidth="1"/>
    <col min="15898" max="16128" width="3.625" style="102"/>
    <col min="16129" max="16151" width="3.625" style="102" customWidth="1"/>
    <col min="16152" max="16152" width="3.625" style="102"/>
    <col min="16153" max="16153" width="4.75" style="102" customWidth="1"/>
    <col min="16154" max="16384" width="3.625" style="102"/>
  </cols>
  <sheetData>
    <row r="1" spans="1:39" ht="24" customHeight="1">
      <c r="A1" s="984" t="str">
        <f>+①学習計画書!A4</f>
        <v>令和 ８ 年度 札幌市家庭教育学級</v>
      </c>
      <c r="B1" s="984"/>
      <c r="C1" s="984"/>
      <c r="D1" s="984"/>
      <c r="E1" s="984"/>
      <c r="F1" s="984"/>
      <c r="G1" s="984"/>
      <c r="H1" s="984"/>
      <c r="I1" s="984"/>
      <c r="J1" s="984"/>
      <c r="K1" s="984"/>
      <c r="L1" s="984"/>
      <c r="M1" s="984"/>
      <c r="N1" s="984"/>
      <c r="O1" s="984"/>
      <c r="P1" s="984"/>
      <c r="Q1" s="983" t="s">
        <v>2543</v>
      </c>
      <c r="R1" s="983"/>
      <c r="S1" s="983"/>
      <c r="T1" s="983"/>
      <c r="U1" s="983"/>
      <c r="V1" s="983"/>
      <c r="W1" s="983"/>
      <c r="X1" s="983"/>
      <c r="Y1" s="983"/>
      <c r="Z1" s="101"/>
    </row>
    <row r="2" spans="1:39" ht="11.25" customHeight="1" thickBot="1">
      <c r="A2" s="63"/>
      <c r="B2" s="63"/>
      <c r="C2" s="6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63"/>
      <c r="Q2" s="63"/>
      <c r="R2" s="63"/>
      <c r="S2" s="104"/>
      <c r="T2" s="104"/>
      <c r="U2" s="104"/>
      <c r="V2" s="104"/>
      <c r="W2" s="63"/>
    </row>
    <row r="3" spans="1:39" ht="27" customHeight="1" thickBot="1">
      <c r="A3" s="960">
        <f>+①学習計画書!A5</f>
        <v>0</v>
      </c>
      <c r="B3" s="961"/>
      <c r="C3" s="105" t="s">
        <v>1556</v>
      </c>
      <c r="D3" s="962">
        <f>+①学習計画書!D5</f>
        <v>0</v>
      </c>
      <c r="E3" s="1011"/>
      <c r="F3" s="1011"/>
      <c r="G3" s="1011"/>
      <c r="H3" s="1011"/>
      <c r="I3" s="1011"/>
      <c r="J3" s="1011"/>
      <c r="K3" s="1012"/>
      <c r="L3" s="1012"/>
      <c r="M3" s="1012"/>
      <c r="N3" s="1012"/>
      <c r="O3" s="963" t="s">
        <v>1557</v>
      </c>
      <c r="P3" s="963"/>
      <c r="Q3" s="963"/>
      <c r="R3" s="964"/>
      <c r="S3" s="106"/>
      <c r="T3" s="107"/>
      <c r="U3" s="102"/>
      <c r="V3" s="965" t="s">
        <v>1611</v>
      </c>
      <c r="W3" s="963"/>
      <c r="X3" s="963"/>
      <c r="Y3" s="964"/>
    </row>
    <row r="4" spans="1:39" ht="27" customHeight="1" thickBot="1">
      <c r="A4" s="1013" t="s">
        <v>1612</v>
      </c>
      <c r="B4" s="1014"/>
      <c r="C4" s="1015"/>
      <c r="D4" s="1016"/>
      <c r="E4" s="1016"/>
      <c r="F4" s="1017"/>
      <c r="G4" s="1018" t="s">
        <v>1613</v>
      </c>
      <c r="H4" s="1019"/>
      <c r="I4" s="1020"/>
      <c r="J4" s="1021"/>
      <c r="K4" s="1022"/>
      <c r="L4" s="1022"/>
      <c r="M4" s="1022"/>
      <c r="N4" s="1023"/>
      <c r="O4" s="1024" t="s">
        <v>1614</v>
      </c>
      <c r="P4" s="1025"/>
      <c r="Q4" s="1015"/>
      <c r="R4" s="1026"/>
      <c r="S4" s="1026"/>
      <c r="T4" s="1027"/>
      <c r="U4" s="100"/>
      <c r="V4" s="1028" t="e">
        <f>+IF(D3&lt;&gt;"",VLOOKUP(D3,全市!$A$1:$V$640,17,FALSE),"")</f>
        <v>#N/A</v>
      </c>
      <c r="W4" s="1026"/>
      <c r="X4" s="1026"/>
      <c r="Y4" s="1027"/>
      <c r="AC4" s="108"/>
      <c r="AD4" s="109"/>
      <c r="AE4" s="110"/>
      <c r="AF4" s="110"/>
      <c r="AG4" s="110"/>
    </row>
    <row r="5" spans="1:39" ht="32.25" customHeight="1" thickBot="1">
      <c r="A5" s="1029" t="s">
        <v>1615</v>
      </c>
      <c r="B5" s="1030"/>
      <c r="C5" s="1030"/>
      <c r="D5" s="1030"/>
      <c r="E5" s="1031"/>
      <c r="F5" s="1032"/>
      <c r="G5" s="1033"/>
      <c r="H5" s="1034"/>
      <c r="I5" s="1034"/>
      <c r="J5" s="1034"/>
      <c r="K5" s="1034"/>
      <c r="L5" s="1034"/>
      <c r="M5" s="1034"/>
      <c r="N5" s="1034"/>
      <c r="O5" s="1034"/>
      <c r="P5" s="1034"/>
      <c r="Q5" s="1034"/>
      <c r="R5" s="1034"/>
      <c r="S5" s="1034"/>
      <c r="T5" s="1035"/>
      <c r="U5" s="100"/>
      <c r="V5" s="111"/>
      <c r="W5" s="112"/>
      <c r="X5" s="112"/>
      <c r="Y5" s="228" t="e">
        <f>+①学習計画書!X1</f>
        <v>#N/A</v>
      </c>
      <c r="AA5" s="1044" t="s">
        <v>2759</v>
      </c>
      <c r="AB5" s="1045"/>
      <c r="AC5" s="1045"/>
      <c r="AD5" s="1045"/>
      <c r="AE5" s="1045"/>
      <c r="AF5" s="1046"/>
      <c r="AG5" s="110"/>
    </row>
    <row r="6" spans="1:39" ht="27" customHeight="1" thickBot="1">
      <c r="A6" s="1036" t="s">
        <v>1616</v>
      </c>
      <c r="B6" s="1025"/>
      <c r="C6" s="1037">
        <f>+I6+M6+R6</f>
        <v>0</v>
      </c>
      <c r="D6" s="1038"/>
      <c r="E6" s="113" t="s">
        <v>1617</v>
      </c>
      <c r="F6" s="1039" t="s">
        <v>1618</v>
      </c>
      <c r="G6" s="1040"/>
      <c r="H6" s="114" t="s">
        <v>1619</v>
      </c>
      <c r="I6" s="1041">
        <f>+COUNTIF(F16:G40,F82)+COUNTIF(R16:S40,F82)+COUNTIF(F46:G80,F82)+COUNTIF(R46:S80,F82)</f>
        <v>0</v>
      </c>
      <c r="J6" s="1041"/>
      <c r="K6" s="115" t="s">
        <v>1617</v>
      </c>
      <c r="L6" s="116" t="s">
        <v>1620</v>
      </c>
      <c r="M6" s="1041">
        <f>+COUNTIF(F16:G40,F83)+COUNTIF(R16:S40,F83)+COUNTIF(F46:G80,F83)+COUNTIF(R46:S80,F83)</f>
        <v>0</v>
      </c>
      <c r="N6" s="1041"/>
      <c r="O6" s="115" t="s">
        <v>1617</v>
      </c>
      <c r="P6" s="963" t="s">
        <v>1621</v>
      </c>
      <c r="Q6" s="963"/>
      <c r="R6" s="1041">
        <f>+COUNTIF(F16:G40,F84)+COUNTIF(R16:S40,F84)+COUNTIF(F46:G80,F84)+COUNTIF(R46:S80,F84)</f>
        <v>0</v>
      </c>
      <c r="S6" s="1041"/>
      <c r="T6" s="117" t="s">
        <v>1617</v>
      </c>
      <c r="U6" s="109"/>
      <c r="V6" s="102"/>
      <c r="W6" s="102"/>
      <c r="AA6" s="1047"/>
      <c r="AB6" s="1048"/>
      <c r="AC6" s="1048"/>
      <c r="AD6" s="1048"/>
      <c r="AE6" s="1048"/>
      <c r="AF6" s="1049"/>
      <c r="AG6" s="108"/>
    </row>
    <row r="7" spans="1:39" ht="19.5" customHeight="1">
      <c r="Q7" s="109"/>
      <c r="R7" s="109"/>
      <c r="S7" s="109"/>
      <c r="T7" s="109"/>
      <c r="U7" s="109"/>
      <c r="V7" s="109"/>
      <c r="W7" s="109"/>
      <c r="AA7" s="1047"/>
      <c r="AB7" s="1048"/>
      <c r="AC7" s="1048"/>
      <c r="AD7" s="1048"/>
      <c r="AE7" s="1048"/>
      <c r="AF7" s="1049"/>
    </row>
    <row r="8" spans="1:39" ht="21.75" customHeight="1">
      <c r="A8" s="1042" t="s">
        <v>1622</v>
      </c>
      <c r="B8" s="1042"/>
      <c r="C8" s="1042"/>
      <c r="D8" s="1042"/>
      <c r="E8" s="1042"/>
      <c r="F8" s="1042"/>
      <c r="G8" s="1042"/>
      <c r="H8" s="1042"/>
      <c r="I8" s="1042"/>
      <c r="J8" s="1042"/>
      <c r="K8" s="1042"/>
      <c r="L8" s="1042"/>
      <c r="M8" s="1042"/>
      <c r="N8" s="1042"/>
      <c r="O8" s="1042"/>
      <c r="P8" s="1042"/>
      <c r="Q8" s="1042"/>
      <c r="R8" s="1042"/>
      <c r="S8" s="1042"/>
      <c r="T8" s="1042"/>
      <c r="U8" s="1042"/>
      <c r="V8" s="1042"/>
      <c r="W8" s="1042"/>
      <c r="X8" s="1042"/>
      <c r="Y8" s="119"/>
      <c r="Z8" s="119"/>
      <c r="AA8" s="1047"/>
      <c r="AB8" s="1048"/>
      <c r="AC8" s="1048"/>
      <c r="AD8" s="1048"/>
      <c r="AE8" s="1048"/>
      <c r="AF8" s="1049"/>
    </row>
    <row r="9" spans="1:39" ht="21.75" customHeight="1">
      <c r="A9" s="1042"/>
      <c r="B9" s="1042"/>
      <c r="C9" s="1042"/>
      <c r="D9" s="1042"/>
      <c r="E9" s="1042"/>
      <c r="F9" s="1042"/>
      <c r="G9" s="1042"/>
      <c r="H9" s="1042"/>
      <c r="I9" s="1042"/>
      <c r="J9" s="1042"/>
      <c r="K9" s="1042"/>
      <c r="L9" s="1042"/>
      <c r="M9" s="1042"/>
      <c r="N9" s="1042"/>
      <c r="O9" s="1042"/>
      <c r="P9" s="1042"/>
      <c r="Q9" s="1042"/>
      <c r="R9" s="1042"/>
      <c r="S9" s="1042"/>
      <c r="T9" s="1042"/>
      <c r="U9" s="1042"/>
      <c r="V9" s="1042"/>
      <c r="W9" s="1042"/>
      <c r="X9" s="1042"/>
      <c r="Y9" s="119"/>
      <c r="Z9" s="119"/>
      <c r="AA9" s="1047"/>
      <c r="AB9" s="1048"/>
      <c r="AC9" s="1048"/>
      <c r="AD9" s="1048"/>
      <c r="AE9" s="1048"/>
      <c r="AF9" s="1049"/>
    </row>
    <row r="10" spans="1:39" ht="21.75" customHeight="1">
      <c r="A10" s="1043" t="s">
        <v>2507</v>
      </c>
      <c r="B10" s="1043"/>
      <c r="C10" s="1043"/>
      <c r="D10" s="1043"/>
      <c r="E10" s="1043"/>
      <c r="F10" s="1043"/>
      <c r="G10" s="1043"/>
      <c r="H10" s="1043"/>
      <c r="I10" s="1043"/>
      <c r="J10" s="1043"/>
      <c r="K10" s="1043"/>
      <c r="L10" s="1043"/>
      <c r="M10" s="1043"/>
      <c r="N10" s="1043"/>
      <c r="O10" s="1043"/>
      <c r="P10" s="1043"/>
      <c r="Q10" s="1043"/>
      <c r="R10" s="1043"/>
      <c r="S10" s="1043"/>
      <c r="T10" s="1043"/>
      <c r="U10" s="1043"/>
      <c r="V10" s="1043"/>
      <c r="W10" s="1043"/>
      <c r="X10" s="1043"/>
      <c r="Y10" s="120"/>
      <c r="Z10" s="120"/>
      <c r="AA10" s="1047"/>
      <c r="AB10" s="1048"/>
      <c r="AC10" s="1048"/>
      <c r="AD10" s="1048"/>
      <c r="AE10" s="1048"/>
      <c r="AF10" s="1049"/>
    </row>
    <row r="11" spans="1:39" ht="21.75" customHeight="1">
      <c r="A11" s="1043"/>
      <c r="B11" s="1043"/>
      <c r="C11" s="1043"/>
      <c r="D11" s="1043"/>
      <c r="E11" s="1043"/>
      <c r="F11" s="1043"/>
      <c r="G11" s="1043"/>
      <c r="H11" s="1043"/>
      <c r="I11" s="1043"/>
      <c r="J11" s="1043"/>
      <c r="K11" s="1043"/>
      <c r="L11" s="1043"/>
      <c r="M11" s="1043"/>
      <c r="N11" s="1043"/>
      <c r="O11" s="1043"/>
      <c r="P11" s="1043"/>
      <c r="Q11" s="1043"/>
      <c r="R11" s="1043"/>
      <c r="S11" s="1043"/>
      <c r="T11" s="1043"/>
      <c r="U11" s="1043"/>
      <c r="V11" s="1043"/>
      <c r="W11" s="1043"/>
      <c r="X11" s="1043"/>
      <c r="Y11" s="120"/>
      <c r="Z11" s="120"/>
      <c r="AA11" s="1050"/>
      <c r="AB11" s="1051"/>
      <c r="AC11" s="1051"/>
      <c r="AD11" s="1051"/>
      <c r="AE11" s="1051"/>
      <c r="AF11" s="1052"/>
    </row>
    <row r="12" spans="1:39" ht="21.75" customHeight="1">
      <c r="A12" s="1043"/>
      <c r="B12" s="1043"/>
      <c r="C12" s="1043"/>
      <c r="D12" s="1043"/>
      <c r="E12" s="1043"/>
      <c r="F12" s="1043"/>
      <c r="G12" s="1043"/>
      <c r="H12" s="1043"/>
      <c r="I12" s="1043"/>
      <c r="J12" s="1043"/>
      <c r="K12" s="1043"/>
      <c r="L12" s="1043"/>
      <c r="M12" s="1043"/>
      <c r="N12" s="1043"/>
      <c r="O12" s="1043"/>
      <c r="P12" s="1043"/>
      <c r="Q12" s="1043"/>
      <c r="R12" s="1043"/>
      <c r="S12" s="1043"/>
      <c r="T12" s="1043"/>
      <c r="U12" s="1043"/>
      <c r="V12" s="1043"/>
      <c r="W12" s="1043"/>
      <c r="X12" s="1043"/>
      <c r="Y12" s="120"/>
      <c r="Z12" s="120"/>
    </row>
    <row r="13" spans="1:39" ht="8.25" customHeight="1" thickBot="1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spans="1:39" ht="21.75" customHeight="1">
      <c r="A14" s="985" t="s">
        <v>1623</v>
      </c>
      <c r="B14" s="987" t="s">
        <v>1624</v>
      </c>
      <c r="C14" s="988"/>
      <c r="D14" s="988"/>
      <c r="E14" s="989"/>
      <c r="F14" s="993" t="s">
        <v>1618</v>
      </c>
      <c r="G14" s="989"/>
      <c r="H14" s="994" t="s">
        <v>1625</v>
      </c>
      <c r="I14" s="995"/>
      <c r="J14" s="998" t="s">
        <v>1626</v>
      </c>
      <c r="K14" s="999"/>
      <c r="L14" s="1000"/>
      <c r="M14" s="1004" t="s">
        <v>1623</v>
      </c>
      <c r="N14" s="987" t="s">
        <v>1624</v>
      </c>
      <c r="O14" s="988"/>
      <c r="P14" s="988"/>
      <c r="Q14" s="989"/>
      <c r="R14" s="993" t="s">
        <v>1618</v>
      </c>
      <c r="S14" s="989"/>
      <c r="T14" s="994" t="s">
        <v>1627</v>
      </c>
      <c r="U14" s="995"/>
      <c r="V14" s="998" t="s">
        <v>1626</v>
      </c>
      <c r="W14" s="1006"/>
      <c r="X14" s="1007"/>
      <c r="AA14" s="1062" t="s">
        <v>2755</v>
      </c>
      <c r="AB14" s="1063"/>
      <c r="AC14" s="1063"/>
      <c r="AD14" s="1063"/>
      <c r="AE14" s="1063"/>
      <c r="AF14" s="1064"/>
      <c r="AH14" s="1071" t="s">
        <v>2753</v>
      </c>
    </row>
    <row r="15" spans="1:39" ht="18" customHeight="1">
      <c r="A15" s="986"/>
      <c r="B15" s="990"/>
      <c r="C15" s="991"/>
      <c r="D15" s="991"/>
      <c r="E15" s="992"/>
      <c r="F15" s="991"/>
      <c r="G15" s="992"/>
      <c r="H15" s="996"/>
      <c r="I15" s="997"/>
      <c r="J15" s="1001"/>
      <c r="K15" s="1002"/>
      <c r="L15" s="1003"/>
      <c r="M15" s="1005"/>
      <c r="N15" s="990"/>
      <c r="O15" s="991"/>
      <c r="P15" s="991"/>
      <c r="Q15" s="992"/>
      <c r="R15" s="991"/>
      <c r="S15" s="992"/>
      <c r="T15" s="996"/>
      <c r="U15" s="997"/>
      <c r="V15" s="1008"/>
      <c r="W15" s="1009"/>
      <c r="X15" s="1010"/>
      <c r="AA15" s="1065"/>
      <c r="AB15" s="1066"/>
      <c r="AC15" s="1066"/>
      <c r="AD15" s="1066"/>
      <c r="AE15" s="1066"/>
      <c r="AF15" s="1067"/>
      <c r="AH15" s="1072"/>
      <c r="AI15" s="469"/>
    </row>
    <row r="16" spans="1:39" ht="21.75" customHeight="1">
      <c r="A16" s="209">
        <v>1</v>
      </c>
      <c r="B16" s="978"/>
      <c r="C16" s="980"/>
      <c r="D16" s="980"/>
      <c r="E16" s="979"/>
      <c r="F16" s="978"/>
      <c r="G16" s="979"/>
      <c r="H16" s="978"/>
      <c r="I16" s="979"/>
      <c r="J16" s="978"/>
      <c r="K16" s="980"/>
      <c r="L16" s="981"/>
      <c r="M16" s="210">
        <v>26</v>
      </c>
      <c r="N16" s="978"/>
      <c r="O16" s="980"/>
      <c r="P16" s="980"/>
      <c r="Q16" s="979"/>
      <c r="R16" s="978"/>
      <c r="S16" s="979"/>
      <c r="T16" s="978"/>
      <c r="U16" s="979"/>
      <c r="V16" s="978"/>
      <c r="W16" s="980"/>
      <c r="X16" s="982"/>
      <c r="AA16" s="1065"/>
      <c r="AB16" s="1066"/>
      <c r="AC16" s="1066"/>
      <c r="AD16" s="1066"/>
      <c r="AE16" s="1066"/>
      <c r="AF16" s="1067"/>
      <c r="AH16" s="472"/>
      <c r="AI16" s="503"/>
      <c r="AJ16" s="503"/>
      <c r="AK16" s="503"/>
      <c r="AL16" s="503"/>
      <c r="AM16" s="471"/>
    </row>
    <row r="17" spans="1:39" ht="21.75" customHeight="1">
      <c r="A17" s="122">
        <v>2</v>
      </c>
      <c r="B17" s="966"/>
      <c r="C17" s="967"/>
      <c r="D17" s="967"/>
      <c r="E17" s="968"/>
      <c r="F17" s="966"/>
      <c r="G17" s="968"/>
      <c r="H17" s="966"/>
      <c r="I17" s="968"/>
      <c r="J17" s="966"/>
      <c r="K17" s="967"/>
      <c r="L17" s="969"/>
      <c r="M17" s="123">
        <v>27</v>
      </c>
      <c r="N17" s="966"/>
      <c r="O17" s="967"/>
      <c r="P17" s="967"/>
      <c r="Q17" s="968"/>
      <c r="R17" s="966"/>
      <c r="S17" s="968"/>
      <c r="T17" s="966"/>
      <c r="U17" s="968"/>
      <c r="V17" s="966"/>
      <c r="W17" s="967"/>
      <c r="X17" s="970"/>
      <c r="AA17" s="1065"/>
      <c r="AB17" s="1066"/>
      <c r="AC17" s="1066"/>
      <c r="AD17" s="1066"/>
      <c r="AE17" s="1066"/>
      <c r="AF17" s="1067"/>
      <c r="AH17" s="470"/>
      <c r="AI17" s="503"/>
      <c r="AJ17" s="503"/>
      <c r="AK17" s="503"/>
      <c r="AL17" s="503"/>
      <c r="AM17" s="471"/>
    </row>
    <row r="18" spans="1:39" ht="21.75" customHeight="1">
      <c r="A18" s="122">
        <v>3</v>
      </c>
      <c r="B18" s="966"/>
      <c r="C18" s="967"/>
      <c r="D18" s="967"/>
      <c r="E18" s="968"/>
      <c r="F18" s="966"/>
      <c r="G18" s="968"/>
      <c r="H18" s="966"/>
      <c r="I18" s="968"/>
      <c r="J18" s="966"/>
      <c r="K18" s="967"/>
      <c r="L18" s="969"/>
      <c r="M18" s="123">
        <v>28</v>
      </c>
      <c r="N18" s="966"/>
      <c r="O18" s="967"/>
      <c r="P18" s="967"/>
      <c r="Q18" s="968"/>
      <c r="R18" s="966"/>
      <c r="S18" s="968"/>
      <c r="T18" s="966"/>
      <c r="U18" s="968"/>
      <c r="V18" s="966"/>
      <c r="W18" s="967"/>
      <c r="X18" s="970"/>
      <c r="AA18" s="1068"/>
      <c r="AB18" s="1069"/>
      <c r="AC18" s="1069"/>
      <c r="AD18" s="1069"/>
      <c r="AE18" s="1069"/>
      <c r="AF18" s="1070"/>
      <c r="AH18" s="470"/>
      <c r="AI18" s="503"/>
      <c r="AJ18" s="503"/>
      <c r="AK18" s="503"/>
      <c r="AL18" s="503"/>
      <c r="AM18" s="471"/>
    </row>
    <row r="19" spans="1:39" ht="21.75" customHeight="1">
      <c r="A19" s="122">
        <v>4</v>
      </c>
      <c r="B19" s="966"/>
      <c r="C19" s="967"/>
      <c r="D19" s="967"/>
      <c r="E19" s="968"/>
      <c r="F19" s="978"/>
      <c r="G19" s="979"/>
      <c r="H19" s="966"/>
      <c r="I19" s="968"/>
      <c r="J19" s="966"/>
      <c r="K19" s="967"/>
      <c r="L19" s="969"/>
      <c r="M19" s="123">
        <v>29</v>
      </c>
      <c r="N19" s="966"/>
      <c r="O19" s="967"/>
      <c r="P19" s="967"/>
      <c r="Q19" s="968"/>
      <c r="R19" s="978"/>
      <c r="S19" s="979"/>
      <c r="T19" s="966"/>
      <c r="U19" s="968"/>
      <c r="V19" s="966"/>
      <c r="W19" s="967"/>
      <c r="X19" s="970"/>
      <c r="AA19" s="948" t="s">
        <v>2752</v>
      </c>
      <c r="AB19" s="949"/>
      <c r="AC19" s="949"/>
      <c r="AD19" s="949"/>
      <c r="AE19" s="949"/>
      <c r="AF19" s="950"/>
      <c r="AH19" s="470"/>
      <c r="AI19" s="503"/>
      <c r="AJ19" s="503"/>
      <c r="AK19" s="503"/>
      <c r="AL19" s="503"/>
      <c r="AM19" s="471"/>
    </row>
    <row r="20" spans="1:39" ht="21.75" customHeight="1">
      <c r="A20" s="122">
        <v>5</v>
      </c>
      <c r="B20" s="966"/>
      <c r="C20" s="967"/>
      <c r="D20" s="967"/>
      <c r="E20" s="968"/>
      <c r="F20" s="978"/>
      <c r="G20" s="979"/>
      <c r="H20" s="966"/>
      <c r="I20" s="968"/>
      <c r="J20" s="966"/>
      <c r="K20" s="967"/>
      <c r="L20" s="969"/>
      <c r="M20" s="123">
        <v>30</v>
      </c>
      <c r="N20" s="966"/>
      <c r="O20" s="967"/>
      <c r="P20" s="967"/>
      <c r="Q20" s="968"/>
      <c r="R20" s="978"/>
      <c r="S20" s="979"/>
      <c r="T20" s="966"/>
      <c r="U20" s="968"/>
      <c r="V20" s="966"/>
      <c r="W20" s="967"/>
      <c r="X20" s="970"/>
      <c r="AA20" s="951" t="s">
        <v>2754</v>
      </c>
      <c r="AB20" s="952"/>
      <c r="AC20" s="952"/>
      <c r="AD20" s="952"/>
      <c r="AE20" s="952"/>
      <c r="AF20" s="953"/>
      <c r="AH20" s="470"/>
      <c r="AI20" s="503"/>
      <c r="AJ20" s="503"/>
      <c r="AK20" s="503"/>
      <c r="AL20" s="503"/>
      <c r="AM20" s="471"/>
    </row>
    <row r="21" spans="1:39" ht="21.75" customHeight="1">
      <c r="A21" s="122">
        <v>6</v>
      </c>
      <c r="B21" s="966"/>
      <c r="C21" s="967"/>
      <c r="D21" s="967"/>
      <c r="E21" s="968"/>
      <c r="F21" s="978"/>
      <c r="G21" s="979"/>
      <c r="H21" s="966"/>
      <c r="I21" s="968"/>
      <c r="J21" s="966"/>
      <c r="K21" s="967"/>
      <c r="L21" s="969"/>
      <c r="M21" s="123">
        <v>31</v>
      </c>
      <c r="N21" s="966"/>
      <c r="O21" s="967"/>
      <c r="P21" s="967"/>
      <c r="Q21" s="968"/>
      <c r="R21" s="978"/>
      <c r="S21" s="979"/>
      <c r="T21" s="966"/>
      <c r="U21" s="968"/>
      <c r="V21" s="966"/>
      <c r="W21" s="967"/>
      <c r="X21" s="970"/>
      <c r="AA21" s="954"/>
      <c r="AB21" s="955"/>
      <c r="AC21" s="955"/>
      <c r="AD21" s="955"/>
      <c r="AE21" s="955"/>
      <c r="AF21" s="956"/>
      <c r="AH21" s="470"/>
      <c r="AI21" s="503"/>
      <c r="AJ21" s="503"/>
      <c r="AK21" s="503"/>
      <c r="AL21" s="503"/>
      <c r="AM21" s="471"/>
    </row>
    <row r="22" spans="1:39" ht="21.75" customHeight="1">
      <c r="A22" s="122">
        <v>7</v>
      </c>
      <c r="B22" s="966"/>
      <c r="C22" s="967"/>
      <c r="D22" s="967"/>
      <c r="E22" s="968"/>
      <c r="F22" s="978"/>
      <c r="G22" s="979"/>
      <c r="H22" s="966"/>
      <c r="I22" s="968"/>
      <c r="J22" s="966"/>
      <c r="K22" s="967"/>
      <c r="L22" s="969"/>
      <c r="M22" s="123">
        <v>32</v>
      </c>
      <c r="N22" s="966"/>
      <c r="O22" s="967"/>
      <c r="P22" s="967"/>
      <c r="Q22" s="968"/>
      <c r="R22" s="978"/>
      <c r="S22" s="979"/>
      <c r="T22" s="966"/>
      <c r="U22" s="968"/>
      <c r="V22" s="966"/>
      <c r="W22" s="967"/>
      <c r="X22" s="970"/>
      <c r="AA22" s="954"/>
      <c r="AB22" s="955"/>
      <c r="AC22" s="955"/>
      <c r="AD22" s="955"/>
      <c r="AE22" s="955"/>
      <c r="AF22" s="956"/>
      <c r="AH22" s="470"/>
      <c r="AI22" s="503"/>
      <c r="AJ22" s="503"/>
      <c r="AK22" s="503"/>
      <c r="AL22" s="503"/>
      <c r="AM22" s="471"/>
    </row>
    <row r="23" spans="1:39" ht="21.75" customHeight="1">
      <c r="A23" s="122">
        <v>8</v>
      </c>
      <c r="B23" s="966"/>
      <c r="C23" s="967"/>
      <c r="D23" s="967"/>
      <c r="E23" s="968"/>
      <c r="F23" s="978"/>
      <c r="G23" s="979"/>
      <c r="H23" s="966"/>
      <c r="I23" s="968"/>
      <c r="J23" s="966"/>
      <c r="K23" s="967"/>
      <c r="L23" s="969"/>
      <c r="M23" s="123">
        <v>33</v>
      </c>
      <c r="N23" s="966"/>
      <c r="O23" s="967"/>
      <c r="P23" s="967"/>
      <c r="Q23" s="968"/>
      <c r="R23" s="978"/>
      <c r="S23" s="979"/>
      <c r="T23" s="966"/>
      <c r="U23" s="968"/>
      <c r="V23" s="966"/>
      <c r="W23" s="967"/>
      <c r="X23" s="970"/>
      <c r="AA23" s="954"/>
      <c r="AB23" s="955"/>
      <c r="AC23" s="955"/>
      <c r="AD23" s="955"/>
      <c r="AE23" s="955"/>
      <c r="AF23" s="956"/>
      <c r="AH23" s="470"/>
      <c r="AI23" s="503"/>
      <c r="AJ23" s="503"/>
      <c r="AK23" s="503"/>
      <c r="AL23" s="503"/>
      <c r="AM23" s="471"/>
    </row>
    <row r="24" spans="1:39" ht="21.75" customHeight="1">
      <c r="A24" s="122">
        <v>9</v>
      </c>
      <c r="B24" s="966"/>
      <c r="C24" s="967"/>
      <c r="D24" s="967"/>
      <c r="E24" s="968"/>
      <c r="F24" s="978"/>
      <c r="G24" s="979"/>
      <c r="H24" s="966"/>
      <c r="I24" s="968"/>
      <c r="J24" s="966"/>
      <c r="K24" s="967"/>
      <c r="L24" s="969"/>
      <c r="M24" s="123">
        <v>34</v>
      </c>
      <c r="N24" s="966"/>
      <c r="O24" s="967"/>
      <c r="P24" s="967"/>
      <c r="Q24" s="968"/>
      <c r="R24" s="966"/>
      <c r="S24" s="968"/>
      <c r="T24" s="966"/>
      <c r="U24" s="968"/>
      <c r="V24" s="966"/>
      <c r="W24" s="967"/>
      <c r="X24" s="970"/>
      <c r="AA24" s="954"/>
      <c r="AB24" s="955"/>
      <c r="AC24" s="955"/>
      <c r="AD24" s="955"/>
      <c r="AE24" s="955"/>
      <c r="AF24" s="956"/>
      <c r="AH24" s="470"/>
      <c r="AI24" s="503"/>
      <c r="AJ24" s="503"/>
      <c r="AK24" s="503"/>
      <c r="AL24" s="503"/>
      <c r="AM24" s="471"/>
    </row>
    <row r="25" spans="1:39" ht="21.75" customHeight="1">
      <c r="A25" s="122">
        <v>10</v>
      </c>
      <c r="B25" s="966"/>
      <c r="C25" s="967"/>
      <c r="D25" s="967"/>
      <c r="E25" s="968"/>
      <c r="F25" s="966"/>
      <c r="G25" s="968"/>
      <c r="H25" s="966"/>
      <c r="I25" s="968"/>
      <c r="J25" s="966"/>
      <c r="K25" s="967"/>
      <c r="L25" s="969"/>
      <c r="M25" s="123">
        <v>35</v>
      </c>
      <c r="N25" s="966"/>
      <c r="O25" s="967"/>
      <c r="P25" s="967"/>
      <c r="Q25" s="968"/>
      <c r="R25" s="966"/>
      <c r="S25" s="968"/>
      <c r="T25" s="966"/>
      <c r="U25" s="968"/>
      <c r="V25" s="966"/>
      <c r="W25" s="967"/>
      <c r="X25" s="970"/>
      <c r="AA25" s="954"/>
      <c r="AB25" s="955"/>
      <c r="AC25" s="955"/>
      <c r="AD25" s="955"/>
      <c r="AE25" s="955"/>
      <c r="AF25" s="956"/>
      <c r="AH25" s="470"/>
      <c r="AI25" s="503"/>
      <c r="AJ25" s="503"/>
      <c r="AK25" s="503"/>
      <c r="AL25" s="503"/>
      <c r="AM25" s="471"/>
    </row>
    <row r="26" spans="1:39" ht="21.75" customHeight="1">
      <c r="A26" s="122">
        <v>11</v>
      </c>
      <c r="B26" s="966"/>
      <c r="C26" s="967"/>
      <c r="D26" s="967"/>
      <c r="E26" s="968"/>
      <c r="F26" s="966"/>
      <c r="G26" s="968"/>
      <c r="H26" s="966"/>
      <c r="I26" s="968"/>
      <c r="J26" s="966"/>
      <c r="K26" s="967"/>
      <c r="L26" s="969"/>
      <c r="M26" s="123">
        <v>36</v>
      </c>
      <c r="N26" s="966"/>
      <c r="O26" s="967"/>
      <c r="P26" s="967"/>
      <c r="Q26" s="968"/>
      <c r="R26" s="966"/>
      <c r="S26" s="968"/>
      <c r="T26" s="966"/>
      <c r="U26" s="968"/>
      <c r="V26" s="966"/>
      <c r="W26" s="967"/>
      <c r="X26" s="970"/>
      <c r="AA26" s="954"/>
      <c r="AB26" s="955"/>
      <c r="AC26" s="955"/>
      <c r="AD26" s="955"/>
      <c r="AE26" s="955"/>
      <c r="AF26" s="956"/>
      <c r="AH26" s="470"/>
      <c r="AI26" s="503"/>
      <c r="AJ26" s="503"/>
      <c r="AK26" s="503"/>
      <c r="AL26" s="503"/>
      <c r="AM26" s="471"/>
    </row>
    <row r="27" spans="1:39" ht="21.75" customHeight="1">
      <c r="A27" s="122">
        <v>12</v>
      </c>
      <c r="B27" s="966"/>
      <c r="C27" s="967"/>
      <c r="D27" s="967"/>
      <c r="E27" s="968"/>
      <c r="F27" s="966"/>
      <c r="G27" s="968"/>
      <c r="H27" s="966"/>
      <c r="I27" s="968"/>
      <c r="J27" s="966"/>
      <c r="K27" s="967"/>
      <c r="L27" s="969"/>
      <c r="M27" s="123">
        <v>37</v>
      </c>
      <c r="N27" s="966"/>
      <c r="O27" s="967"/>
      <c r="P27" s="967"/>
      <c r="Q27" s="968"/>
      <c r="R27" s="966"/>
      <c r="S27" s="968"/>
      <c r="T27" s="966"/>
      <c r="U27" s="968"/>
      <c r="V27" s="966"/>
      <c r="W27" s="967"/>
      <c r="X27" s="970"/>
      <c r="AA27" s="954"/>
      <c r="AB27" s="955"/>
      <c r="AC27" s="955"/>
      <c r="AD27" s="955"/>
      <c r="AE27" s="955"/>
      <c r="AF27" s="956"/>
      <c r="AH27" s="470"/>
      <c r="AI27" s="503"/>
      <c r="AJ27" s="503"/>
      <c r="AK27" s="503"/>
      <c r="AL27" s="503"/>
      <c r="AM27" s="471"/>
    </row>
    <row r="28" spans="1:39" ht="21.75" customHeight="1">
      <c r="A28" s="122">
        <v>13</v>
      </c>
      <c r="B28" s="966"/>
      <c r="C28" s="967"/>
      <c r="D28" s="967"/>
      <c r="E28" s="968"/>
      <c r="F28" s="966"/>
      <c r="G28" s="968"/>
      <c r="H28" s="966"/>
      <c r="I28" s="968"/>
      <c r="J28" s="966"/>
      <c r="K28" s="967"/>
      <c r="L28" s="969"/>
      <c r="M28" s="123">
        <v>38</v>
      </c>
      <c r="N28" s="966"/>
      <c r="O28" s="967"/>
      <c r="P28" s="967"/>
      <c r="Q28" s="968"/>
      <c r="R28" s="966"/>
      <c r="S28" s="968"/>
      <c r="T28" s="966"/>
      <c r="U28" s="968"/>
      <c r="V28" s="966"/>
      <c r="W28" s="967"/>
      <c r="X28" s="970"/>
      <c r="AA28" s="954"/>
      <c r="AB28" s="955"/>
      <c r="AC28" s="955"/>
      <c r="AD28" s="955"/>
      <c r="AE28" s="955"/>
      <c r="AF28" s="956"/>
      <c r="AH28" s="470"/>
      <c r="AI28" s="503"/>
      <c r="AJ28" s="503"/>
      <c r="AK28" s="503"/>
      <c r="AL28" s="503"/>
      <c r="AM28" s="471"/>
    </row>
    <row r="29" spans="1:39" ht="21.75" customHeight="1">
      <c r="A29" s="122">
        <v>14</v>
      </c>
      <c r="B29" s="966"/>
      <c r="C29" s="967"/>
      <c r="D29" s="967"/>
      <c r="E29" s="968"/>
      <c r="F29" s="966"/>
      <c r="G29" s="968"/>
      <c r="H29" s="966"/>
      <c r="I29" s="968"/>
      <c r="J29" s="966"/>
      <c r="K29" s="967"/>
      <c r="L29" s="969"/>
      <c r="M29" s="123">
        <v>39</v>
      </c>
      <c r="N29" s="966"/>
      <c r="O29" s="967"/>
      <c r="P29" s="967"/>
      <c r="Q29" s="968"/>
      <c r="R29" s="966"/>
      <c r="S29" s="968"/>
      <c r="T29" s="966"/>
      <c r="U29" s="968"/>
      <c r="V29" s="966"/>
      <c r="W29" s="967"/>
      <c r="X29" s="970"/>
      <c r="AA29" s="954"/>
      <c r="AB29" s="955"/>
      <c r="AC29" s="955"/>
      <c r="AD29" s="955"/>
      <c r="AE29" s="955"/>
      <c r="AF29" s="956"/>
      <c r="AH29" s="470"/>
      <c r="AI29" s="503"/>
      <c r="AJ29" s="503"/>
      <c r="AK29" s="503"/>
      <c r="AL29" s="503"/>
      <c r="AM29" s="471"/>
    </row>
    <row r="30" spans="1:39" ht="21.75" customHeight="1">
      <c r="A30" s="122">
        <v>15</v>
      </c>
      <c r="B30" s="966"/>
      <c r="C30" s="967"/>
      <c r="D30" s="967"/>
      <c r="E30" s="968"/>
      <c r="F30" s="966"/>
      <c r="G30" s="968"/>
      <c r="H30" s="966"/>
      <c r="I30" s="968"/>
      <c r="J30" s="966"/>
      <c r="K30" s="967"/>
      <c r="L30" s="969"/>
      <c r="M30" s="123">
        <v>40</v>
      </c>
      <c r="N30" s="966"/>
      <c r="O30" s="967"/>
      <c r="P30" s="967"/>
      <c r="Q30" s="968"/>
      <c r="R30" s="971"/>
      <c r="S30" s="972"/>
      <c r="T30" s="966"/>
      <c r="U30" s="968"/>
      <c r="V30" s="966"/>
      <c r="W30" s="967"/>
      <c r="X30" s="970"/>
      <c r="AA30" s="954"/>
      <c r="AB30" s="955"/>
      <c r="AC30" s="955"/>
      <c r="AD30" s="955"/>
      <c r="AE30" s="955"/>
      <c r="AF30" s="956"/>
      <c r="AH30" s="470"/>
      <c r="AI30" s="503"/>
      <c r="AJ30" s="503"/>
      <c r="AK30" s="503"/>
      <c r="AL30" s="503"/>
      <c r="AM30" s="471"/>
    </row>
    <row r="31" spans="1:39" ht="21.75" customHeight="1">
      <c r="A31" s="122">
        <v>16</v>
      </c>
      <c r="B31" s="966"/>
      <c r="C31" s="967"/>
      <c r="D31" s="967"/>
      <c r="E31" s="968"/>
      <c r="F31" s="966"/>
      <c r="G31" s="968"/>
      <c r="H31" s="966"/>
      <c r="I31" s="968"/>
      <c r="J31" s="966"/>
      <c r="K31" s="967"/>
      <c r="L31" s="969"/>
      <c r="M31" s="123">
        <v>41</v>
      </c>
      <c r="N31" s="966"/>
      <c r="O31" s="967"/>
      <c r="P31" s="967"/>
      <c r="Q31" s="968"/>
      <c r="R31" s="971"/>
      <c r="S31" s="972"/>
      <c r="T31" s="966"/>
      <c r="U31" s="968"/>
      <c r="V31" s="966"/>
      <c r="W31" s="967"/>
      <c r="X31" s="970"/>
      <c r="AA31" s="954"/>
      <c r="AB31" s="955"/>
      <c r="AC31" s="955"/>
      <c r="AD31" s="955"/>
      <c r="AE31" s="955"/>
      <c r="AF31" s="956"/>
      <c r="AH31" s="470"/>
      <c r="AI31" s="503"/>
      <c r="AJ31" s="503"/>
      <c r="AK31" s="503"/>
      <c r="AL31" s="503"/>
      <c r="AM31" s="471"/>
    </row>
    <row r="32" spans="1:39" ht="21.75" customHeight="1">
      <c r="A32" s="122">
        <v>17</v>
      </c>
      <c r="B32" s="966"/>
      <c r="C32" s="967"/>
      <c r="D32" s="967"/>
      <c r="E32" s="968"/>
      <c r="F32" s="966"/>
      <c r="G32" s="968"/>
      <c r="H32" s="966"/>
      <c r="I32" s="968"/>
      <c r="J32" s="966"/>
      <c r="K32" s="967"/>
      <c r="L32" s="969"/>
      <c r="M32" s="123">
        <v>42</v>
      </c>
      <c r="N32" s="966"/>
      <c r="O32" s="967"/>
      <c r="P32" s="967"/>
      <c r="Q32" s="968"/>
      <c r="R32" s="971"/>
      <c r="S32" s="972"/>
      <c r="T32" s="966"/>
      <c r="U32" s="968"/>
      <c r="V32" s="966"/>
      <c r="W32" s="967"/>
      <c r="X32" s="970"/>
      <c r="AA32" s="954"/>
      <c r="AB32" s="955"/>
      <c r="AC32" s="955"/>
      <c r="AD32" s="955"/>
      <c r="AE32" s="955"/>
      <c r="AF32" s="956"/>
      <c r="AH32" s="470"/>
      <c r="AI32" s="503"/>
      <c r="AJ32" s="503"/>
      <c r="AK32" s="503"/>
      <c r="AL32" s="503"/>
      <c r="AM32" s="471"/>
    </row>
    <row r="33" spans="1:39" ht="21.75" customHeight="1">
      <c r="A33" s="122">
        <v>18</v>
      </c>
      <c r="B33" s="966"/>
      <c r="C33" s="967"/>
      <c r="D33" s="967"/>
      <c r="E33" s="968"/>
      <c r="F33" s="966"/>
      <c r="G33" s="968"/>
      <c r="H33" s="966"/>
      <c r="I33" s="968"/>
      <c r="J33" s="966"/>
      <c r="K33" s="967"/>
      <c r="L33" s="969"/>
      <c r="M33" s="123">
        <v>43</v>
      </c>
      <c r="N33" s="966"/>
      <c r="O33" s="967"/>
      <c r="P33" s="967"/>
      <c r="Q33" s="968"/>
      <c r="R33" s="971"/>
      <c r="S33" s="972"/>
      <c r="T33" s="966"/>
      <c r="U33" s="968"/>
      <c r="V33" s="966"/>
      <c r="W33" s="967"/>
      <c r="X33" s="970"/>
      <c r="AA33" s="954"/>
      <c r="AB33" s="955"/>
      <c r="AC33" s="955"/>
      <c r="AD33" s="955"/>
      <c r="AE33" s="955"/>
      <c r="AF33" s="956"/>
      <c r="AH33" s="470"/>
      <c r="AI33" s="503"/>
      <c r="AJ33" s="503"/>
      <c r="AK33" s="503"/>
      <c r="AL33" s="503"/>
      <c r="AM33" s="471"/>
    </row>
    <row r="34" spans="1:39" ht="21.75" customHeight="1">
      <c r="A34" s="122">
        <v>19</v>
      </c>
      <c r="B34" s="966"/>
      <c r="C34" s="967"/>
      <c r="D34" s="967"/>
      <c r="E34" s="968"/>
      <c r="F34" s="966"/>
      <c r="G34" s="968"/>
      <c r="H34" s="966"/>
      <c r="I34" s="968"/>
      <c r="J34" s="966"/>
      <c r="K34" s="967"/>
      <c r="L34" s="969"/>
      <c r="M34" s="123">
        <v>44</v>
      </c>
      <c r="N34" s="966"/>
      <c r="O34" s="967"/>
      <c r="P34" s="967"/>
      <c r="Q34" s="968"/>
      <c r="R34" s="971"/>
      <c r="S34" s="972"/>
      <c r="T34" s="966"/>
      <c r="U34" s="968"/>
      <c r="V34" s="966"/>
      <c r="W34" s="967"/>
      <c r="X34" s="970"/>
      <c r="AA34" s="954"/>
      <c r="AB34" s="955"/>
      <c r="AC34" s="955"/>
      <c r="AD34" s="955"/>
      <c r="AE34" s="955"/>
      <c r="AF34" s="956"/>
      <c r="AH34" s="470"/>
      <c r="AI34" s="503"/>
      <c r="AJ34" s="503"/>
      <c r="AK34" s="503"/>
      <c r="AL34" s="503"/>
      <c r="AM34" s="471"/>
    </row>
    <row r="35" spans="1:39" ht="21.75" customHeight="1">
      <c r="A35" s="122">
        <v>20</v>
      </c>
      <c r="B35" s="966"/>
      <c r="C35" s="967"/>
      <c r="D35" s="967"/>
      <c r="E35" s="968"/>
      <c r="F35" s="966"/>
      <c r="G35" s="968"/>
      <c r="H35" s="966"/>
      <c r="I35" s="968"/>
      <c r="J35" s="966"/>
      <c r="K35" s="967"/>
      <c r="L35" s="969"/>
      <c r="M35" s="123">
        <v>45</v>
      </c>
      <c r="N35" s="966"/>
      <c r="O35" s="967"/>
      <c r="P35" s="967"/>
      <c r="Q35" s="968"/>
      <c r="R35" s="966"/>
      <c r="S35" s="968"/>
      <c r="T35" s="966"/>
      <c r="U35" s="968"/>
      <c r="V35" s="966"/>
      <c r="W35" s="967"/>
      <c r="X35" s="970"/>
      <c r="AA35" s="954"/>
      <c r="AB35" s="955"/>
      <c r="AC35" s="955"/>
      <c r="AD35" s="955"/>
      <c r="AE35" s="955"/>
      <c r="AF35" s="956"/>
      <c r="AH35" s="470"/>
      <c r="AI35" s="503"/>
      <c r="AJ35" s="503"/>
      <c r="AK35" s="503"/>
      <c r="AL35" s="503"/>
      <c r="AM35" s="471"/>
    </row>
    <row r="36" spans="1:39" ht="21.75" customHeight="1">
      <c r="A36" s="122">
        <v>21</v>
      </c>
      <c r="B36" s="966"/>
      <c r="C36" s="967"/>
      <c r="D36" s="967"/>
      <c r="E36" s="968"/>
      <c r="F36" s="966"/>
      <c r="G36" s="968"/>
      <c r="H36" s="966"/>
      <c r="I36" s="968"/>
      <c r="J36" s="966"/>
      <c r="K36" s="967"/>
      <c r="L36" s="969"/>
      <c r="M36" s="123">
        <v>46</v>
      </c>
      <c r="N36" s="966"/>
      <c r="O36" s="967"/>
      <c r="P36" s="967"/>
      <c r="Q36" s="968"/>
      <c r="R36" s="966"/>
      <c r="S36" s="968"/>
      <c r="T36" s="966"/>
      <c r="U36" s="968"/>
      <c r="V36" s="966"/>
      <c r="W36" s="967"/>
      <c r="X36" s="970"/>
      <c r="AA36" s="954"/>
      <c r="AB36" s="955"/>
      <c r="AC36" s="955"/>
      <c r="AD36" s="955"/>
      <c r="AE36" s="955"/>
      <c r="AF36" s="956"/>
      <c r="AH36" s="470"/>
      <c r="AI36" s="503"/>
      <c r="AJ36" s="503"/>
      <c r="AK36" s="503"/>
      <c r="AL36" s="503"/>
      <c r="AM36" s="471"/>
    </row>
    <row r="37" spans="1:39" ht="21.75" customHeight="1">
      <c r="A37" s="122">
        <v>22</v>
      </c>
      <c r="B37" s="966"/>
      <c r="C37" s="967"/>
      <c r="D37" s="967"/>
      <c r="E37" s="968"/>
      <c r="F37" s="966"/>
      <c r="G37" s="968"/>
      <c r="H37" s="966"/>
      <c r="I37" s="968"/>
      <c r="J37" s="966"/>
      <c r="K37" s="967"/>
      <c r="L37" s="969"/>
      <c r="M37" s="123">
        <v>47</v>
      </c>
      <c r="N37" s="966"/>
      <c r="O37" s="967"/>
      <c r="P37" s="967"/>
      <c r="Q37" s="968"/>
      <c r="R37" s="966"/>
      <c r="S37" s="968"/>
      <c r="T37" s="966"/>
      <c r="U37" s="968"/>
      <c r="V37" s="966"/>
      <c r="W37" s="967"/>
      <c r="X37" s="970"/>
      <c r="AA37" s="954"/>
      <c r="AB37" s="955"/>
      <c r="AC37" s="955"/>
      <c r="AD37" s="955"/>
      <c r="AE37" s="955"/>
      <c r="AF37" s="956"/>
      <c r="AH37" s="470"/>
      <c r="AI37" s="503"/>
      <c r="AJ37" s="503"/>
      <c r="AK37" s="503"/>
      <c r="AL37" s="503"/>
      <c r="AM37" s="471"/>
    </row>
    <row r="38" spans="1:39" ht="21.75" customHeight="1">
      <c r="A38" s="122">
        <v>23</v>
      </c>
      <c r="B38" s="966"/>
      <c r="C38" s="967"/>
      <c r="D38" s="967"/>
      <c r="E38" s="968"/>
      <c r="F38" s="966"/>
      <c r="G38" s="968"/>
      <c r="H38" s="966"/>
      <c r="I38" s="968"/>
      <c r="J38" s="966"/>
      <c r="K38" s="967"/>
      <c r="L38" s="969"/>
      <c r="M38" s="123">
        <v>48</v>
      </c>
      <c r="N38" s="966"/>
      <c r="O38" s="967"/>
      <c r="P38" s="967"/>
      <c r="Q38" s="968"/>
      <c r="R38" s="966"/>
      <c r="S38" s="968"/>
      <c r="T38" s="966"/>
      <c r="U38" s="968"/>
      <c r="V38" s="966"/>
      <c r="W38" s="967"/>
      <c r="X38" s="970"/>
      <c r="AA38" s="957"/>
      <c r="AB38" s="958"/>
      <c r="AC38" s="958"/>
      <c r="AD38" s="958"/>
      <c r="AE38" s="958"/>
      <c r="AF38" s="959"/>
      <c r="AH38" s="470"/>
      <c r="AI38" s="503"/>
      <c r="AJ38" s="503"/>
      <c r="AK38" s="503"/>
      <c r="AL38" s="503"/>
      <c r="AM38" s="471"/>
    </row>
    <row r="39" spans="1:39" ht="21.75" customHeight="1">
      <c r="A39" s="122">
        <v>24</v>
      </c>
      <c r="B39" s="966"/>
      <c r="C39" s="967"/>
      <c r="D39" s="967"/>
      <c r="E39" s="968"/>
      <c r="F39" s="966"/>
      <c r="G39" s="968"/>
      <c r="H39" s="966"/>
      <c r="I39" s="968"/>
      <c r="J39" s="966"/>
      <c r="K39" s="967"/>
      <c r="L39" s="969"/>
      <c r="M39" s="123">
        <v>49</v>
      </c>
      <c r="N39" s="966"/>
      <c r="O39" s="967"/>
      <c r="P39" s="967"/>
      <c r="Q39" s="968"/>
      <c r="R39" s="966"/>
      <c r="S39" s="968"/>
      <c r="T39" s="966"/>
      <c r="U39" s="968"/>
      <c r="V39" s="966"/>
      <c r="W39" s="967"/>
      <c r="X39" s="970"/>
      <c r="AH39" s="470"/>
      <c r="AI39" s="503"/>
      <c r="AJ39" s="503"/>
      <c r="AK39" s="503"/>
      <c r="AL39" s="503"/>
      <c r="AM39" s="471"/>
    </row>
    <row r="40" spans="1:39" ht="21.75" customHeight="1" thickBot="1">
      <c r="A40" s="222">
        <v>25</v>
      </c>
      <c r="B40" s="973"/>
      <c r="C40" s="975"/>
      <c r="D40" s="975"/>
      <c r="E40" s="974"/>
      <c r="F40" s="973"/>
      <c r="G40" s="974"/>
      <c r="H40" s="973"/>
      <c r="I40" s="974"/>
      <c r="J40" s="973"/>
      <c r="K40" s="975"/>
      <c r="L40" s="977"/>
      <c r="M40" s="223">
        <v>50</v>
      </c>
      <c r="N40" s="973"/>
      <c r="O40" s="975"/>
      <c r="P40" s="975"/>
      <c r="Q40" s="974"/>
      <c r="R40" s="973"/>
      <c r="S40" s="974"/>
      <c r="T40" s="973"/>
      <c r="U40" s="974"/>
      <c r="V40" s="973"/>
      <c r="W40" s="975"/>
      <c r="X40" s="976"/>
      <c r="AH40" s="470"/>
      <c r="AI40" s="503"/>
      <c r="AJ40" s="503"/>
      <c r="AK40" s="503"/>
      <c r="AL40" s="503"/>
      <c r="AM40" s="471"/>
    </row>
    <row r="41" spans="1:39" ht="13.5" customHeight="1" thickBot="1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AH41" s="505"/>
      <c r="AI41" s="505"/>
      <c r="AJ41" s="505"/>
      <c r="AK41" s="505"/>
      <c r="AL41" s="505"/>
    </row>
    <row r="42" spans="1:39" ht="28.5" customHeight="1" thickBot="1">
      <c r="A42" s="960">
        <f>+A3</f>
        <v>0</v>
      </c>
      <c r="B42" s="961"/>
      <c r="C42" s="105" t="str">
        <f t="shared" ref="C42" si="0">+C3</f>
        <v>区</v>
      </c>
      <c r="D42" s="962">
        <f>+D3</f>
        <v>0</v>
      </c>
      <c r="E42" s="962">
        <f t="shared" ref="E42" si="1">+E3</f>
        <v>0</v>
      </c>
      <c r="F42" s="962"/>
      <c r="G42" s="962">
        <f t="shared" ref="G42" si="2">+G3</f>
        <v>0</v>
      </c>
      <c r="H42" s="962"/>
      <c r="I42" s="962">
        <f t="shared" ref="I42" si="3">+I3</f>
        <v>0</v>
      </c>
      <c r="J42" s="962"/>
      <c r="K42" s="962">
        <f t="shared" ref="K42" si="4">+K3</f>
        <v>0</v>
      </c>
      <c r="L42" s="962"/>
      <c r="M42" s="962">
        <f t="shared" ref="M42" si="5">+M3</f>
        <v>0</v>
      </c>
      <c r="N42" s="962"/>
      <c r="O42" s="963" t="str">
        <f t="shared" ref="O42" si="6">+O3</f>
        <v>家庭教育学級</v>
      </c>
      <c r="P42" s="963"/>
      <c r="Q42" s="963">
        <f t="shared" ref="Q42" si="7">+Q3</f>
        <v>0</v>
      </c>
      <c r="R42" s="964"/>
      <c r="S42" s="965" t="s">
        <v>2646</v>
      </c>
      <c r="T42" s="963"/>
      <c r="U42" s="963"/>
      <c r="V42" s="963"/>
      <c r="W42" s="963"/>
      <c r="X42" s="964"/>
      <c r="AH42" s="505"/>
      <c r="AI42" s="505"/>
      <c r="AJ42" s="505"/>
      <c r="AK42" s="505"/>
      <c r="AL42" s="505"/>
    </row>
    <row r="43" spans="1:39" ht="9.75" customHeight="1" thickBot="1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AH43" s="505"/>
      <c r="AI43" s="505"/>
      <c r="AJ43" s="505"/>
      <c r="AK43" s="505"/>
      <c r="AL43" s="505"/>
    </row>
    <row r="44" spans="1:39" ht="21.75" customHeight="1">
      <c r="A44" s="985" t="s">
        <v>1623</v>
      </c>
      <c r="B44" s="987" t="s">
        <v>1624</v>
      </c>
      <c r="C44" s="988"/>
      <c r="D44" s="988"/>
      <c r="E44" s="989"/>
      <c r="F44" s="993" t="s">
        <v>1618</v>
      </c>
      <c r="G44" s="989"/>
      <c r="H44" s="994" t="s">
        <v>1625</v>
      </c>
      <c r="I44" s="995"/>
      <c r="J44" s="998" t="s">
        <v>1626</v>
      </c>
      <c r="K44" s="999"/>
      <c r="L44" s="1000"/>
      <c r="M44" s="1004" t="s">
        <v>1623</v>
      </c>
      <c r="N44" s="987" t="s">
        <v>1624</v>
      </c>
      <c r="O44" s="988"/>
      <c r="P44" s="988"/>
      <c r="Q44" s="989"/>
      <c r="R44" s="993" t="s">
        <v>1618</v>
      </c>
      <c r="S44" s="989"/>
      <c r="T44" s="994" t="s">
        <v>1627</v>
      </c>
      <c r="U44" s="995"/>
      <c r="V44" s="998" t="s">
        <v>1626</v>
      </c>
      <c r="W44" s="1006"/>
      <c r="X44" s="1007"/>
      <c r="AH44" s="1071" t="s">
        <v>2753</v>
      </c>
      <c r="AI44" s="504"/>
      <c r="AJ44" s="504"/>
      <c r="AK44" s="504"/>
      <c r="AL44" s="504"/>
    </row>
    <row r="45" spans="1:39" ht="18" customHeight="1">
      <c r="A45" s="986"/>
      <c r="B45" s="990"/>
      <c r="C45" s="991"/>
      <c r="D45" s="991"/>
      <c r="E45" s="992"/>
      <c r="F45" s="991"/>
      <c r="G45" s="992"/>
      <c r="H45" s="996"/>
      <c r="I45" s="997"/>
      <c r="J45" s="1001"/>
      <c r="K45" s="1002"/>
      <c r="L45" s="1003"/>
      <c r="M45" s="1005"/>
      <c r="N45" s="990"/>
      <c r="O45" s="991"/>
      <c r="P45" s="991"/>
      <c r="Q45" s="992"/>
      <c r="R45" s="991"/>
      <c r="S45" s="992"/>
      <c r="T45" s="996"/>
      <c r="U45" s="997"/>
      <c r="V45" s="1008"/>
      <c r="W45" s="1009"/>
      <c r="X45" s="1010"/>
      <c r="AH45" s="1072"/>
      <c r="AI45" s="504"/>
      <c r="AJ45" s="504"/>
      <c r="AK45" s="504"/>
      <c r="AL45" s="504"/>
    </row>
    <row r="46" spans="1:39" ht="21.75" customHeight="1">
      <c r="A46" s="209">
        <v>51</v>
      </c>
      <c r="B46" s="978"/>
      <c r="C46" s="980"/>
      <c r="D46" s="980"/>
      <c r="E46" s="979"/>
      <c r="F46" s="978"/>
      <c r="G46" s="979"/>
      <c r="H46" s="978"/>
      <c r="I46" s="979"/>
      <c r="J46" s="978"/>
      <c r="K46" s="980"/>
      <c r="L46" s="981"/>
      <c r="M46" s="210">
        <f>+A80+1</f>
        <v>86</v>
      </c>
      <c r="N46" s="978"/>
      <c r="O46" s="980"/>
      <c r="P46" s="980"/>
      <c r="Q46" s="979"/>
      <c r="R46" s="978"/>
      <c r="S46" s="979"/>
      <c r="T46" s="978"/>
      <c r="U46" s="979"/>
      <c r="V46" s="978"/>
      <c r="W46" s="980"/>
      <c r="X46" s="982"/>
      <c r="AH46" s="472"/>
      <c r="AI46" s="504"/>
      <c r="AJ46" s="504"/>
      <c r="AK46" s="504"/>
      <c r="AL46" s="504"/>
    </row>
    <row r="47" spans="1:39" ht="21.75" customHeight="1">
      <c r="A47" s="122">
        <v>52</v>
      </c>
      <c r="B47" s="966"/>
      <c r="C47" s="967"/>
      <c r="D47" s="967"/>
      <c r="E47" s="968"/>
      <c r="F47" s="966"/>
      <c r="G47" s="968"/>
      <c r="H47" s="966"/>
      <c r="I47" s="968"/>
      <c r="J47" s="966"/>
      <c r="K47" s="967"/>
      <c r="L47" s="969"/>
      <c r="M47" s="123">
        <f t="shared" ref="M47:M80" si="8">+M46+1</f>
        <v>87</v>
      </c>
      <c r="N47" s="966"/>
      <c r="O47" s="967"/>
      <c r="P47" s="967"/>
      <c r="Q47" s="968"/>
      <c r="R47" s="966"/>
      <c r="S47" s="968"/>
      <c r="T47" s="966"/>
      <c r="U47" s="968"/>
      <c r="V47" s="966"/>
      <c r="W47" s="967"/>
      <c r="X47" s="970"/>
      <c r="AH47" s="470"/>
      <c r="AI47" s="504"/>
      <c r="AJ47" s="504"/>
      <c r="AK47" s="504"/>
      <c r="AL47" s="504"/>
    </row>
    <row r="48" spans="1:39" ht="21.75" customHeight="1">
      <c r="A48" s="209">
        <v>53</v>
      </c>
      <c r="B48" s="966"/>
      <c r="C48" s="967"/>
      <c r="D48" s="967"/>
      <c r="E48" s="968"/>
      <c r="F48" s="966"/>
      <c r="G48" s="968"/>
      <c r="H48" s="966"/>
      <c r="I48" s="968"/>
      <c r="J48" s="966"/>
      <c r="K48" s="967"/>
      <c r="L48" s="969"/>
      <c r="M48" s="210">
        <f t="shared" si="8"/>
        <v>88</v>
      </c>
      <c r="N48" s="966"/>
      <c r="O48" s="967"/>
      <c r="P48" s="967"/>
      <c r="Q48" s="968"/>
      <c r="R48" s="966"/>
      <c r="S48" s="968"/>
      <c r="T48" s="966"/>
      <c r="U48" s="968"/>
      <c r="V48" s="966"/>
      <c r="W48" s="967"/>
      <c r="X48" s="970"/>
      <c r="AH48" s="470"/>
      <c r="AI48" s="504"/>
      <c r="AJ48" s="504"/>
      <c r="AK48" s="504"/>
      <c r="AL48" s="504"/>
    </row>
    <row r="49" spans="1:38" ht="21.75" customHeight="1">
      <c r="A49" s="122">
        <v>54</v>
      </c>
      <c r="B49" s="966"/>
      <c r="C49" s="967"/>
      <c r="D49" s="967"/>
      <c r="E49" s="968"/>
      <c r="F49" s="978"/>
      <c r="G49" s="979"/>
      <c r="H49" s="966"/>
      <c r="I49" s="968"/>
      <c r="J49" s="966"/>
      <c r="K49" s="967"/>
      <c r="L49" s="969"/>
      <c r="M49" s="123">
        <f t="shared" si="8"/>
        <v>89</v>
      </c>
      <c r="N49" s="966"/>
      <c r="O49" s="967"/>
      <c r="P49" s="967"/>
      <c r="Q49" s="968"/>
      <c r="R49" s="978"/>
      <c r="S49" s="979"/>
      <c r="T49" s="966"/>
      <c r="U49" s="968"/>
      <c r="V49" s="966"/>
      <c r="W49" s="967"/>
      <c r="X49" s="970"/>
      <c r="AH49" s="470"/>
      <c r="AI49" s="504"/>
      <c r="AJ49" s="504"/>
      <c r="AK49" s="504"/>
      <c r="AL49" s="504"/>
    </row>
    <row r="50" spans="1:38" ht="21.75" customHeight="1">
      <c r="A50" s="209">
        <v>55</v>
      </c>
      <c r="B50" s="966"/>
      <c r="C50" s="967"/>
      <c r="D50" s="967"/>
      <c r="E50" s="968"/>
      <c r="F50" s="978"/>
      <c r="G50" s="979"/>
      <c r="H50" s="966"/>
      <c r="I50" s="968"/>
      <c r="J50" s="966"/>
      <c r="K50" s="967"/>
      <c r="L50" s="969"/>
      <c r="M50" s="210">
        <f t="shared" si="8"/>
        <v>90</v>
      </c>
      <c r="N50" s="966"/>
      <c r="O50" s="967"/>
      <c r="P50" s="967"/>
      <c r="Q50" s="968"/>
      <c r="R50" s="978"/>
      <c r="S50" s="979"/>
      <c r="T50" s="966"/>
      <c r="U50" s="968"/>
      <c r="V50" s="966"/>
      <c r="W50" s="967"/>
      <c r="X50" s="970"/>
      <c r="AH50" s="470"/>
      <c r="AI50" s="504"/>
      <c r="AJ50" s="504"/>
      <c r="AK50" s="504"/>
      <c r="AL50" s="504"/>
    </row>
    <row r="51" spans="1:38" ht="21.75" customHeight="1">
      <c r="A51" s="122">
        <v>56</v>
      </c>
      <c r="B51" s="966"/>
      <c r="C51" s="967"/>
      <c r="D51" s="967"/>
      <c r="E51" s="968"/>
      <c r="F51" s="978"/>
      <c r="G51" s="979"/>
      <c r="H51" s="966"/>
      <c r="I51" s="968"/>
      <c r="J51" s="966"/>
      <c r="K51" s="967"/>
      <c r="L51" s="969"/>
      <c r="M51" s="123">
        <f t="shared" si="8"/>
        <v>91</v>
      </c>
      <c r="N51" s="966"/>
      <c r="O51" s="967"/>
      <c r="P51" s="967"/>
      <c r="Q51" s="968"/>
      <c r="R51" s="978"/>
      <c r="S51" s="979"/>
      <c r="T51" s="966"/>
      <c r="U51" s="968"/>
      <c r="V51" s="966"/>
      <c r="W51" s="967"/>
      <c r="X51" s="970"/>
      <c r="AH51" s="470"/>
      <c r="AI51" s="504"/>
      <c r="AJ51" s="504"/>
      <c r="AK51" s="504"/>
      <c r="AL51" s="504"/>
    </row>
    <row r="52" spans="1:38" ht="21.75" customHeight="1">
      <c r="A52" s="209">
        <v>57</v>
      </c>
      <c r="B52" s="966"/>
      <c r="C52" s="967"/>
      <c r="D52" s="967"/>
      <c r="E52" s="968"/>
      <c r="F52" s="978"/>
      <c r="G52" s="979"/>
      <c r="H52" s="966"/>
      <c r="I52" s="968"/>
      <c r="J52" s="966"/>
      <c r="K52" s="967"/>
      <c r="L52" s="969"/>
      <c r="M52" s="210">
        <f t="shared" si="8"/>
        <v>92</v>
      </c>
      <c r="N52" s="966"/>
      <c r="O52" s="967"/>
      <c r="P52" s="967"/>
      <c r="Q52" s="968"/>
      <c r="R52" s="978"/>
      <c r="S52" s="979"/>
      <c r="T52" s="966"/>
      <c r="U52" s="968"/>
      <c r="V52" s="966"/>
      <c r="W52" s="967"/>
      <c r="X52" s="970"/>
      <c r="AH52" s="470"/>
      <c r="AI52" s="504"/>
      <c r="AJ52" s="504"/>
      <c r="AK52" s="504"/>
      <c r="AL52" s="504"/>
    </row>
    <row r="53" spans="1:38" ht="21.75" customHeight="1">
      <c r="A53" s="122">
        <v>58</v>
      </c>
      <c r="B53" s="966"/>
      <c r="C53" s="967"/>
      <c r="D53" s="967"/>
      <c r="E53" s="968"/>
      <c r="F53" s="978"/>
      <c r="G53" s="979"/>
      <c r="H53" s="966"/>
      <c r="I53" s="968"/>
      <c r="J53" s="966"/>
      <c r="K53" s="967"/>
      <c r="L53" s="969"/>
      <c r="M53" s="123">
        <f t="shared" si="8"/>
        <v>93</v>
      </c>
      <c r="N53" s="966"/>
      <c r="O53" s="967"/>
      <c r="P53" s="967"/>
      <c r="Q53" s="968"/>
      <c r="R53" s="978"/>
      <c r="S53" s="979"/>
      <c r="T53" s="966"/>
      <c r="U53" s="968"/>
      <c r="V53" s="966"/>
      <c r="W53" s="967"/>
      <c r="X53" s="970"/>
      <c r="AH53" s="470"/>
      <c r="AI53" s="504"/>
      <c r="AJ53" s="504"/>
      <c r="AK53" s="504"/>
      <c r="AL53" s="504"/>
    </row>
    <row r="54" spans="1:38" ht="21.75" customHeight="1">
      <c r="A54" s="209">
        <v>59</v>
      </c>
      <c r="B54" s="966"/>
      <c r="C54" s="967"/>
      <c r="D54" s="967"/>
      <c r="E54" s="968"/>
      <c r="F54" s="978"/>
      <c r="G54" s="979"/>
      <c r="H54" s="966"/>
      <c r="I54" s="968"/>
      <c r="J54" s="966"/>
      <c r="K54" s="967"/>
      <c r="L54" s="969"/>
      <c r="M54" s="210">
        <f t="shared" si="8"/>
        <v>94</v>
      </c>
      <c r="N54" s="966"/>
      <c r="O54" s="967"/>
      <c r="P54" s="967"/>
      <c r="Q54" s="968"/>
      <c r="R54" s="966"/>
      <c r="S54" s="968"/>
      <c r="T54" s="966"/>
      <c r="U54" s="968"/>
      <c r="V54" s="966"/>
      <c r="W54" s="967"/>
      <c r="X54" s="970"/>
      <c r="AH54" s="470"/>
      <c r="AI54" s="504"/>
      <c r="AJ54" s="504"/>
      <c r="AK54" s="504"/>
      <c r="AL54" s="504"/>
    </row>
    <row r="55" spans="1:38" ht="21.75" customHeight="1">
      <c r="A55" s="122">
        <v>60</v>
      </c>
      <c r="B55" s="966"/>
      <c r="C55" s="967"/>
      <c r="D55" s="967"/>
      <c r="E55" s="968"/>
      <c r="F55" s="966"/>
      <c r="G55" s="968"/>
      <c r="H55" s="966"/>
      <c r="I55" s="968"/>
      <c r="J55" s="966"/>
      <c r="K55" s="967"/>
      <c r="L55" s="969"/>
      <c r="M55" s="123">
        <f t="shared" si="8"/>
        <v>95</v>
      </c>
      <c r="N55" s="966"/>
      <c r="O55" s="967"/>
      <c r="P55" s="967"/>
      <c r="Q55" s="968"/>
      <c r="R55" s="966"/>
      <c r="S55" s="968"/>
      <c r="T55" s="966"/>
      <c r="U55" s="968"/>
      <c r="V55" s="966"/>
      <c r="W55" s="967"/>
      <c r="X55" s="970"/>
      <c r="AH55" s="470"/>
      <c r="AI55" s="504"/>
      <c r="AJ55" s="504"/>
      <c r="AK55" s="504"/>
      <c r="AL55" s="504"/>
    </row>
    <row r="56" spans="1:38" ht="21.75" customHeight="1">
      <c r="A56" s="209">
        <v>61</v>
      </c>
      <c r="B56" s="966"/>
      <c r="C56" s="967"/>
      <c r="D56" s="967"/>
      <c r="E56" s="968"/>
      <c r="F56" s="966"/>
      <c r="G56" s="968"/>
      <c r="H56" s="966"/>
      <c r="I56" s="968"/>
      <c r="J56" s="966"/>
      <c r="K56" s="967"/>
      <c r="L56" s="969"/>
      <c r="M56" s="210">
        <f t="shared" si="8"/>
        <v>96</v>
      </c>
      <c r="N56" s="966"/>
      <c r="O56" s="967"/>
      <c r="P56" s="967"/>
      <c r="Q56" s="968"/>
      <c r="R56" s="966"/>
      <c r="S56" s="968"/>
      <c r="T56" s="966"/>
      <c r="U56" s="968"/>
      <c r="V56" s="966"/>
      <c r="W56" s="967"/>
      <c r="X56" s="970"/>
      <c r="AH56" s="470"/>
      <c r="AI56" s="504"/>
      <c r="AJ56" s="504"/>
      <c r="AK56" s="504"/>
      <c r="AL56" s="504"/>
    </row>
    <row r="57" spans="1:38" ht="21.75" customHeight="1">
      <c r="A57" s="122">
        <v>62</v>
      </c>
      <c r="B57" s="966"/>
      <c r="C57" s="967"/>
      <c r="D57" s="967"/>
      <c r="E57" s="968"/>
      <c r="F57" s="966"/>
      <c r="G57" s="968"/>
      <c r="H57" s="966"/>
      <c r="I57" s="968"/>
      <c r="J57" s="966"/>
      <c r="K57" s="967"/>
      <c r="L57" s="969"/>
      <c r="M57" s="123">
        <f t="shared" si="8"/>
        <v>97</v>
      </c>
      <c r="N57" s="966"/>
      <c r="O57" s="967"/>
      <c r="P57" s="967"/>
      <c r="Q57" s="968"/>
      <c r="R57" s="966"/>
      <c r="S57" s="968"/>
      <c r="T57" s="966"/>
      <c r="U57" s="968"/>
      <c r="V57" s="966"/>
      <c r="W57" s="967"/>
      <c r="X57" s="970"/>
      <c r="AH57" s="470"/>
      <c r="AI57" s="504"/>
      <c r="AJ57" s="504"/>
      <c r="AK57" s="504"/>
      <c r="AL57" s="504"/>
    </row>
    <row r="58" spans="1:38" ht="21.75" customHeight="1">
      <c r="A58" s="209">
        <v>63</v>
      </c>
      <c r="B58" s="966"/>
      <c r="C58" s="967"/>
      <c r="D58" s="967"/>
      <c r="E58" s="968"/>
      <c r="F58" s="966"/>
      <c r="G58" s="968"/>
      <c r="H58" s="966"/>
      <c r="I58" s="968"/>
      <c r="J58" s="966"/>
      <c r="K58" s="967"/>
      <c r="L58" s="969"/>
      <c r="M58" s="210">
        <f t="shared" si="8"/>
        <v>98</v>
      </c>
      <c r="N58" s="966"/>
      <c r="O58" s="967"/>
      <c r="P58" s="967"/>
      <c r="Q58" s="968"/>
      <c r="R58" s="966"/>
      <c r="S58" s="968"/>
      <c r="T58" s="966"/>
      <c r="U58" s="968"/>
      <c r="V58" s="966"/>
      <c r="W58" s="967"/>
      <c r="X58" s="970"/>
      <c r="AH58" s="470"/>
      <c r="AI58" s="504"/>
      <c r="AJ58" s="504"/>
      <c r="AK58" s="504"/>
      <c r="AL58" s="504"/>
    </row>
    <row r="59" spans="1:38" ht="21.75" customHeight="1">
      <c r="A59" s="122">
        <v>64</v>
      </c>
      <c r="B59" s="966"/>
      <c r="C59" s="967"/>
      <c r="D59" s="967"/>
      <c r="E59" s="968"/>
      <c r="F59" s="966"/>
      <c r="G59" s="968"/>
      <c r="H59" s="966"/>
      <c r="I59" s="968"/>
      <c r="J59" s="966"/>
      <c r="K59" s="967"/>
      <c r="L59" s="969"/>
      <c r="M59" s="210">
        <f t="shared" si="8"/>
        <v>99</v>
      </c>
      <c r="N59" s="966"/>
      <c r="O59" s="967"/>
      <c r="P59" s="967"/>
      <c r="Q59" s="968"/>
      <c r="R59" s="966"/>
      <c r="S59" s="968"/>
      <c r="T59" s="966"/>
      <c r="U59" s="968"/>
      <c r="V59" s="966"/>
      <c r="W59" s="967"/>
      <c r="X59" s="970"/>
      <c r="AH59" s="470"/>
      <c r="AI59" s="504"/>
      <c r="AJ59" s="504"/>
      <c r="AK59" s="504"/>
      <c r="AL59" s="504"/>
    </row>
    <row r="60" spans="1:38" ht="21.75" customHeight="1">
      <c r="A60" s="209">
        <v>65</v>
      </c>
      <c r="B60" s="966"/>
      <c r="C60" s="967"/>
      <c r="D60" s="967"/>
      <c r="E60" s="968"/>
      <c r="F60" s="966"/>
      <c r="G60" s="968"/>
      <c r="H60" s="966"/>
      <c r="I60" s="968"/>
      <c r="J60" s="966"/>
      <c r="K60" s="967"/>
      <c r="L60" s="969"/>
      <c r="M60" s="123">
        <f t="shared" si="8"/>
        <v>100</v>
      </c>
      <c r="N60" s="966"/>
      <c r="O60" s="967"/>
      <c r="P60" s="967"/>
      <c r="Q60" s="968"/>
      <c r="R60" s="971"/>
      <c r="S60" s="972"/>
      <c r="T60" s="966"/>
      <c r="U60" s="968"/>
      <c r="V60" s="966"/>
      <c r="W60" s="967"/>
      <c r="X60" s="970"/>
      <c r="AH60" s="470"/>
      <c r="AI60" s="504"/>
      <c r="AJ60" s="504"/>
      <c r="AK60" s="504"/>
      <c r="AL60" s="504"/>
    </row>
    <row r="61" spans="1:38" ht="21.75" customHeight="1">
      <c r="A61" s="122">
        <v>66</v>
      </c>
      <c r="B61" s="966"/>
      <c r="C61" s="967"/>
      <c r="D61" s="967"/>
      <c r="E61" s="968"/>
      <c r="F61" s="966"/>
      <c r="G61" s="968"/>
      <c r="H61" s="966"/>
      <c r="I61" s="968"/>
      <c r="J61" s="966"/>
      <c r="K61" s="967"/>
      <c r="L61" s="969"/>
      <c r="M61" s="210">
        <f t="shared" si="8"/>
        <v>101</v>
      </c>
      <c r="N61" s="966"/>
      <c r="O61" s="967"/>
      <c r="P61" s="967"/>
      <c r="Q61" s="968"/>
      <c r="R61" s="971"/>
      <c r="S61" s="972"/>
      <c r="T61" s="966"/>
      <c r="U61" s="968"/>
      <c r="V61" s="966"/>
      <c r="W61" s="967"/>
      <c r="X61" s="970"/>
      <c r="AH61" s="470"/>
      <c r="AI61" s="504"/>
      <c r="AJ61" s="504"/>
      <c r="AK61" s="504"/>
      <c r="AL61" s="504"/>
    </row>
    <row r="62" spans="1:38" ht="21.75" customHeight="1">
      <c r="A62" s="209">
        <v>67</v>
      </c>
      <c r="B62" s="966"/>
      <c r="C62" s="967"/>
      <c r="D62" s="967"/>
      <c r="E62" s="968"/>
      <c r="F62" s="966"/>
      <c r="G62" s="968"/>
      <c r="H62" s="966"/>
      <c r="I62" s="968"/>
      <c r="J62" s="966"/>
      <c r="K62" s="967"/>
      <c r="L62" s="969"/>
      <c r="M62" s="123">
        <f t="shared" si="8"/>
        <v>102</v>
      </c>
      <c r="N62" s="966"/>
      <c r="O62" s="967"/>
      <c r="P62" s="967"/>
      <c r="Q62" s="968"/>
      <c r="R62" s="971"/>
      <c r="S62" s="972"/>
      <c r="T62" s="966"/>
      <c r="U62" s="968"/>
      <c r="V62" s="966"/>
      <c r="W62" s="967"/>
      <c r="X62" s="970"/>
      <c r="AH62" s="470"/>
      <c r="AI62" s="504"/>
      <c r="AJ62" s="504"/>
      <c r="AK62" s="504"/>
      <c r="AL62" s="504"/>
    </row>
    <row r="63" spans="1:38" ht="21.75" customHeight="1">
      <c r="A63" s="122">
        <v>68</v>
      </c>
      <c r="B63" s="966"/>
      <c r="C63" s="967"/>
      <c r="D63" s="967"/>
      <c r="E63" s="968"/>
      <c r="F63" s="966"/>
      <c r="G63" s="968"/>
      <c r="H63" s="966"/>
      <c r="I63" s="968"/>
      <c r="J63" s="966"/>
      <c r="K63" s="967"/>
      <c r="L63" s="969"/>
      <c r="M63" s="210">
        <f t="shared" si="8"/>
        <v>103</v>
      </c>
      <c r="N63" s="966"/>
      <c r="O63" s="967"/>
      <c r="P63" s="967"/>
      <c r="Q63" s="968"/>
      <c r="R63" s="971"/>
      <c r="S63" s="972"/>
      <c r="T63" s="966"/>
      <c r="U63" s="968"/>
      <c r="V63" s="966"/>
      <c r="W63" s="967"/>
      <c r="X63" s="970"/>
      <c r="AH63" s="470"/>
      <c r="AI63" s="504"/>
      <c r="AJ63" s="504"/>
      <c r="AK63" s="504"/>
      <c r="AL63" s="504"/>
    </row>
    <row r="64" spans="1:38" ht="21.75" customHeight="1">
      <c r="A64" s="209">
        <v>69</v>
      </c>
      <c r="B64" s="966"/>
      <c r="C64" s="967"/>
      <c r="D64" s="967"/>
      <c r="E64" s="968"/>
      <c r="F64" s="966"/>
      <c r="G64" s="968"/>
      <c r="H64" s="966"/>
      <c r="I64" s="968"/>
      <c r="J64" s="966"/>
      <c r="K64" s="967"/>
      <c r="L64" s="969"/>
      <c r="M64" s="123">
        <f t="shared" si="8"/>
        <v>104</v>
      </c>
      <c r="N64" s="966"/>
      <c r="O64" s="967"/>
      <c r="P64" s="967"/>
      <c r="Q64" s="968"/>
      <c r="R64" s="971"/>
      <c r="S64" s="972"/>
      <c r="T64" s="966"/>
      <c r="U64" s="968"/>
      <c r="V64" s="966"/>
      <c r="W64" s="967"/>
      <c r="X64" s="970"/>
      <c r="AH64" s="470"/>
      <c r="AI64" s="504"/>
      <c r="AJ64" s="504"/>
      <c r="AK64" s="504"/>
      <c r="AL64" s="504"/>
    </row>
    <row r="65" spans="1:38" ht="21.75" customHeight="1">
      <c r="A65" s="122">
        <v>70</v>
      </c>
      <c r="B65" s="966"/>
      <c r="C65" s="967"/>
      <c r="D65" s="967"/>
      <c r="E65" s="968"/>
      <c r="F65" s="966"/>
      <c r="G65" s="968"/>
      <c r="H65" s="966"/>
      <c r="I65" s="968"/>
      <c r="J65" s="966"/>
      <c r="K65" s="967"/>
      <c r="L65" s="969"/>
      <c r="M65" s="210">
        <f t="shared" si="8"/>
        <v>105</v>
      </c>
      <c r="N65" s="966"/>
      <c r="O65" s="967"/>
      <c r="P65" s="967"/>
      <c r="Q65" s="968"/>
      <c r="R65" s="966"/>
      <c r="S65" s="968"/>
      <c r="T65" s="966"/>
      <c r="U65" s="968"/>
      <c r="V65" s="966"/>
      <c r="W65" s="967"/>
      <c r="X65" s="970"/>
      <c r="AH65" s="470"/>
      <c r="AI65" s="504"/>
      <c r="AJ65" s="504"/>
      <c r="AK65" s="504"/>
      <c r="AL65" s="504"/>
    </row>
    <row r="66" spans="1:38" ht="21.75" customHeight="1">
      <c r="A66" s="209">
        <v>71</v>
      </c>
      <c r="B66" s="966"/>
      <c r="C66" s="967"/>
      <c r="D66" s="967"/>
      <c r="E66" s="968"/>
      <c r="F66" s="966"/>
      <c r="G66" s="968"/>
      <c r="H66" s="966"/>
      <c r="I66" s="968"/>
      <c r="J66" s="966"/>
      <c r="K66" s="967"/>
      <c r="L66" s="969"/>
      <c r="M66" s="123">
        <f t="shared" si="8"/>
        <v>106</v>
      </c>
      <c r="N66" s="966"/>
      <c r="O66" s="967"/>
      <c r="P66" s="967"/>
      <c r="Q66" s="968"/>
      <c r="R66" s="966"/>
      <c r="S66" s="968"/>
      <c r="T66" s="966"/>
      <c r="U66" s="968"/>
      <c r="V66" s="966"/>
      <c r="W66" s="967"/>
      <c r="X66" s="970"/>
      <c r="AH66" s="470"/>
      <c r="AI66" s="504"/>
      <c r="AJ66" s="504"/>
      <c r="AK66" s="504"/>
      <c r="AL66" s="504"/>
    </row>
    <row r="67" spans="1:38" ht="21.75" customHeight="1">
      <c r="A67" s="122">
        <v>72</v>
      </c>
      <c r="B67" s="966"/>
      <c r="C67" s="967"/>
      <c r="D67" s="967"/>
      <c r="E67" s="968"/>
      <c r="F67" s="966"/>
      <c r="G67" s="968"/>
      <c r="H67" s="966"/>
      <c r="I67" s="968"/>
      <c r="J67" s="966"/>
      <c r="K67" s="967"/>
      <c r="L67" s="969"/>
      <c r="M67" s="210">
        <f t="shared" si="8"/>
        <v>107</v>
      </c>
      <c r="N67" s="966"/>
      <c r="O67" s="967"/>
      <c r="P67" s="967"/>
      <c r="Q67" s="968"/>
      <c r="R67" s="966"/>
      <c r="S67" s="968"/>
      <c r="T67" s="966"/>
      <c r="U67" s="968"/>
      <c r="V67" s="966"/>
      <c r="W67" s="967"/>
      <c r="X67" s="970"/>
      <c r="AH67" s="470"/>
      <c r="AI67" s="504"/>
      <c r="AJ67" s="504"/>
      <c r="AK67" s="504"/>
      <c r="AL67" s="504"/>
    </row>
    <row r="68" spans="1:38" ht="21.75" customHeight="1">
      <c r="A68" s="209">
        <v>73</v>
      </c>
      <c r="B68" s="966"/>
      <c r="C68" s="967"/>
      <c r="D68" s="967"/>
      <c r="E68" s="968"/>
      <c r="F68" s="966"/>
      <c r="G68" s="968"/>
      <c r="H68" s="966"/>
      <c r="I68" s="968"/>
      <c r="J68" s="966"/>
      <c r="K68" s="967"/>
      <c r="L68" s="969"/>
      <c r="M68" s="123">
        <f t="shared" si="8"/>
        <v>108</v>
      </c>
      <c r="N68" s="966"/>
      <c r="O68" s="967"/>
      <c r="P68" s="967"/>
      <c r="Q68" s="968"/>
      <c r="R68" s="966"/>
      <c r="S68" s="968"/>
      <c r="T68" s="966"/>
      <c r="U68" s="968"/>
      <c r="V68" s="966"/>
      <c r="W68" s="967"/>
      <c r="X68" s="970"/>
      <c r="AH68" s="470"/>
      <c r="AI68" s="504"/>
      <c r="AJ68" s="504"/>
      <c r="AK68" s="504"/>
      <c r="AL68" s="504"/>
    </row>
    <row r="69" spans="1:38" ht="21.75" customHeight="1">
      <c r="A69" s="122">
        <v>74</v>
      </c>
      <c r="B69" s="966"/>
      <c r="C69" s="967"/>
      <c r="D69" s="967"/>
      <c r="E69" s="968"/>
      <c r="F69" s="966"/>
      <c r="G69" s="968"/>
      <c r="H69" s="966"/>
      <c r="I69" s="968"/>
      <c r="J69" s="966"/>
      <c r="K69" s="967"/>
      <c r="L69" s="969"/>
      <c r="M69" s="210">
        <f t="shared" si="8"/>
        <v>109</v>
      </c>
      <c r="N69" s="966"/>
      <c r="O69" s="967"/>
      <c r="P69" s="967"/>
      <c r="Q69" s="968"/>
      <c r="R69" s="966"/>
      <c r="S69" s="968"/>
      <c r="T69" s="966"/>
      <c r="U69" s="968"/>
      <c r="V69" s="966"/>
      <c r="W69" s="967"/>
      <c r="X69" s="970"/>
      <c r="AH69" s="470"/>
      <c r="AI69" s="504"/>
      <c r="AJ69" s="504"/>
      <c r="AK69" s="504"/>
      <c r="AL69" s="504"/>
    </row>
    <row r="70" spans="1:38" ht="21.75" customHeight="1">
      <c r="A70" s="209">
        <v>75</v>
      </c>
      <c r="B70" s="966"/>
      <c r="C70" s="967"/>
      <c r="D70" s="967"/>
      <c r="E70" s="968"/>
      <c r="F70" s="966"/>
      <c r="G70" s="968"/>
      <c r="H70" s="966"/>
      <c r="I70" s="968"/>
      <c r="J70" s="966"/>
      <c r="K70" s="967"/>
      <c r="L70" s="969"/>
      <c r="M70" s="123">
        <f t="shared" si="8"/>
        <v>110</v>
      </c>
      <c r="N70" s="966"/>
      <c r="O70" s="967"/>
      <c r="P70" s="967"/>
      <c r="Q70" s="968"/>
      <c r="R70" s="966"/>
      <c r="S70" s="968"/>
      <c r="T70" s="966"/>
      <c r="U70" s="968"/>
      <c r="V70" s="966"/>
      <c r="W70" s="967"/>
      <c r="X70" s="970"/>
      <c r="AH70" s="470"/>
      <c r="AI70" s="504"/>
      <c r="AJ70" s="504"/>
      <c r="AK70" s="504"/>
      <c r="AL70" s="504"/>
    </row>
    <row r="71" spans="1:38" ht="21.75" customHeight="1">
      <c r="A71" s="122">
        <v>76</v>
      </c>
      <c r="B71" s="966"/>
      <c r="C71" s="967"/>
      <c r="D71" s="967"/>
      <c r="E71" s="968"/>
      <c r="F71" s="966"/>
      <c r="G71" s="968"/>
      <c r="H71" s="966"/>
      <c r="I71" s="968"/>
      <c r="J71" s="966"/>
      <c r="K71" s="967"/>
      <c r="L71" s="969"/>
      <c r="M71" s="210">
        <f t="shared" si="8"/>
        <v>111</v>
      </c>
      <c r="N71" s="966"/>
      <c r="O71" s="967"/>
      <c r="P71" s="967"/>
      <c r="Q71" s="968"/>
      <c r="R71" s="966"/>
      <c r="S71" s="968"/>
      <c r="T71" s="966"/>
      <c r="U71" s="968"/>
      <c r="V71" s="966"/>
      <c r="W71" s="967"/>
      <c r="X71" s="970"/>
      <c r="AH71" s="470"/>
      <c r="AI71" s="504"/>
      <c r="AJ71" s="504"/>
      <c r="AK71" s="504"/>
      <c r="AL71" s="504"/>
    </row>
    <row r="72" spans="1:38" ht="21.75" customHeight="1">
      <c r="A72" s="209">
        <v>77</v>
      </c>
      <c r="B72" s="966"/>
      <c r="C72" s="967"/>
      <c r="D72" s="967"/>
      <c r="E72" s="968"/>
      <c r="F72" s="966"/>
      <c r="G72" s="968"/>
      <c r="H72" s="966"/>
      <c r="I72" s="968"/>
      <c r="J72" s="966"/>
      <c r="K72" s="967"/>
      <c r="L72" s="969"/>
      <c r="M72" s="210">
        <f t="shared" si="8"/>
        <v>112</v>
      </c>
      <c r="N72" s="966"/>
      <c r="O72" s="967"/>
      <c r="P72" s="967"/>
      <c r="Q72" s="968"/>
      <c r="R72" s="966"/>
      <c r="S72" s="968"/>
      <c r="T72" s="966"/>
      <c r="U72" s="968"/>
      <c r="V72" s="966"/>
      <c r="W72" s="967"/>
      <c r="X72" s="970"/>
      <c r="AH72" s="470"/>
      <c r="AI72" s="504"/>
      <c r="AJ72" s="504"/>
      <c r="AK72" s="504"/>
      <c r="AL72" s="504"/>
    </row>
    <row r="73" spans="1:38" ht="21.75" customHeight="1">
      <c r="A73" s="122">
        <v>78</v>
      </c>
      <c r="B73" s="966"/>
      <c r="C73" s="967"/>
      <c r="D73" s="967"/>
      <c r="E73" s="968"/>
      <c r="F73" s="966"/>
      <c r="G73" s="968"/>
      <c r="H73" s="966"/>
      <c r="I73" s="968"/>
      <c r="J73" s="966"/>
      <c r="K73" s="967"/>
      <c r="L73" s="969"/>
      <c r="M73" s="210">
        <f t="shared" si="8"/>
        <v>113</v>
      </c>
      <c r="N73" s="966"/>
      <c r="O73" s="967"/>
      <c r="P73" s="967"/>
      <c r="Q73" s="968"/>
      <c r="R73" s="966"/>
      <c r="S73" s="968"/>
      <c r="T73" s="966"/>
      <c r="U73" s="968"/>
      <c r="V73" s="966"/>
      <c r="W73" s="967"/>
      <c r="X73" s="970"/>
      <c r="AH73" s="470"/>
      <c r="AI73" s="504"/>
      <c r="AJ73" s="504"/>
      <c r="AK73" s="504"/>
      <c r="AL73" s="504"/>
    </row>
    <row r="74" spans="1:38" ht="21.75" customHeight="1">
      <c r="A74" s="209">
        <v>79</v>
      </c>
      <c r="B74" s="966"/>
      <c r="C74" s="967"/>
      <c r="D74" s="967"/>
      <c r="E74" s="968"/>
      <c r="F74" s="966"/>
      <c r="G74" s="968"/>
      <c r="H74" s="966"/>
      <c r="I74" s="968"/>
      <c r="J74" s="966"/>
      <c r="K74" s="967"/>
      <c r="L74" s="969"/>
      <c r="M74" s="210">
        <f t="shared" si="8"/>
        <v>114</v>
      </c>
      <c r="N74" s="966"/>
      <c r="O74" s="967"/>
      <c r="P74" s="967"/>
      <c r="Q74" s="968"/>
      <c r="R74" s="966"/>
      <c r="S74" s="968"/>
      <c r="T74" s="966"/>
      <c r="U74" s="968"/>
      <c r="V74" s="966"/>
      <c r="W74" s="967"/>
      <c r="X74" s="970"/>
      <c r="AH74" s="470"/>
      <c r="AI74" s="504"/>
      <c r="AJ74" s="504"/>
      <c r="AK74" s="504"/>
      <c r="AL74" s="504"/>
    </row>
    <row r="75" spans="1:38" ht="21.75" customHeight="1">
      <c r="A75" s="122">
        <v>80</v>
      </c>
      <c r="B75" s="966"/>
      <c r="C75" s="967"/>
      <c r="D75" s="967"/>
      <c r="E75" s="968"/>
      <c r="F75" s="966"/>
      <c r="G75" s="968"/>
      <c r="H75" s="966"/>
      <c r="I75" s="968"/>
      <c r="J75" s="966"/>
      <c r="K75" s="967"/>
      <c r="L75" s="969"/>
      <c r="M75" s="210">
        <f t="shared" si="8"/>
        <v>115</v>
      </c>
      <c r="N75" s="966"/>
      <c r="O75" s="967"/>
      <c r="P75" s="967"/>
      <c r="Q75" s="968"/>
      <c r="R75" s="966"/>
      <c r="S75" s="968"/>
      <c r="T75" s="966"/>
      <c r="U75" s="968"/>
      <c r="V75" s="966"/>
      <c r="W75" s="967"/>
      <c r="X75" s="970"/>
      <c r="AH75" s="470"/>
      <c r="AI75" s="504"/>
      <c r="AJ75" s="504"/>
      <c r="AK75" s="504"/>
      <c r="AL75" s="504"/>
    </row>
    <row r="76" spans="1:38" ht="21.75" customHeight="1">
      <c r="A76" s="209">
        <v>81</v>
      </c>
      <c r="B76" s="966"/>
      <c r="C76" s="967"/>
      <c r="D76" s="967"/>
      <c r="E76" s="968"/>
      <c r="F76" s="966"/>
      <c r="G76" s="968"/>
      <c r="H76" s="966"/>
      <c r="I76" s="968"/>
      <c r="J76" s="966"/>
      <c r="K76" s="967"/>
      <c r="L76" s="969"/>
      <c r="M76" s="210">
        <f t="shared" si="8"/>
        <v>116</v>
      </c>
      <c r="N76" s="966"/>
      <c r="O76" s="967"/>
      <c r="P76" s="967"/>
      <c r="Q76" s="968"/>
      <c r="R76" s="966"/>
      <c r="S76" s="968"/>
      <c r="T76" s="966"/>
      <c r="U76" s="968"/>
      <c r="V76" s="966"/>
      <c r="W76" s="967"/>
      <c r="X76" s="970"/>
      <c r="AH76" s="470"/>
      <c r="AI76" s="504"/>
      <c r="AJ76" s="504"/>
      <c r="AK76" s="504"/>
      <c r="AL76" s="504"/>
    </row>
    <row r="77" spans="1:38" ht="21.75" customHeight="1">
      <c r="A77" s="122">
        <v>82</v>
      </c>
      <c r="B77" s="966"/>
      <c r="C77" s="967"/>
      <c r="D77" s="967"/>
      <c r="E77" s="968"/>
      <c r="F77" s="966"/>
      <c r="G77" s="968"/>
      <c r="H77" s="966"/>
      <c r="I77" s="968"/>
      <c r="J77" s="966"/>
      <c r="K77" s="967"/>
      <c r="L77" s="969"/>
      <c r="M77" s="210">
        <f t="shared" si="8"/>
        <v>117</v>
      </c>
      <c r="N77" s="966"/>
      <c r="O77" s="967"/>
      <c r="P77" s="967"/>
      <c r="Q77" s="968"/>
      <c r="R77" s="966"/>
      <c r="S77" s="968"/>
      <c r="T77" s="966"/>
      <c r="U77" s="968"/>
      <c r="V77" s="966"/>
      <c r="W77" s="967"/>
      <c r="X77" s="970"/>
      <c r="AH77" s="470"/>
      <c r="AI77" s="504"/>
      <c r="AJ77" s="504"/>
      <c r="AK77" s="504"/>
      <c r="AL77" s="504"/>
    </row>
    <row r="78" spans="1:38" ht="21.75" customHeight="1">
      <c r="A78" s="209">
        <v>83</v>
      </c>
      <c r="B78" s="966"/>
      <c r="C78" s="967"/>
      <c r="D78" s="967"/>
      <c r="E78" s="968"/>
      <c r="F78" s="966"/>
      <c r="G78" s="968"/>
      <c r="H78" s="966"/>
      <c r="I78" s="968"/>
      <c r="J78" s="966"/>
      <c r="K78" s="967"/>
      <c r="L78" s="969"/>
      <c r="M78" s="210">
        <f t="shared" si="8"/>
        <v>118</v>
      </c>
      <c r="N78" s="966"/>
      <c r="O78" s="967"/>
      <c r="P78" s="967"/>
      <c r="Q78" s="968"/>
      <c r="R78" s="966"/>
      <c r="S78" s="968"/>
      <c r="T78" s="966"/>
      <c r="U78" s="968"/>
      <c r="V78" s="966"/>
      <c r="W78" s="967"/>
      <c r="X78" s="970"/>
      <c r="AH78" s="470"/>
      <c r="AI78" s="504"/>
      <c r="AJ78" s="504"/>
      <c r="AK78" s="504"/>
      <c r="AL78" s="504"/>
    </row>
    <row r="79" spans="1:38" ht="21.75" customHeight="1">
      <c r="A79" s="122">
        <v>84</v>
      </c>
      <c r="B79" s="966"/>
      <c r="C79" s="967"/>
      <c r="D79" s="967"/>
      <c r="E79" s="968"/>
      <c r="F79" s="966"/>
      <c r="G79" s="968"/>
      <c r="H79" s="966"/>
      <c r="I79" s="968"/>
      <c r="J79" s="966"/>
      <c r="K79" s="967"/>
      <c r="L79" s="969"/>
      <c r="M79" s="210">
        <f t="shared" si="8"/>
        <v>119</v>
      </c>
      <c r="N79" s="966"/>
      <c r="O79" s="967"/>
      <c r="P79" s="967"/>
      <c r="Q79" s="968"/>
      <c r="R79" s="966"/>
      <c r="S79" s="968"/>
      <c r="T79" s="966"/>
      <c r="U79" s="968"/>
      <c r="V79" s="966"/>
      <c r="W79" s="967"/>
      <c r="X79" s="970"/>
      <c r="AH79" s="470"/>
      <c r="AI79" s="504"/>
      <c r="AJ79" s="504"/>
      <c r="AK79" s="504"/>
      <c r="AL79" s="504"/>
    </row>
    <row r="80" spans="1:38" ht="21.75" customHeight="1" thickBot="1">
      <c r="A80" s="209">
        <v>85</v>
      </c>
      <c r="B80" s="973"/>
      <c r="C80" s="975"/>
      <c r="D80" s="975"/>
      <c r="E80" s="974"/>
      <c r="F80" s="973"/>
      <c r="G80" s="974"/>
      <c r="H80" s="973"/>
      <c r="I80" s="974"/>
      <c r="J80" s="973"/>
      <c r="K80" s="975"/>
      <c r="L80" s="977"/>
      <c r="M80" s="223">
        <f t="shared" si="8"/>
        <v>120</v>
      </c>
      <c r="N80" s="973"/>
      <c r="O80" s="975"/>
      <c r="P80" s="975"/>
      <c r="Q80" s="974"/>
      <c r="R80" s="973"/>
      <c r="S80" s="974"/>
      <c r="T80" s="973"/>
      <c r="U80" s="974"/>
      <c r="V80" s="973"/>
      <c r="W80" s="975"/>
      <c r="X80" s="976"/>
      <c r="AH80" s="470"/>
      <c r="AI80" s="504"/>
      <c r="AJ80" s="504"/>
      <c r="AK80" s="504"/>
      <c r="AL80" s="504"/>
    </row>
    <row r="81" spans="1:24" ht="11.25" customHeight="1">
      <c r="A81" s="211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2"/>
      <c r="T81" s="211"/>
      <c r="U81" s="211"/>
      <c r="V81" s="211"/>
      <c r="W81" s="212"/>
      <c r="X81" s="213"/>
    </row>
    <row r="82" spans="1:24" ht="12.75" customHeight="1">
      <c r="F82" s="201" t="s">
        <v>1628</v>
      </c>
      <c r="G82" s="202"/>
      <c r="H82" s="203"/>
      <c r="I82" s="204"/>
      <c r="J82" s="1059" t="s">
        <v>2003</v>
      </c>
      <c r="K82" s="1060"/>
      <c r="L82" s="1061"/>
    </row>
    <row r="83" spans="1:24" ht="12.75" customHeight="1">
      <c r="F83" s="205" t="s">
        <v>1629</v>
      </c>
      <c r="G83" s="206"/>
      <c r="H83" s="203"/>
      <c r="I83" s="204"/>
      <c r="J83" s="1056" t="s">
        <v>2004</v>
      </c>
      <c r="K83" s="1057"/>
      <c r="L83" s="1058"/>
    </row>
    <row r="84" spans="1:24" ht="12.75" customHeight="1">
      <c r="F84" s="207" t="s">
        <v>1630</v>
      </c>
      <c r="G84" s="208"/>
      <c r="H84" s="203"/>
      <c r="I84" s="204"/>
      <c r="J84" s="1056" t="s">
        <v>2005</v>
      </c>
      <c r="K84" s="1057"/>
      <c r="L84" s="1058"/>
    </row>
    <row r="85" spans="1:24" ht="12.75" customHeight="1">
      <c r="F85" s="204"/>
      <c r="G85" s="204"/>
      <c r="H85" s="204"/>
      <c r="I85" s="204"/>
      <c r="J85" s="1056" t="s">
        <v>2006</v>
      </c>
      <c r="K85" s="1057"/>
      <c r="L85" s="1058"/>
    </row>
    <row r="86" spans="1:24" ht="12.75" customHeight="1">
      <c r="F86" s="204"/>
      <c r="G86" s="204"/>
      <c r="H86" s="204"/>
      <c r="I86" s="204"/>
      <c r="J86" s="1056" t="s">
        <v>2007</v>
      </c>
      <c r="K86" s="1057"/>
      <c r="L86" s="1058"/>
    </row>
    <row r="87" spans="1:24" ht="12.75" customHeight="1">
      <c r="F87" s="204"/>
      <c r="G87" s="204"/>
      <c r="H87" s="204"/>
      <c r="I87" s="204"/>
      <c r="J87" s="1056" t="s">
        <v>2008</v>
      </c>
      <c r="K87" s="1057"/>
      <c r="L87" s="1058"/>
    </row>
    <row r="88" spans="1:24" ht="12.75" customHeight="1">
      <c r="F88" s="204"/>
      <c r="G88" s="204"/>
      <c r="H88" s="204"/>
      <c r="I88" s="204"/>
      <c r="J88" s="1053"/>
      <c r="K88" s="1054"/>
      <c r="L88" s="1055"/>
    </row>
    <row r="89" spans="1:24" ht="21.75" customHeight="1">
      <c r="J89" s="125"/>
      <c r="K89" s="109"/>
      <c r="L89" s="109"/>
    </row>
    <row r="90" spans="1:24" ht="21.75" customHeight="1">
      <c r="J90" s="109"/>
      <c r="K90" s="109"/>
      <c r="L90" s="109"/>
    </row>
  </sheetData>
  <sheetProtection sheet="1" objects="1" scenarios="1" selectLockedCells="1"/>
  <mergeCells count="541">
    <mergeCell ref="AH44:AH45"/>
    <mergeCell ref="AH14:AH15"/>
    <mergeCell ref="V79:X79"/>
    <mergeCell ref="T79:U79"/>
    <mergeCell ref="R79:S79"/>
    <mergeCell ref="N79:Q79"/>
    <mergeCell ref="J79:L79"/>
    <mergeCell ref="H79:I79"/>
    <mergeCell ref="V77:X77"/>
    <mergeCell ref="R75:S75"/>
    <mergeCell ref="T75:U75"/>
    <mergeCell ref="V75:X75"/>
    <mergeCell ref="V78:X78"/>
    <mergeCell ref="N76:Q76"/>
    <mergeCell ref="R76:S76"/>
    <mergeCell ref="T76:U76"/>
    <mergeCell ref="V76:X76"/>
    <mergeCell ref="T71:U71"/>
    <mergeCell ref="V71:X71"/>
    <mergeCell ref="T22:U22"/>
    <mergeCell ref="V22:X22"/>
    <mergeCell ref="T20:U20"/>
    <mergeCell ref="V20:X20"/>
    <mergeCell ref="R77:S77"/>
    <mergeCell ref="T77:U77"/>
    <mergeCell ref="B78:E78"/>
    <mergeCell ref="F78:G78"/>
    <mergeCell ref="H78:I78"/>
    <mergeCell ref="J78:L78"/>
    <mergeCell ref="R78:S78"/>
    <mergeCell ref="T78:U78"/>
    <mergeCell ref="AA14:AF18"/>
    <mergeCell ref="R72:S72"/>
    <mergeCell ref="T72:U72"/>
    <mergeCell ref="V72:X72"/>
    <mergeCell ref="J71:L71"/>
    <mergeCell ref="N71:Q71"/>
    <mergeCell ref="B76:E76"/>
    <mergeCell ref="F76:G76"/>
    <mergeCell ref="H76:I76"/>
    <mergeCell ref="J76:L76"/>
    <mergeCell ref="T73:U73"/>
    <mergeCell ref="V73:X73"/>
    <mergeCell ref="B74:E74"/>
    <mergeCell ref="F74:G74"/>
    <mergeCell ref="H74:I74"/>
    <mergeCell ref="J74:L74"/>
    <mergeCell ref="N74:Q74"/>
    <mergeCell ref="R74:S74"/>
    <mergeCell ref="T74:U74"/>
    <mergeCell ref="V74:X74"/>
    <mergeCell ref="AA5:AF11"/>
    <mergeCell ref="J88:L88"/>
    <mergeCell ref="J87:L87"/>
    <mergeCell ref="J86:L86"/>
    <mergeCell ref="J85:L85"/>
    <mergeCell ref="J84:L84"/>
    <mergeCell ref="J83:L83"/>
    <mergeCell ref="J82:L82"/>
    <mergeCell ref="T40:U40"/>
    <mergeCell ref="V40:X40"/>
    <mergeCell ref="T36:U36"/>
    <mergeCell ref="V36:X36"/>
    <mergeCell ref="T34:U34"/>
    <mergeCell ref="V34:X34"/>
    <mergeCell ref="T32:U32"/>
    <mergeCell ref="V32:X32"/>
    <mergeCell ref="T30:U30"/>
    <mergeCell ref="V30:X30"/>
    <mergeCell ref="T28:U28"/>
    <mergeCell ref="V28:X28"/>
    <mergeCell ref="T26:U26"/>
    <mergeCell ref="T24:U24"/>
    <mergeCell ref="V24:X24"/>
    <mergeCell ref="B40:E40"/>
    <mergeCell ref="F40:G40"/>
    <mergeCell ref="H40:I40"/>
    <mergeCell ref="J40:L40"/>
    <mergeCell ref="N40:Q40"/>
    <mergeCell ref="R40:S40"/>
    <mergeCell ref="T38:U38"/>
    <mergeCell ref="V38:X38"/>
    <mergeCell ref="B39:E39"/>
    <mergeCell ref="F39:G39"/>
    <mergeCell ref="H39:I39"/>
    <mergeCell ref="J39:L39"/>
    <mergeCell ref="N39:Q39"/>
    <mergeCell ref="R39:S39"/>
    <mergeCell ref="T39:U39"/>
    <mergeCell ref="V39:X39"/>
    <mergeCell ref="B38:E38"/>
    <mergeCell ref="F38:G38"/>
    <mergeCell ref="H38:I38"/>
    <mergeCell ref="J38:L38"/>
    <mergeCell ref="N38:Q38"/>
    <mergeCell ref="R38:S38"/>
    <mergeCell ref="B37:E37"/>
    <mergeCell ref="F37:G37"/>
    <mergeCell ref="H37:I37"/>
    <mergeCell ref="J37:L37"/>
    <mergeCell ref="N37:Q37"/>
    <mergeCell ref="R37:S37"/>
    <mergeCell ref="T37:U37"/>
    <mergeCell ref="V37:X37"/>
    <mergeCell ref="B36:E36"/>
    <mergeCell ref="F36:G36"/>
    <mergeCell ref="H36:I36"/>
    <mergeCell ref="J36:L36"/>
    <mergeCell ref="N36:Q36"/>
    <mergeCell ref="R36:S36"/>
    <mergeCell ref="B35:E35"/>
    <mergeCell ref="F35:G35"/>
    <mergeCell ref="H35:I35"/>
    <mergeCell ref="J35:L35"/>
    <mergeCell ref="N35:Q35"/>
    <mergeCell ref="R35:S35"/>
    <mergeCell ref="T35:U35"/>
    <mergeCell ref="V35:X35"/>
    <mergeCell ref="B34:E34"/>
    <mergeCell ref="F34:G34"/>
    <mergeCell ref="H34:I34"/>
    <mergeCell ref="J34:L34"/>
    <mergeCell ref="N34:Q34"/>
    <mergeCell ref="R34:S34"/>
    <mergeCell ref="B33:E33"/>
    <mergeCell ref="F33:G33"/>
    <mergeCell ref="H33:I33"/>
    <mergeCell ref="J33:L33"/>
    <mergeCell ref="N33:Q33"/>
    <mergeCell ref="R33:S33"/>
    <mergeCell ref="T33:U33"/>
    <mergeCell ref="V33:X33"/>
    <mergeCell ref="B32:E32"/>
    <mergeCell ref="F32:G32"/>
    <mergeCell ref="H32:I32"/>
    <mergeCell ref="J32:L32"/>
    <mergeCell ref="N32:Q32"/>
    <mergeCell ref="R32:S32"/>
    <mergeCell ref="B31:E31"/>
    <mergeCell ref="F31:G31"/>
    <mergeCell ref="H31:I31"/>
    <mergeCell ref="J31:L31"/>
    <mergeCell ref="N31:Q31"/>
    <mergeCell ref="R31:S31"/>
    <mergeCell ref="T31:U31"/>
    <mergeCell ref="V31:X31"/>
    <mergeCell ref="B30:E30"/>
    <mergeCell ref="F30:G30"/>
    <mergeCell ref="H30:I30"/>
    <mergeCell ref="J30:L30"/>
    <mergeCell ref="N30:Q30"/>
    <mergeCell ref="R30:S30"/>
    <mergeCell ref="B29:E29"/>
    <mergeCell ref="F29:G29"/>
    <mergeCell ref="H29:I29"/>
    <mergeCell ref="J29:L29"/>
    <mergeCell ref="N29:Q29"/>
    <mergeCell ref="R29:S29"/>
    <mergeCell ref="T29:U29"/>
    <mergeCell ref="V29:X29"/>
    <mergeCell ref="B28:E28"/>
    <mergeCell ref="F28:G28"/>
    <mergeCell ref="H28:I28"/>
    <mergeCell ref="J28:L28"/>
    <mergeCell ref="N28:Q28"/>
    <mergeCell ref="R28:S28"/>
    <mergeCell ref="B27:E27"/>
    <mergeCell ref="F27:G27"/>
    <mergeCell ref="H27:I27"/>
    <mergeCell ref="J27:L27"/>
    <mergeCell ref="N27:Q27"/>
    <mergeCell ref="R27:S27"/>
    <mergeCell ref="T27:U27"/>
    <mergeCell ref="V27:X27"/>
    <mergeCell ref="B26:E26"/>
    <mergeCell ref="F26:G26"/>
    <mergeCell ref="H26:I26"/>
    <mergeCell ref="J26:L26"/>
    <mergeCell ref="N26:Q26"/>
    <mergeCell ref="R26:S26"/>
    <mergeCell ref="B25:E25"/>
    <mergeCell ref="F25:G25"/>
    <mergeCell ref="H25:I25"/>
    <mergeCell ref="J25:L25"/>
    <mergeCell ref="N25:Q25"/>
    <mergeCell ref="R25:S25"/>
    <mergeCell ref="T25:U25"/>
    <mergeCell ref="V25:X25"/>
    <mergeCell ref="V26:X26"/>
    <mergeCell ref="B24:E24"/>
    <mergeCell ref="F24:G24"/>
    <mergeCell ref="H24:I24"/>
    <mergeCell ref="J24:L24"/>
    <mergeCell ref="N24:Q24"/>
    <mergeCell ref="R24:S24"/>
    <mergeCell ref="B23:E23"/>
    <mergeCell ref="F23:G23"/>
    <mergeCell ref="H23:I23"/>
    <mergeCell ref="J23:L23"/>
    <mergeCell ref="N23:Q23"/>
    <mergeCell ref="R23:S23"/>
    <mergeCell ref="T23:U23"/>
    <mergeCell ref="V23:X23"/>
    <mergeCell ref="B22:E22"/>
    <mergeCell ref="F22:G22"/>
    <mergeCell ref="H22:I22"/>
    <mergeCell ref="J22:L22"/>
    <mergeCell ref="N22:Q22"/>
    <mergeCell ref="R22:S22"/>
    <mergeCell ref="B21:E21"/>
    <mergeCell ref="F21:G21"/>
    <mergeCell ref="H21:I21"/>
    <mergeCell ref="J21:L21"/>
    <mergeCell ref="N21:Q21"/>
    <mergeCell ref="R21:S21"/>
    <mergeCell ref="T21:U21"/>
    <mergeCell ref="V21:X21"/>
    <mergeCell ref="B20:E20"/>
    <mergeCell ref="F20:G20"/>
    <mergeCell ref="H20:I20"/>
    <mergeCell ref="J20:L20"/>
    <mergeCell ref="N20:Q20"/>
    <mergeCell ref="R20:S20"/>
    <mergeCell ref="T18:U18"/>
    <mergeCell ref="V18:X18"/>
    <mergeCell ref="B19:E19"/>
    <mergeCell ref="F19:G19"/>
    <mergeCell ref="H19:I19"/>
    <mergeCell ref="J19:L19"/>
    <mergeCell ref="N19:Q19"/>
    <mergeCell ref="R19:S19"/>
    <mergeCell ref="T19:U19"/>
    <mergeCell ref="V19:X19"/>
    <mergeCell ref="B18:E18"/>
    <mergeCell ref="F18:G18"/>
    <mergeCell ref="H18:I18"/>
    <mergeCell ref="J18:L18"/>
    <mergeCell ref="N18:Q18"/>
    <mergeCell ref="R18:S18"/>
    <mergeCell ref="B16:E16"/>
    <mergeCell ref="F16:G16"/>
    <mergeCell ref="H16:I16"/>
    <mergeCell ref="J16:L16"/>
    <mergeCell ref="N16:Q16"/>
    <mergeCell ref="R16:S16"/>
    <mergeCell ref="T16:U16"/>
    <mergeCell ref="V16:X16"/>
    <mergeCell ref="B17:E17"/>
    <mergeCell ref="F17:G17"/>
    <mergeCell ref="H17:I17"/>
    <mergeCell ref="J17:L17"/>
    <mergeCell ref="N17:Q17"/>
    <mergeCell ref="R17:S17"/>
    <mergeCell ref="T17:U17"/>
    <mergeCell ref="V17:X17"/>
    <mergeCell ref="A10:X12"/>
    <mergeCell ref="A14:A15"/>
    <mergeCell ref="B14:E15"/>
    <mergeCell ref="F14:G15"/>
    <mergeCell ref="H14:I15"/>
    <mergeCell ref="J14:L15"/>
    <mergeCell ref="M14:M15"/>
    <mergeCell ref="N14:Q15"/>
    <mergeCell ref="R14:S15"/>
    <mergeCell ref="T14:U15"/>
    <mergeCell ref="V14:X15"/>
    <mergeCell ref="G5:T5"/>
    <mergeCell ref="A6:B6"/>
    <mergeCell ref="C6:D6"/>
    <mergeCell ref="F6:G6"/>
    <mergeCell ref="I6:J6"/>
    <mergeCell ref="M6:N6"/>
    <mergeCell ref="P6:Q6"/>
    <mergeCell ref="R6:S6"/>
    <mergeCell ref="A8:X9"/>
    <mergeCell ref="Q1:Y1"/>
    <mergeCell ref="A1:P1"/>
    <mergeCell ref="A44:A45"/>
    <mergeCell ref="B44:E45"/>
    <mergeCell ref="F44:G45"/>
    <mergeCell ref="H44:I45"/>
    <mergeCell ref="J44:L45"/>
    <mergeCell ref="M44:M45"/>
    <mergeCell ref="N44:Q45"/>
    <mergeCell ref="R44:S45"/>
    <mergeCell ref="T44:U45"/>
    <mergeCell ref="V44:X45"/>
    <mergeCell ref="A3:B3"/>
    <mergeCell ref="D3:N3"/>
    <mergeCell ref="O3:R3"/>
    <mergeCell ref="V3:Y3"/>
    <mergeCell ref="A4:B4"/>
    <mergeCell ref="C4:F4"/>
    <mergeCell ref="G4:I4"/>
    <mergeCell ref="J4:N4"/>
    <mergeCell ref="O4:P4"/>
    <mergeCell ref="Q4:T4"/>
    <mergeCell ref="V4:Y4"/>
    <mergeCell ref="A5:F5"/>
    <mergeCell ref="B46:E46"/>
    <mergeCell ref="F46:G46"/>
    <mergeCell ref="H46:I46"/>
    <mergeCell ref="J46:L46"/>
    <mergeCell ref="N46:Q46"/>
    <mergeCell ref="R46:S46"/>
    <mergeCell ref="T46:U46"/>
    <mergeCell ref="V46:X46"/>
    <mergeCell ref="B47:E47"/>
    <mergeCell ref="F47:G47"/>
    <mergeCell ref="H47:I47"/>
    <mergeCell ref="J47:L47"/>
    <mergeCell ref="N47:Q47"/>
    <mergeCell ref="R47:S47"/>
    <mergeCell ref="T47:U47"/>
    <mergeCell ref="V47:X47"/>
    <mergeCell ref="B48:E48"/>
    <mergeCell ref="F48:G48"/>
    <mergeCell ref="H48:I48"/>
    <mergeCell ref="J48:L48"/>
    <mergeCell ref="N48:Q48"/>
    <mergeCell ref="R48:S48"/>
    <mergeCell ref="T48:U48"/>
    <mergeCell ref="V48:X48"/>
    <mergeCell ref="B49:E49"/>
    <mergeCell ref="F49:G49"/>
    <mergeCell ref="H49:I49"/>
    <mergeCell ref="J49:L49"/>
    <mergeCell ref="N49:Q49"/>
    <mergeCell ref="R49:S49"/>
    <mergeCell ref="T49:U49"/>
    <mergeCell ref="V49:X49"/>
    <mergeCell ref="B50:E50"/>
    <mergeCell ref="F50:G50"/>
    <mergeCell ref="H50:I50"/>
    <mergeCell ref="J50:L50"/>
    <mergeCell ref="N50:Q50"/>
    <mergeCell ref="R50:S50"/>
    <mergeCell ref="T50:U50"/>
    <mergeCell ref="V50:X50"/>
    <mergeCell ref="B51:E51"/>
    <mergeCell ref="F51:G51"/>
    <mergeCell ref="H51:I51"/>
    <mergeCell ref="J51:L51"/>
    <mergeCell ref="N51:Q51"/>
    <mergeCell ref="R51:S51"/>
    <mergeCell ref="T51:U51"/>
    <mergeCell ref="V51:X51"/>
    <mergeCell ref="B52:E52"/>
    <mergeCell ref="F52:G52"/>
    <mergeCell ref="H52:I52"/>
    <mergeCell ref="J52:L52"/>
    <mergeCell ref="N52:Q52"/>
    <mergeCell ref="R52:S52"/>
    <mergeCell ref="T52:U52"/>
    <mergeCell ref="V52:X52"/>
    <mergeCell ref="B53:E53"/>
    <mergeCell ref="F53:G53"/>
    <mergeCell ref="H53:I53"/>
    <mergeCell ref="J53:L53"/>
    <mergeCell ref="N53:Q53"/>
    <mergeCell ref="R53:S53"/>
    <mergeCell ref="T53:U53"/>
    <mergeCell ref="V53:X53"/>
    <mergeCell ref="B54:E54"/>
    <mergeCell ref="F54:G54"/>
    <mergeCell ref="H54:I54"/>
    <mergeCell ref="J54:L54"/>
    <mergeCell ref="N54:Q54"/>
    <mergeCell ref="R54:S54"/>
    <mergeCell ref="T54:U54"/>
    <mergeCell ref="V54:X54"/>
    <mergeCell ref="B55:E55"/>
    <mergeCell ref="F55:G55"/>
    <mergeCell ref="H55:I55"/>
    <mergeCell ref="J55:L55"/>
    <mergeCell ref="N55:Q55"/>
    <mergeCell ref="R55:S55"/>
    <mergeCell ref="T55:U55"/>
    <mergeCell ref="V55:X55"/>
    <mergeCell ref="B56:E56"/>
    <mergeCell ref="F56:G56"/>
    <mergeCell ref="H56:I56"/>
    <mergeCell ref="J56:L56"/>
    <mergeCell ref="N56:Q56"/>
    <mergeCell ref="R56:S56"/>
    <mergeCell ref="T56:U56"/>
    <mergeCell ref="V56:X56"/>
    <mergeCell ref="B57:E57"/>
    <mergeCell ref="F57:G57"/>
    <mergeCell ref="H57:I57"/>
    <mergeCell ref="J57:L57"/>
    <mergeCell ref="N57:Q57"/>
    <mergeCell ref="R57:S57"/>
    <mergeCell ref="T57:U57"/>
    <mergeCell ref="V57:X57"/>
    <mergeCell ref="B58:E58"/>
    <mergeCell ref="F58:G58"/>
    <mergeCell ref="H58:I58"/>
    <mergeCell ref="J58:L58"/>
    <mergeCell ref="N58:Q58"/>
    <mergeCell ref="R58:S58"/>
    <mergeCell ref="T58:U58"/>
    <mergeCell ref="V58:X58"/>
    <mergeCell ref="J62:L62"/>
    <mergeCell ref="N62:Q62"/>
    <mergeCell ref="R62:S62"/>
    <mergeCell ref="T62:U62"/>
    <mergeCell ref="V62:X62"/>
    <mergeCell ref="B59:E59"/>
    <mergeCell ref="F59:G59"/>
    <mergeCell ref="H59:I59"/>
    <mergeCell ref="J59:L59"/>
    <mergeCell ref="N59:Q59"/>
    <mergeCell ref="R59:S59"/>
    <mergeCell ref="T59:U59"/>
    <mergeCell ref="V59:X59"/>
    <mergeCell ref="B60:E60"/>
    <mergeCell ref="F60:G60"/>
    <mergeCell ref="H60:I60"/>
    <mergeCell ref="J60:L60"/>
    <mergeCell ref="N60:Q60"/>
    <mergeCell ref="R60:S60"/>
    <mergeCell ref="T60:U60"/>
    <mergeCell ref="V60:X60"/>
    <mergeCell ref="J66:L66"/>
    <mergeCell ref="N66:Q66"/>
    <mergeCell ref="R66:S66"/>
    <mergeCell ref="T66:U66"/>
    <mergeCell ref="V66:X66"/>
    <mergeCell ref="B63:E63"/>
    <mergeCell ref="F63:G63"/>
    <mergeCell ref="H63:I63"/>
    <mergeCell ref="J63:L63"/>
    <mergeCell ref="N63:Q63"/>
    <mergeCell ref="R63:S63"/>
    <mergeCell ref="T63:U63"/>
    <mergeCell ref="V63:X63"/>
    <mergeCell ref="B64:E64"/>
    <mergeCell ref="F64:G64"/>
    <mergeCell ref="H64:I64"/>
    <mergeCell ref="J64:L64"/>
    <mergeCell ref="N64:Q64"/>
    <mergeCell ref="R64:S64"/>
    <mergeCell ref="T64:U64"/>
    <mergeCell ref="V64:X64"/>
    <mergeCell ref="R80:S80"/>
    <mergeCell ref="B69:E69"/>
    <mergeCell ref="F69:G69"/>
    <mergeCell ref="H69:I69"/>
    <mergeCell ref="J69:L69"/>
    <mergeCell ref="N69:Q69"/>
    <mergeCell ref="R69:S69"/>
    <mergeCell ref="B70:E70"/>
    <mergeCell ref="F70:G70"/>
    <mergeCell ref="H70:I70"/>
    <mergeCell ref="J70:L70"/>
    <mergeCell ref="N70:Q70"/>
    <mergeCell ref="R70:S70"/>
    <mergeCell ref="B71:E71"/>
    <mergeCell ref="F71:G71"/>
    <mergeCell ref="H71:I71"/>
    <mergeCell ref="R71:S71"/>
    <mergeCell ref="B73:E73"/>
    <mergeCell ref="F73:G73"/>
    <mergeCell ref="H73:I73"/>
    <mergeCell ref="J73:L73"/>
    <mergeCell ref="N73:Q73"/>
    <mergeCell ref="R73:S73"/>
    <mergeCell ref="B75:E75"/>
    <mergeCell ref="F66:G66"/>
    <mergeCell ref="H66:I66"/>
    <mergeCell ref="B80:E80"/>
    <mergeCell ref="F80:G80"/>
    <mergeCell ref="H80:I80"/>
    <mergeCell ref="J80:L80"/>
    <mergeCell ref="N80:Q80"/>
    <mergeCell ref="F75:G75"/>
    <mergeCell ref="H75:I75"/>
    <mergeCell ref="J75:L75"/>
    <mergeCell ref="N75:Q75"/>
    <mergeCell ref="N78:Q78"/>
    <mergeCell ref="B72:E72"/>
    <mergeCell ref="F72:G72"/>
    <mergeCell ref="H72:I72"/>
    <mergeCell ref="J72:L72"/>
    <mergeCell ref="N72:Q72"/>
    <mergeCell ref="F79:G79"/>
    <mergeCell ref="B79:E79"/>
    <mergeCell ref="B77:E77"/>
    <mergeCell ref="F77:G77"/>
    <mergeCell ref="H77:I77"/>
    <mergeCell ref="J77:L77"/>
    <mergeCell ref="N77:Q77"/>
    <mergeCell ref="H62:I62"/>
    <mergeCell ref="T80:U80"/>
    <mergeCell ref="V80:X80"/>
    <mergeCell ref="B67:E67"/>
    <mergeCell ref="F67:G67"/>
    <mergeCell ref="H67:I67"/>
    <mergeCell ref="J67:L67"/>
    <mergeCell ref="N67:Q67"/>
    <mergeCell ref="R67:S67"/>
    <mergeCell ref="T67:U67"/>
    <mergeCell ref="V67:X67"/>
    <mergeCell ref="B68:E68"/>
    <mergeCell ref="F68:G68"/>
    <mergeCell ref="H68:I68"/>
    <mergeCell ref="J68:L68"/>
    <mergeCell ref="N68:Q68"/>
    <mergeCell ref="R68:S68"/>
    <mergeCell ref="T68:U68"/>
    <mergeCell ref="V68:X68"/>
    <mergeCell ref="T69:U69"/>
    <mergeCell ref="V69:X69"/>
    <mergeCell ref="T70:U70"/>
    <mergeCell ref="V70:X70"/>
    <mergeCell ref="B66:E66"/>
    <mergeCell ref="AA19:AF19"/>
    <mergeCell ref="AA20:AF38"/>
    <mergeCell ref="A42:B42"/>
    <mergeCell ref="D42:N42"/>
    <mergeCell ref="O42:R42"/>
    <mergeCell ref="S42:X42"/>
    <mergeCell ref="B65:E65"/>
    <mergeCell ref="F65:G65"/>
    <mergeCell ref="H65:I65"/>
    <mergeCell ref="J65:L65"/>
    <mergeCell ref="N65:Q65"/>
    <mergeCell ref="R65:S65"/>
    <mergeCell ref="T65:U65"/>
    <mergeCell ref="V65:X65"/>
    <mergeCell ref="B61:E61"/>
    <mergeCell ref="F61:G61"/>
    <mergeCell ref="H61:I61"/>
    <mergeCell ref="J61:L61"/>
    <mergeCell ref="N61:Q61"/>
    <mergeCell ref="R61:S61"/>
    <mergeCell ref="T61:U61"/>
    <mergeCell ref="V61:X61"/>
    <mergeCell ref="B62:E62"/>
    <mergeCell ref="F62:G62"/>
  </mergeCells>
  <phoneticPr fontId="42"/>
  <dataValidations disablePrompts="1" count="4">
    <dataValidation type="list" allowBlank="1" showInputMessage="1" showErrorMessage="1" promptTitle="学級生の区分" prompt="・保護者_x000a_・教職員_x000a_・地 域_x000a_→▼リストから選んでください。" sqref="R16:S16 F53:G54 R46:S46 F23:G24" xr:uid="{00000000-0002-0000-0300-000000000000}">
      <formula1>$F$82:$F$84</formula1>
    </dataValidation>
    <dataValidation type="list" allowBlank="1" showErrorMessage="1" sqref="F17:G18 R17:S40 F47:G48 F25:G40 R47:S80 F55:G80" xr:uid="{00000000-0002-0000-0300-000001000000}">
      <formula1>$F$82:$F$84</formula1>
    </dataValidation>
    <dataValidation type="list" allowBlank="1" sqref="J16:L40 V16:X40 V46:X80 J46:L80" xr:uid="{00000000-0002-0000-0300-000002000000}">
      <formula1>$J$82:$J$88</formula1>
    </dataValidation>
    <dataValidation type="list" allowBlank="1" showInputMessage="1" showErrorMessage="1" promptTitle="学級生の区分" prompt="・保護者　・教職員_x000a_・地 域　→▼リストから_x000a_　選んでください。_x000a_  コピペできます。" sqref="F16:G16 F49:G52 F46:G46 F19:G22" xr:uid="{00000000-0002-0000-0300-000003000000}">
      <formula1>$F$82:$F$84</formula1>
    </dataValidation>
  </dataValidations>
  <pageMargins left="0.88" right="0.2" top="0.54" bottom="0.2" header="0.27" footer="0.28999999999999998"/>
  <pageSetup paperSize="9" scale="96" orientation="portrait" r:id="rId1"/>
  <headerFooter alignWithMargins="0"/>
  <rowBreaks count="1" manualBreakCount="1">
    <brk id="40" max="24" man="1"/>
  </rowBreaks>
  <ignoredErrors>
    <ignoredError sqref="V4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1000"/>
  <sheetViews>
    <sheetView zoomScale="85" zoomScaleNormal="85" workbookViewId="0">
      <selection activeCell="W11" sqref="W11"/>
    </sheetView>
  </sheetViews>
  <sheetFormatPr defaultRowHeight="13.5"/>
  <cols>
    <col min="1" max="1" width="21" style="61" customWidth="1"/>
    <col min="2" max="2" width="6.75" style="4" customWidth="1"/>
    <col min="3" max="3" width="3.375" style="3" customWidth="1"/>
    <col min="4" max="4" width="3" style="3" customWidth="1"/>
    <col min="5" max="5" width="3.125" style="4" customWidth="1"/>
    <col min="6" max="6" width="8.875" style="57" customWidth="1"/>
    <col min="7" max="7" width="6.625" style="58" customWidth="1"/>
    <col min="8" max="8" width="5.75" style="59" customWidth="1"/>
    <col min="9" max="9" width="3.625" style="59" customWidth="1"/>
    <col min="10" max="10" width="8.625" style="60" customWidth="1"/>
    <col min="11" max="11" width="6.125" style="150" customWidth="1"/>
    <col min="12" max="12" width="18.125" customWidth="1"/>
    <col min="13" max="14" width="8.375" style="59" customWidth="1"/>
    <col min="15" max="15" width="29.125" style="61" customWidth="1"/>
    <col min="16" max="16" width="10.375" style="61" customWidth="1"/>
    <col min="17" max="17" width="7.875" customWidth="1"/>
    <col min="18" max="18" width="9" style="61"/>
    <col min="19" max="22" width="2.625" style="61" customWidth="1"/>
    <col min="23" max="24" width="12" customWidth="1"/>
    <col min="25" max="25" width="5.625" customWidth="1"/>
    <col min="26" max="26" width="4.25" customWidth="1"/>
    <col min="27" max="30" width="3.75" customWidth="1"/>
  </cols>
  <sheetData>
    <row r="1" spans="1:26">
      <c r="A1" s="8" t="s">
        <v>3002</v>
      </c>
      <c r="B1" s="6" t="s">
        <v>3003</v>
      </c>
      <c r="C1" s="8" t="s">
        <v>3004</v>
      </c>
      <c r="D1" s="7" t="s">
        <v>3005</v>
      </c>
      <c r="E1" s="8" t="s">
        <v>3006</v>
      </c>
      <c r="F1" s="9" t="s">
        <v>39</v>
      </c>
      <c r="G1" s="10" t="s">
        <v>3007</v>
      </c>
      <c r="H1" s="6" t="s">
        <v>3008</v>
      </c>
      <c r="I1" s="6" t="s">
        <v>3009</v>
      </c>
      <c r="J1" s="11" t="s">
        <v>2284</v>
      </c>
      <c r="K1" s="148"/>
      <c r="L1" s="12" t="s">
        <v>3010</v>
      </c>
      <c r="M1" s="6" t="s">
        <v>40</v>
      </c>
      <c r="N1" s="6" t="s">
        <v>41</v>
      </c>
      <c r="O1" s="499" t="s">
        <v>3011</v>
      </c>
      <c r="P1" s="215" t="s">
        <v>3012</v>
      </c>
      <c r="Q1" s="550" t="s">
        <v>3186</v>
      </c>
      <c r="R1" s="215" t="s">
        <v>3013</v>
      </c>
      <c r="S1" s="216"/>
      <c r="T1" s="216"/>
      <c r="U1" s="217"/>
      <c r="V1" s="217"/>
      <c r="W1" s="526" t="s">
        <v>3014</v>
      </c>
      <c r="X1" s="526" t="s">
        <v>3015</v>
      </c>
      <c r="Y1" s="215" t="s">
        <v>3016</v>
      </c>
      <c r="Z1" s="461" t="s">
        <v>3017</v>
      </c>
    </row>
    <row r="2" spans="1:26">
      <c r="A2" s="62" t="s">
        <v>42</v>
      </c>
      <c r="B2" s="1">
        <v>1</v>
      </c>
      <c r="C2" s="2">
        <v>1</v>
      </c>
      <c r="D2" s="13" t="s">
        <v>3018</v>
      </c>
      <c r="E2" s="1" t="s">
        <v>0</v>
      </c>
      <c r="F2" s="14" t="s">
        <v>0</v>
      </c>
      <c r="G2" s="15" t="s">
        <v>144</v>
      </c>
      <c r="H2" s="16">
        <v>21004</v>
      </c>
      <c r="I2" s="17">
        <v>5</v>
      </c>
      <c r="J2" s="18" t="s">
        <v>43</v>
      </c>
      <c r="K2" s="149" t="s">
        <v>1541</v>
      </c>
      <c r="L2" s="19" t="s">
        <v>3106</v>
      </c>
      <c r="M2" s="20" t="s">
        <v>44</v>
      </c>
      <c r="N2" s="20" t="s">
        <v>45</v>
      </c>
      <c r="O2" s="62" t="s">
        <v>2968</v>
      </c>
      <c r="P2" s="62" t="s">
        <v>1698</v>
      </c>
      <c r="Q2" s="551" t="s">
        <v>3187</v>
      </c>
      <c r="R2" s="218"/>
      <c r="S2" s="220"/>
      <c r="T2" s="220"/>
      <c r="U2" s="220"/>
      <c r="V2" s="220"/>
      <c r="W2" s="546"/>
      <c r="X2" s="546"/>
      <c r="Y2" s="219">
        <v>16</v>
      </c>
      <c r="Z2" s="5"/>
    </row>
    <row r="3" spans="1:26">
      <c r="A3" s="62" t="s">
        <v>46</v>
      </c>
      <c r="B3" s="1">
        <v>2</v>
      </c>
      <c r="C3" s="2">
        <v>2</v>
      </c>
      <c r="D3" s="13" t="s">
        <v>3018</v>
      </c>
      <c r="E3" s="1" t="s">
        <v>0</v>
      </c>
      <c r="F3" s="14" t="s">
        <v>47</v>
      </c>
      <c r="G3" s="15" t="s">
        <v>48</v>
      </c>
      <c r="H3" s="16">
        <v>21005</v>
      </c>
      <c r="I3" s="17">
        <v>7</v>
      </c>
      <c r="J3" s="18" t="s">
        <v>49</v>
      </c>
      <c r="K3" s="149" t="s">
        <v>1541</v>
      </c>
      <c r="L3" s="19" t="s">
        <v>3113</v>
      </c>
      <c r="M3" s="20" t="s">
        <v>50</v>
      </c>
      <c r="N3" s="20" t="s">
        <v>51</v>
      </c>
      <c r="O3" s="62" t="s">
        <v>2766</v>
      </c>
      <c r="P3" s="62" t="s">
        <v>1699</v>
      </c>
      <c r="Q3" s="551"/>
      <c r="R3" s="218"/>
      <c r="S3" s="220"/>
      <c r="T3" s="220"/>
      <c r="U3" s="220"/>
      <c r="V3" s="220"/>
      <c r="W3" s="546"/>
      <c r="X3" s="546"/>
      <c r="Y3" s="219"/>
      <c r="Z3" s="5"/>
    </row>
    <row r="4" spans="1:26">
      <c r="A4" s="62" t="s">
        <v>52</v>
      </c>
      <c r="B4" s="1">
        <v>3</v>
      </c>
      <c r="C4" s="2">
        <v>3</v>
      </c>
      <c r="D4" s="13" t="s">
        <v>3018</v>
      </c>
      <c r="E4" s="1" t="s">
        <v>0</v>
      </c>
      <c r="F4" s="14" t="s">
        <v>53</v>
      </c>
      <c r="G4" s="15" t="s">
        <v>54</v>
      </c>
      <c r="H4" s="16">
        <v>21006</v>
      </c>
      <c r="I4" s="17">
        <v>10</v>
      </c>
      <c r="J4" s="18" t="s">
        <v>20</v>
      </c>
      <c r="K4" s="149" t="s">
        <v>1541</v>
      </c>
      <c r="L4" s="19" t="s">
        <v>2009</v>
      </c>
      <c r="M4" s="20" t="s">
        <v>55</v>
      </c>
      <c r="N4" s="20" t="s">
        <v>56</v>
      </c>
      <c r="O4" s="62" t="s">
        <v>2285</v>
      </c>
      <c r="P4" s="62" t="s">
        <v>1700</v>
      </c>
      <c r="Q4" s="551"/>
      <c r="R4" s="218"/>
      <c r="S4" s="220"/>
      <c r="T4" s="220"/>
      <c r="U4" s="220"/>
      <c r="V4" s="220"/>
      <c r="W4" s="546"/>
      <c r="X4" s="546"/>
      <c r="Y4" s="219"/>
      <c r="Z4" s="5"/>
    </row>
    <row r="5" spans="1:26">
      <c r="A5" s="62" t="s">
        <v>57</v>
      </c>
      <c r="B5" s="1">
        <v>4</v>
      </c>
      <c r="C5" s="2">
        <v>4</v>
      </c>
      <c r="D5" s="13" t="s">
        <v>3018</v>
      </c>
      <c r="E5" s="1" t="s">
        <v>0</v>
      </c>
      <c r="F5" s="14" t="s">
        <v>58</v>
      </c>
      <c r="G5" s="15" t="s">
        <v>10</v>
      </c>
      <c r="H5" s="16">
        <v>21007</v>
      </c>
      <c r="I5" s="17">
        <v>12</v>
      </c>
      <c r="J5" s="18" t="s">
        <v>11</v>
      </c>
      <c r="K5" s="149" t="s">
        <v>1541</v>
      </c>
      <c r="L5" s="19" t="s">
        <v>3109</v>
      </c>
      <c r="M5" s="20" t="s">
        <v>59</v>
      </c>
      <c r="N5" s="20" t="s">
        <v>60</v>
      </c>
      <c r="O5" s="62" t="s">
        <v>2767</v>
      </c>
      <c r="P5" s="62" t="s">
        <v>1701</v>
      </c>
      <c r="Q5" s="551" t="s">
        <v>3187</v>
      </c>
      <c r="R5" s="218"/>
      <c r="S5" s="220"/>
      <c r="T5" s="220"/>
      <c r="U5" s="220"/>
      <c r="V5" s="220"/>
      <c r="W5" s="546"/>
      <c r="X5" s="546"/>
      <c r="Y5" s="219"/>
      <c r="Z5" s="5"/>
    </row>
    <row r="6" spans="1:26">
      <c r="A6" s="62" t="s">
        <v>61</v>
      </c>
      <c r="B6" s="1">
        <v>5</v>
      </c>
      <c r="C6" s="2">
        <v>5</v>
      </c>
      <c r="D6" s="13" t="s">
        <v>3018</v>
      </c>
      <c r="E6" s="1" t="s">
        <v>0</v>
      </c>
      <c r="F6" s="14" t="s">
        <v>62</v>
      </c>
      <c r="G6" s="15" t="s">
        <v>12</v>
      </c>
      <c r="H6" s="16">
        <v>21008</v>
      </c>
      <c r="I6" s="17">
        <v>14</v>
      </c>
      <c r="J6" s="18" t="s">
        <v>13</v>
      </c>
      <c r="K6" s="149" t="s">
        <v>1541</v>
      </c>
      <c r="L6" s="19" t="s">
        <v>3107</v>
      </c>
      <c r="M6" s="20" t="s">
        <v>63</v>
      </c>
      <c r="N6" s="20" t="s">
        <v>64</v>
      </c>
      <c r="O6" s="548" t="s">
        <v>3172</v>
      </c>
      <c r="P6" s="62" t="s">
        <v>1702</v>
      </c>
      <c r="Q6" s="551"/>
      <c r="R6" s="218"/>
      <c r="S6" s="220"/>
      <c r="T6" s="220"/>
      <c r="U6" s="220"/>
      <c r="V6" s="220"/>
      <c r="W6" s="546"/>
      <c r="X6" s="546"/>
      <c r="Y6" s="219">
        <v>20</v>
      </c>
      <c r="Z6" s="5"/>
    </row>
    <row r="7" spans="1:26">
      <c r="A7" s="62" t="s">
        <v>65</v>
      </c>
      <c r="B7" s="1">
        <v>6</v>
      </c>
      <c r="C7" s="2">
        <v>6</v>
      </c>
      <c r="D7" s="13" t="s">
        <v>3018</v>
      </c>
      <c r="E7" s="1" t="s">
        <v>0</v>
      </c>
      <c r="F7" s="14" t="s">
        <v>66</v>
      </c>
      <c r="G7" s="15" t="s">
        <v>14</v>
      </c>
      <c r="H7" s="16">
        <v>21009</v>
      </c>
      <c r="I7" s="17">
        <v>15</v>
      </c>
      <c r="J7" s="18" t="s">
        <v>15</v>
      </c>
      <c r="K7" s="149" t="s">
        <v>1541</v>
      </c>
      <c r="L7" s="19" t="s">
        <v>2011</v>
      </c>
      <c r="M7" s="20" t="s">
        <v>67</v>
      </c>
      <c r="N7" s="20" t="s">
        <v>68</v>
      </c>
      <c r="O7" s="62" t="s">
        <v>2768</v>
      </c>
      <c r="P7" s="62" t="s">
        <v>1703</v>
      </c>
      <c r="Q7" s="551"/>
      <c r="R7" s="218"/>
      <c r="S7" s="220"/>
      <c r="T7" s="220"/>
      <c r="U7" s="220"/>
      <c r="V7" s="220"/>
      <c r="W7" s="546"/>
      <c r="X7" s="546"/>
      <c r="Y7" s="219">
        <v>21</v>
      </c>
      <c r="Z7" s="5"/>
    </row>
    <row r="8" spans="1:26">
      <c r="A8" s="62" t="s">
        <v>69</v>
      </c>
      <c r="B8" s="1">
        <v>7</v>
      </c>
      <c r="C8" s="2">
        <v>7</v>
      </c>
      <c r="D8" s="13" t="s">
        <v>3018</v>
      </c>
      <c r="E8" s="1" t="s">
        <v>0</v>
      </c>
      <c r="F8" s="14" t="s">
        <v>70</v>
      </c>
      <c r="G8" s="15" t="s">
        <v>16</v>
      </c>
      <c r="H8" s="16">
        <v>21010</v>
      </c>
      <c r="I8" s="17">
        <v>17</v>
      </c>
      <c r="J8" s="18" t="s">
        <v>17</v>
      </c>
      <c r="K8" s="149" t="s">
        <v>1541</v>
      </c>
      <c r="L8" s="19" t="s">
        <v>3110</v>
      </c>
      <c r="M8" s="20" t="s">
        <v>71</v>
      </c>
      <c r="N8" s="20" t="s">
        <v>72</v>
      </c>
      <c r="O8" s="62" t="s">
        <v>2769</v>
      </c>
      <c r="P8" s="62" t="s">
        <v>1704</v>
      </c>
      <c r="Q8" s="551"/>
      <c r="R8" s="218"/>
      <c r="S8" s="220"/>
      <c r="T8" s="220"/>
      <c r="U8" s="220"/>
      <c r="V8" s="220"/>
      <c r="W8" s="546"/>
      <c r="X8" s="546"/>
      <c r="Y8" s="219"/>
      <c r="Z8" s="5"/>
    </row>
    <row r="9" spans="1:26">
      <c r="A9" s="62" t="s">
        <v>73</v>
      </c>
      <c r="B9" s="1">
        <v>8</v>
      </c>
      <c r="C9" s="2">
        <v>8</v>
      </c>
      <c r="D9" s="13" t="s">
        <v>3018</v>
      </c>
      <c r="E9" s="1" t="s">
        <v>0</v>
      </c>
      <c r="F9" s="14" t="s">
        <v>74</v>
      </c>
      <c r="G9" s="15" t="s">
        <v>18</v>
      </c>
      <c r="H9" s="16">
        <v>21012</v>
      </c>
      <c r="I9" s="17">
        <v>21</v>
      </c>
      <c r="J9" s="18" t="s">
        <v>11</v>
      </c>
      <c r="K9" s="149" t="s">
        <v>1541</v>
      </c>
      <c r="L9" s="19" t="s">
        <v>3111</v>
      </c>
      <c r="M9" s="20" t="s">
        <v>75</v>
      </c>
      <c r="N9" s="20" t="s">
        <v>76</v>
      </c>
      <c r="O9" s="62" t="s">
        <v>3019</v>
      </c>
      <c r="P9" s="62" t="s">
        <v>1705</v>
      </c>
      <c r="Q9" s="551" t="s">
        <v>3187</v>
      </c>
      <c r="R9" s="218"/>
      <c r="S9" s="220"/>
      <c r="T9" s="220"/>
      <c r="U9" s="220"/>
      <c r="V9" s="220"/>
      <c r="W9" s="546"/>
      <c r="X9" s="546"/>
      <c r="Y9" s="219">
        <v>23</v>
      </c>
      <c r="Z9" s="5"/>
    </row>
    <row r="10" spans="1:26">
      <c r="A10" s="62" t="s">
        <v>77</v>
      </c>
      <c r="B10" s="1">
        <v>9</v>
      </c>
      <c r="C10" s="2">
        <v>9</v>
      </c>
      <c r="D10" s="13" t="s">
        <v>3018</v>
      </c>
      <c r="E10" s="1" t="s">
        <v>0</v>
      </c>
      <c r="F10" s="14" t="s">
        <v>78</v>
      </c>
      <c r="G10" s="15" t="s">
        <v>19</v>
      </c>
      <c r="H10" s="16">
        <v>21013</v>
      </c>
      <c r="I10" s="17">
        <v>24</v>
      </c>
      <c r="J10" s="18" t="s">
        <v>20</v>
      </c>
      <c r="K10" s="149" t="s">
        <v>1541</v>
      </c>
      <c r="L10" s="19" t="s">
        <v>2012</v>
      </c>
      <c r="M10" s="20" t="s">
        <v>79</v>
      </c>
      <c r="N10" s="20" t="s">
        <v>80</v>
      </c>
      <c r="O10" s="62" t="s">
        <v>2770</v>
      </c>
      <c r="P10" s="62" t="s">
        <v>1706</v>
      </c>
      <c r="Q10" s="551" t="s">
        <v>3187</v>
      </c>
      <c r="R10" s="218"/>
      <c r="S10" s="220"/>
      <c r="T10" s="220"/>
      <c r="U10" s="220"/>
      <c r="V10" s="220"/>
      <c r="W10" s="546"/>
      <c r="X10" s="546"/>
      <c r="Y10" s="219">
        <v>24</v>
      </c>
      <c r="Z10" s="5"/>
    </row>
    <row r="11" spans="1:26">
      <c r="A11" s="62" t="s">
        <v>81</v>
      </c>
      <c r="B11" s="1">
        <v>10</v>
      </c>
      <c r="C11" s="2">
        <v>10</v>
      </c>
      <c r="D11" s="13" t="s">
        <v>3018</v>
      </c>
      <c r="E11" s="1" t="s">
        <v>0</v>
      </c>
      <c r="F11" s="14" t="s">
        <v>82</v>
      </c>
      <c r="G11" s="15" t="s">
        <v>2286</v>
      </c>
      <c r="H11" s="16">
        <v>21014</v>
      </c>
      <c r="I11" s="17">
        <v>38</v>
      </c>
      <c r="J11" s="18" t="s">
        <v>21</v>
      </c>
      <c r="K11" s="149" t="s">
        <v>1541</v>
      </c>
      <c r="L11" s="19" t="s">
        <v>2013</v>
      </c>
      <c r="M11" s="20" t="s">
        <v>83</v>
      </c>
      <c r="N11" s="20" t="s">
        <v>2969</v>
      </c>
      <c r="O11" s="62" t="s">
        <v>3149</v>
      </c>
      <c r="P11" s="62" t="s">
        <v>1707</v>
      </c>
      <c r="Q11" s="551"/>
      <c r="R11" s="218"/>
      <c r="S11" s="220"/>
      <c r="T11" s="220"/>
      <c r="U11" s="220"/>
      <c r="V11" s="220"/>
      <c r="W11" s="546"/>
      <c r="X11" s="546"/>
      <c r="Y11" s="219"/>
      <c r="Z11" s="5"/>
    </row>
    <row r="12" spans="1:26">
      <c r="A12" s="62" t="s">
        <v>84</v>
      </c>
      <c r="B12" s="1">
        <v>11</v>
      </c>
      <c r="C12" s="2">
        <v>11</v>
      </c>
      <c r="D12" s="13" t="s">
        <v>3018</v>
      </c>
      <c r="E12" s="1" t="s">
        <v>0</v>
      </c>
      <c r="F12" s="14" t="s">
        <v>85</v>
      </c>
      <c r="G12" s="15" t="s">
        <v>22</v>
      </c>
      <c r="H12" s="16">
        <v>21015</v>
      </c>
      <c r="I12" s="17">
        <v>49</v>
      </c>
      <c r="J12" s="18" t="s">
        <v>23</v>
      </c>
      <c r="K12" s="149" t="s">
        <v>1541</v>
      </c>
      <c r="L12" s="19" t="s">
        <v>3112</v>
      </c>
      <c r="M12" s="20" t="s">
        <v>86</v>
      </c>
      <c r="N12" s="20" t="s">
        <v>87</v>
      </c>
      <c r="O12" s="548" t="s">
        <v>3171</v>
      </c>
      <c r="P12" s="62" t="s">
        <v>1708</v>
      </c>
      <c r="Q12" s="551"/>
      <c r="R12" s="218"/>
      <c r="S12" s="220"/>
      <c r="T12" s="220"/>
      <c r="U12" s="220"/>
      <c r="V12" s="220"/>
      <c r="W12" s="546"/>
      <c r="X12" s="546"/>
      <c r="Y12" s="219">
        <v>26</v>
      </c>
      <c r="Z12" s="5"/>
    </row>
    <row r="13" spans="1:26">
      <c r="A13" s="62" t="s">
        <v>88</v>
      </c>
      <c r="B13" s="1">
        <v>12</v>
      </c>
      <c r="C13" s="2">
        <v>12</v>
      </c>
      <c r="D13" s="13" t="s">
        <v>3018</v>
      </c>
      <c r="E13" s="1" t="s">
        <v>0</v>
      </c>
      <c r="F13" s="14" t="s">
        <v>89</v>
      </c>
      <c r="G13" s="15" t="s">
        <v>2287</v>
      </c>
      <c r="H13" s="16">
        <v>21016</v>
      </c>
      <c r="I13" s="17">
        <v>97</v>
      </c>
      <c r="J13" s="18" t="s">
        <v>24</v>
      </c>
      <c r="K13" s="149" t="s">
        <v>1541</v>
      </c>
      <c r="L13" s="19" t="s">
        <v>2014</v>
      </c>
      <c r="M13" s="20" t="s">
        <v>90</v>
      </c>
      <c r="N13" s="20" t="s">
        <v>91</v>
      </c>
      <c r="O13" s="62"/>
      <c r="P13" s="62" t="s">
        <v>1709</v>
      </c>
      <c r="Q13" s="551"/>
      <c r="R13" s="218"/>
      <c r="S13" s="220"/>
      <c r="T13" s="220"/>
      <c r="U13" s="220"/>
      <c r="V13" s="220"/>
      <c r="W13" s="546"/>
      <c r="X13" s="546"/>
      <c r="Y13" s="219"/>
      <c r="Z13" s="5"/>
    </row>
    <row r="14" spans="1:26">
      <c r="A14" s="62" t="s">
        <v>92</v>
      </c>
      <c r="B14" s="1">
        <v>13</v>
      </c>
      <c r="C14" s="2">
        <v>13</v>
      </c>
      <c r="D14" s="13" t="s">
        <v>3018</v>
      </c>
      <c r="E14" s="1" t="s">
        <v>0</v>
      </c>
      <c r="F14" s="14" t="s">
        <v>93</v>
      </c>
      <c r="G14" s="15" t="s">
        <v>25</v>
      </c>
      <c r="H14" s="16">
        <v>21017</v>
      </c>
      <c r="I14" s="17">
        <v>134</v>
      </c>
      <c r="J14" s="18" t="s">
        <v>26</v>
      </c>
      <c r="K14" s="149" t="s">
        <v>1541</v>
      </c>
      <c r="L14" s="19" t="s">
        <v>2015</v>
      </c>
      <c r="M14" s="20" t="s">
        <v>94</v>
      </c>
      <c r="N14" s="20" t="s">
        <v>95</v>
      </c>
      <c r="O14" s="62" t="s">
        <v>2771</v>
      </c>
      <c r="P14" s="62" t="s">
        <v>1710</v>
      </c>
      <c r="Q14" s="551" t="s">
        <v>3187</v>
      </c>
      <c r="R14" s="218"/>
      <c r="S14" s="220"/>
      <c r="T14" s="220"/>
      <c r="U14" s="220"/>
      <c r="V14" s="220"/>
      <c r="W14" s="546"/>
      <c r="X14" s="546"/>
      <c r="Y14" s="219"/>
      <c r="Z14" s="5"/>
    </row>
    <row r="15" spans="1:26">
      <c r="A15" s="62" t="s">
        <v>96</v>
      </c>
      <c r="B15" s="1">
        <v>14</v>
      </c>
      <c r="C15" s="2">
        <v>14</v>
      </c>
      <c r="D15" s="13" t="s">
        <v>3018</v>
      </c>
      <c r="E15" s="1" t="s">
        <v>0</v>
      </c>
      <c r="F15" s="14" t="s">
        <v>97</v>
      </c>
      <c r="G15" s="15" t="s">
        <v>27</v>
      </c>
      <c r="H15" s="16">
        <v>21018</v>
      </c>
      <c r="I15" s="17">
        <v>141</v>
      </c>
      <c r="J15" s="18" t="s">
        <v>23</v>
      </c>
      <c r="K15" s="149" t="s">
        <v>1541</v>
      </c>
      <c r="L15" s="19" t="s">
        <v>2016</v>
      </c>
      <c r="M15" s="20" t="s">
        <v>98</v>
      </c>
      <c r="N15" s="20" t="s">
        <v>99</v>
      </c>
      <c r="O15" s="62" t="s">
        <v>2772</v>
      </c>
      <c r="P15" s="62" t="s">
        <v>1711</v>
      </c>
      <c r="Q15" s="551" t="s">
        <v>3187</v>
      </c>
      <c r="R15" s="218"/>
      <c r="S15" s="220"/>
      <c r="T15" s="220"/>
      <c r="U15" s="220"/>
      <c r="V15" s="220"/>
      <c r="W15" s="546"/>
      <c r="X15" s="546"/>
      <c r="Y15" s="219">
        <v>28</v>
      </c>
      <c r="Z15" s="5"/>
    </row>
    <row r="16" spans="1:26">
      <c r="A16" s="62" t="s">
        <v>100</v>
      </c>
      <c r="B16" s="1">
        <v>15</v>
      </c>
      <c r="C16" s="2">
        <v>15</v>
      </c>
      <c r="D16" s="13" t="s">
        <v>3018</v>
      </c>
      <c r="E16" s="1" t="s">
        <v>0</v>
      </c>
      <c r="F16" s="14" t="s">
        <v>101</v>
      </c>
      <c r="G16" s="15" t="s">
        <v>2288</v>
      </c>
      <c r="H16" s="16">
        <v>21019</v>
      </c>
      <c r="I16" s="17">
        <v>200</v>
      </c>
      <c r="J16" s="18" t="s">
        <v>28</v>
      </c>
      <c r="K16" s="149" t="s">
        <v>1541</v>
      </c>
      <c r="L16" s="19" t="s">
        <v>2017</v>
      </c>
      <c r="M16" s="20" t="s">
        <v>102</v>
      </c>
      <c r="N16" s="20" t="s">
        <v>103</v>
      </c>
      <c r="O16" s="62"/>
      <c r="P16" s="62" t="s">
        <v>1712</v>
      </c>
      <c r="Q16" s="551"/>
      <c r="R16" s="218"/>
      <c r="S16" s="220"/>
      <c r="T16" s="220"/>
      <c r="U16" s="220"/>
      <c r="V16" s="220"/>
      <c r="W16" s="546"/>
      <c r="X16" s="546"/>
      <c r="Y16" s="219"/>
      <c r="Z16" s="5"/>
    </row>
    <row r="17" spans="1:26">
      <c r="A17" s="62" t="s">
        <v>104</v>
      </c>
      <c r="B17" s="1">
        <v>16</v>
      </c>
      <c r="C17" s="2">
        <v>16</v>
      </c>
      <c r="D17" s="13" t="s">
        <v>3018</v>
      </c>
      <c r="E17" s="1" t="s">
        <v>0</v>
      </c>
      <c r="F17" s="14" t="s">
        <v>105</v>
      </c>
      <c r="G17" s="15" t="s">
        <v>29</v>
      </c>
      <c r="H17" s="16">
        <v>21020</v>
      </c>
      <c r="I17" s="17">
        <v>211</v>
      </c>
      <c r="J17" s="18" t="s">
        <v>30</v>
      </c>
      <c r="K17" s="149" t="s">
        <v>1541</v>
      </c>
      <c r="L17" s="19" t="s">
        <v>3108</v>
      </c>
      <c r="M17" s="20" t="s">
        <v>106</v>
      </c>
      <c r="N17" s="20" t="s">
        <v>107</v>
      </c>
      <c r="O17" s="62" t="s">
        <v>2773</v>
      </c>
      <c r="P17" s="62" t="s">
        <v>1713</v>
      </c>
      <c r="Q17" s="551"/>
      <c r="R17" s="218"/>
      <c r="S17" s="220"/>
      <c r="T17" s="220"/>
      <c r="U17" s="220"/>
      <c r="V17" s="220"/>
      <c r="W17" s="546"/>
      <c r="X17" s="546"/>
      <c r="Y17" s="219"/>
      <c r="Z17" s="5"/>
    </row>
    <row r="18" spans="1:26">
      <c r="A18" s="62" t="s">
        <v>108</v>
      </c>
      <c r="B18" s="1">
        <v>1</v>
      </c>
      <c r="C18" s="2">
        <v>17</v>
      </c>
      <c r="D18" s="21" t="s">
        <v>3021</v>
      </c>
      <c r="E18" s="1" t="s">
        <v>0</v>
      </c>
      <c r="F18" s="22" t="s">
        <v>109</v>
      </c>
      <c r="G18" s="23" t="s">
        <v>2289</v>
      </c>
      <c r="H18" s="24">
        <v>31001</v>
      </c>
      <c r="I18" s="25">
        <v>302</v>
      </c>
      <c r="J18" s="18" t="s">
        <v>13</v>
      </c>
      <c r="K18" s="149" t="s">
        <v>1541</v>
      </c>
      <c r="L18" s="19" t="s">
        <v>2010</v>
      </c>
      <c r="M18" s="20" t="s">
        <v>110</v>
      </c>
      <c r="N18" s="20" t="s">
        <v>111</v>
      </c>
      <c r="O18" s="62"/>
      <c r="P18" s="62" t="s">
        <v>1891</v>
      </c>
      <c r="Q18" s="551"/>
      <c r="R18" s="218"/>
      <c r="S18" s="220"/>
      <c r="T18" s="220"/>
      <c r="U18" s="220"/>
      <c r="V18" s="220"/>
      <c r="W18" s="546"/>
      <c r="X18" s="546"/>
      <c r="Y18" s="219"/>
      <c r="Z18" s="5"/>
    </row>
    <row r="19" spans="1:26">
      <c r="A19" s="62" t="s">
        <v>112</v>
      </c>
      <c r="B19" s="1">
        <v>2</v>
      </c>
      <c r="C19" s="2">
        <v>18</v>
      </c>
      <c r="D19" s="21" t="s">
        <v>3021</v>
      </c>
      <c r="E19" s="1" t="s">
        <v>0</v>
      </c>
      <c r="F19" s="22" t="s">
        <v>3022</v>
      </c>
      <c r="G19" s="23" t="s">
        <v>144</v>
      </c>
      <c r="H19" s="24">
        <v>31002</v>
      </c>
      <c r="I19" s="25">
        <v>303</v>
      </c>
      <c r="J19" s="18" t="s">
        <v>113</v>
      </c>
      <c r="K19" s="149" t="s">
        <v>1541</v>
      </c>
      <c r="L19" s="19" t="s">
        <v>2018</v>
      </c>
      <c r="M19" s="20" t="s">
        <v>114</v>
      </c>
      <c r="N19" s="20" t="s">
        <v>115</v>
      </c>
      <c r="O19" s="62"/>
      <c r="P19" s="62" t="s">
        <v>1892</v>
      </c>
      <c r="Q19" s="551"/>
      <c r="R19" s="218"/>
      <c r="S19" s="220"/>
      <c r="T19" s="220"/>
      <c r="U19" s="220"/>
      <c r="V19" s="220"/>
      <c r="W19" s="546"/>
      <c r="X19" s="546"/>
      <c r="Y19" s="219"/>
      <c r="Z19" s="5"/>
    </row>
    <row r="20" spans="1:26">
      <c r="A20" s="62" t="s">
        <v>116</v>
      </c>
      <c r="B20" s="1">
        <v>3</v>
      </c>
      <c r="C20" s="2">
        <v>19</v>
      </c>
      <c r="D20" s="21" t="s">
        <v>3021</v>
      </c>
      <c r="E20" s="1" t="s">
        <v>0</v>
      </c>
      <c r="F20" s="22" t="s">
        <v>3023</v>
      </c>
      <c r="G20" s="23" t="s">
        <v>2290</v>
      </c>
      <c r="H20" s="24">
        <v>31003</v>
      </c>
      <c r="I20" s="25">
        <v>304</v>
      </c>
      <c r="J20" s="18" t="s">
        <v>117</v>
      </c>
      <c r="K20" s="149" t="s">
        <v>1541</v>
      </c>
      <c r="L20" s="19" t="s">
        <v>2019</v>
      </c>
      <c r="M20" s="20" t="s">
        <v>118</v>
      </c>
      <c r="N20" s="20" t="s">
        <v>119</v>
      </c>
      <c r="O20" s="62"/>
      <c r="P20" s="62" t="s">
        <v>1893</v>
      </c>
      <c r="Q20" s="551"/>
      <c r="R20" s="218"/>
      <c r="S20" s="220"/>
      <c r="T20" s="220"/>
      <c r="U20" s="220"/>
      <c r="V20" s="220"/>
      <c r="W20" s="546"/>
      <c r="X20" s="546"/>
      <c r="Y20" s="219"/>
      <c r="Z20" s="5"/>
    </row>
    <row r="21" spans="1:26">
      <c r="A21" s="62" t="s">
        <v>120</v>
      </c>
      <c r="B21" s="1">
        <v>4</v>
      </c>
      <c r="C21" s="2">
        <v>20</v>
      </c>
      <c r="D21" s="21" t="s">
        <v>3021</v>
      </c>
      <c r="E21" s="1" t="s">
        <v>0</v>
      </c>
      <c r="F21" s="22" t="s">
        <v>121</v>
      </c>
      <c r="G21" s="23" t="s">
        <v>2291</v>
      </c>
      <c r="H21" s="24">
        <v>31004</v>
      </c>
      <c r="I21" s="25">
        <v>305</v>
      </c>
      <c r="J21" s="18" t="s">
        <v>122</v>
      </c>
      <c r="K21" s="149" t="s">
        <v>1541</v>
      </c>
      <c r="L21" s="19" t="s">
        <v>2020</v>
      </c>
      <c r="M21" s="20" t="s">
        <v>123</v>
      </c>
      <c r="N21" s="20" t="s">
        <v>124</v>
      </c>
      <c r="O21" s="62"/>
      <c r="P21" s="62" t="s">
        <v>1894</v>
      </c>
      <c r="Q21" s="551"/>
      <c r="R21" s="218"/>
      <c r="S21" s="220"/>
      <c r="T21" s="220"/>
      <c r="U21" s="220"/>
      <c r="V21" s="220"/>
      <c r="W21" s="546"/>
      <c r="X21" s="546"/>
      <c r="Y21" s="219"/>
      <c r="Z21" s="5"/>
    </row>
    <row r="22" spans="1:26">
      <c r="A22" s="62" t="s">
        <v>125</v>
      </c>
      <c r="B22" s="1">
        <v>5</v>
      </c>
      <c r="C22" s="2">
        <v>21</v>
      </c>
      <c r="D22" s="21" t="s">
        <v>3021</v>
      </c>
      <c r="E22" s="1" t="s">
        <v>0</v>
      </c>
      <c r="F22" s="22" t="s">
        <v>126</v>
      </c>
      <c r="G22" s="23" t="s">
        <v>127</v>
      </c>
      <c r="H22" s="24">
        <v>31005</v>
      </c>
      <c r="I22" s="25">
        <v>306</v>
      </c>
      <c r="J22" s="18" t="s">
        <v>2292</v>
      </c>
      <c r="K22" s="149" t="s">
        <v>1541</v>
      </c>
      <c r="L22" s="19" t="s">
        <v>2021</v>
      </c>
      <c r="M22" s="20" t="s">
        <v>128</v>
      </c>
      <c r="N22" s="20" t="s">
        <v>129</v>
      </c>
      <c r="O22" s="62" t="s">
        <v>2774</v>
      </c>
      <c r="P22" s="62" t="s">
        <v>1895</v>
      </c>
      <c r="Q22" s="551"/>
      <c r="R22" s="218"/>
      <c r="S22" s="220"/>
      <c r="T22" s="220"/>
      <c r="U22" s="220"/>
      <c r="V22" s="220"/>
      <c r="W22" s="546"/>
      <c r="X22" s="546"/>
      <c r="Y22" s="219"/>
      <c r="Z22" s="5"/>
    </row>
    <row r="23" spans="1:26">
      <c r="A23" s="62" t="s">
        <v>130</v>
      </c>
      <c r="B23" s="1">
        <v>6</v>
      </c>
      <c r="C23" s="2">
        <v>22</v>
      </c>
      <c r="D23" s="21" t="s">
        <v>3021</v>
      </c>
      <c r="E23" s="1" t="s">
        <v>0</v>
      </c>
      <c r="F23" s="22" t="s">
        <v>89</v>
      </c>
      <c r="G23" s="23" t="s">
        <v>2287</v>
      </c>
      <c r="H23" s="24">
        <v>31006</v>
      </c>
      <c r="I23" s="25">
        <v>321</v>
      </c>
      <c r="J23" s="18" t="s">
        <v>131</v>
      </c>
      <c r="K23" s="149" t="s">
        <v>1541</v>
      </c>
      <c r="L23" s="19" t="s">
        <v>2022</v>
      </c>
      <c r="M23" s="20" t="s">
        <v>132</v>
      </c>
      <c r="N23" s="20" t="s">
        <v>133</v>
      </c>
      <c r="O23" s="62"/>
      <c r="P23" s="62" t="s">
        <v>1896</v>
      </c>
      <c r="Q23" s="551"/>
      <c r="R23" s="218"/>
      <c r="S23" s="220"/>
      <c r="T23" s="220"/>
      <c r="U23" s="220"/>
      <c r="V23" s="220"/>
      <c r="W23" s="546"/>
      <c r="X23" s="546"/>
      <c r="Y23" s="219"/>
      <c r="Z23" s="5"/>
    </row>
    <row r="24" spans="1:26">
      <c r="A24" s="62" t="s">
        <v>134</v>
      </c>
      <c r="B24" s="1">
        <v>7</v>
      </c>
      <c r="C24" s="2">
        <v>23</v>
      </c>
      <c r="D24" s="21" t="s">
        <v>3021</v>
      </c>
      <c r="E24" s="1" t="s">
        <v>0</v>
      </c>
      <c r="F24" s="22" t="s">
        <v>85</v>
      </c>
      <c r="G24" s="23" t="s">
        <v>22</v>
      </c>
      <c r="H24" s="24">
        <v>31007</v>
      </c>
      <c r="I24" s="25">
        <v>375</v>
      </c>
      <c r="J24" s="18" t="s">
        <v>135</v>
      </c>
      <c r="K24" s="149" t="s">
        <v>1541</v>
      </c>
      <c r="L24" s="19" t="s">
        <v>2023</v>
      </c>
      <c r="M24" s="20" t="s">
        <v>136</v>
      </c>
      <c r="N24" s="20" t="s">
        <v>137</v>
      </c>
      <c r="O24" s="62" t="s">
        <v>2775</v>
      </c>
      <c r="P24" s="62" t="s">
        <v>1897</v>
      </c>
      <c r="Q24" s="551"/>
      <c r="R24" s="218"/>
      <c r="S24" s="220"/>
      <c r="T24" s="220"/>
      <c r="U24" s="220"/>
      <c r="V24" s="220"/>
      <c r="W24" s="546"/>
      <c r="X24" s="546"/>
      <c r="Y24" s="219"/>
      <c r="Z24" s="5"/>
    </row>
    <row r="25" spans="1:26">
      <c r="A25" s="62" t="s">
        <v>138</v>
      </c>
      <c r="B25" s="1">
        <v>8</v>
      </c>
      <c r="C25" s="2">
        <v>24</v>
      </c>
      <c r="D25" s="21" t="s">
        <v>3021</v>
      </c>
      <c r="E25" s="1" t="s">
        <v>0</v>
      </c>
      <c r="F25" s="22" t="s">
        <v>47</v>
      </c>
      <c r="G25" s="23" t="s">
        <v>48</v>
      </c>
      <c r="H25" s="24">
        <v>31008</v>
      </c>
      <c r="I25" s="25">
        <v>390</v>
      </c>
      <c r="J25" s="18" t="s">
        <v>139</v>
      </c>
      <c r="K25" s="149" t="s">
        <v>1541</v>
      </c>
      <c r="L25" s="19" t="s">
        <v>2024</v>
      </c>
      <c r="M25" s="20" t="s">
        <v>140</v>
      </c>
      <c r="N25" s="20" t="s">
        <v>141</v>
      </c>
      <c r="O25" s="62"/>
      <c r="P25" s="62" t="s">
        <v>1898</v>
      </c>
      <c r="Q25" s="551"/>
      <c r="R25" s="218"/>
      <c r="S25" s="220"/>
      <c r="T25" s="220"/>
      <c r="U25" s="220"/>
      <c r="V25" s="220"/>
      <c r="W25" s="546"/>
      <c r="X25" s="546"/>
      <c r="Y25" s="219"/>
      <c r="Z25" s="5"/>
    </row>
    <row r="26" spans="1:26">
      <c r="A26" s="62" t="s">
        <v>3024</v>
      </c>
      <c r="B26" s="1">
        <v>9</v>
      </c>
      <c r="C26" s="2"/>
      <c r="D26" s="21" t="s">
        <v>3025</v>
      </c>
      <c r="E26" s="1" t="s">
        <v>0</v>
      </c>
      <c r="F26" s="22" t="s">
        <v>3026</v>
      </c>
      <c r="G26" s="23" t="s">
        <v>3027</v>
      </c>
      <c r="H26" s="24"/>
      <c r="I26" s="25"/>
      <c r="J26" s="18" t="s">
        <v>30</v>
      </c>
      <c r="K26" s="149" t="s">
        <v>1541</v>
      </c>
      <c r="L26" s="19" t="s">
        <v>3028</v>
      </c>
      <c r="M26" s="20" t="s">
        <v>3029</v>
      </c>
      <c r="N26" s="20" t="s">
        <v>3030</v>
      </c>
      <c r="O26" s="62"/>
      <c r="P26" s="62" t="s">
        <v>3031</v>
      </c>
      <c r="Q26" s="551"/>
      <c r="R26" s="218"/>
      <c r="S26" s="220"/>
      <c r="T26" s="220"/>
      <c r="U26" s="220"/>
      <c r="V26" s="220"/>
      <c r="W26" s="546"/>
      <c r="X26" s="546"/>
      <c r="Y26" s="219"/>
      <c r="Z26" s="5"/>
    </row>
    <row r="27" spans="1:26">
      <c r="A27" s="62" t="s">
        <v>142</v>
      </c>
      <c r="B27" s="26">
        <v>1</v>
      </c>
      <c r="C27" s="2">
        <v>25</v>
      </c>
      <c r="D27" s="26" t="s">
        <v>143</v>
      </c>
      <c r="E27" s="1" t="s">
        <v>0</v>
      </c>
      <c r="F27" s="27" t="s">
        <v>3032</v>
      </c>
      <c r="G27" s="28" t="s">
        <v>144</v>
      </c>
      <c r="H27" s="29"/>
      <c r="I27" s="30"/>
      <c r="J27" s="18" t="s">
        <v>145</v>
      </c>
      <c r="K27" s="149" t="s">
        <v>1541</v>
      </c>
      <c r="L27" s="19" t="s">
        <v>1651</v>
      </c>
      <c r="M27" s="20" t="s">
        <v>146</v>
      </c>
      <c r="N27" s="20" t="s">
        <v>2293</v>
      </c>
      <c r="O27" s="62"/>
      <c r="P27" s="62" t="s">
        <v>1983</v>
      </c>
      <c r="Q27" s="551"/>
      <c r="R27" s="218"/>
      <c r="S27" s="220"/>
      <c r="T27" s="220"/>
      <c r="U27" s="220"/>
      <c r="V27" s="220"/>
      <c r="W27" s="546"/>
      <c r="X27" s="546"/>
      <c r="Y27" s="219"/>
      <c r="Z27" s="5"/>
    </row>
    <row r="28" spans="1:26">
      <c r="A28" s="62" t="s">
        <v>147</v>
      </c>
      <c r="B28" s="31" t="s">
        <v>1667</v>
      </c>
      <c r="C28" s="2">
        <v>26</v>
      </c>
      <c r="D28" s="31" t="s">
        <v>143</v>
      </c>
      <c r="E28" s="1" t="s">
        <v>0</v>
      </c>
      <c r="F28" s="32" t="s">
        <v>2294</v>
      </c>
      <c r="G28" s="33" t="s">
        <v>2294</v>
      </c>
      <c r="H28" s="34"/>
      <c r="I28" s="35"/>
      <c r="J28" s="18" t="s">
        <v>13</v>
      </c>
      <c r="K28" s="149" t="s">
        <v>1541</v>
      </c>
      <c r="L28" s="19" t="s">
        <v>2025</v>
      </c>
      <c r="M28" s="20" t="s">
        <v>2295</v>
      </c>
      <c r="N28" s="20" t="s">
        <v>2296</v>
      </c>
      <c r="O28" s="62" t="s">
        <v>2776</v>
      </c>
      <c r="P28" s="62" t="s">
        <v>1992</v>
      </c>
      <c r="Q28" s="551"/>
      <c r="R28" s="218"/>
      <c r="S28" s="220"/>
      <c r="T28" s="220"/>
      <c r="U28" s="220"/>
      <c r="V28" s="220"/>
      <c r="W28" s="527"/>
      <c r="X28" s="546"/>
      <c r="Y28" s="219">
        <v>2</v>
      </c>
      <c r="Z28" s="5"/>
    </row>
    <row r="29" spans="1:26">
      <c r="A29" s="62" t="s">
        <v>148</v>
      </c>
      <c r="B29" s="31" t="s">
        <v>1667</v>
      </c>
      <c r="C29" s="2">
        <v>27</v>
      </c>
      <c r="D29" s="31" t="s">
        <v>143</v>
      </c>
      <c r="E29" s="1" t="s">
        <v>0</v>
      </c>
      <c r="F29" s="32" t="s">
        <v>3033</v>
      </c>
      <c r="G29" s="33" t="s">
        <v>2297</v>
      </c>
      <c r="H29" s="34"/>
      <c r="I29" s="35"/>
      <c r="J29" s="18" t="s">
        <v>2298</v>
      </c>
      <c r="K29" s="149" t="s">
        <v>1541</v>
      </c>
      <c r="L29" s="19" t="s">
        <v>2026</v>
      </c>
      <c r="M29" s="20" t="s">
        <v>2299</v>
      </c>
      <c r="N29" s="20" t="s">
        <v>2300</v>
      </c>
      <c r="O29" s="62" t="s">
        <v>2777</v>
      </c>
      <c r="P29" s="62" t="s">
        <v>1994</v>
      </c>
      <c r="Q29" s="551" t="s">
        <v>3187</v>
      </c>
      <c r="R29" s="218"/>
      <c r="S29" s="220"/>
      <c r="T29" s="220"/>
      <c r="U29" s="220"/>
      <c r="V29" s="220"/>
      <c r="W29" s="527"/>
      <c r="X29" s="546"/>
      <c r="Y29" s="219">
        <v>1</v>
      </c>
      <c r="Z29" s="5" t="s">
        <v>3020</v>
      </c>
    </row>
    <row r="30" spans="1:26">
      <c r="A30" s="62" t="s">
        <v>2301</v>
      </c>
      <c r="B30" s="31" t="s">
        <v>1667</v>
      </c>
      <c r="C30" s="2">
        <v>28</v>
      </c>
      <c r="D30" s="31" t="s">
        <v>143</v>
      </c>
      <c r="E30" s="1" t="s">
        <v>0</v>
      </c>
      <c r="F30" s="32" t="s">
        <v>3034</v>
      </c>
      <c r="G30" s="33" t="s">
        <v>2302</v>
      </c>
      <c r="H30" s="34"/>
      <c r="I30" s="35"/>
      <c r="J30" s="18" t="s">
        <v>2303</v>
      </c>
      <c r="K30" s="149" t="s">
        <v>1541</v>
      </c>
      <c r="L30" s="19" t="s">
        <v>1649</v>
      </c>
      <c r="M30" s="20" t="s">
        <v>2304</v>
      </c>
      <c r="N30" s="20" t="s">
        <v>2305</v>
      </c>
      <c r="O30" s="62"/>
      <c r="P30" s="62" t="s">
        <v>1995</v>
      </c>
      <c r="Q30" s="551"/>
      <c r="R30" s="218"/>
      <c r="S30" s="220"/>
      <c r="T30" s="220"/>
      <c r="U30" s="220"/>
      <c r="V30" s="220"/>
      <c r="W30" s="527"/>
      <c r="X30" s="546"/>
      <c r="Y30" s="219"/>
      <c r="Z30" s="5"/>
    </row>
    <row r="31" spans="1:26">
      <c r="A31" s="62" t="s">
        <v>149</v>
      </c>
      <c r="B31" s="31" t="s">
        <v>2306</v>
      </c>
      <c r="C31" s="2">
        <v>29</v>
      </c>
      <c r="D31" s="31" t="s">
        <v>143</v>
      </c>
      <c r="E31" s="1" t="s">
        <v>0</v>
      </c>
      <c r="F31" s="32" t="s">
        <v>3035</v>
      </c>
      <c r="G31" s="33" t="s">
        <v>22</v>
      </c>
      <c r="H31" s="34"/>
      <c r="I31" s="35"/>
      <c r="J31" s="18" t="s">
        <v>2307</v>
      </c>
      <c r="K31" s="149" t="s">
        <v>1541</v>
      </c>
      <c r="L31" s="19" t="s">
        <v>2027</v>
      </c>
      <c r="M31" s="20" t="s">
        <v>2308</v>
      </c>
      <c r="N31" s="20" t="s">
        <v>2309</v>
      </c>
      <c r="O31" s="62" t="s">
        <v>2778</v>
      </c>
      <c r="P31" s="62" t="s">
        <v>1993</v>
      </c>
      <c r="Q31" s="551"/>
      <c r="R31" s="218"/>
      <c r="S31" s="220"/>
      <c r="T31" s="220"/>
      <c r="U31" s="220"/>
      <c r="V31" s="220"/>
      <c r="W31" s="527"/>
      <c r="X31" s="546"/>
      <c r="Y31" s="219"/>
      <c r="Z31" s="5"/>
    </row>
    <row r="32" spans="1:26" ht="21.75" customHeight="1">
      <c r="A32" s="185" t="s">
        <v>2310</v>
      </c>
      <c r="B32" s="36">
        <v>1</v>
      </c>
      <c r="C32" s="2">
        <v>30</v>
      </c>
      <c r="D32" s="36" t="s">
        <v>3036</v>
      </c>
      <c r="E32" s="1" t="s">
        <v>0</v>
      </c>
      <c r="F32" s="37" t="s">
        <v>3037</v>
      </c>
      <c r="G32" s="38" t="s">
        <v>2311</v>
      </c>
      <c r="H32" s="39"/>
      <c r="I32" s="40"/>
      <c r="J32" s="18" t="s">
        <v>150</v>
      </c>
      <c r="K32" s="149" t="s">
        <v>1541</v>
      </c>
      <c r="L32" s="19" t="s">
        <v>1650</v>
      </c>
      <c r="M32" s="20" t="s">
        <v>151</v>
      </c>
      <c r="N32" s="20"/>
      <c r="O32" s="62"/>
      <c r="P32" s="62" t="s">
        <v>2651</v>
      </c>
      <c r="Q32" s="551"/>
      <c r="R32" s="218"/>
      <c r="S32" s="220"/>
      <c r="T32" s="220"/>
      <c r="U32" s="220"/>
      <c r="V32" s="220"/>
      <c r="W32" s="546"/>
      <c r="X32" s="547"/>
      <c r="Y32" s="219"/>
      <c r="Z32" s="5"/>
    </row>
    <row r="33" spans="1:26" ht="21.75" customHeight="1">
      <c r="A33" s="185" t="s">
        <v>2312</v>
      </c>
      <c r="B33" s="36">
        <v>2</v>
      </c>
      <c r="C33" s="2">
        <v>31</v>
      </c>
      <c r="D33" s="36" t="s">
        <v>3036</v>
      </c>
      <c r="E33" s="1" t="s">
        <v>0</v>
      </c>
      <c r="F33" s="37" t="s">
        <v>2313</v>
      </c>
      <c r="G33" s="38" t="s">
        <v>2314</v>
      </c>
      <c r="H33" s="39"/>
      <c r="I33" s="40"/>
      <c r="J33" s="18" t="s">
        <v>145</v>
      </c>
      <c r="K33" s="149" t="s">
        <v>1541</v>
      </c>
      <c r="L33" s="19" t="s">
        <v>1651</v>
      </c>
      <c r="M33" s="20" t="s">
        <v>152</v>
      </c>
      <c r="N33" s="20"/>
      <c r="O33" s="62"/>
      <c r="P33" s="62" t="s">
        <v>2652</v>
      </c>
      <c r="Q33" s="551"/>
      <c r="R33" s="218"/>
      <c r="S33" s="220"/>
      <c r="T33" s="220"/>
      <c r="U33" s="220"/>
      <c r="V33" s="220"/>
      <c r="W33" s="546"/>
      <c r="X33" s="547"/>
      <c r="Y33" s="219"/>
      <c r="Z33" s="5"/>
    </row>
    <row r="34" spans="1:26">
      <c r="A34" s="62" t="s">
        <v>153</v>
      </c>
      <c r="B34" s="1">
        <v>1</v>
      </c>
      <c r="C34" s="2">
        <v>32</v>
      </c>
      <c r="D34" s="13" t="s">
        <v>3018</v>
      </c>
      <c r="E34" s="1" t="s">
        <v>1</v>
      </c>
      <c r="F34" s="14" t="s">
        <v>154</v>
      </c>
      <c r="G34" s="15" t="s">
        <v>31</v>
      </c>
      <c r="H34" s="16">
        <v>22001</v>
      </c>
      <c r="I34" s="17">
        <v>4</v>
      </c>
      <c r="J34" s="18" t="s">
        <v>32</v>
      </c>
      <c r="K34" s="149" t="s">
        <v>1666</v>
      </c>
      <c r="L34" s="19" t="s">
        <v>3114</v>
      </c>
      <c r="M34" s="20" t="s">
        <v>155</v>
      </c>
      <c r="N34" s="20" t="s">
        <v>156</v>
      </c>
      <c r="O34" s="62" t="s">
        <v>2779</v>
      </c>
      <c r="P34" s="62" t="s">
        <v>1714</v>
      </c>
      <c r="Q34" s="551" t="s">
        <v>3187</v>
      </c>
      <c r="R34" s="218"/>
      <c r="S34" s="220"/>
      <c r="T34" s="220"/>
      <c r="U34" s="220"/>
      <c r="V34" s="220"/>
      <c r="W34" s="546"/>
      <c r="X34" s="546"/>
      <c r="Y34" s="219">
        <v>30</v>
      </c>
      <c r="Z34" s="5"/>
    </row>
    <row r="35" spans="1:26">
      <c r="A35" s="62" t="s">
        <v>157</v>
      </c>
      <c r="B35" s="1">
        <v>2</v>
      </c>
      <c r="C35" s="2">
        <v>33</v>
      </c>
      <c r="D35" s="13" t="s">
        <v>3018</v>
      </c>
      <c r="E35" s="1" t="s">
        <v>1</v>
      </c>
      <c r="F35" s="14" t="s">
        <v>158</v>
      </c>
      <c r="G35" s="15" t="s">
        <v>2315</v>
      </c>
      <c r="H35" s="16">
        <v>22002</v>
      </c>
      <c r="I35" s="17">
        <v>13</v>
      </c>
      <c r="J35" s="18" t="s">
        <v>33</v>
      </c>
      <c r="K35" s="149" t="s">
        <v>1666</v>
      </c>
      <c r="L35" s="19" t="s">
        <v>2028</v>
      </c>
      <c r="M35" s="20" t="s">
        <v>159</v>
      </c>
      <c r="N35" s="20" t="s">
        <v>160</v>
      </c>
      <c r="O35" s="62" t="s">
        <v>2780</v>
      </c>
      <c r="P35" s="62" t="s">
        <v>1715</v>
      </c>
      <c r="Q35" s="551"/>
      <c r="R35" s="218"/>
      <c r="S35" s="220"/>
      <c r="T35" s="220"/>
      <c r="U35" s="220"/>
      <c r="V35" s="220"/>
      <c r="W35" s="546"/>
      <c r="X35" s="546"/>
      <c r="Y35" s="219"/>
      <c r="Z35" s="5"/>
    </row>
    <row r="36" spans="1:26">
      <c r="A36" s="62" t="s">
        <v>161</v>
      </c>
      <c r="B36" s="1">
        <v>3</v>
      </c>
      <c r="C36" s="2">
        <v>34</v>
      </c>
      <c r="D36" s="13" t="s">
        <v>3018</v>
      </c>
      <c r="E36" s="1" t="s">
        <v>1</v>
      </c>
      <c r="F36" s="14" t="s">
        <v>162</v>
      </c>
      <c r="G36" s="15" t="s">
        <v>362</v>
      </c>
      <c r="H36" s="16">
        <v>22003</v>
      </c>
      <c r="I36" s="17">
        <v>23</v>
      </c>
      <c r="J36" s="18" t="s">
        <v>34</v>
      </c>
      <c r="K36" s="149" t="s">
        <v>1666</v>
      </c>
      <c r="L36" s="19" t="s">
        <v>3117</v>
      </c>
      <c r="M36" s="20" t="s">
        <v>163</v>
      </c>
      <c r="N36" s="20" t="s">
        <v>164</v>
      </c>
      <c r="O36" s="548" t="s">
        <v>3173</v>
      </c>
      <c r="P36" s="62" t="s">
        <v>1716</v>
      </c>
      <c r="Q36" s="551"/>
      <c r="R36" s="218"/>
      <c r="S36" s="220"/>
      <c r="T36" s="220"/>
      <c r="U36" s="220"/>
      <c r="V36" s="220"/>
      <c r="W36" s="546"/>
      <c r="X36" s="546"/>
      <c r="Y36" s="219"/>
      <c r="Z36" s="5"/>
    </row>
    <row r="37" spans="1:26">
      <c r="A37" s="62" t="s">
        <v>165</v>
      </c>
      <c r="B37" s="1">
        <v>4</v>
      </c>
      <c r="C37" s="2">
        <v>35</v>
      </c>
      <c r="D37" s="13" t="s">
        <v>3018</v>
      </c>
      <c r="E37" s="1" t="s">
        <v>1</v>
      </c>
      <c r="F37" s="14" t="s">
        <v>166</v>
      </c>
      <c r="G37" s="15" t="s">
        <v>167</v>
      </c>
      <c r="H37" s="16">
        <v>22004</v>
      </c>
      <c r="I37" s="17">
        <v>35</v>
      </c>
      <c r="J37" s="18" t="s">
        <v>35</v>
      </c>
      <c r="K37" s="149" t="s">
        <v>1666</v>
      </c>
      <c r="L37" s="19" t="s">
        <v>2029</v>
      </c>
      <c r="M37" s="20" t="s">
        <v>168</v>
      </c>
      <c r="N37" s="20" t="s">
        <v>169</v>
      </c>
      <c r="O37" s="62" t="s">
        <v>2781</v>
      </c>
      <c r="P37" s="62" t="s">
        <v>1717</v>
      </c>
      <c r="Q37" s="551"/>
      <c r="R37" s="218"/>
      <c r="S37" s="220"/>
      <c r="T37" s="220"/>
      <c r="U37" s="220"/>
      <c r="V37" s="220"/>
      <c r="W37" s="546"/>
      <c r="X37" s="546"/>
      <c r="Y37" s="219"/>
      <c r="Z37" s="5"/>
    </row>
    <row r="38" spans="1:26">
      <c r="A38" s="62" t="s">
        <v>170</v>
      </c>
      <c r="B38" s="1">
        <v>5</v>
      </c>
      <c r="C38" s="2">
        <v>36</v>
      </c>
      <c r="D38" s="13" t="s">
        <v>3018</v>
      </c>
      <c r="E38" s="1" t="s">
        <v>1</v>
      </c>
      <c r="F38" s="14" t="s">
        <v>171</v>
      </c>
      <c r="G38" s="15" t="s">
        <v>172</v>
      </c>
      <c r="H38" s="16">
        <v>22005</v>
      </c>
      <c r="I38" s="17">
        <v>37</v>
      </c>
      <c r="J38" s="18" t="s">
        <v>36</v>
      </c>
      <c r="K38" s="149" t="s">
        <v>1666</v>
      </c>
      <c r="L38" s="19" t="s">
        <v>2222</v>
      </c>
      <c r="M38" s="20" t="s">
        <v>173</v>
      </c>
      <c r="N38" s="20" t="s">
        <v>174</v>
      </c>
      <c r="O38" s="62" t="s">
        <v>2782</v>
      </c>
      <c r="P38" s="62" t="s">
        <v>1718</v>
      </c>
      <c r="Q38" s="551"/>
      <c r="R38" s="218"/>
      <c r="S38" s="220"/>
      <c r="T38" s="220"/>
      <c r="U38" s="220"/>
      <c r="V38" s="220"/>
      <c r="W38" s="546"/>
      <c r="X38" s="546"/>
      <c r="Y38" s="219">
        <v>32</v>
      </c>
      <c r="Z38" s="5"/>
    </row>
    <row r="39" spans="1:26">
      <c r="A39" s="62" t="s">
        <v>175</v>
      </c>
      <c r="B39" s="1">
        <v>6</v>
      </c>
      <c r="C39" s="2">
        <v>37</v>
      </c>
      <c r="D39" s="13" t="s">
        <v>3018</v>
      </c>
      <c r="E39" s="1" t="s">
        <v>1</v>
      </c>
      <c r="F39" s="14" t="s">
        <v>176</v>
      </c>
      <c r="G39" s="15" t="s">
        <v>2316</v>
      </c>
      <c r="H39" s="16">
        <v>22006</v>
      </c>
      <c r="I39" s="17">
        <v>39</v>
      </c>
      <c r="J39" s="18" t="s">
        <v>37</v>
      </c>
      <c r="K39" s="149" t="s">
        <v>1666</v>
      </c>
      <c r="L39" s="19" t="s">
        <v>2030</v>
      </c>
      <c r="M39" s="20" t="s">
        <v>177</v>
      </c>
      <c r="N39" s="20" t="s">
        <v>178</v>
      </c>
      <c r="O39" s="62" t="s">
        <v>2783</v>
      </c>
      <c r="P39" s="62" t="s">
        <v>1719</v>
      </c>
      <c r="Q39" s="551"/>
      <c r="R39" s="218"/>
      <c r="S39" s="220"/>
      <c r="T39" s="220"/>
      <c r="U39" s="220"/>
      <c r="V39" s="220"/>
      <c r="W39" s="546"/>
      <c r="X39" s="546"/>
      <c r="Y39" s="219"/>
      <c r="Z39" s="5"/>
    </row>
    <row r="40" spans="1:26">
      <c r="A40" s="62" t="s">
        <v>179</v>
      </c>
      <c r="B40" s="1">
        <v>7</v>
      </c>
      <c r="C40" s="2">
        <v>38</v>
      </c>
      <c r="D40" s="13" t="s">
        <v>3018</v>
      </c>
      <c r="E40" s="1" t="s">
        <v>1</v>
      </c>
      <c r="F40" s="14" t="s">
        <v>180</v>
      </c>
      <c r="G40" s="15" t="s">
        <v>2317</v>
      </c>
      <c r="H40" s="16">
        <v>22007</v>
      </c>
      <c r="I40" s="17">
        <v>44</v>
      </c>
      <c r="J40" s="18" t="s">
        <v>38</v>
      </c>
      <c r="K40" s="149" t="s">
        <v>1666</v>
      </c>
      <c r="L40" s="19" t="s">
        <v>2031</v>
      </c>
      <c r="M40" s="20" t="s">
        <v>181</v>
      </c>
      <c r="N40" s="20" t="s">
        <v>182</v>
      </c>
      <c r="O40" s="62" t="s">
        <v>2784</v>
      </c>
      <c r="P40" s="62" t="s">
        <v>1720</v>
      </c>
      <c r="Q40" s="551"/>
      <c r="R40" s="218"/>
      <c r="S40" s="220"/>
      <c r="T40" s="220"/>
      <c r="U40" s="220"/>
      <c r="V40" s="220"/>
      <c r="W40" s="546"/>
      <c r="X40" s="546"/>
      <c r="Y40" s="219"/>
      <c r="Z40" s="5"/>
    </row>
    <row r="41" spans="1:26">
      <c r="A41" s="62" t="s">
        <v>183</v>
      </c>
      <c r="B41" s="1">
        <v>8</v>
      </c>
      <c r="C41" s="2">
        <v>39</v>
      </c>
      <c r="D41" s="13" t="s">
        <v>3018</v>
      </c>
      <c r="E41" s="1" t="s">
        <v>1</v>
      </c>
      <c r="F41" s="14" t="s">
        <v>184</v>
      </c>
      <c r="G41" s="15" t="s">
        <v>2318</v>
      </c>
      <c r="H41" s="16">
        <v>22008</v>
      </c>
      <c r="I41" s="17">
        <v>45</v>
      </c>
      <c r="J41" s="18" t="s">
        <v>185</v>
      </c>
      <c r="K41" s="149" t="s">
        <v>1666</v>
      </c>
      <c r="L41" s="19" t="s">
        <v>2032</v>
      </c>
      <c r="M41" s="20" t="s">
        <v>186</v>
      </c>
      <c r="N41" s="20" t="s">
        <v>187</v>
      </c>
      <c r="O41" s="62"/>
      <c r="P41" s="62" t="s">
        <v>1721</v>
      </c>
      <c r="Q41" s="551"/>
      <c r="R41" s="218"/>
      <c r="S41" s="220"/>
      <c r="T41" s="220"/>
      <c r="U41" s="220"/>
      <c r="V41" s="220"/>
      <c r="W41" s="546"/>
      <c r="X41" s="546"/>
      <c r="Y41" s="219"/>
      <c r="Z41" s="5"/>
    </row>
    <row r="42" spans="1:26">
      <c r="A42" s="62" t="s">
        <v>188</v>
      </c>
      <c r="B42" s="1">
        <v>9</v>
      </c>
      <c r="C42" s="2">
        <v>40</v>
      </c>
      <c r="D42" s="13" t="s">
        <v>3018</v>
      </c>
      <c r="E42" s="1" t="s">
        <v>1</v>
      </c>
      <c r="F42" s="14" t="s">
        <v>189</v>
      </c>
      <c r="G42" s="15" t="s">
        <v>190</v>
      </c>
      <c r="H42" s="16">
        <v>22009</v>
      </c>
      <c r="I42" s="17">
        <v>48</v>
      </c>
      <c r="J42" s="18" t="s">
        <v>191</v>
      </c>
      <c r="K42" s="149" t="s">
        <v>1666</v>
      </c>
      <c r="L42" s="19" t="s">
        <v>2033</v>
      </c>
      <c r="M42" s="20" t="s">
        <v>192</v>
      </c>
      <c r="N42" s="20" t="s">
        <v>193</v>
      </c>
      <c r="O42" s="62" t="s">
        <v>2785</v>
      </c>
      <c r="P42" s="62" t="s">
        <v>1722</v>
      </c>
      <c r="Q42" s="551" t="s">
        <v>3187</v>
      </c>
      <c r="R42" s="218"/>
      <c r="S42" s="220"/>
      <c r="T42" s="220"/>
      <c r="U42" s="220"/>
      <c r="V42" s="220"/>
      <c r="W42" s="546"/>
      <c r="X42" s="546"/>
      <c r="Y42" s="219">
        <v>33</v>
      </c>
      <c r="Z42" s="5"/>
    </row>
    <row r="43" spans="1:26">
      <c r="A43" s="62" t="s">
        <v>194</v>
      </c>
      <c r="B43" s="1">
        <v>10</v>
      </c>
      <c r="C43" s="2">
        <v>41</v>
      </c>
      <c r="D43" s="13" t="s">
        <v>3018</v>
      </c>
      <c r="E43" s="1" t="s">
        <v>1</v>
      </c>
      <c r="F43" s="14" t="s">
        <v>195</v>
      </c>
      <c r="G43" s="15" t="s">
        <v>196</v>
      </c>
      <c r="H43" s="16">
        <v>22010</v>
      </c>
      <c r="I43" s="17">
        <v>71</v>
      </c>
      <c r="J43" s="18" t="s">
        <v>320</v>
      </c>
      <c r="K43" s="149" t="s">
        <v>1666</v>
      </c>
      <c r="L43" s="19" t="s">
        <v>2223</v>
      </c>
      <c r="M43" s="20" t="s">
        <v>198</v>
      </c>
      <c r="N43" s="20" t="s">
        <v>199</v>
      </c>
      <c r="O43" s="62" t="s">
        <v>2786</v>
      </c>
      <c r="P43" s="62" t="s">
        <v>1723</v>
      </c>
      <c r="Q43" s="551" t="s">
        <v>3187</v>
      </c>
      <c r="R43" s="218"/>
      <c r="S43" s="220"/>
      <c r="T43" s="220"/>
      <c r="U43" s="220"/>
      <c r="V43" s="220"/>
      <c r="W43" s="546"/>
      <c r="X43" s="546"/>
      <c r="Y43" s="219">
        <v>34</v>
      </c>
      <c r="Z43" s="5"/>
    </row>
    <row r="44" spans="1:26">
      <c r="A44" s="62" t="s">
        <v>200</v>
      </c>
      <c r="B44" s="1">
        <v>11</v>
      </c>
      <c r="C44" s="2">
        <v>42</v>
      </c>
      <c r="D44" s="13" t="s">
        <v>3018</v>
      </c>
      <c r="E44" s="1" t="s">
        <v>1</v>
      </c>
      <c r="F44" s="14" t="s">
        <v>201</v>
      </c>
      <c r="G44" s="15" t="s">
        <v>202</v>
      </c>
      <c r="H44" s="16">
        <v>22011</v>
      </c>
      <c r="I44" s="17">
        <v>91</v>
      </c>
      <c r="J44" s="18" t="s">
        <v>203</v>
      </c>
      <c r="K44" s="149" t="s">
        <v>1666</v>
      </c>
      <c r="L44" s="19" t="s">
        <v>2224</v>
      </c>
      <c r="M44" s="20" t="s">
        <v>204</v>
      </c>
      <c r="N44" s="20" t="s">
        <v>205</v>
      </c>
      <c r="O44" s="548" t="s">
        <v>3174</v>
      </c>
      <c r="P44" s="62" t="s">
        <v>1724</v>
      </c>
      <c r="Q44" s="551"/>
      <c r="R44" s="218"/>
      <c r="S44" s="220"/>
      <c r="T44" s="220"/>
      <c r="U44" s="220"/>
      <c r="V44" s="220"/>
      <c r="W44" s="546"/>
      <c r="X44" s="546"/>
      <c r="Y44" s="219">
        <v>35</v>
      </c>
      <c r="Z44" s="5"/>
    </row>
    <row r="45" spans="1:26">
      <c r="A45" s="62" t="s">
        <v>206</v>
      </c>
      <c r="B45" s="1">
        <v>12</v>
      </c>
      <c r="C45" s="2">
        <v>43</v>
      </c>
      <c r="D45" s="13" t="s">
        <v>3018</v>
      </c>
      <c r="E45" s="1" t="s">
        <v>1</v>
      </c>
      <c r="F45" s="14" t="s">
        <v>207</v>
      </c>
      <c r="G45" s="15" t="s">
        <v>208</v>
      </c>
      <c r="H45" s="16">
        <v>22012</v>
      </c>
      <c r="I45" s="17">
        <v>101</v>
      </c>
      <c r="J45" s="18" t="s">
        <v>209</v>
      </c>
      <c r="K45" s="149" t="s">
        <v>1666</v>
      </c>
      <c r="L45" s="19" t="s">
        <v>3116</v>
      </c>
      <c r="M45" s="20" t="s">
        <v>210</v>
      </c>
      <c r="N45" s="20" t="s">
        <v>211</v>
      </c>
      <c r="O45" s="62" t="s">
        <v>3038</v>
      </c>
      <c r="P45" s="62" t="s">
        <v>1725</v>
      </c>
      <c r="Q45" s="551"/>
      <c r="R45" s="218"/>
      <c r="S45" s="220"/>
      <c r="T45" s="220"/>
      <c r="U45" s="220"/>
      <c r="V45" s="220"/>
      <c r="W45" s="546"/>
      <c r="X45" s="546"/>
      <c r="Y45" s="219">
        <v>36</v>
      </c>
      <c r="Z45" s="5"/>
    </row>
    <row r="46" spans="1:26">
      <c r="A46" s="62" t="s">
        <v>212</v>
      </c>
      <c r="B46" s="1">
        <v>13</v>
      </c>
      <c r="C46" s="2">
        <v>44</v>
      </c>
      <c r="D46" s="13" t="s">
        <v>3018</v>
      </c>
      <c r="E46" s="1" t="s">
        <v>1</v>
      </c>
      <c r="F46" s="14" t="s">
        <v>213</v>
      </c>
      <c r="G46" s="15" t="s">
        <v>214</v>
      </c>
      <c r="H46" s="16">
        <v>22013</v>
      </c>
      <c r="I46" s="17">
        <v>104</v>
      </c>
      <c r="J46" s="18" t="s">
        <v>215</v>
      </c>
      <c r="K46" s="149" t="s">
        <v>1666</v>
      </c>
      <c r="L46" s="19" t="s">
        <v>2034</v>
      </c>
      <c r="M46" s="20" t="s">
        <v>216</v>
      </c>
      <c r="N46" s="20" t="s">
        <v>217</v>
      </c>
      <c r="O46" s="62" t="s">
        <v>2787</v>
      </c>
      <c r="P46" s="62" t="s">
        <v>1726</v>
      </c>
      <c r="Q46" s="551" t="s">
        <v>3187</v>
      </c>
      <c r="R46" s="218"/>
      <c r="S46" s="220"/>
      <c r="T46" s="220"/>
      <c r="U46" s="220"/>
      <c r="V46" s="220"/>
      <c r="W46" s="546"/>
      <c r="X46" s="546"/>
      <c r="Y46" s="219">
        <v>37</v>
      </c>
      <c r="Z46" s="5"/>
    </row>
    <row r="47" spans="1:26">
      <c r="A47" s="62" t="s">
        <v>218</v>
      </c>
      <c r="B47" s="1">
        <v>14</v>
      </c>
      <c r="C47" s="2">
        <v>45</v>
      </c>
      <c r="D47" s="13" t="s">
        <v>3018</v>
      </c>
      <c r="E47" s="1" t="s">
        <v>1</v>
      </c>
      <c r="F47" s="14" t="s">
        <v>219</v>
      </c>
      <c r="G47" s="15" t="s">
        <v>2319</v>
      </c>
      <c r="H47" s="16">
        <v>22014</v>
      </c>
      <c r="I47" s="17">
        <v>106</v>
      </c>
      <c r="J47" s="18" t="s">
        <v>220</v>
      </c>
      <c r="K47" s="149" t="s">
        <v>1666</v>
      </c>
      <c r="L47" s="19" t="s">
        <v>2035</v>
      </c>
      <c r="M47" s="20" t="s">
        <v>221</v>
      </c>
      <c r="N47" s="20" t="s">
        <v>222</v>
      </c>
      <c r="O47" s="62" t="s">
        <v>2788</v>
      </c>
      <c r="P47" s="62" t="s">
        <v>1727</v>
      </c>
      <c r="Q47" s="551"/>
      <c r="R47" s="218"/>
      <c r="S47" s="220"/>
      <c r="T47" s="220"/>
      <c r="U47" s="220"/>
      <c r="V47" s="220"/>
      <c r="W47" s="546"/>
      <c r="X47" s="546"/>
      <c r="Y47" s="219"/>
      <c r="Z47" s="5"/>
    </row>
    <row r="48" spans="1:26">
      <c r="A48" s="62" t="s">
        <v>223</v>
      </c>
      <c r="B48" s="1">
        <v>15</v>
      </c>
      <c r="C48" s="2">
        <v>46</v>
      </c>
      <c r="D48" s="13" t="s">
        <v>3018</v>
      </c>
      <c r="E48" s="1" t="s">
        <v>1</v>
      </c>
      <c r="F48" s="14" t="s">
        <v>224</v>
      </c>
      <c r="G48" s="15" t="s">
        <v>225</v>
      </c>
      <c r="H48" s="16">
        <v>22015</v>
      </c>
      <c r="I48" s="17">
        <v>113</v>
      </c>
      <c r="J48" s="18" t="s">
        <v>215</v>
      </c>
      <c r="K48" s="149" t="s">
        <v>1666</v>
      </c>
      <c r="L48" s="19" t="s">
        <v>2225</v>
      </c>
      <c r="M48" s="20" t="s">
        <v>226</v>
      </c>
      <c r="N48" s="20" t="s">
        <v>227</v>
      </c>
      <c r="O48" s="62" t="s">
        <v>2789</v>
      </c>
      <c r="P48" s="62" t="s">
        <v>1728</v>
      </c>
      <c r="Q48" s="551"/>
      <c r="R48" s="218"/>
      <c r="S48" s="220"/>
      <c r="T48" s="220"/>
      <c r="U48" s="220"/>
      <c r="V48" s="220"/>
      <c r="W48" s="546"/>
      <c r="X48" s="546"/>
      <c r="Y48" s="219"/>
      <c r="Z48" s="5"/>
    </row>
    <row r="49" spans="1:26">
      <c r="A49" s="62" t="s">
        <v>228</v>
      </c>
      <c r="B49" s="1">
        <v>16</v>
      </c>
      <c r="C49" s="2">
        <v>47</v>
      </c>
      <c r="D49" s="13" t="s">
        <v>3018</v>
      </c>
      <c r="E49" s="1" t="s">
        <v>1</v>
      </c>
      <c r="F49" s="14" t="s">
        <v>229</v>
      </c>
      <c r="G49" s="15" t="s">
        <v>230</v>
      </c>
      <c r="H49" s="16">
        <v>22016</v>
      </c>
      <c r="I49" s="17">
        <v>114</v>
      </c>
      <c r="J49" s="18" t="s">
        <v>231</v>
      </c>
      <c r="K49" s="149" t="s">
        <v>1666</v>
      </c>
      <c r="L49" s="19" t="s">
        <v>2036</v>
      </c>
      <c r="M49" s="20" t="s">
        <v>232</v>
      </c>
      <c r="N49" s="20" t="s">
        <v>233</v>
      </c>
      <c r="O49" s="62" t="s">
        <v>2790</v>
      </c>
      <c r="P49" s="62" t="s">
        <v>1729</v>
      </c>
      <c r="Q49" s="551"/>
      <c r="R49" s="218"/>
      <c r="S49" s="220"/>
      <c r="T49" s="220"/>
      <c r="U49" s="220"/>
      <c r="V49" s="220"/>
      <c r="W49" s="546"/>
      <c r="X49" s="546"/>
      <c r="Y49" s="219"/>
      <c r="Z49" s="5"/>
    </row>
    <row r="50" spans="1:26">
      <c r="A50" s="62" t="s">
        <v>234</v>
      </c>
      <c r="B50" s="1">
        <v>17</v>
      </c>
      <c r="C50" s="2">
        <v>48</v>
      </c>
      <c r="D50" s="13" t="s">
        <v>3018</v>
      </c>
      <c r="E50" s="1" t="s">
        <v>1</v>
      </c>
      <c r="F50" s="14" t="s">
        <v>235</v>
      </c>
      <c r="G50" s="15" t="s">
        <v>236</v>
      </c>
      <c r="H50" s="16">
        <v>22017</v>
      </c>
      <c r="I50" s="17">
        <v>119</v>
      </c>
      <c r="J50" s="18" t="s">
        <v>237</v>
      </c>
      <c r="K50" s="149" t="s">
        <v>1666</v>
      </c>
      <c r="L50" s="19" t="s">
        <v>2226</v>
      </c>
      <c r="M50" s="20" t="s">
        <v>238</v>
      </c>
      <c r="N50" s="20" t="s">
        <v>239</v>
      </c>
      <c r="O50" s="549" t="s">
        <v>3175</v>
      </c>
      <c r="P50" s="62" t="s">
        <v>1730</v>
      </c>
      <c r="Q50" s="551"/>
      <c r="R50" s="218"/>
      <c r="S50" s="220"/>
      <c r="T50" s="220"/>
      <c r="U50" s="220"/>
      <c r="V50" s="220"/>
      <c r="W50" s="546"/>
      <c r="X50" s="546"/>
      <c r="Y50" s="219"/>
      <c r="Z50" s="5"/>
    </row>
    <row r="51" spans="1:26">
      <c r="A51" s="62" t="s">
        <v>240</v>
      </c>
      <c r="B51" s="1">
        <v>18</v>
      </c>
      <c r="C51" s="2">
        <v>49</v>
      </c>
      <c r="D51" s="13" t="s">
        <v>3018</v>
      </c>
      <c r="E51" s="1" t="s">
        <v>1</v>
      </c>
      <c r="F51" s="14" t="s">
        <v>241</v>
      </c>
      <c r="G51" s="15" t="s">
        <v>242</v>
      </c>
      <c r="H51" s="16">
        <v>22018</v>
      </c>
      <c r="I51" s="17">
        <v>122</v>
      </c>
      <c r="J51" s="18" t="s">
        <v>243</v>
      </c>
      <c r="K51" s="149" t="s">
        <v>1666</v>
      </c>
      <c r="L51" s="19" t="s">
        <v>2037</v>
      </c>
      <c r="M51" s="20" t="s">
        <v>244</v>
      </c>
      <c r="N51" s="20" t="s">
        <v>245</v>
      </c>
      <c r="O51" s="62" t="s">
        <v>2791</v>
      </c>
      <c r="P51" s="62" t="s">
        <v>1731</v>
      </c>
      <c r="Q51" s="551" t="s">
        <v>3188</v>
      </c>
      <c r="R51" s="218"/>
      <c r="S51" s="220"/>
      <c r="T51" s="220"/>
      <c r="U51" s="220"/>
      <c r="V51" s="220"/>
      <c r="W51" s="546"/>
      <c r="X51" s="546"/>
      <c r="Y51" s="219">
        <v>41</v>
      </c>
      <c r="Z51" s="5"/>
    </row>
    <row r="52" spans="1:26">
      <c r="A52" s="62" t="s">
        <v>246</v>
      </c>
      <c r="B52" s="1">
        <v>19</v>
      </c>
      <c r="C52" s="2">
        <v>50</v>
      </c>
      <c r="D52" s="13" t="s">
        <v>3018</v>
      </c>
      <c r="E52" s="1" t="s">
        <v>1</v>
      </c>
      <c r="F52" s="14" t="s">
        <v>247</v>
      </c>
      <c r="G52" s="15" t="s">
        <v>248</v>
      </c>
      <c r="H52" s="16">
        <v>22019</v>
      </c>
      <c r="I52" s="17">
        <v>127</v>
      </c>
      <c r="J52" s="18" t="s">
        <v>237</v>
      </c>
      <c r="K52" s="149" t="s">
        <v>1666</v>
      </c>
      <c r="L52" s="19" t="s">
        <v>2227</v>
      </c>
      <c r="M52" s="20" t="s">
        <v>249</v>
      </c>
      <c r="N52" s="20" t="s">
        <v>250</v>
      </c>
      <c r="O52" s="62" t="s">
        <v>2792</v>
      </c>
      <c r="P52" s="62" t="s">
        <v>1732</v>
      </c>
      <c r="Q52" s="551"/>
      <c r="R52" s="218"/>
      <c r="S52" s="220"/>
      <c r="T52" s="220"/>
      <c r="U52" s="220"/>
      <c r="V52" s="220"/>
      <c r="W52" s="546"/>
      <c r="X52" s="546"/>
      <c r="Y52" s="219"/>
      <c r="Z52" s="5"/>
    </row>
    <row r="53" spans="1:26">
      <c r="A53" s="62" t="s">
        <v>251</v>
      </c>
      <c r="B53" s="1">
        <v>20</v>
      </c>
      <c r="C53" s="2">
        <v>51</v>
      </c>
      <c r="D53" s="13" t="s">
        <v>3018</v>
      </c>
      <c r="E53" s="1" t="s">
        <v>1</v>
      </c>
      <c r="F53" s="14" t="s">
        <v>252</v>
      </c>
      <c r="G53" s="15" t="s">
        <v>2320</v>
      </c>
      <c r="H53" s="16">
        <v>22020</v>
      </c>
      <c r="I53" s="17">
        <v>142</v>
      </c>
      <c r="J53" s="18" t="s">
        <v>253</v>
      </c>
      <c r="K53" s="149" t="s">
        <v>1666</v>
      </c>
      <c r="L53" s="19" t="s">
        <v>2038</v>
      </c>
      <c r="M53" s="20" t="s">
        <v>254</v>
      </c>
      <c r="N53" s="20" t="s">
        <v>255</v>
      </c>
      <c r="O53" s="62" t="s">
        <v>2793</v>
      </c>
      <c r="P53" s="62" t="s">
        <v>1733</v>
      </c>
      <c r="Q53" s="551"/>
      <c r="R53" s="218"/>
      <c r="S53" s="220"/>
      <c r="T53" s="220"/>
      <c r="U53" s="220"/>
      <c r="V53" s="220"/>
      <c r="W53" s="546"/>
      <c r="X53" s="546"/>
      <c r="Y53" s="219"/>
      <c r="Z53" s="5"/>
    </row>
    <row r="54" spans="1:26">
      <c r="A54" s="62" t="s">
        <v>256</v>
      </c>
      <c r="B54" s="1">
        <v>21</v>
      </c>
      <c r="C54" s="2">
        <v>52</v>
      </c>
      <c r="D54" s="13" t="s">
        <v>3018</v>
      </c>
      <c r="E54" s="1" t="s">
        <v>1</v>
      </c>
      <c r="F54" s="14" t="s">
        <v>257</v>
      </c>
      <c r="G54" s="15" t="s">
        <v>258</v>
      </c>
      <c r="H54" s="16">
        <v>22021</v>
      </c>
      <c r="I54" s="17">
        <v>152</v>
      </c>
      <c r="J54" s="18" t="s">
        <v>259</v>
      </c>
      <c r="K54" s="149" t="s">
        <v>1666</v>
      </c>
      <c r="L54" s="19" t="s">
        <v>2039</v>
      </c>
      <c r="M54" s="20" t="s">
        <v>260</v>
      </c>
      <c r="N54" s="20" t="s">
        <v>261</v>
      </c>
      <c r="O54" s="62"/>
      <c r="P54" s="62" t="s">
        <v>1734</v>
      </c>
      <c r="Q54" s="551"/>
      <c r="R54" s="218"/>
      <c r="S54" s="220"/>
      <c r="T54" s="220"/>
      <c r="U54" s="220"/>
      <c r="V54" s="220"/>
      <c r="W54" s="546"/>
      <c r="X54" s="546"/>
      <c r="Y54" s="219"/>
      <c r="Z54" s="5"/>
    </row>
    <row r="55" spans="1:26">
      <c r="A55" s="62" t="s">
        <v>262</v>
      </c>
      <c r="B55" s="1">
        <v>22</v>
      </c>
      <c r="C55" s="2">
        <v>53</v>
      </c>
      <c r="D55" s="13" t="s">
        <v>3018</v>
      </c>
      <c r="E55" s="1" t="s">
        <v>1</v>
      </c>
      <c r="F55" s="14" t="s">
        <v>263</v>
      </c>
      <c r="G55" s="15" t="s">
        <v>264</v>
      </c>
      <c r="H55" s="16">
        <v>22022</v>
      </c>
      <c r="I55" s="17">
        <v>153</v>
      </c>
      <c r="J55" s="18" t="s">
        <v>197</v>
      </c>
      <c r="K55" s="149" t="s">
        <v>1666</v>
      </c>
      <c r="L55" s="19" t="s">
        <v>3118</v>
      </c>
      <c r="M55" s="20" t="s">
        <v>265</v>
      </c>
      <c r="N55" s="20" t="s">
        <v>266</v>
      </c>
      <c r="O55" s="62" t="s">
        <v>2794</v>
      </c>
      <c r="P55" s="62" t="s">
        <v>1735</v>
      </c>
      <c r="Q55" s="551" t="s">
        <v>3187</v>
      </c>
      <c r="R55" s="218"/>
      <c r="S55" s="220"/>
      <c r="T55" s="220"/>
      <c r="U55" s="220"/>
      <c r="V55" s="220"/>
      <c r="W55" s="546"/>
      <c r="X55" s="546"/>
      <c r="Y55" s="219">
        <v>44</v>
      </c>
      <c r="Z55" s="5"/>
    </row>
    <row r="56" spans="1:26">
      <c r="A56" s="62" t="s">
        <v>267</v>
      </c>
      <c r="B56" s="1">
        <v>23</v>
      </c>
      <c r="C56" s="2">
        <v>54</v>
      </c>
      <c r="D56" s="13" t="s">
        <v>3018</v>
      </c>
      <c r="E56" s="1" t="s">
        <v>1</v>
      </c>
      <c r="F56" s="14" t="s">
        <v>268</v>
      </c>
      <c r="G56" s="15" t="s">
        <v>269</v>
      </c>
      <c r="H56" s="16">
        <v>22023</v>
      </c>
      <c r="I56" s="17">
        <v>154</v>
      </c>
      <c r="J56" s="18" t="s">
        <v>270</v>
      </c>
      <c r="K56" s="149" t="s">
        <v>1666</v>
      </c>
      <c r="L56" s="19" t="s">
        <v>3115</v>
      </c>
      <c r="M56" s="20" t="s">
        <v>271</v>
      </c>
      <c r="N56" s="20" t="s">
        <v>272</v>
      </c>
      <c r="O56" s="62" t="s">
        <v>2795</v>
      </c>
      <c r="P56" s="62" t="s">
        <v>1736</v>
      </c>
      <c r="Q56" s="551"/>
      <c r="R56" s="218"/>
      <c r="S56" s="220"/>
      <c r="T56" s="220"/>
      <c r="U56" s="220"/>
      <c r="V56" s="220"/>
      <c r="W56" s="546"/>
      <c r="X56" s="546"/>
      <c r="Y56" s="219"/>
      <c r="Z56" s="5"/>
    </row>
    <row r="57" spans="1:26">
      <c r="A57" s="62" t="s">
        <v>273</v>
      </c>
      <c r="B57" s="1">
        <v>24</v>
      </c>
      <c r="C57" s="2">
        <v>55</v>
      </c>
      <c r="D57" s="13" t="s">
        <v>3018</v>
      </c>
      <c r="E57" s="1" t="s">
        <v>1</v>
      </c>
      <c r="F57" s="14" t="s">
        <v>274</v>
      </c>
      <c r="G57" s="15" t="s">
        <v>2321</v>
      </c>
      <c r="H57" s="16">
        <v>22024</v>
      </c>
      <c r="I57" s="17">
        <v>155</v>
      </c>
      <c r="J57" s="18" t="s">
        <v>275</v>
      </c>
      <c r="K57" s="149" t="s">
        <v>1666</v>
      </c>
      <c r="L57" s="19" t="s">
        <v>2040</v>
      </c>
      <c r="M57" s="20" t="s">
        <v>276</v>
      </c>
      <c r="N57" s="20" t="s">
        <v>277</v>
      </c>
      <c r="O57" s="62"/>
      <c r="P57" s="62" t="s">
        <v>1737</v>
      </c>
      <c r="Q57" s="551"/>
      <c r="R57" s="218"/>
      <c r="S57" s="220"/>
      <c r="T57" s="220"/>
      <c r="U57" s="220"/>
      <c r="V57" s="220"/>
      <c r="W57" s="546"/>
      <c r="X57" s="546"/>
      <c r="Y57" s="219"/>
      <c r="Z57" s="5"/>
    </row>
    <row r="58" spans="1:26">
      <c r="A58" s="62" t="s">
        <v>278</v>
      </c>
      <c r="B58" s="1">
        <v>25</v>
      </c>
      <c r="C58" s="2">
        <v>56</v>
      </c>
      <c r="D58" s="13" t="s">
        <v>3018</v>
      </c>
      <c r="E58" s="1" t="s">
        <v>1</v>
      </c>
      <c r="F58" s="14" t="s">
        <v>279</v>
      </c>
      <c r="G58" s="15" t="s">
        <v>280</v>
      </c>
      <c r="H58" s="16">
        <v>22025</v>
      </c>
      <c r="I58" s="17">
        <v>204</v>
      </c>
      <c r="J58" s="18" t="s">
        <v>253</v>
      </c>
      <c r="K58" s="149" t="s">
        <v>1666</v>
      </c>
      <c r="L58" s="19" t="s">
        <v>2041</v>
      </c>
      <c r="M58" s="20" t="s">
        <v>281</v>
      </c>
      <c r="N58" s="20" t="s">
        <v>282</v>
      </c>
      <c r="O58" s="62" t="s">
        <v>2763</v>
      </c>
      <c r="P58" s="62" t="s">
        <v>1738</v>
      </c>
      <c r="Q58" s="551"/>
      <c r="R58" s="218"/>
      <c r="S58" s="220"/>
      <c r="T58" s="220"/>
      <c r="U58" s="220"/>
      <c r="V58" s="220"/>
      <c r="W58" s="546"/>
      <c r="X58" s="546"/>
      <c r="Y58" s="219"/>
      <c r="Z58" s="5"/>
    </row>
    <row r="59" spans="1:26">
      <c r="A59" s="62" t="s">
        <v>283</v>
      </c>
      <c r="B59" s="1">
        <v>26</v>
      </c>
      <c r="C59" s="2">
        <v>57</v>
      </c>
      <c r="D59" s="13" t="s">
        <v>3018</v>
      </c>
      <c r="E59" s="1" t="s">
        <v>1</v>
      </c>
      <c r="F59" s="14" t="s">
        <v>284</v>
      </c>
      <c r="G59" s="15" t="s">
        <v>285</v>
      </c>
      <c r="H59" s="16">
        <v>22026</v>
      </c>
      <c r="I59" s="17">
        <v>206</v>
      </c>
      <c r="J59" s="18" t="s">
        <v>286</v>
      </c>
      <c r="K59" s="149" t="s">
        <v>1666</v>
      </c>
      <c r="L59" s="19" t="s">
        <v>2042</v>
      </c>
      <c r="M59" s="20" t="s">
        <v>287</v>
      </c>
      <c r="N59" s="20" t="s">
        <v>288</v>
      </c>
      <c r="O59" s="62"/>
      <c r="P59" s="62" t="s">
        <v>1739</v>
      </c>
      <c r="Q59" s="551"/>
      <c r="R59" s="218"/>
      <c r="S59" s="220"/>
      <c r="T59" s="220"/>
      <c r="U59" s="220"/>
      <c r="V59" s="220"/>
      <c r="W59" s="546"/>
      <c r="X59" s="546"/>
      <c r="Y59" s="219"/>
      <c r="Z59" s="5"/>
    </row>
    <row r="60" spans="1:26">
      <c r="A60" s="62" t="s">
        <v>289</v>
      </c>
      <c r="B60" s="1">
        <v>27</v>
      </c>
      <c r="C60" s="2">
        <v>58</v>
      </c>
      <c r="D60" s="13" t="s">
        <v>3018</v>
      </c>
      <c r="E60" s="1" t="s">
        <v>1</v>
      </c>
      <c r="F60" s="14" t="s">
        <v>290</v>
      </c>
      <c r="G60" s="15" t="s">
        <v>291</v>
      </c>
      <c r="H60" s="16">
        <v>22027</v>
      </c>
      <c r="I60" s="17">
        <v>208</v>
      </c>
      <c r="J60" s="18" t="s">
        <v>191</v>
      </c>
      <c r="K60" s="149" t="s">
        <v>1666</v>
      </c>
      <c r="L60" s="19" t="s">
        <v>2043</v>
      </c>
      <c r="M60" s="20" t="s">
        <v>292</v>
      </c>
      <c r="N60" s="20" t="s">
        <v>293</v>
      </c>
      <c r="O60" s="62" t="s">
        <v>2796</v>
      </c>
      <c r="P60" s="62" t="s">
        <v>1740</v>
      </c>
      <c r="Q60" s="551"/>
      <c r="R60" s="218"/>
      <c r="S60" s="220"/>
      <c r="T60" s="220"/>
      <c r="U60" s="220"/>
      <c r="V60" s="220"/>
      <c r="W60" s="546"/>
      <c r="X60" s="546"/>
      <c r="Y60" s="219"/>
      <c r="Z60" s="5"/>
    </row>
    <row r="61" spans="1:26">
      <c r="A61" s="62" t="s">
        <v>294</v>
      </c>
      <c r="B61" s="1">
        <v>28</v>
      </c>
      <c r="C61" s="2">
        <v>59</v>
      </c>
      <c r="D61" s="13" t="s">
        <v>3018</v>
      </c>
      <c r="E61" s="1" t="s">
        <v>1</v>
      </c>
      <c r="F61" s="14" t="s">
        <v>295</v>
      </c>
      <c r="G61" s="15" t="s">
        <v>2322</v>
      </c>
      <c r="H61" s="16">
        <v>22028</v>
      </c>
      <c r="I61" s="17">
        <v>210</v>
      </c>
      <c r="J61" s="18" t="s">
        <v>296</v>
      </c>
      <c r="K61" s="149" t="s">
        <v>1666</v>
      </c>
      <c r="L61" s="19" t="s">
        <v>2044</v>
      </c>
      <c r="M61" s="20" t="s">
        <v>297</v>
      </c>
      <c r="N61" s="20" t="s">
        <v>298</v>
      </c>
      <c r="O61" s="62"/>
      <c r="P61" s="62" t="s">
        <v>1741</v>
      </c>
      <c r="Q61" s="551"/>
      <c r="R61" s="218"/>
      <c r="S61" s="220"/>
      <c r="T61" s="220"/>
      <c r="U61" s="220"/>
      <c r="V61" s="220"/>
      <c r="W61" s="546"/>
      <c r="X61" s="546"/>
      <c r="Y61" s="219"/>
      <c r="Z61" s="5"/>
    </row>
    <row r="62" spans="1:26">
      <c r="A62" s="62" t="s">
        <v>2970</v>
      </c>
      <c r="B62" s="1">
        <v>29</v>
      </c>
      <c r="C62" s="2">
        <v>60</v>
      </c>
      <c r="D62" s="13" t="s">
        <v>3018</v>
      </c>
      <c r="E62" s="1" t="s">
        <v>1</v>
      </c>
      <c r="F62" s="14" t="s">
        <v>299</v>
      </c>
      <c r="G62" s="15" t="s">
        <v>300</v>
      </c>
      <c r="H62" s="16">
        <v>22029</v>
      </c>
      <c r="I62" s="17">
        <v>212</v>
      </c>
      <c r="J62" s="18" t="s">
        <v>301</v>
      </c>
      <c r="K62" s="149" t="s">
        <v>1666</v>
      </c>
      <c r="L62" s="19" t="s">
        <v>2045</v>
      </c>
      <c r="M62" s="20" t="s">
        <v>302</v>
      </c>
      <c r="N62" s="20" t="s">
        <v>303</v>
      </c>
      <c r="O62" s="62" t="s">
        <v>2797</v>
      </c>
      <c r="P62" s="62" t="s">
        <v>1742</v>
      </c>
      <c r="Q62" s="551"/>
      <c r="R62" s="218"/>
      <c r="S62" s="220"/>
      <c r="T62" s="220"/>
      <c r="U62" s="220"/>
      <c r="V62" s="220"/>
      <c r="W62" s="546"/>
      <c r="X62" s="546"/>
      <c r="Y62" s="219"/>
      <c r="Z62" s="5"/>
    </row>
    <row r="63" spans="1:26">
      <c r="A63" s="62" t="s">
        <v>3039</v>
      </c>
      <c r="B63" s="1">
        <v>30</v>
      </c>
      <c r="C63" s="2">
        <v>61</v>
      </c>
      <c r="D63" s="13" t="s">
        <v>3018</v>
      </c>
      <c r="E63" s="1" t="s">
        <v>1</v>
      </c>
      <c r="F63" s="14" t="s">
        <v>304</v>
      </c>
      <c r="G63" s="15" t="s">
        <v>2323</v>
      </c>
      <c r="H63" s="16">
        <v>22081</v>
      </c>
      <c r="I63" s="17"/>
      <c r="J63" s="18" t="s">
        <v>2324</v>
      </c>
      <c r="K63" s="149" t="s">
        <v>1666</v>
      </c>
      <c r="L63" s="19" t="s">
        <v>2046</v>
      </c>
      <c r="M63" s="20" t="s">
        <v>305</v>
      </c>
      <c r="N63" s="20" t="s">
        <v>306</v>
      </c>
      <c r="O63" s="62"/>
      <c r="P63" s="62" t="s">
        <v>304</v>
      </c>
      <c r="Q63" s="551"/>
      <c r="R63" s="218"/>
      <c r="S63" s="220"/>
      <c r="T63" s="220"/>
      <c r="U63" s="220"/>
      <c r="V63" s="220"/>
      <c r="W63" s="546"/>
      <c r="X63" s="546"/>
      <c r="Y63" s="219"/>
      <c r="Z63" s="5"/>
    </row>
    <row r="64" spans="1:26">
      <c r="A64" s="62" t="s">
        <v>307</v>
      </c>
      <c r="B64" s="1">
        <v>1</v>
      </c>
      <c r="C64" s="2">
        <v>62</v>
      </c>
      <c r="D64" s="21" t="s">
        <v>3021</v>
      </c>
      <c r="E64" s="1" t="s">
        <v>1</v>
      </c>
      <c r="F64" s="22" t="s">
        <v>308</v>
      </c>
      <c r="G64" s="23" t="s">
        <v>2325</v>
      </c>
      <c r="H64" s="24">
        <v>32001</v>
      </c>
      <c r="I64" s="25">
        <v>301</v>
      </c>
      <c r="J64" s="18" t="s">
        <v>309</v>
      </c>
      <c r="K64" s="149" t="s">
        <v>1666</v>
      </c>
      <c r="L64" s="19" t="s">
        <v>2047</v>
      </c>
      <c r="M64" s="20" t="s">
        <v>310</v>
      </c>
      <c r="N64" s="20" t="s">
        <v>311</v>
      </c>
      <c r="O64" s="62"/>
      <c r="P64" s="62" t="s">
        <v>1899</v>
      </c>
      <c r="Q64" s="551"/>
      <c r="R64" s="218"/>
      <c r="S64" s="220"/>
      <c r="T64" s="220"/>
      <c r="U64" s="220"/>
      <c r="V64" s="220"/>
      <c r="W64" s="546"/>
      <c r="X64" s="546"/>
      <c r="Y64" s="219"/>
      <c r="Z64" s="5"/>
    </row>
    <row r="65" spans="1:26">
      <c r="A65" s="62" t="s">
        <v>312</v>
      </c>
      <c r="B65" s="1">
        <v>2</v>
      </c>
      <c r="C65" s="2">
        <v>63</v>
      </c>
      <c r="D65" s="21" t="s">
        <v>3021</v>
      </c>
      <c r="E65" s="1" t="s">
        <v>1</v>
      </c>
      <c r="F65" s="22" t="s">
        <v>166</v>
      </c>
      <c r="G65" s="23" t="s">
        <v>167</v>
      </c>
      <c r="H65" s="24">
        <v>32002</v>
      </c>
      <c r="I65" s="25">
        <v>316</v>
      </c>
      <c r="J65" s="18" t="s">
        <v>35</v>
      </c>
      <c r="K65" s="149" t="s">
        <v>1666</v>
      </c>
      <c r="L65" s="19" t="s">
        <v>2228</v>
      </c>
      <c r="M65" s="20" t="s">
        <v>313</v>
      </c>
      <c r="N65" s="20" t="s">
        <v>314</v>
      </c>
      <c r="O65" s="62" t="s">
        <v>2798</v>
      </c>
      <c r="P65" s="62" t="s">
        <v>1900</v>
      </c>
      <c r="Q65" s="551"/>
      <c r="R65" s="218"/>
      <c r="S65" s="220"/>
      <c r="T65" s="220"/>
      <c r="U65" s="220"/>
      <c r="V65" s="220"/>
      <c r="W65" s="546"/>
      <c r="X65" s="546"/>
      <c r="Y65" s="219"/>
      <c r="Z65" s="5"/>
    </row>
    <row r="66" spans="1:26">
      <c r="A66" s="62" t="s">
        <v>315</v>
      </c>
      <c r="B66" s="1">
        <v>3</v>
      </c>
      <c r="C66" s="2">
        <v>64</v>
      </c>
      <c r="D66" s="21" t="s">
        <v>3021</v>
      </c>
      <c r="E66" s="1" t="s">
        <v>1</v>
      </c>
      <c r="F66" s="22" t="s">
        <v>180</v>
      </c>
      <c r="G66" s="23" t="s">
        <v>2317</v>
      </c>
      <c r="H66" s="24">
        <v>32003</v>
      </c>
      <c r="I66" s="25">
        <v>318</v>
      </c>
      <c r="J66" s="18" t="s">
        <v>316</v>
      </c>
      <c r="K66" s="149" t="s">
        <v>1666</v>
      </c>
      <c r="L66" s="19" t="s">
        <v>2048</v>
      </c>
      <c r="M66" s="20" t="s">
        <v>317</v>
      </c>
      <c r="N66" s="20" t="s">
        <v>318</v>
      </c>
      <c r="O66" s="62"/>
      <c r="P66" s="62" t="s">
        <v>1901</v>
      </c>
      <c r="Q66" s="551"/>
      <c r="R66" s="218"/>
      <c r="S66" s="220"/>
      <c r="T66" s="220"/>
      <c r="U66" s="220"/>
      <c r="V66" s="220"/>
      <c r="W66" s="546"/>
      <c r="X66" s="546"/>
      <c r="Y66" s="219"/>
      <c r="Z66" s="5"/>
    </row>
    <row r="67" spans="1:26">
      <c r="A67" s="62" t="s">
        <v>319</v>
      </c>
      <c r="B67" s="1">
        <v>4</v>
      </c>
      <c r="C67" s="2">
        <v>65</v>
      </c>
      <c r="D67" s="21" t="s">
        <v>3021</v>
      </c>
      <c r="E67" s="1" t="s">
        <v>1</v>
      </c>
      <c r="F67" s="22" t="s">
        <v>263</v>
      </c>
      <c r="G67" s="23" t="s">
        <v>264</v>
      </c>
      <c r="H67" s="24">
        <v>32004</v>
      </c>
      <c r="I67" s="25">
        <v>336</v>
      </c>
      <c r="J67" s="18" t="s">
        <v>320</v>
      </c>
      <c r="K67" s="149" t="s">
        <v>1666</v>
      </c>
      <c r="L67" s="19" t="s">
        <v>2049</v>
      </c>
      <c r="M67" s="20" t="s">
        <v>321</v>
      </c>
      <c r="N67" s="20" t="s">
        <v>322</v>
      </c>
      <c r="O67" s="62"/>
      <c r="P67" s="62" t="s">
        <v>1902</v>
      </c>
      <c r="Q67" s="551"/>
      <c r="R67" s="218"/>
      <c r="S67" s="220"/>
      <c r="T67" s="220"/>
      <c r="U67" s="220"/>
      <c r="V67" s="220"/>
      <c r="W67" s="546"/>
      <c r="X67" s="546"/>
      <c r="Y67" s="219"/>
      <c r="Z67" s="5"/>
    </row>
    <row r="68" spans="1:26">
      <c r="A68" s="62" t="s">
        <v>323</v>
      </c>
      <c r="B68" s="1">
        <v>5</v>
      </c>
      <c r="C68" s="2">
        <v>66</v>
      </c>
      <c r="D68" s="21" t="s">
        <v>3021</v>
      </c>
      <c r="E68" s="1" t="s">
        <v>1</v>
      </c>
      <c r="F68" s="22" t="s">
        <v>213</v>
      </c>
      <c r="G68" s="23" t="s">
        <v>214</v>
      </c>
      <c r="H68" s="24">
        <v>32005</v>
      </c>
      <c r="I68" s="25">
        <v>348</v>
      </c>
      <c r="J68" s="18" t="s">
        <v>270</v>
      </c>
      <c r="K68" s="149" t="s">
        <v>1666</v>
      </c>
      <c r="L68" s="19" t="s">
        <v>2050</v>
      </c>
      <c r="M68" s="20" t="s">
        <v>324</v>
      </c>
      <c r="N68" s="20" t="s">
        <v>325</v>
      </c>
      <c r="O68" s="62"/>
      <c r="P68" s="62" t="s">
        <v>1903</v>
      </c>
      <c r="Q68" s="551"/>
      <c r="R68" s="218"/>
      <c r="S68" s="220"/>
      <c r="T68" s="220"/>
      <c r="U68" s="220"/>
      <c r="V68" s="220"/>
      <c r="W68" s="546"/>
      <c r="X68" s="546"/>
      <c r="Y68" s="219"/>
      <c r="Z68" s="5"/>
    </row>
    <row r="69" spans="1:26">
      <c r="A69" s="62" t="s">
        <v>326</v>
      </c>
      <c r="B69" s="1">
        <v>6</v>
      </c>
      <c r="C69" s="2">
        <v>67</v>
      </c>
      <c r="D69" s="21" t="s">
        <v>3021</v>
      </c>
      <c r="E69" s="1" t="s">
        <v>1</v>
      </c>
      <c r="F69" s="22" t="s">
        <v>176</v>
      </c>
      <c r="G69" s="23" t="s">
        <v>2316</v>
      </c>
      <c r="H69" s="24">
        <v>32006</v>
      </c>
      <c r="I69" s="25">
        <v>352</v>
      </c>
      <c r="J69" s="18" t="s">
        <v>327</v>
      </c>
      <c r="K69" s="149" t="s">
        <v>1666</v>
      </c>
      <c r="L69" s="19" t="s">
        <v>2051</v>
      </c>
      <c r="M69" s="20" t="s">
        <v>328</v>
      </c>
      <c r="N69" s="20" t="s">
        <v>329</v>
      </c>
      <c r="O69" s="62"/>
      <c r="P69" s="62" t="s">
        <v>1904</v>
      </c>
      <c r="Q69" s="551"/>
      <c r="R69" s="218"/>
      <c r="S69" s="220"/>
      <c r="T69" s="220"/>
      <c r="U69" s="220"/>
      <c r="V69" s="220"/>
      <c r="W69" s="546"/>
      <c r="X69" s="546"/>
      <c r="Y69" s="219"/>
      <c r="Z69" s="5"/>
    </row>
    <row r="70" spans="1:26">
      <c r="A70" s="62" t="s">
        <v>330</v>
      </c>
      <c r="B70" s="1">
        <v>7</v>
      </c>
      <c r="C70" s="2">
        <v>68</v>
      </c>
      <c r="D70" s="21" t="s">
        <v>3021</v>
      </c>
      <c r="E70" s="1" t="s">
        <v>1</v>
      </c>
      <c r="F70" s="22" t="s">
        <v>201</v>
      </c>
      <c r="G70" s="23" t="s">
        <v>202</v>
      </c>
      <c r="H70" s="24">
        <v>32007</v>
      </c>
      <c r="I70" s="25">
        <v>357</v>
      </c>
      <c r="J70" s="18" t="s">
        <v>331</v>
      </c>
      <c r="K70" s="149" t="s">
        <v>1666</v>
      </c>
      <c r="L70" s="19" t="s">
        <v>2052</v>
      </c>
      <c r="M70" s="20" t="s">
        <v>332</v>
      </c>
      <c r="N70" s="20" t="s">
        <v>333</v>
      </c>
      <c r="O70" s="62" t="s">
        <v>2799</v>
      </c>
      <c r="P70" s="62" t="s">
        <v>1905</v>
      </c>
      <c r="Q70" s="551"/>
      <c r="R70" s="218"/>
      <c r="S70" s="220"/>
      <c r="T70" s="220"/>
      <c r="U70" s="220"/>
      <c r="V70" s="220"/>
      <c r="W70" s="546"/>
      <c r="X70" s="546"/>
      <c r="Y70" s="219"/>
      <c r="Z70" s="5"/>
    </row>
    <row r="71" spans="1:26">
      <c r="A71" s="62" t="s">
        <v>334</v>
      </c>
      <c r="B71" s="1">
        <v>8</v>
      </c>
      <c r="C71" s="2">
        <v>69</v>
      </c>
      <c r="D71" s="21" t="s">
        <v>3021</v>
      </c>
      <c r="E71" s="1" t="s">
        <v>1</v>
      </c>
      <c r="F71" s="22" t="s">
        <v>229</v>
      </c>
      <c r="G71" s="23" t="s">
        <v>230</v>
      </c>
      <c r="H71" s="24">
        <v>32008</v>
      </c>
      <c r="I71" s="25">
        <v>358</v>
      </c>
      <c r="J71" s="18" t="s">
        <v>335</v>
      </c>
      <c r="K71" s="149" t="s">
        <v>1666</v>
      </c>
      <c r="L71" s="19" t="s">
        <v>2053</v>
      </c>
      <c r="M71" s="20" t="s">
        <v>336</v>
      </c>
      <c r="N71" s="20" t="s">
        <v>337</v>
      </c>
      <c r="O71" s="62"/>
      <c r="P71" s="62" t="s">
        <v>1906</v>
      </c>
      <c r="Q71" s="551"/>
      <c r="R71" s="218"/>
      <c r="S71" s="220"/>
      <c r="T71" s="220"/>
      <c r="U71" s="220"/>
      <c r="V71" s="220"/>
      <c r="W71" s="546"/>
      <c r="X71" s="546"/>
      <c r="Y71" s="219"/>
      <c r="Z71" s="5"/>
    </row>
    <row r="72" spans="1:26">
      <c r="A72" s="62" t="s">
        <v>3040</v>
      </c>
      <c r="B72" s="1">
        <v>9</v>
      </c>
      <c r="C72" s="2">
        <v>70</v>
      </c>
      <c r="D72" s="21" t="s">
        <v>3021</v>
      </c>
      <c r="E72" s="1" t="s">
        <v>1</v>
      </c>
      <c r="F72" s="22" t="s">
        <v>3041</v>
      </c>
      <c r="G72" s="23" t="s">
        <v>2326</v>
      </c>
      <c r="H72" s="24">
        <v>32009</v>
      </c>
      <c r="I72" s="25">
        <v>363</v>
      </c>
      <c r="J72" s="18" t="s">
        <v>286</v>
      </c>
      <c r="K72" s="149" t="s">
        <v>1666</v>
      </c>
      <c r="L72" s="19" t="s">
        <v>2054</v>
      </c>
      <c r="M72" s="20" t="s">
        <v>338</v>
      </c>
      <c r="N72" s="20" t="s">
        <v>339</v>
      </c>
      <c r="O72" s="62"/>
      <c r="P72" s="62" t="s">
        <v>3042</v>
      </c>
      <c r="Q72" s="551"/>
      <c r="R72" s="218"/>
      <c r="S72" s="220"/>
      <c r="T72" s="220"/>
      <c r="U72" s="220"/>
      <c r="V72" s="220"/>
      <c r="W72" s="546"/>
      <c r="X72" s="546"/>
      <c r="Y72" s="219"/>
      <c r="Z72" s="5"/>
    </row>
    <row r="73" spans="1:26">
      <c r="A73" s="62" t="s">
        <v>340</v>
      </c>
      <c r="B73" s="1">
        <v>10</v>
      </c>
      <c r="C73" s="2">
        <v>71</v>
      </c>
      <c r="D73" s="21" t="s">
        <v>3021</v>
      </c>
      <c r="E73" s="1" t="s">
        <v>1</v>
      </c>
      <c r="F73" s="22" t="s">
        <v>241</v>
      </c>
      <c r="G73" s="23" t="s">
        <v>242</v>
      </c>
      <c r="H73" s="24">
        <v>32010</v>
      </c>
      <c r="I73" s="25">
        <v>379</v>
      </c>
      <c r="J73" s="18" t="s">
        <v>341</v>
      </c>
      <c r="K73" s="149" t="s">
        <v>1666</v>
      </c>
      <c r="L73" s="19" t="s">
        <v>2055</v>
      </c>
      <c r="M73" s="20" t="s">
        <v>342</v>
      </c>
      <c r="N73" s="20" t="s">
        <v>343</v>
      </c>
      <c r="O73" s="62"/>
      <c r="P73" s="62" t="s">
        <v>1907</v>
      </c>
      <c r="Q73" s="551"/>
      <c r="R73" s="218"/>
      <c r="S73" s="220"/>
      <c r="T73" s="220"/>
      <c r="U73" s="220"/>
      <c r="V73" s="220"/>
      <c r="W73" s="546"/>
      <c r="X73" s="546"/>
      <c r="Y73" s="219"/>
      <c r="Z73" s="5"/>
    </row>
    <row r="74" spans="1:26">
      <c r="A74" s="62" t="s">
        <v>344</v>
      </c>
      <c r="B74" s="1">
        <v>11</v>
      </c>
      <c r="C74" s="2">
        <v>72</v>
      </c>
      <c r="D74" s="21" t="s">
        <v>3021</v>
      </c>
      <c r="E74" s="1" t="s">
        <v>1</v>
      </c>
      <c r="F74" s="22" t="s">
        <v>345</v>
      </c>
      <c r="G74" s="23" t="s">
        <v>2327</v>
      </c>
      <c r="H74" s="24">
        <v>32011</v>
      </c>
      <c r="I74" s="25">
        <v>380</v>
      </c>
      <c r="J74" s="18" t="s">
        <v>327</v>
      </c>
      <c r="K74" s="149" t="s">
        <v>1666</v>
      </c>
      <c r="L74" s="19" t="s">
        <v>2056</v>
      </c>
      <c r="M74" s="20" t="s">
        <v>346</v>
      </c>
      <c r="N74" s="20" t="s">
        <v>347</v>
      </c>
      <c r="O74" s="62"/>
      <c r="P74" s="62" t="s">
        <v>1908</v>
      </c>
      <c r="Q74" s="551"/>
      <c r="R74" s="218"/>
      <c r="S74" s="220"/>
      <c r="T74" s="220"/>
      <c r="U74" s="220"/>
      <c r="V74" s="220"/>
      <c r="W74" s="546"/>
      <c r="X74" s="546"/>
      <c r="Y74" s="219"/>
      <c r="Z74" s="5"/>
    </row>
    <row r="75" spans="1:26">
      <c r="A75" s="62" t="s">
        <v>348</v>
      </c>
      <c r="B75" s="1">
        <v>12</v>
      </c>
      <c r="C75" s="2">
        <v>73</v>
      </c>
      <c r="D75" s="21" t="s">
        <v>3021</v>
      </c>
      <c r="E75" s="1" t="s">
        <v>1</v>
      </c>
      <c r="F75" s="22" t="s">
        <v>349</v>
      </c>
      <c r="G75" s="23" t="s">
        <v>2328</v>
      </c>
      <c r="H75" s="24">
        <v>32012</v>
      </c>
      <c r="I75" s="25">
        <v>386</v>
      </c>
      <c r="J75" s="18" t="s">
        <v>350</v>
      </c>
      <c r="K75" s="149" t="s">
        <v>1666</v>
      </c>
      <c r="L75" s="19" t="s">
        <v>2057</v>
      </c>
      <c r="M75" s="20" t="s">
        <v>351</v>
      </c>
      <c r="N75" s="20" t="s">
        <v>352</v>
      </c>
      <c r="O75" s="62" t="s">
        <v>2800</v>
      </c>
      <c r="P75" s="62" t="s">
        <v>1909</v>
      </c>
      <c r="Q75" s="551"/>
      <c r="R75" s="218"/>
      <c r="S75" s="220"/>
      <c r="T75" s="220"/>
      <c r="U75" s="220"/>
      <c r="V75" s="220"/>
      <c r="W75" s="546"/>
      <c r="X75" s="546"/>
      <c r="Y75" s="219"/>
      <c r="Z75" s="5"/>
    </row>
    <row r="76" spans="1:26">
      <c r="A76" s="62" t="s">
        <v>353</v>
      </c>
      <c r="B76" s="1">
        <v>13</v>
      </c>
      <c r="C76" s="2">
        <v>74</v>
      </c>
      <c r="D76" s="21" t="s">
        <v>3021</v>
      </c>
      <c r="E76" s="1" t="s">
        <v>1</v>
      </c>
      <c r="F76" s="22" t="s">
        <v>290</v>
      </c>
      <c r="G76" s="23" t="s">
        <v>291</v>
      </c>
      <c r="H76" s="24">
        <v>32013</v>
      </c>
      <c r="I76" s="25">
        <v>395</v>
      </c>
      <c r="J76" s="18" t="s">
        <v>253</v>
      </c>
      <c r="K76" s="149" t="s">
        <v>1666</v>
      </c>
      <c r="L76" s="19" t="s">
        <v>2058</v>
      </c>
      <c r="M76" s="20" t="s">
        <v>354</v>
      </c>
      <c r="N76" s="20" t="s">
        <v>355</v>
      </c>
      <c r="O76" s="62" t="s">
        <v>2801</v>
      </c>
      <c r="P76" s="62" t="s">
        <v>1910</v>
      </c>
      <c r="Q76" s="551"/>
      <c r="R76" s="218"/>
      <c r="S76" s="220"/>
      <c r="T76" s="220"/>
      <c r="U76" s="220"/>
      <c r="V76" s="220"/>
      <c r="W76" s="546"/>
      <c r="X76" s="546"/>
      <c r="Y76" s="219"/>
      <c r="Z76" s="5"/>
    </row>
    <row r="77" spans="1:26">
      <c r="A77" s="62" t="s">
        <v>356</v>
      </c>
      <c r="B77" s="1">
        <v>14</v>
      </c>
      <c r="C77" s="2">
        <v>75</v>
      </c>
      <c r="D77" s="21" t="s">
        <v>3021</v>
      </c>
      <c r="E77" s="1" t="s">
        <v>1</v>
      </c>
      <c r="F77" s="22" t="s">
        <v>299</v>
      </c>
      <c r="G77" s="23" t="s">
        <v>300</v>
      </c>
      <c r="H77" s="24">
        <v>32014</v>
      </c>
      <c r="I77" s="25">
        <v>399</v>
      </c>
      <c r="J77" s="18" t="s">
        <v>357</v>
      </c>
      <c r="K77" s="149" t="s">
        <v>1666</v>
      </c>
      <c r="L77" s="19" t="s">
        <v>2059</v>
      </c>
      <c r="M77" s="20" t="s">
        <v>358</v>
      </c>
      <c r="N77" s="20" t="s">
        <v>359</v>
      </c>
      <c r="O77" s="62"/>
      <c r="P77" s="62" t="s">
        <v>1911</v>
      </c>
      <c r="Q77" s="551"/>
      <c r="R77" s="218"/>
      <c r="S77" s="220"/>
      <c r="T77" s="220"/>
      <c r="U77" s="220"/>
      <c r="V77" s="220"/>
      <c r="W77" s="546"/>
      <c r="X77" s="546"/>
      <c r="Y77" s="219"/>
      <c r="Z77" s="5"/>
    </row>
    <row r="78" spans="1:26">
      <c r="A78" s="62" t="s">
        <v>3043</v>
      </c>
      <c r="B78" s="1">
        <v>15</v>
      </c>
      <c r="C78" s="2">
        <v>76</v>
      </c>
      <c r="D78" s="21" t="s">
        <v>3021</v>
      </c>
      <c r="E78" s="1" t="s">
        <v>1</v>
      </c>
      <c r="F78" s="22" t="s">
        <v>360</v>
      </c>
      <c r="G78" s="23" t="s">
        <v>2323</v>
      </c>
      <c r="H78" s="24">
        <v>32081</v>
      </c>
      <c r="I78" s="25"/>
      <c r="J78" s="18" t="s">
        <v>309</v>
      </c>
      <c r="K78" s="149" t="s">
        <v>1666</v>
      </c>
      <c r="L78" s="19" t="s">
        <v>2046</v>
      </c>
      <c r="M78" s="20" t="s">
        <v>305</v>
      </c>
      <c r="N78" s="20" t="s">
        <v>306</v>
      </c>
      <c r="O78" s="62"/>
      <c r="P78" s="62" t="s">
        <v>2329</v>
      </c>
      <c r="Q78" s="551"/>
      <c r="R78" s="218"/>
      <c r="S78" s="220"/>
      <c r="T78" s="220"/>
      <c r="U78" s="220"/>
      <c r="V78" s="220"/>
      <c r="W78" s="546"/>
      <c r="X78" s="546"/>
      <c r="Y78" s="219"/>
      <c r="Z78" s="5"/>
    </row>
    <row r="79" spans="1:26">
      <c r="A79" s="62" t="s">
        <v>361</v>
      </c>
      <c r="B79" s="26">
        <v>1</v>
      </c>
      <c r="C79" s="2">
        <v>77</v>
      </c>
      <c r="D79" s="26" t="s">
        <v>143</v>
      </c>
      <c r="E79" s="1" t="s">
        <v>3044</v>
      </c>
      <c r="F79" s="27" t="s">
        <v>3045</v>
      </c>
      <c r="G79" s="28" t="s">
        <v>362</v>
      </c>
      <c r="H79" s="29"/>
      <c r="I79" s="30"/>
      <c r="J79" s="18" t="s">
        <v>34</v>
      </c>
      <c r="K79" s="149" t="s">
        <v>1666</v>
      </c>
      <c r="L79" s="19" t="s">
        <v>2060</v>
      </c>
      <c r="M79" s="20" t="s">
        <v>363</v>
      </c>
      <c r="N79" s="20" t="s">
        <v>2330</v>
      </c>
      <c r="O79" s="62"/>
      <c r="P79" s="62" t="s">
        <v>1984</v>
      </c>
      <c r="Q79" s="551"/>
      <c r="R79" s="218"/>
      <c r="S79" s="220"/>
      <c r="T79" s="220"/>
      <c r="U79" s="220"/>
      <c r="V79" s="220"/>
      <c r="W79" s="546"/>
      <c r="X79" s="546"/>
      <c r="Y79" s="219"/>
      <c r="Z79" s="5"/>
    </row>
    <row r="80" spans="1:26">
      <c r="A80" s="186" t="s">
        <v>3100</v>
      </c>
      <c r="B80" s="41">
        <v>1</v>
      </c>
      <c r="C80" s="2">
        <v>78</v>
      </c>
      <c r="D80" s="41" t="s">
        <v>3046</v>
      </c>
      <c r="E80" s="1" t="s">
        <v>1</v>
      </c>
      <c r="F80" s="42" t="s">
        <v>3047</v>
      </c>
      <c r="G80" s="43" t="s">
        <v>2331</v>
      </c>
      <c r="H80" s="44"/>
      <c r="I80" s="45"/>
      <c r="J80" s="18" t="s">
        <v>364</v>
      </c>
      <c r="K80" s="149" t="s">
        <v>1666</v>
      </c>
      <c r="L80" s="19" t="s">
        <v>1652</v>
      </c>
      <c r="M80" s="20" t="s">
        <v>365</v>
      </c>
      <c r="N80" s="20"/>
      <c r="O80" s="62"/>
      <c r="P80" s="62" t="s">
        <v>3048</v>
      </c>
      <c r="Q80" s="551"/>
      <c r="R80" s="218"/>
      <c r="S80" s="220"/>
      <c r="T80" s="220"/>
      <c r="U80" s="220"/>
      <c r="V80" s="220"/>
      <c r="W80" s="546"/>
      <c r="X80" s="546"/>
      <c r="Y80" s="219"/>
      <c r="Z80" s="5"/>
    </row>
    <row r="81" spans="1:26">
      <c r="A81" s="186" t="s">
        <v>2332</v>
      </c>
      <c r="B81" s="41" t="s">
        <v>3049</v>
      </c>
      <c r="C81" s="2">
        <v>79</v>
      </c>
      <c r="D81" s="41" t="s">
        <v>3046</v>
      </c>
      <c r="E81" s="1" t="s">
        <v>1</v>
      </c>
      <c r="F81" s="42" t="s">
        <v>3050</v>
      </c>
      <c r="G81" s="43" t="s">
        <v>366</v>
      </c>
      <c r="H81" s="44"/>
      <c r="I81" s="45"/>
      <c r="J81" s="18" t="s">
        <v>367</v>
      </c>
      <c r="K81" s="149" t="s">
        <v>1666</v>
      </c>
      <c r="L81" s="19" t="s">
        <v>1653</v>
      </c>
      <c r="M81" s="20" t="s">
        <v>368</v>
      </c>
      <c r="N81" s="20"/>
      <c r="O81" s="62"/>
      <c r="P81" s="62" t="s">
        <v>2653</v>
      </c>
      <c r="Q81" s="551"/>
      <c r="R81" s="218"/>
      <c r="S81" s="220"/>
      <c r="T81" s="220"/>
      <c r="U81" s="220"/>
      <c r="V81" s="220"/>
      <c r="W81" s="527"/>
      <c r="X81" s="527"/>
      <c r="Y81" s="219"/>
      <c r="Z81" s="5"/>
    </row>
    <row r="82" spans="1:26">
      <c r="A82" s="186" t="s">
        <v>2333</v>
      </c>
      <c r="B82" s="41" t="s">
        <v>3049</v>
      </c>
      <c r="C82" s="2">
        <v>80</v>
      </c>
      <c r="D82" s="41" t="s">
        <v>3046</v>
      </c>
      <c r="E82" s="1" t="s">
        <v>1</v>
      </c>
      <c r="F82" s="42" t="s">
        <v>3051</v>
      </c>
      <c r="G82" s="43" t="s">
        <v>2334</v>
      </c>
      <c r="H82" s="44"/>
      <c r="I82" s="45"/>
      <c r="J82" s="18" t="s">
        <v>369</v>
      </c>
      <c r="K82" s="149" t="s">
        <v>1666</v>
      </c>
      <c r="L82" s="19" t="s">
        <v>1654</v>
      </c>
      <c r="M82" s="20" t="s">
        <v>370</v>
      </c>
      <c r="N82" s="20"/>
      <c r="O82" s="62"/>
      <c r="P82" s="62" t="s">
        <v>2654</v>
      </c>
      <c r="Q82" s="551"/>
      <c r="R82" s="218"/>
      <c r="S82" s="220"/>
      <c r="T82" s="220"/>
      <c r="U82" s="220"/>
      <c r="V82" s="220"/>
      <c r="W82" s="527"/>
      <c r="X82" s="527"/>
      <c r="Y82" s="219"/>
      <c r="Z82" s="5"/>
    </row>
    <row r="83" spans="1:26">
      <c r="A83" s="185" t="s">
        <v>2335</v>
      </c>
      <c r="B83" s="36">
        <v>1</v>
      </c>
      <c r="C83" s="2">
        <v>81</v>
      </c>
      <c r="D83" s="36" t="s">
        <v>3036</v>
      </c>
      <c r="E83" s="1" t="s">
        <v>1</v>
      </c>
      <c r="F83" s="37" t="s">
        <v>2336</v>
      </c>
      <c r="G83" s="38" t="s">
        <v>2316</v>
      </c>
      <c r="H83" s="39"/>
      <c r="I83" s="40"/>
      <c r="J83" s="18" t="s">
        <v>37</v>
      </c>
      <c r="K83" s="149" t="s">
        <v>1666</v>
      </c>
      <c r="L83" s="19" t="s">
        <v>1655</v>
      </c>
      <c r="M83" s="20" t="s">
        <v>371</v>
      </c>
      <c r="N83" s="20"/>
      <c r="O83" s="62"/>
      <c r="P83" s="62" t="s">
        <v>2655</v>
      </c>
      <c r="Q83" s="551"/>
      <c r="R83" s="218"/>
      <c r="S83" s="220"/>
      <c r="T83" s="220"/>
      <c r="U83" s="220"/>
      <c r="V83" s="220"/>
      <c r="W83" s="546"/>
      <c r="X83" s="547"/>
      <c r="Y83" s="219"/>
      <c r="Z83" s="5"/>
    </row>
    <row r="84" spans="1:26">
      <c r="A84" s="62" t="s">
        <v>372</v>
      </c>
      <c r="B84" s="1">
        <v>1</v>
      </c>
      <c r="C84" s="2">
        <v>82</v>
      </c>
      <c r="D84" s="13" t="s">
        <v>3018</v>
      </c>
      <c r="E84" s="1" t="s">
        <v>2</v>
      </c>
      <c r="F84" s="14" t="s">
        <v>373</v>
      </c>
      <c r="G84" s="15" t="s">
        <v>2337</v>
      </c>
      <c r="H84" s="16">
        <v>23001</v>
      </c>
      <c r="I84" s="17">
        <v>8</v>
      </c>
      <c r="J84" s="18" t="s">
        <v>374</v>
      </c>
      <c r="K84" s="149" t="s">
        <v>1643</v>
      </c>
      <c r="L84" s="19" t="s">
        <v>2061</v>
      </c>
      <c r="M84" s="20" t="s">
        <v>375</v>
      </c>
      <c r="N84" s="20" t="s">
        <v>376</v>
      </c>
      <c r="O84" s="62" t="s">
        <v>2802</v>
      </c>
      <c r="P84" s="62" t="s">
        <v>1743</v>
      </c>
      <c r="Q84" s="551"/>
      <c r="R84" s="218"/>
      <c r="S84" s="220"/>
      <c r="T84" s="220"/>
      <c r="U84" s="220"/>
      <c r="V84" s="220"/>
      <c r="W84" s="546"/>
      <c r="X84" s="546"/>
      <c r="Y84" s="219"/>
      <c r="Z84" s="5"/>
    </row>
    <row r="85" spans="1:26">
      <c r="A85" s="62" t="s">
        <v>377</v>
      </c>
      <c r="B85" s="1">
        <v>2</v>
      </c>
      <c r="C85" s="2">
        <v>83</v>
      </c>
      <c r="D85" s="13" t="s">
        <v>3018</v>
      </c>
      <c r="E85" s="1" t="s">
        <v>2</v>
      </c>
      <c r="F85" s="14" t="s">
        <v>378</v>
      </c>
      <c r="G85" s="15" t="s">
        <v>379</v>
      </c>
      <c r="H85" s="16">
        <v>23002</v>
      </c>
      <c r="I85" s="17">
        <v>9</v>
      </c>
      <c r="J85" s="18" t="s">
        <v>380</v>
      </c>
      <c r="K85" s="149" t="s">
        <v>1643</v>
      </c>
      <c r="L85" s="19" t="s">
        <v>2062</v>
      </c>
      <c r="M85" s="20" t="s">
        <v>381</v>
      </c>
      <c r="N85" s="20" t="s">
        <v>382</v>
      </c>
      <c r="O85" s="548" t="s">
        <v>3176</v>
      </c>
      <c r="P85" s="62" t="s">
        <v>1744</v>
      </c>
      <c r="Q85" s="551"/>
      <c r="R85" s="218"/>
      <c r="S85" s="220"/>
      <c r="T85" s="220"/>
      <c r="U85" s="220"/>
      <c r="V85" s="220"/>
      <c r="W85" s="546"/>
      <c r="X85" s="546"/>
      <c r="Y85" s="219"/>
      <c r="Z85" s="5"/>
    </row>
    <row r="86" spans="1:26">
      <c r="A86" s="62" t="s">
        <v>383</v>
      </c>
      <c r="B86" s="1">
        <v>3</v>
      </c>
      <c r="C86" s="2">
        <v>84</v>
      </c>
      <c r="D86" s="13" t="s">
        <v>3018</v>
      </c>
      <c r="E86" s="1" t="s">
        <v>2</v>
      </c>
      <c r="F86" s="14" t="s">
        <v>384</v>
      </c>
      <c r="G86" s="15" t="s">
        <v>385</v>
      </c>
      <c r="H86" s="16">
        <v>23003</v>
      </c>
      <c r="I86" s="17">
        <v>19</v>
      </c>
      <c r="J86" s="18" t="s">
        <v>386</v>
      </c>
      <c r="K86" s="149" t="s">
        <v>1643</v>
      </c>
      <c r="L86" s="19" t="s">
        <v>3121</v>
      </c>
      <c r="M86" s="20" t="s">
        <v>387</v>
      </c>
      <c r="N86" s="20" t="s">
        <v>388</v>
      </c>
      <c r="O86" s="62" t="s">
        <v>2803</v>
      </c>
      <c r="P86" s="62" t="s">
        <v>1745</v>
      </c>
      <c r="Q86" s="551"/>
      <c r="R86" s="218"/>
      <c r="S86" s="220"/>
      <c r="T86" s="220"/>
      <c r="U86" s="220"/>
      <c r="V86" s="220"/>
      <c r="W86" s="546"/>
      <c r="X86" s="546"/>
      <c r="Y86" s="219">
        <v>50</v>
      </c>
      <c r="Z86" s="5"/>
    </row>
    <row r="87" spans="1:26">
      <c r="A87" s="62" t="s">
        <v>389</v>
      </c>
      <c r="B87" s="1">
        <v>4</v>
      </c>
      <c r="C87" s="2">
        <v>85</v>
      </c>
      <c r="D87" s="13" t="s">
        <v>3018</v>
      </c>
      <c r="E87" s="1" t="s">
        <v>2</v>
      </c>
      <c r="F87" s="14" t="s">
        <v>390</v>
      </c>
      <c r="G87" s="15" t="s">
        <v>2338</v>
      </c>
      <c r="H87" s="16">
        <v>23004</v>
      </c>
      <c r="I87" s="17">
        <v>40</v>
      </c>
      <c r="J87" s="18" t="s">
        <v>391</v>
      </c>
      <c r="K87" s="149" t="s">
        <v>1643</v>
      </c>
      <c r="L87" s="19" t="s">
        <v>2063</v>
      </c>
      <c r="M87" s="20" t="s">
        <v>392</v>
      </c>
      <c r="N87" s="20" t="s">
        <v>393</v>
      </c>
      <c r="O87" s="62" t="s">
        <v>2804</v>
      </c>
      <c r="P87" s="62" t="s">
        <v>1746</v>
      </c>
      <c r="Q87" s="551"/>
      <c r="R87" s="218"/>
      <c r="S87" s="220"/>
      <c r="T87" s="220"/>
      <c r="U87" s="220"/>
      <c r="V87" s="220"/>
      <c r="W87" s="546"/>
      <c r="X87" s="546"/>
      <c r="Y87" s="219"/>
      <c r="Z87" s="5"/>
    </row>
    <row r="88" spans="1:26">
      <c r="A88" s="62" t="s">
        <v>394</v>
      </c>
      <c r="B88" s="1">
        <v>5</v>
      </c>
      <c r="C88" s="2">
        <v>86</v>
      </c>
      <c r="D88" s="13" t="s">
        <v>3018</v>
      </c>
      <c r="E88" s="1" t="s">
        <v>2</v>
      </c>
      <c r="F88" s="14" t="s">
        <v>395</v>
      </c>
      <c r="G88" s="15" t="s">
        <v>2339</v>
      </c>
      <c r="H88" s="16">
        <v>23005</v>
      </c>
      <c r="I88" s="17">
        <v>41</v>
      </c>
      <c r="J88" s="18" t="s">
        <v>396</v>
      </c>
      <c r="K88" s="149" t="s">
        <v>1643</v>
      </c>
      <c r="L88" s="19" t="s">
        <v>2064</v>
      </c>
      <c r="M88" s="20" t="s">
        <v>397</v>
      </c>
      <c r="N88" s="20" t="s">
        <v>398</v>
      </c>
      <c r="O88" s="62" t="s">
        <v>2805</v>
      </c>
      <c r="P88" s="62" t="s">
        <v>1747</v>
      </c>
      <c r="Q88" s="551"/>
      <c r="R88" s="218"/>
      <c r="S88" s="220"/>
      <c r="T88" s="220"/>
      <c r="U88" s="220"/>
      <c r="V88" s="220"/>
      <c r="W88" s="546"/>
      <c r="X88" s="546"/>
      <c r="Y88" s="219"/>
      <c r="Z88" s="5"/>
    </row>
    <row r="89" spans="1:26">
      <c r="A89" s="62" t="s">
        <v>399</v>
      </c>
      <c r="B89" s="1">
        <v>6</v>
      </c>
      <c r="C89" s="2">
        <v>87</v>
      </c>
      <c r="D89" s="13" t="s">
        <v>3018</v>
      </c>
      <c r="E89" s="1" t="s">
        <v>2</v>
      </c>
      <c r="F89" s="14" t="s">
        <v>400</v>
      </c>
      <c r="G89" s="15" t="s">
        <v>2340</v>
      </c>
      <c r="H89" s="16">
        <v>23006</v>
      </c>
      <c r="I89" s="17">
        <v>42</v>
      </c>
      <c r="J89" s="18" t="s">
        <v>401</v>
      </c>
      <c r="K89" s="149" t="s">
        <v>1643</v>
      </c>
      <c r="L89" s="19" t="s">
        <v>2065</v>
      </c>
      <c r="M89" s="20" t="s">
        <v>402</v>
      </c>
      <c r="N89" s="20" t="s">
        <v>403</v>
      </c>
      <c r="O89" s="62" t="s">
        <v>2806</v>
      </c>
      <c r="P89" s="62" t="s">
        <v>1748</v>
      </c>
      <c r="Q89" s="551"/>
      <c r="R89" s="218"/>
      <c r="S89" s="220"/>
      <c r="T89" s="220"/>
      <c r="U89" s="220"/>
      <c r="V89" s="220"/>
      <c r="W89" s="546"/>
      <c r="X89" s="546"/>
      <c r="Y89" s="219"/>
      <c r="Z89" s="5"/>
    </row>
    <row r="90" spans="1:26">
      <c r="A90" s="62" t="s">
        <v>404</v>
      </c>
      <c r="B90" s="1">
        <v>7</v>
      </c>
      <c r="C90" s="2">
        <v>88</v>
      </c>
      <c r="D90" s="13" t="s">
        <v>3018</v>
      </c>
      <c r="E90" s="1" t="s">
        <v>2</v>
      </c>
      <c r="F90" s="14" t="s">
        <v>405</v>
      </c>
      <c r="G90" s="15" t="s">
        <v>406</v>
      </c>
      <c r="H90" s="16">
        <v>23007</v>
      </c>
      <c r="I90" s="17">
        <v>43</v>
      </c>
      <c r="J90" s="18" t="s">
        <v>407</v>
      </c>
      <c r="K90" s="149" t="s">
        <v>1643</v>
      </c>
      <c r="L90" s="19" t="s">
        <v>3119</v>
      </c>
      <c r="M90" s="20" t="s">
        <v>408</v>
      </c>
      <c r="N90" s="20" t="s">
        <v>409</v>
      </c>
      <c r="O90" s="62" t="s">
        <v>2807</v>
      </c>
      <c r="P90" s="62" t="s">
        <v>1749</v>
      </c>
      <c r="Q90" s="551" t="s">
        <v>3187</v>
      </c>
      <c r="R90" s="218"/>
      <c r="S90" s="220"/>
      <c r="T90" s="220"/>
      <c r="U90" s="220"/>
      <c r="V90" s="220"/>
      <c r="W90" s="546"/>
      <c r="X90" s="546"/>
      <c r="Y90" s="219">
        <v>51</v>
      </c>
      <c r="Z90" s="5"/>
    </row>
    <row r="91" spans="1:26">
      <c r="A91" s="62" t="s">
        <v>3150</v>
      </c>
      <c r="B91" s="1">
        <v>8</v>
      </c>
      <c r="C91" s="2">
        <v>89</v>
      </c>
      <c r="D91" s="13" t="s">
        <v>3018</v>
      </c>
      <c r="E91" s="1" t="s">
        <v>2</v>
      </c>
      <c r="F91" s="14" t="s">
        <v>410</v>
      </c>
      <c r="G91" s="15" t="s">
        <v>2341</v>
      </c>
      <c r="H91" s="16">
        <v>23008</v>
      </c>
      <c r="I91" s="17">
        <v>46</v>
      </c>
      <c r="J91" s="18" t="s">
        <v>411</v>
      </c>
      <c r="K91" s="149" t="s">
        <v>1643</v>
      </c>
      <c r="L91" s="19" t="s">
        <v>2066</v>
      </c>
      <c r="M91" s="20" t="s">
        <v>412</v>
      </c>
      <c r="N91" s="20" t="s">
        <v>413</v>
      </c>
      <c r="O91" s="62"/>
      <c r="P91" s="62"/>
      <c r="Q91" s="551"/>
      <c r="R91" s="218"/>
      <c r="S91" s="220"/>
      <c r="T91" s="220"/>
      <c r="U91" s="220"/>
      <c r="V91" s="220"/>
      <c r="W91" s="546"/>
      <c r="X91" s="547"/>
      <c r="Y91" s="219"/>
      <c r="Z91" s="5"/>
    </row>
    <row r="92" spans="1:26">
      <c r="A92" s="62" t="s">
        <v>414</v>
      </c>
      <c r="B92" s="1">
        <v>9</v>
      </c>
      <c r="C92" s="2">
        <v>90</v>
      </c>
      <c r="D92" s="13" t="s">
        <v>3018</v>
      </c>
      <c r="E92" s="1" t="s">
        <v>2</v>
      </c>
      <c r="F92" s="14" t="s">
        <v>415</v>
      </c>
      <c r="G92" s="15" t="s">
        <v>2342</v>
      </c>
      <c r="H92" s="16">
        <v>23009</v>
      </c>
      <c r="I92" s="17">
        <v>47</v>
      </c>
      <c r="J92" s="18" t="s">
        <v>411</v>
      </c>
      <c r="K92" s="149" t="s">
        <v>1643</v>
      </c>
      <c r="L92" s="19" t="s">
        <v>2067</v>
      </c>
      <c r="M92" s="20" t="s">
        <v>416</v>
      </c>
      <c r="N92" s="20" t="s">
        <v>417</v>
      </c>
      <c r="O92" s="62" t="s">
        <v>2808</v>
      </c>
      <c r="P92" s="62" t="s">
        <v>1750</v>
      </c>
      <c r="Q92" s="551"/>
      <c r="R92" s="218"/>
      <c r="S92" s="220"/>
      <c r="T92" s="220"/>
      <c r="U92" s="220"/>
      <c r="V92" s="220"/>
      <c r="W92" s="546"/>
      <c r="X92" s="546"/>
      <c r="Y92" s="219"/>
      <c r="Z92" s="5"/>
    </row>
    <row r="93" spans="1:26">
      <c r="A93" s="62" t="s">
        <v>418</v>
      </c>
      <c r="B93" s="1">
        <v>10</v>
      </c>
      <c r="C93" s="2">
        <v>91</v>
      </c>
      <c r="D93" s="13" t="s">
        <v>3018</v>
      </c>
      <c r="E93" s="1" t="s">
        <v>2</v>
      </c>
      <c r="F93" s="14" t="s">
        <v>419</v>
      </c>
      <c r="G93" s="15" t="s">
        <v>2343</v>
      </c>
      <c r="H93" s="16">
        <v>23010</v>
      </c>
      <c r="I93" s="17">
        <v>50</v>
      </c>
      <c r="J93" s="18" t="s">
        <v>420</v>
      </c>
      <c r="K93" s="149" t="s">
        <v>1643</v>
      </c>
      <c r="L93" s="19" t="s">
        <v>2068</v>
      </c>
      <c r="M93" s="20" t="s">
        <v>421</v>
      </c>
      <c r="N93" s="20" t="s">
        <v>422</v>
      </c>
      <c r="O93" s="62" t="s">
        <v>2809</v>
      </c>
      <c r="P93" s="62" t="s">
        <v>1751</v>
      </c>
      <c r="Q93" s="551" t="s">
        <v>3187</v>
      </c>
      <c r="R93" s="218"/>
      <c r="S93" s="220"/>
      <c r="T93" s="220"/>
      <c r="U93" s="220"/>
      <c r="V93" s="220"/>
      <c r="W93" s="546"/>
      <c r="X93" s="546"/>
      <c r="Y93" s="219">
        <v>52</v>
      </c>
      <c r="Z93" s="5"/>
    </row>
    <row r="94" spans="1:26">
      <c r="A94" s="62" t="s">
        <v>423</v>
      </c>
      <c r="B94" s="1">
        <v>11</v>
      </c>
      <c r="C94" s="2">
        <v>92</v>
      </c>
      <c r="D94" s="13" t="s">
        <v>3018</v>
      </c>
      <c r="E94" s="1" t="s">
        <v>2</v>
      </c>
      <c r="F94" s="14" t="s">
        <v>424</v>
      </c>
      <c r="G94" s="15" t="s">
        <v>425</v>
      </c>
      <c r="H94" s="16">
        <v>23011</v>
      </c>
      <c r="I94" s="17">
        <v>73</v>
      </c>
      <c r="J94" s="18" t="s">
        <v>420</v>
      </c>
      <c r="K94" s="149" t="s">
        <v>1643</v>
      </c>
      <c r="L94" s="19" t="s">
        <v>2069</v>
      </c>
      <c r="M94" s="20" t="s">
        <v>426</v>
      </c>
      <c r="N94" s="20" t="s">
        <v>427</v>
      </c>
      <c r="O94" s="62" t="s">
        <v>2810</v>
      </c>
      <c r="P94" s="62" t="s">
        <v>1752</v>
      </c>
      <c r="Q94" s="551"/>
      <c r="R94" s="218"/>
      <c r="S94" s="220"/>
      <c r="T94" s="220"/>
      <c r="U94" s="220"/>
      <c r="V94" s="220"/>
      <c r="W94" s="546"/>
      <c r="X94" s="546"/>
      <c r="Y94" s="219"/>
      <c r="Z94" s="5"/>
    </row>
    <row r="95" spans="1:26">
      <c r="A95" s="62" t="s">
        <v>428</v>
      </c>
      <c r="B95" s="1">
        <v>12</v>
      </c>
      <c r="C95" s="2">
        <v>93</v>
      </c>
      <c r="D95" s="13" t="s">
        <v>3018</v>
      </c>
      <c r="E95" s="1" t="s">
        <v>2</v>
      </c>
      <c r="F95" s="14" t="s">
        <v>1</v>
      </c>
      <c r="G95" s="15" t="s">
        <v>429</v>
      </c>
      <c r="H95" s="16">
        <v>23012</v>
      </c>
      <c r="I95" s="17">
        <v>74</v>
      </c>
      <c r="J95" s="18" t="s">
        <v>430</v>
      </c>
      <c r="K95" s="149" t="s">
        <v>1643</v>
      </c>
      <c r="L95" s="19" t="s">
        <v>2971</v>
      </c>
      <c r="M95" s="20" t="s">
        <v>431</v>
      </c>
      <c r="N95" s="20" t="s">
        <v>432</v>
      </c>
      <c r="O95" s="62" t="s">
        <v>2811</v>
      </c>
      <c r="P95" s="62" t="s">
        <v>1753</v>
      </c>
      <c r="Q95" s="551" t="s">
        <v>3187</v>
      </c>
      <c r="R95" s="218"/>
      <c r="S95" s="220"/>
      <c r="T95" s="220"/>
      <c r="U95" s="220"/>
      <c r="V95" s="220"/>
      <c r="W95" s="546"/>
      <c r="X95" s="546"/>
      <c r="Y95" s="219">
        <v>54</v>
      </c>
      <c r="Z95" s="5"/>
    </row>
    <row r="96" spans="1:26">
      <c r="A96" s="62" t="s">
        <v>433</v>
      </c>
      <c r="B96" s="1">
        <v>13</v>
      </c>
      <c r="C96" s="2">
        <v>94</v>
      </c>
      <c r="D96" s="13" t="s">
        <v>3018</v>
      </c>
      <c r="E96" s="1" t="s">
        <v>2</v>
      </c>
      <c r="F96" s="14" t="s">
        <v>434</v>
      </c>
      <c r="G96" s="15" t="s">
        <v>435</v>
      </c>
      <c r="H96" s="16">
        <v>23013</v>
      </c>
      <c r="I96" s="17">
        <v>90</v>
      </c>
      <c r="J96" s="18" t="s">
        <v>436</v>
      </c>
      <c r="K96" s="149" t="s">
        <v>1643</v>
      </c>
      <c r="L96" s="19" t="s">
        <v>3122</v>
      </c>
      <c r="M96" s="20" t="s">
        <v>437</v>
      </c>
      <c r="N96" s="20" t="s">
        <v>438</v>
      </c>
      <c r="O96" s="62" t="s">
        <v>2812</v>
      </c>
      <c r="P96" s="62" t="s">
        <v>1754</v>
      </c>
      <c r="Q96" s="551" t="s">
        <v>3187</v>
      </c>
      <c r="R96" s="218"/>
      <c r="S96" s="220"/>
      <c r="T96" s="220"/>
      <c r="U96" s="220"/>
      <c r="V96" s="220"/>
      <c r="W96" s="546"/>
      <c r="X96" s="546"/>
      <c r="Y96" s="219"/>
      <c r="Z96" s="5"/>
    </row>
    <row r="97" spans="1:26">
      <c r="A97" s="62" t="s">
        <v>439</v>
      </c>
      <c r="B97" s="1">
        <v>14</v>
      </c>
      <c r="C97" s="2">
        <v>95</v>
      </c>
      <c r="D97" s="13" t="s">
        <v>3018</v>
      </c>
      <c r="E97" s="1" t="s">
        <v>2</v>
      </c>
      <c r="F97" s="14" t="s">
        <v>440</v>
      </c>
      <c r="G97" s="15" t="s">
        <v>2344</v>
      </c>
      <c r="H97" s="16">
        <v>23014</v>
      </c>
      <c r="I97" s="17">
        <v>99</v>
      </c>
      <c r="J97" s="18" t="s">
        <v>441</v>
      </c>
      <c r="K97" s="149" t="s">
        <v>1643</v>
      </c>
      <c r="L97" s="19" t="s">
        <v>2070</v>
      </c>
      <c r="M97" s="20" t="s">
        <v>442</v>
      </c>
      <c r="N97" s="20" t="s">
        <v>443</v>
      </c>
      <c r="O97" s="62"/>
      <c r="P97" s="62" t="s">
        <v>1755</v>
      </c>
      <c r="Q97" s="551"/>
      <c r="R97" s="218"/>
      <c r="S97" s="220"/>
      <c r="T97" s="220"/>
      <c r="U97" s="220"/>
      <c r="V97" s="220"/>
      <c r="W97" s="546"/>
      <c r="X97" s="546"/>
      <c r="Y97" s="219"/>
      <c r="Z97" s="5"/>
    </row>
    <row r="98" spans="1:26">
      <c r="A98" s="62" t="s">
        <v>444</v>
      </c>
      <c r="B98" s="1">
        <v>15</v>
      </c>
      <c r="C98" s="2">
        <v>96</v>
      </c>
      <c r="D98" s="13" t="s">
        <v>3018</v>
      </c>
      <c r="E98" s="1" t="s">
        <v>2</v>
      </c>
      <c r="F98" s="14" t="s">
        <v>445</v>
      </c>
      <c r="G98" s="15" t="s">
        <v>446</v>
      </c>
      <c r="H98" s="16">
        <v>23015</v>
      </c>
      <c r="I98" s="17">
        <v>103</v>
      </c>
      <c r="J98" s="18" t="s">
        <v>447</v>
      </c>
      <c r="K98" s="149" t="s">
        <v>1643</v>
      </c>
      <c r="L98" s="19" t="s">
        <v>3120</v>
      </c>
      <c r="M98" s="20" t="s">
        <v>448</v>
      </c>
      <c r="N98" s="20" t="s">
        <v>449</v>
      </c>
      <c r="O98" s="62" t="s">
        <v>3169</v>
      </c>
      <c r="P98" s="62" t="s">
        <v>1756</v>
      </c>
      <c r="Q98" s="551"/>
      <c r="R98" s="218"/>
      <c r="S98" s="220"/>
      <c r="T98" s="220"/>
      <c r="U98" s="220"/>
      <c r="V98" s="220"/>
      <c r="W98" s="546"/>
      <c r="X98" s="546"/>
      <c r="Y98" s="219">
        <v>56</v>
      </c>
      <c r="Z98" s="5"/>
    </row>
    <row r="99" spans="1:26">
      <c r="A99" s="62" t="s">
        <v>450</v>
      </c>
      <c r="B99" s="1">
        <v>16</v>
      </c>
      <c r="C99" s="2">
        <v>97</v>
      </c>
      <c r="D99" s="13" t="s">
        <v>3018</v>
      </c>
      <c r="E99" s="1" t="s">
        <v>2</v>
      </c>
      <c r="F99" s="14" t="s">
        <v>451</v>
      </c>
      <c r="G99" s="15" t="s">
        <v>452</v>
      </c>
      <c r="H99" s="16">
        <v>23016</v>
      </c>
      <c r="I99" s="17">
        <v>105</v>
      </c>
      <c r="J99" s="18" t="s">
        <v>453</v>
      </c>
      <c r="K99" s="149" t="s">
        <v>1643</v>
      </c>
      <c r="L99" s="19" t="s">
        <v>2071</v>
      </c>
      <c r="M99" s="20" t="s">
        <v>454</v>
      </c>
      <c r="N99" s="20" t="s">
        <v>455</v>
      </c>
      <c r="O99" s="62" t="s">
        <v>2813</v>
      </c>
      <c r="P99" s="62" t="s">
        <v>1757</v>
      </c>
      <c r="Q99" s="551" t="s">
        <v>3187</v>
      </c>
      <c r="R99" s="218"/>
      <c r="S99" s="220"/>
      <c r="T99" s="220"/>
      <c r="U99" s="220"/>
      <c r="V99" s="220"/>
      <c r="W99" s="546"/>
      <c r="X99" s="546"/>
      <c r="Y99" s="219">
        <v>57</v>
      </c>
      <c r="Z99" s="5"/>
    </row>
    <row r="100" spans="1:26">
      <c r="A100" s="62" t="s">
        <v>456</v>
      </c>
      <c r="B100" s="1">
        <v>17</v>
      </c>
      <c r="C100" s="2">
        <v>98</v>
      </c>
      <c r="D100" s="13" t="s">
        <v>3018</v>
      </c>
      <c r="E100" s="1" t="s">
        <v>2</v>
      </c>
      <c r="F100" s="14" t="s">
        <v>457</v>
      </c>
      <c r="G100" s="15" t="s">
        <v>458</v>
      </c>
      <c r="H100" s="16">
        <v>23017</v>
      </c>
      <c r="I100" s="17">
        <v>107</v>
      </c>
      <c r="J100" s="18" t="s">
        <v>459</v>
      </c>
      <c r="K100" s="149" t="s">
        <v>1643</v>
      </c>
      <c r="L100" s="19" t="s">
        <v>3123</v>
      </c>
      <c r="M100" s="20" t="s">
        <v>460</v>
      </c>
      <c r="N100" s="20" t="s">
        <v>461</v>
      </c>
      <c r="O100" s="548" t="s">
        <v>3177</v>
      </c>
      <c r="P100" s="62" t="s">
        <v>1758</v>
      </c>
      <c r="Q100" s="551"/>
      <c r="R100" s="218"/>
      <c r="S100" s="220"/>
      <c r="T100" s="220"/>
      <c r="U100" s="220"/>
      <c r="V100" s="220"/>
      <c r="W100" s="546"/>
      <c r="X100" s="546"/>
      <c r="Y100" s="219">
        <v>58</v>
      </c>
      <c r="Z100" s="5"/>
    </row>
    <row r="101" spans="1:26">
      <c r="A101" s="62" t="s">
        <v>462</v>
      </c>
      <c r="B101" s="1">
        <v>18</v>
      </c>
      <c r="C101" s="2">
        <v>99</v>
      </c>
      <c r="D101" s="13" t="s">
        <v>3018</v>
      </c>
      <c r="E101" s="1" t="s">
        <v>2</v>
      </c>
      <c r="F101" s="14" t="s">
        <v>463</v>
      </c>
      <c r="G101" s="15" t="s">
        <v>464</v>
      </c>
      <c r="H101" s="16">
        <v>23018</v>
      </c>
      <c r="I101" s="17">
        <v>120</v>
      </c>
      <c r="J101" s="18" t="s">
        <v>465</v>
      </c>
      <c r="K101" s="149" t="s">
        <v>1643</v>
      </c>
      <c r="L101" s="19" t="s">
        <v>2072</v>
      </c>
      <c r="M101" s="20" t="s">
        <v>466</v>
      </c>
      <c r="N101" s="20" t="s">
        <v>467</v>
      </c>
      <c r="O101" s="62" t="s">
        <v>2814</v>
      </c>
      <c r="P101" s="62" t="s">
        <v>1759</v>
      </c>
      <c r="Q101" s="551"/>
      <c r="R101" s="218"/>
      <c r="S101" s="220"/>
      <c r="T101" s="220"/>
      <c r="U101" s="220"/>
      <c r="V101" s="220"/>
      <c r="W101" s="546"/>
      <c r="X101" s="546"/>
      <c r="Y101" s="219">
        <v>59</v>
      </c>
      <c r="Z101" s="5"/>
    </row>
    <row r="102" spans="1:26">
      <c r="A102" s="62" t="s">
        <v>468</v>
      </c>
      <c r="B102" s="1">
        <v>19</v>
      </c>
      <c r="C102" s="2">
        <v>100</v>
      </c>
      <c r="D102" s="13" t="s">
        <v>3018</v>
      </c>
      <c r="E102" s="1" t="s">
        <v>2</v>
      </c>
      <c r="F102" s="14" t="s">
        <v>469</v>
      </c>
      <c r="G102" s="15" t="s">
        <v>2345</v>
      </c>
      <c r="H102" s="16">
        <v>23019</v>
      </c>
      <c r="I102" s="17">
        <v>128</v>
      </c>
      <c r="J102" s="18" t="s">
        <v>470</v>
      </c>
      <c r="K102" s="149" t="s">
        <v>1643</v>
      </c>
      <c r="L102" s="19" t="s">
        <v>2073</v>
      </c>
      <c r="M102" s="20" t="s">
        <v>471</v>
      </c>
      <c r="N102" s="20" t="s">
        <v>472</v>
      </c>
      <c r="O102" s="62" t="s">
        <v>2815</v>
      </c>
      <c r="P102" s="62" t="s">
        <v>1760</v>
      </c>
      <c r="Q102" s="551"/>
      <c r="R102" s="218"/>
      <c r="S102" s="220"/>
      <c r="T102" s="220"/>
      <c r="U102" s="220"/>
      <c r="V102" s="220"/>
      <c r="W102" s="546"/>
      <c r="X102" s="546"/>
      <c r="Y102" s="219"/>
      <c r="Z102" s="5"/>
    </row>
    <row r="103" spans="1:26">
      <c r="A103" s="62" t="s">
        <v>473</v>
      </c>
      <c r="B103" s="1">
        <v>20</v>
      </c>
      <c r="C103" s="2">
        <v>101</v>
      </c>
      <c r="D103" s="13" t="s">
        <v>3018</v>
      </c>
      <c r="E103" s="1" t="s">
        <v>2</v>
      </c>
      <c r="F103" s="14" t="s">
        <v>474</v>
      </c>
      <c r="G103" s="15" t="s">
        <v>475</v>
      </c>
      <c r="H103" s="16">
        <v>23020</v>
      </c>
      <c r="I103" s="17">
        <v>135</v>
      </c>
      <c r="J103" s="18" t="s">
        <v>441</v>
      </c>
      <c r="K103" s="149" t="s">
        <v>1643</v>
      </c>
      <c r="L103" s="19" t="s">
        <v>2074</v>
      </c>
      <c r="M103" s="20" t="s">
        <v>476</v>
      </c>
      <c r="N103" s="20" t="s">
        <v>477</v>
      </c>
      <c r="O103" s="62" t="s">
        <v>2346</v>
      </c>
      <c r="P103" s="62" t="s">
        <v>1761</v>
      </c>
      <c r="Q103" s="551" t="s">
        <v>3187</v>
      </c>
      <c r="R103" s="218"/>
      <c r="S103" s="220"/>
      <c r="T103" s="220"/>
      <c r="U103" s="220"/>
      <c r="V103" s="220"/>
      <c r="W103" s="546"/>
      <c r="X103" s="546"/>
      <c r="Y103" s="219">
        <v>60</v>
      </c>
      <c r="Z103" s="5"/>
    </row>
    <row r="104" spans="1:26">
      <c r="A104" s="62" t="s">
        <v>478</v>
      </c>
      <c r="B104" s="1">
        <v>21</v>
      </c>
      <c r="C104" s="2">
        <v>102</v>
      </c>
      <c r="D104" s="13" t="s">
        <v>3018</v>
      </c>
      <c r="E104" s="1" t="s">
        <v>2</v>
      </c>
      <c r="F104" s="14" t="s">
        <v>479</v>
      </c>
      <c r="G104" s="15" t="s">
        <v>480</v>
      </c>
      <c r="H104" s="16">
        <v>23021</v>
      </c>
      <c r="I104" s="17">
        <v>136</v>
      </c>
      <c r="J104" s="18" t="s">
        <v>481</v>
      </c>
      <c r="K104" s="149" t="s">
        <v>1643</v>
      </c>
      <c r="L104" s="19" t="s">
        <v>2229</v>
      </c>
      <c r="M104" s="20" t="s">
        <v>482</v>
      </c>
      <c r="N104" s="20" t="s">
        <v>483</v>
      </c>
      <c r="O104" s="62" t="s">
        <v>2764</v>
      </c>
      <c r="P104" s="62" t="s">
        <v>1762</v>
      </c>
      <c r="Q104" s="551" t="s">
        <v>3187</v>
      </c>
      <c r="R104" s="218"/>
      <c r="S104" s="220"/>
      <c r="T104" s="220"/>
      <c r="U104" s="220"/>
      <c r="V104" s="220"/>
      <c r="W104" s="546"/>
      <c r="X104" s="546"/>
      <c r="Y104" s="219"/>
      <c r="Z104" s="5"/>
    </row>
    <row r="105" spans="1:26">
      <c r="A105" s="62" t="s">
        <v>484</v>
      </c>
      <c r="B105" s="1">
        <v>22</v>
      </c>
      <c r="C105" s="2">
        <v>103</v>
      </c>
      <c r="D105" s="13" t="s">
        <v>3018</v>
      </c>
      <c r="E105" s="1" t="s">
        <v>2</v>
      </c>
      <c r="F105" s="14" t="s">
        <v>485</v>
      </c>
      <c r="G105" s="15" t="s">
        <v>486</v>
      </c>
      <c r="H105" s="16">
        <v>23022</v>
      </c>
      <c r="I105" s="17">
        <v>149</v>
      </c>
      <c r="J105" s="18" t="s">
        <v>487</v>
      </c>
      <c r="K105" s="149" t="s">
        <v>1643</v>
      </c>
      <c r="L105" s="19" t="s">
        <v>2075</v>
      </c>
      <c r="M105" s="20" t="s">
        <v>488</v>
      </c>
      <c r="N105" s="20" t="s">
        <v>489</v>
      </c>
      <c r="O105" s="62" t="s">
        <v>2816</v>
      </c>
      <c r="P105" s="62" t="s">
        <v>1763</v>
      </c>
      <c r="Q105" s="551" t="s">
        <v>3187</v>
      </c>
      <c r="R105" s="218"/>
      <c r="S105" s="220"/>
      <c r="T105" s="220"/>
      <c r="U105" s="220"/>
      <c r="V105" s="220"/>
      <c r="W105" s="546"/>
      <c r="X105" s="546"/>
      <c r="Y105" s="219"/>
      <c r="Z105" s="5"/>
    </row>
    <row r="106" spans="1:26">
      <c r="A106" s="62" t="s">
        <v>490</v>
      </c>
      <c r="B106" s="1">
        <v>23</v>
      </c>
      <c r="C106" s="2">
        <v>104</v>
      </c>
      <c r="D106" s="13" t="s">
        <v>3018</v>
      </c>
      <c r="E106" s="1" t="s">
        <v>2</v>
      </c>
      <c r="F106" s="14" t="s">
        <v>491</v>
      </c>
      <c r="G106" s="15" t="s">
        <v>492</v>
      </c>
      <c r="H106" s="16">
        <v>23023</v>
      </c>
      <c r="I106" s="17">
        <v>159</v>
      </c>
      <c r="J106" s="18" t="s">
        <v>493</v>
      </c>
      <c r="K106" s="149" t="s">
        <v>1643</v>
      </c>
      <c r="L106" s="19" t="s">
        <v>2076</v>
      </c>
      <c r="M106" s="20" t="s">
        <v>494</v>
      </c>
      <c r="N106" s="20" t="s">
        <v>495</v>
      </c>
      <c r="O106" s="62" t="s">
        <v>2817</v>
      </c>
      <c r="P106" s="62" t="s">
        <v>1764</v>
      </c>
      <c r="Q106" s="551" t="s">
        <v>3187</v>
      </c>
      <c r="R106" s="218"/>
      <c r="S106" s="220"/>
      <c r="T106" s="220"/>
      <c r="U106" s="220"/>
      <c r="V106" s="220"/>
      <c r="W106" s="546"/>
      <c r="X106" s="546"/>
      <c r="Y106" s="219"/>
      <c r="Z106" s="5"/>
    </row>
    <row r="107" spans="1:26">
      <c r="A107" s="62" t="s">
        <v>496</v>
      </c>
      <c r="B107" s="1">
        <v>24</v>
      </c>
      <c r="C107" s="2">
        <v>105</v>
      </c>
      <c r="D107" s="13" t="s">
        <v>3018</v>
      </c>
      <c r="E107" s="1" t="s">
        <v>2</v>
      </c>
      <c r="F107" s="14" t="s">
        <v>497</v>
      </c>
      <c r="G107" s="15" t="s">
        <v>2347</v>
      </c>
      <c r="H107" s="16">
        <v>23024</v>
      </c>
      <c r="I107" s="17">
        <v>163</v>
      </c>
      <c r="J107" s="18" t="s">
        <v>498</v>
      </c>
      <c r="K107" s="149" t="s">
        <v>1643</v>
      </c>
      <c r="L107" s="19" t="s">
        <v>2077</v>
      </c>
      <c r="M107" s="20" t="s">
        <v>499</v>
      </c>
      <c r="N107" s="20" t="s">
        <v>500</v>
      </c>
      <c r="O107" s="62" t="s">
        <v>2818</v>
      </c>
      <c r="P107" s="62" t="s">
        <v>1765</v>
      </c>
      <c r="Q107" s="551"/>
      <c r="R107" s="218"/>
      <c r="S107" s="220"/>
      <c r="T107" s="220"/>
      <c r="U107" s="220"/>
      <c r="V107" s="220"/>
      <c r="W107" s="546"/>
      <c r="X107" s="546"/>
      <c r="Y107" s="219"/>
      <c r="Z107" s="5"/>
    </row>
    <row r="108" spans="1:26">
      <c r="A108" s="62" t="s">
        <v>501</v>
      </c>
      <c r="B108" s="1">
        <v>25</v>
      </c>
      <c r="C108" s="2">
        <v>106</v>
      </c>
      <c r="D108" s="13" t="s">
        <v>3018</v>
      </c>
      <c r="E108" s="1" t="s">
        <v>2</v>
      </c>
      <c r="F108" s="14" t="s">
        <v>502</v>
      </c>
      <c r="G108" s="15" t="s">
        <v>2348</v>
      </c>
      <c r="H108" s="16">
        <v>23025</v>
      </c>
      <c r="I108" s="17">
        <v>169</v>
      </c>
      <c r="J108" s="18" t="s">
        <v>503</v>
      </c>
      <c r="K108" s="149" t="s">
        <v>1643</v>
      </c>
      <c r="L108" s="19" t="s">
        <v>2078</v>
      </c>
      <c r="M108" s="20" t="s">
        <v>504</v>
      </c>
      <c r="N108" s="20" t="s">
        <v>505</v>
      </c>
      <c r="O108" s="62"/>
      <c r="P108" s="62" t="s">
        <v>1766</v>
      </c>
      <c r="Q108" s="551"/>
      <c r="R108" s="218"/>
      <c r="S108" s="220"/>
      <c r="T108" s="220"/>
      <c r="U108" s="220"/>
      <c r="V108" s="220"/>
      <c r="W108" s="546"/>
      <c r="X108" s="546"/>
      <c r="Y108" s="219"/>
      <c r="Z108" s="5"/>
    </row>
    <row r="109" spans="1:26">
      <c r="A109" s="62" t="s">
        <v>506</v>
      </c>
      <c r="B109" s="1">
        <v>26</v>
      </c>
      <c r="C109" s="2">
        <v>107</v>
      </c>
      <c r="D109" s="13" t="s">
        <v>3018</v>
      </c>
      <c r="E109" s="1" t="s">
        <v>2</v>
      </c>
      <c r="F109" s="14" t="s">
        <v>507</v>
      </c>
      <c r="G109" s="15" t="s">
        <v>569</v>
      </c>
      <c r="H109" s="16">
        <v>23026</v>
      </c>
      <c r="I109" s="17">
        <v>180</v>
      </c>
      <c r="J109" s="18" t="s">
        <v>508</v>
      </c>
      <c r="K109" s="149" t="s">
        <v>1643</v>
      </c>
      <c r="L109" s="19" t="s">
        <v>2079</v>
      </c>
      <c r="M109" s="20" t="s">
        <v>509</v>
      </c>
      <c r="N109" s="20" t="s">
        <v>510</v>
      </c>
      <c r="O109" s="62"/>
      <c r="P109" s="62" t="s">
        <v>1767</v>
      </c>
      <c r="Q109" s="551"/>
      <c r="R109" s="218"/>
      <c r="S109" s="220"/>
      <c r="T109" s="220"/>
      <c r="U109" s="220"/>
      <c r="V109" s="220"/>
      <c r="W109" s="546"/>
      <c r="X109" s="546"/>
      <c r="Y109" s="219"/>
      <c r="Z109" s="5"/>
    </row>
    <row r="110" spans="1:26">
      <c r="A110" s="62" t="s">
        <v>511</v>
      </c>
      <c r="B110" s="1">
        <v>27</v>
      </c>
      <c r="C110" s="2">
        <v>108</v>
      </c>
      <c r="D110" s="13" t="s">
        <v>3018</v>
      </c>
      <c r="E110" s="1" t="s">
        <v>2</v>
      </c>
      <c r="F110" s="14" t="s">
        <v>512</v>
      </c>
      <c r="G110" s="15" t="s">
        <v>513</v>
      </c>
      <c r="H110" s="16">
        <v>23027</v>
      </c>
      <c r="I110" s="17">
        <v>186</v>
      </c>
      <c r="J110" s="18" t="s">
        <v>514</v>
      </c>
      <c r="K110" s="149" t="s">
        <v>1643</v>
      </c>
      <c r="L110" s="19" t="s">
        <v>2080</v>
      </c>
      <c r="M110" s="20" t="s">
        <v>515</v>
      </c>
      <c r="N110" s="20" t="s">
        <v>516</v>
      </c>
      <c r="O110" s="62" t="s">
        <v>2819</v>
      </c>
      <c r="P110" s="62" t="s">
        <v>1768</v>
      </c>
      <c r="Q110" s="551" t="s">
        <v>3187</v>
      </c>
      <c r="R110" s="218"/>
      <c r="S110" s="220"/>
      <c r="T110" s="220"/>
      <c r="U110" s="220"/>
      <c r="V110" s="220"/>
      <c r="W110" s="546"/>
      <c r="X110" s="546"/>
      <c r="Y110" s="219">
        <v>64</v>
      </c>
      <c r="Z110" s="5"/>
    </row>
    <row r="111" spans="1:26">
      <c r="A111" s="62" t="s">
        <v>517</v>
      </c>
      <c r="B111" s="1">
        <v>28</v>
      </c>
      <c r="C111" s="2">
        <v>109</v>
      </c>
      <c r="D111" s="13" t="s">
        <v>3018</v>
      </c>
      <c r="E111" s="1" t="s">
        <v>2</v>
      </c>
      <c r="F111" s="14" t="s">
        <v>518</v>
      </c>
      <c r="G111" s="15" t="s">
        <v>2349</v>
      </c>
      <c r="H111" s="16">
        <v>23028</v>
      </c>
      <c r="I111" s="17">
        <v>205</v>
      </c>
      <c r="J111" s="18" t="s">
        <v>519</v>
      </c>
      <c r="K111" s="149" t="s">
        <v>1643</v>
      </c>
      <c r="L111" s="19" t="s">
        <v>2081</v>
      </c>
      <c r="M111" s="20" t="s">
        <v>520</v>
      </c>
      <c r="N111" s="20" t="s">
        <v>521</v>
      </c>
      <c r="O111" s="62" t="s">
        <v>2820</v>
      </c>
      <c r="P111" s="62" t="s">
        <v>1769</v>
      </c>
      <c r="Q111" s="551"/>
      <c r="R111" s="218"/>
      <c r="S111" s="220"/>
      <c r="T111" s="220"/>
      <c r="U111" s="220"/>
      <c r="V111" s="220"/>
      <c r="W111" s="546"/>
      <c r="X111" s="546"/>
      <c r="Y111" s="219"/>
      <c r="Z111" s="5"/>
    </row>
    <row r="112" spans="1:26">
      <c r="A112" s="62" t="s">
        <v>522</v>
      </c>
      <c r="B112" s="1">
        <v>1</v>
      </c>
      <c r="C112" s="2">
        <v>110</v>
      </c>
      <c r="D112" s="21" t="s">
        <v>3021</v>
      </c>
      <c r="E112" s="1" t="s">
        <v>2</v>
      </c>
      <c r="F112" s="22" t="s">
        <v>384</v>
      </c>
      <c r="G112" s="23" t="s">
        <v>385</v>
      </c>
      <c r="H112" s="24">
        <v>33001</v>
      </c>
      <c r="I112" s="25">
        <v>308</v>
      </c>
      <c r="J112" s="18" t="s">
        <v>523</v>
      </c>
      <c r="K112" s="149" t="s">
        <v>1643</v>
      </c>
      <c r="L112" s="19" t="s">
        <v>2082</v>
      </c>
      <c r="M112" s="20" t="s">
        <v>524</v>
      </c>
      <c r="N112" s="20" t="s">
        <v>525</v>
      </c>
      <c r="O112" s="62"/>
      <c r="P112" s="62" t="s">
        <v>1912</v>
      </c>
      <c r="Q112" s="551"/>
      <c r="R112" s="218"/>
      <c r="S112" s="220"/>
      <c r="T112" s="220"/>
      <c r="U112" s="220"/>
      <c r="V112" s="220"/>
      <c r="W112" s="546"/>
      <c r="X112" s="546"/>
      <c r="Y112" s="219"/>
      <c r="Z112" s="5"/>
    </row>
    <row r="113" spans="1:26">
      <c r="A113" s="62" t="s">
        <v>526</v>
      </c>
      <c r="B113" s="1">
        <v>2</v>
      </c>
      <c r="C113" s="2">
        <v>111</v>
      </c>
      <c r="D113" s="21" t="s">
        <v>3021</v>
      </c>
      <c r="E113" s="1" t="s">
        <v>2</v>
      </c>
      <c r="F113" s="22" t="s">
        <v>527</v>
      </c>
      <c r="G113" s="23" t="s">
        <v>528</v>
      </c>
      <c r="H113" s="24">
        <v>33002</v>
      </c>
      <c r="I113" s="25">
        <v>310</v>
      </c>
      <c r="J113" s="18" t="s">
        <v>430</v>
      </c>
      <c r="K113" s="149" t="s">
        <v>1643</v>
      </c>
      <c r="L113" s="19" t="s">
        <v>2083</v>
      </c>
      <c r="M113" s="20" t="s">
        <v>529</v>
      </c>
      <c r="N113" s="20" t="s">
        <v>530</v>
      </c>
      <c r="O113" s="62" t="s">
        <v>2821</v>
      </c>
      <c r="P113" s="62" t="s">
        <v>1913</v>
      </c>
      <c r="Q113" s="551"/>
      <c r="R113" s="218"/>
      <c r="S113" s="220"/>
      <c r="T113" s="220"/>
      <c r="U113" s="220"/>
      <c r="V113" s="220"/>
      <c r="W113" s="546"/>
      <c r="X113" s="546"/>
      <c r="Y113" s="219">
        <v>128</v>
      </c>
      <c r="Z113" s="5"/>
    </row>
    <row r="114" spans="1:26">
      <c r="A114" s="62" t="s">
        <v>531</v>
      </c>
      <c r="B114" s="1">
        <v>3</v>
      </c>
      <c r="C114" s="2">
        <v>112</v>
      </c>
      <c r="D114" s="21" t="s">
        <v>3021</v>
      </c>
      <c r="E114" s="1" t="s">
        <v>2</v>
      </c>
      <c r="F114" s="22" t="s">
        <v>390</v>
      </c>
      <c r="G114" s="23" t="s">
        <v>2338</v>
      </c>
      <c r="H114" s="24">
        <v>33003</v>
      </c>
      <c r="I114" s="25">
        <v>317</v>
      </c>
      <c r="J114" s="18" t="s">
        <v>487</v>
      </c>
      <c r="K114" s="149" t="s">
        <v>1643</v>
      </c>
      <c r="L114" s="19" t="s">
        <v>2084</v>
      </c>
      <c r="M114" s="20" t="s">
        <v>532</v>
      </c>
      <c r="N114" s="20" t="s">
        <v>533</v>
      </c>
      <c r="O114" s="62"/>
      <c r="P114" s="62" t="s">
        <v>1914</v>
      </c>
      <c r="Q114" s="551"/>
      <c r="R114" s="218"/>
      <c r="S114" s="220"/>
      <c r="T114" s="220"/>
      <c r="U114" s="220"/>
      <c r="V114" s="220"/>
      <c r="W114" s="546"/>
      <c r="X114" s="546"/>
      <c r="Y114" s="219"/>
      <c r="Z114" s="5"/>
    </row>
    <row r="115" spans="1:26">
      <c r="A115" s="62" t="s">
        <v>3150</v>
      </c>
      <c r="B115" s="1">
        <v>4</v>
      </c>
      <c r="C115" s="2">
        <v>113</v>
      </c>
      <c r="D115" s="21" t="s">
        <v>3021</v>
      </c>
      <c r="E115" s="1" t="s">
        <v>2</v>
      </c>
      <c r="F115" s="22" t="s">
        <v>410</v>
      </c>
      <c r="G115" s="23" t="s">
        <v>2341</v>
      </c>
      <c r="H115" s="24">
        <v>33004</v>
      </c>
      <c r="I115" s="25">
        <v>319</v>
      </c>
      <c r="J115" s="18" t="s">
        <v>411</v>
      </c>
      <c r="K115" s="149" t="s">
        <v>1643</v>
      </c>
      <c r="L115" s="19" t="s">
        <v>2066</v>
      </c>
      <c r="M115" s="20" t="s">
        <v>412</v>
      </c>
      <c r="N115" s="20" t="s">
        <v>413</v>
      </c>
      <c r="O115" s="62"/>
      <c r="P115" s="62" t="s">
        <v>1915</v>
      </c>
      <c r="Q115" s="551"/>
      <c r="R115" s="218"/>
      <c r="S115" s="220"/>
      <c r="T115" s="220"/>
      <c r="U115" s="220"/>
      <c r="V115" s="220"/>
      <c r="W115" s="546"/>
      <c r="X115" s="546"/>
      <c r="Y115" s="219"/>
      <c r="Z115" s="5"/>
    </row>
    <row r="116" spans="1:26">
      <c r="A116" s="62" t="s">
        <v>534</v>
      </c>
      <c r="B116" s="1">
        <v>5</v>
      </c>
      <c r="C116" s="2">
        <v>114</v>
      </c>
      <c r="D116" s="21" t="s">
        <v>3021</v>
      </c>
      <c r="E116" s="1" t="s">
        <v>2</v>
      </c>
      <c r="F116" s="22" t="s">
        <v>535</v>
      </c>
      <c r="G116" s="23" t="s">
        <v>2350</v>
      </c>
      <c r="H116" s="24">
        <v>33005</v>
      </c>
      <c r="I116" s="25">
        <v>320</v>
      </c>
      <c r="J116" s="18" t="s">
        <v>536</v>
      </c>
      <c r="K116" s="149" t="s">
        <v>1643</v>
      </c>
      <c r="L116" s="19" t="s">
        <v>2085</v>
      </c>
      <c r="M116" s="20" t="s">
        <v>537</v>
      </c>
      <c r="N116" s="20" t="s">
        <v>538</v>
      </c>
      <c r="O116" s="62"/>
      <c r="P116" s="62" t="s">
        <v>1916</v>
      </c>
      <c r="Q116" s="551"/>
      <c r="R116" s="218"/>
      <c r="S116" s="220"/>
      <c r="T116" s="220"/>
      <c r="U116" s="220"/>
      <c r="V116" s="220"/>
      <c r="W116" s="546"/>
      <c r="X116" s="546"/>
      <c r="Y116" s="219"/>
      <c r="Z116" s="5"/>
    </row>
    <row r="117" spans="1:26">
      <c r="A117" s="62" t="s">
        <v>539</v>
      </c>
      <c r="B117" s="1">
        <v>6</v>
      </c>
      <c r="C117" s="2">
        <v>115</v>
      </c>
      <c r="D117" s="21" t="s">
        <v>3021</v>
      </c>
      <c r="E117" s="1" t="s">
        <v>2</v>
      </c>
      <c r="F117" s="22" t="s">
        <v>434</v>
      </c>
      <c r="G117" s="23" t="s">
        <v>435</v>
      </c>
      <c r="H117" s="24">
        <v>33006</v>
      </c>
      <c r="I117" s="25">
        <v>324</v>
      </c>
      <c r="J117" s="18" t="s">
        <v>540</v>
      </c>
      <c r="K117" s="149" t="s">
        <v>1643</v>
      </c>
      <c r="L117" s="19" t="s">
        <v>2086</v>
      </c>
      <c r="M117" s="20" t="s">
        <v>541</v>
      </c>
      <c r="N117" s="20" t="s">
        <v>542</v>
      </c>
      <c r="O117" s="62"/>
      <c r="P117" s="62" t="s">
        <v>1917</v>
      </c>
      <c r="Q117" s="551"/>
      <c r="R117" s="218"/>
      <c r="S117" s="220"/>
      <c r="T117" s="220"/>
      <c r="U117" s="220"/>
      <c r="V117" s="220"/>
      <c r="W117" s="546"/>
      <c r="X117" s="546"/>
      <c r="Y117" s="219"/>
      <c r="Z117" s="5"/>
    </row>
    <row r="118" spans="1:26">
      <c r="A118" s="62" t="s">
        <v>543</v>
      </c>
      <c r="B118" s="1">
        <v>7</v>
      </c>
      <c r="C118" s="2">
        <v>116</v>
      </c>
      <c r="D118" s="21" t="s">
        <v>3021</v>
      </c>
      <c r="E118" s="1" t="s">
        <v>2</v>
      </c>
      <c r="F118" s="22" t="s">
        <v>405</v>
      </c>
      <c r="G118" s="23" t="s">
        <v>406</v>
      </c>
      <c r="H118" s="24">
        <v>33007</v>
      </c>
      <c r="I118" s="25">
        <v>343</v>
      </c>
      <c r="J118" s="18" t="s">
        <v>465</v>
      </c>
      <c r="K118" s="149" t="s">
        <v>1643</v>
      </c>
      <c r="L118" s="19" t="s">
        <v>3127</v>
      </c>
      <c r="M118" s="20" t="s">
        <v>544</v>
      </c>
      <c r="N118" s="20" t="s">
        <v>545</v>
      </c>
      <c r="O118" s="548" t="s">
        <v>3178</v>
      </c>
      <c r="P118" s="62" t="s">
        <v>1918</v>
      </c>
      <c r="Q118" s="551"/>
      <c r="R118" s="218"/>
      <c r="S118" s="220"/>
      <c r="T118" s="220"/>
      <c r="U118" s="220"/>
      <c r="V118" s="220"/>
      <c r="W118" s="546"/>
      <c r="X118" s="546"/>
      <c r="Y118" s="219">
        <v>129</v>
      </c>
      <c r="Z118" s="5"/>
    </row>
    <row r="119" spans="1:26">
      <c r="A119" s="62" t="s">
        <v>546</v>
      </c>
      <c r="B119" s="1">
        <v>8</v>
      </c>
      <c r="C119" s="2">
        <v>117</v>
      </c>
      <c r="D119" s="21" t="s">
        <v>3021</v>
      </c>
      <c r="E119" s="1" t="s">
        <v>2</v>
      </c>
      <c r="F119" s="22" t="s">
        <v>400</v>
      </c>
      <c r="G119" s="23" t="s">
        <v>2340</v>
      </c>
      <c r="H119" s="24">
        <v>33008</v>
      </c>
      <c r="I119" s="25">
        <v>351</v>
      </c>
      <c r="J119" s="18" t="s">
        <v>401</v>
      </c>
      <c r="K119" s="149" t="s">
        <v>1643</v>
      </c>
      <c r="L119" s="19" t="s">
        <v>2087</v>
      </c>
      <c r="M119" s="20" t="s">
        <v>547</v>
      </c>
      <c r="N119" s="20" t="s">
        <v>548</v>
      </c>
      <c r="O119" s="62"/>
      <c r="P119" s="62" t="s">
        <v>1919</v>
      </c>
      <c r="Q119" s="551"/>
      <c r="R119" s="218"/>
      <c r="S119" s="220"/>
      <c r="T119" s="220"/>
      <c r="U119" s="220"/>
      <c r="V119" s="220"/>
      <c r="W119" s="546"/>
      <c r="X119" s="546"/>
      <c r="Y119" s="219"/>
      <c r="Z119" s="5"/>
    </row>
    <row r="120" spans="1:26">
      <c r="A120" s="62" t="s">
        <v>549</v>
      </c>
      <c r="B120" s="1">
        <v>9</v>
      </c>
      <c r="C120" s="2">
        <v>118</v>
      </c>
      <c r="D120" s="21" t="s">
        <v>3021</v>
      </c>
      <c r="E120" s="1" t="s">
        <v>2</v>
      </c>
      <c r="F120" s="22" t="s">
        <v>479</v>
      </c>
      <c r="G120" s="23" t="s">
        <v>480</v>
      </c>
      <c r="H120" s="24">
        <v>33009</v>
      </c>
      <c r="I120" s="25">
        <v>354</v>
      </c>
      <c r="J120" s="18" t="s">
        <v>498</v>
      </c>
      <c r="K120" s="149" t="s">
        <v>1643</v>
      </c>
      <c r="L120" s="19" t="s">
        <v>2088</v>
      </c>
      <c r="M120" s="20" t="s">
        <v>550</v>
      </c>
      <c r="N120" s="20" t="s">
        <v>551</v>
      </c>
      <c r="O120" s="62"/>
      <c r="P120" s="62" t="s">
        <v>1920</v>
      </c>
      <c r="Q120" s="551"/>
      <c r="R120" s="218"/>
      <c r="S120" s="220"/>
      <c r="T120" s="220"/>
      <c r="U120" s="220"/>
      <c r="V120" s="220"/>
      <c r="W120" s="546"/>
      <c r="X120" s="546"/>
      <c r="Y120" s="219"/>
      <c r="Z120" s="5"/>
    </row>
    <row r="121" spans="1:26">
      <c r="A121" s="62" t="s">
        <v>552</v>
      </c>
      <c r="B121" s="1">
        <v>10</v>
      </c>
      <c r="C121" s="2">
        <v>119</v>
      </c>
      <c r="D121" s="21" t="s">
        <v>3021</v>
      </c>
      <c r="E121" s="1" t="s">
        <v>2</v>
      </c>
      <c r="F121" s="22" t="s">
        <v>424</v>
      </c>
      <c r="G121" s="23" t="s">
        <v>425</v>
      </c>
      <c r="H121" s="24">
        <v>33010</v>
      </c>
      <c r="I121" s="25">
        <v>361</v>
      </c>
      <c r="J121" s="18" t="s">
        <v>553</v>
      </c>
      <c r="K121" s="149" t="s">
        <v>1643</v>
      </c>
      <c r="L121" s="19" t="s">
        <v>2089</v>
      </c>
      <c r="M121" s="20" t="s">
        <v>554</v>
      </c>
      <c r="N121" s="20" t="s">
        <v>555</v>
      </c>
      <c r="O121" s="62" t="s">
        <v>2822</v>
      </c>
      <c r="P121" s="62" t="s">
        <v>2351</v>
      </c>
      <c r="Q121" s="551"/>
      <c r="R121" s="218"/>
      <c r="S121" s="220"/>
      <c r="T121" s="220"/>
      <c r="U121" s="220"/>
      <c r="V121" s="220"/>
      <c r="W121" s="546"/>
      <c r="X121" s="546"/>
      <c r="Y121" s="219"/>
      <c r="Z121" s="5"/>
    </row>
    <row r="122" spans="1:26">
      <c r="A122" s="62" t="s">
        <v>556</v>
      </c>
      <c r="B122" s="1">
        <v>11</v>
      </c>
      <c r="C122" s="2">
        <v>120</v>
      </c>
      <c r="D122" s="21" t="s">
        <v>3021</v>
      </c>
      <c r="E122" s="1" t="s">
        <v>2</v>
      </c>
      <c r="F122" s="22" t="s">
        <v>395</v>
      </c>
      <c r="G122" s="23" t="s">
        <v>2339</v>
      </c>
      <c r="H122" s="24">
        <v>33011</v>
      </c>
      <c r="I122" s="25">
        <v>373</v>
      </c>
      <c r="J122" s="18" t="s">
        <v>396</v>
      </c>
      <c r="K122" s="149" t="s">
        <v>1643</v>
      </c>
      <c r="L122" s="19" t="s">
        <v>2090</v>
      </c>
      <c r="M122" s="20" t="s">
        <v>557</v>
      </c>
      <c r="N122" s="20" t="s">
        <v>558</v>
      </c>
      <c r="O122" s="62"/>
      <c r="P122" s="62" t="s">
        <v>1921</v>
      </c>
      <c r="Q122" s="551"/>
      <c r="R122" s="218"/>
      <c r="S122" s="220"/>
      <c r="T122" s="220"/>
      <c r="U122" s="220"/>
      <c r="V122" s="220"/>
      <c r="W122" s="546"/>
      <c r="X122" s="546"/>
      <c r="Y122" s="219"/>
      <c r="Z122" s="5"/>
    </row>
    <row r="123" spans="1:26">
      <c r="A123" s="62" t="s">
        <v>559</v>
      </c>
      <c r="B123" s="1">
        <v>12</v>
      </c>
      <c r="C123" s="2">
        <v>121</v>
      </c>
      <c r="D123" s="21" t="s">
        <v>3021</v>
      </c>
      <c r="E123" s="1" t="s">
        <v>2</v>
      </c>
      <c r="F123" s="22" t="s">
        <v>497</v>
      </c>
      <c r="G123" s="23" t="s">
        <v>2347</v>
      </c>
      <c r="H123" s="24">
        <v>33012</v>
      </c>
      <c r="I123" s="25">
        <v>376</v>
      </c>
      <c r="J123" s="18" t="s">
        <v>498</v>
      </c>
      <c r="K123" s="149" t="s">
        <v>1643</v>
      </c>
      <c r="L123" s="19" t="s">
        <v>2091</v>
      </c>
      <c r="M123" s="20" t="s">
        <v>560</v>
      </c>
      <c r="N123" s="20" t="s">
        <v>561</v>
      </c>
      <c r="O123" s="62"/>
      <c r="P123" s="62" t="s">
        <v>1922</v>
      </c>
      <c r="Q123" s="551"/>
      <c r="R123" s="218"/>
      <c r="S123" s="220"/>
      <c r="T123" s="220"/>
      <c r="U123" s="220"/>
      <c r="V123" s="220"/>
      <c r="W123" s="546"/>
      <c r="X123" s="546"/>
      <c r="Y123" s="219"/>
      <c r="Z123" s="5"/>
    </row>
    <row r="124" spans="1:26">
      <c r="A124" s="62" t="s">
        <v>562</v>
      </c>
      <c r="B124" s="1">
        <v>13</v>
      </c>
      <c r="C124" s="2">
        <v>122</v>
      </c>
      <c r="D124" s="21" t="s">
        <v>3021</v>
      </c>
      <c r="E124" s="1" t="s">
        <v>2</v>
      </c>
      <c r="F124" s="22" t="s">
        <v>469</v>
      </c>
      <c r="G124" s="23" t="s">
        <v>2345</v>
      </c>
      <c r="H124" s="24">
        <v>33013</v>
      </c>
      <c r="I124" s="25">
        <v>377</v>
      </c>
      <c r="J124" s="18" t="s">
        <v>563</v>
      </c>
      <c r="K124" s="149" t="s">
        <v>1643</v>
      </c>
      <c r="L124" s="19" t="s">
        <v>2092</v>
      </c>
      <c r="M124" s="20" t="s">
        <v>564</v>
      </c>
      <c r="N124" s="20" t="s">
        <v>565</v>
      </c>
      <c r="O124" s="62"/>
      <c r="P124" s="62" t="s">
        <v>1923</v>
      </c>
      <c r="Q124" s="551"/>
      <c r="R124" s="218"/>
      <c r="S124" s="220"/>
      <c r="T124" s="220"/>
      <c r="U124" s="220"/>
      <c r="V124" s="220"/>
      <c r="W124" s="546"/>
      <c r="X124" s="546"/>
      <c r="Y124" s="219"/>
      <c r="Z124" s="5"/>
    </row>
    <row r="125" spans="1:26">
      <c r="A125" s="187" t="s">
        <v>3101</v>
      </c>
      <c r="B125" s="46">
        <v>1</v>
      </c>
      <c r="C125" s="2">
        <v>123</v>
      </c>
      <c r="D125" s="214" t="s">
        <v>3052</v>
      </c>
      <c r="E125" s="46" t="s">
        <v>2</v>
      </c>
      <c r="F125" s="47" t="s">
        <v>2352</v>
      </c>
      <c r="G125" s="48" t="s">
        <v>2353</v>
      </c>
      <c r="H125" s="49">
        <v>33061</v>
      </c>
      <c r="I125" s="50">
        <v>551</v>
      </c>
      <c r="J125" s="18" t="s">
        <v>566</v>
      </c>
      <c r="K125" s="149" t="s">
        <v>1643</v>
      </c>
      <c r="L125" s="19" t="s">
        <v>2093</v>
      </c>
      <c r="M125" s="51" t="s">
        <v>567</v>
      </c>
      <c r="N125" s="51" t="s">
        <v>2354</v>
      </c>
      <c r="O125" s="62"/>
      <c r="P125" s="62" t="s">
        <v>2656</v>
      </c>
      <c r="Q125" s="551"/>
      <c r="R125" s="218"/>
      <c r="S125" s="220"/>
      <c r="T125" s="220"/>
      <c r="U125" s="220"/>
      <c r="V125" s="220"/>
      <c r="W125" s="546"/>
      <c r="X125" s="547"/>
      <c r="Y125" s="219"/>
      <c r="Z125" s="5"/>
    </row>
    <row r="126" spans="1:26">
      <c r="A126" s="62" t="s">
        <v>568</v>
      </c>
      <c r="B126" s="26">
        <v>1</v>
      </c>
      <c r="C126" s="2">
        <v>124</v>
      </c>
      <c r="D126" s="26" t="s">
        <v>143</v>
      </c>
      <c r="E126" s="1" t="s">
        <v>2</v>
      </c>
      <c r="F126" s="27" t="s">
        <v>569</v>
      </c>
      <c r="G126" s="28" t="s">
        <v>569</v>
      </c>
      <c r="H126" s="29"/>
      <c r="I126" s="30"/>
      <c r="J126" s="18" t="s">
        <v>570</v>
      </c>
      <c r="K126" s="149" t="s">
        <v>1643</v>
      </c>
      <c r="L126" s="19" t="s">
        <v>2094</v>
      </c>
      <c r="M126" s="20" t="s">
        <v>571</v>
      </c>
      <c r="N126" s="20" t="s">
        <v>2355</v>
      </c>
      <c r="O126" s="62"/>
      <c r="P126" s="62" t="s">
        <v>1985</v>
      </c>
      <c r="Q126" s="551"/>
      <c r="R126" s="218"/>
      <c r="S126" s="220"/>
      <c r="T126" s="220"/>
      <c r="U126" s="220"/>
      <c r="V126" s="220"/>
      <c r="W126" s="546"/>
      <c r="X126" s="546"/>
      <c r="Y126" s="219"/>
      <c r="Z126" s="5"/>
    </row>
    <row r="127" spans="1:26">
      <c r="A127" s="62" t="s">
        <v>572</v>
      </c>
      <c r="B127" s="31" t="s">
        <v>3053</v>
      </c>
      <c r="C127" s="2">
        <v>125</v>
      </c>
      <c r="D127" s="31" t="s">
        <v>143</v>
      </c>
      <c r="E127" s="1" t="s">
        <v>2</v>
      </c>
      <c r="F127" s="32" t="s">
        <v>3054</v>
      </c>
      <c r="G127" s="33" t="s">
        <v>2356</v>
      </c>
      <c r="H127" s="34"/>
      <c r="I127" s="35"/>
      <c r="J127" s="18" t="s">
        <v>2357</v>
      </c>
      <c r="K127" s="149" t="s">
        <v>1643</v>
      </c>
      <c r="L127" s="19" t="s">
        <v>2230</v>
      </c>
      <c r="M127" s="20" t="s">
        <v>2358</v>
      </c>
      <c r="N127" s="20" t="s">
        <v>2359</v>
      </c>
      <c r="O127" s="62" t="s">
        <v>2823</v>
      </c>
      <c r="P127" s="62" t="s">
        <v>1996</v>
      </c>
      <c r="Q127" s="551" t="s">
        <v>3187</v>
      </c>
      <c r="R127" s="218"/>
      <c r="S127" s="220"/>
      <c r="T127" s="220"/>
      <c r="U127" s="220"/>
      <c r="V127" s="220"/>
      <c r="W127" s="527"/>
      <c r="X127" s="546"/>
      <c r="Y127" s="219"/>
      <c r="Z127" s="5"/>
    </row>
    <row r="128" spans="1:26">
      <c r="A128" s="62" t="s">
        <v>573</v>
      </c>
      <c r="B128" s="31" t="s">
        <v>3053</v>
      </c>
      <c r="C128" s="2">
        <v>126</v>
      </c>
      <c r="D128" s="31" t="s">
        <v>143</v>
      </c>
      <c r="E128" s="1" t="s">
        <v>2</v>
      </c>
      <c r="F128" s="32" t="s">
        <v>2360</v>
      </c>
      <c r="G128" s="33" t="s">
        <v>2360</v>
      </c>
      <c r="H128" s="34"/>
      <c r="I128" s="35"/>
      <c r="J128" s="18" t="s">
        <v>2361</v>
      </c>
      <c r="K128" s="149" t="s">
        <v>1643</v>
      </c>
      <c r="L128" s="19" t="s">
        <v>2095</v>
      </c>
      <c r="M128" s="20" t="s">
        <v>2362</v>
      </c>
      <c r="N128" s="20" t="s">
        <v>2363</v>
      </c>
      <c r="O128" s="62" t="s">
        <v>2824</v>
      </c>
      <c r="P128" s="62" t="s">
        <v>1997</v>
      </c>
      <c r="Q128" s="551" t="s">
        <v>3187</v>
      </c>
      <c r="R128" s="218"/>
      <c r="S128" s="220"/>
      <c r="T128" s="220"/>
      <c r="U128" s="220"/>
      <c r="V128" s="220"/>
      <c r="W128" s="527"/>
      <c r="X128" s="546"/>
      <c r="Y128" s="219"/>
      <c r="Z128" s="5"/>
    </row>
    <row r="129" spans="1:26">
      <c r="A129" s="62" t="s">
        <v>2972</v>
      </c>
      <c r="B129" s="31" t="s">
        <v>3053</v>
      </c>
      <c r="C129" s="2">
        <v>127</v>
      </c>
      <c r="D129" s="31" t="s">
        <v>143</v>
      </c>
      <c r="E129" s="1" t="s">
        <v>2</v>
      </c>
      <c r="F129" s="32" t="s">
        <v>2364</v>
      </c>
      <c r="G129" s="33" t="s">
        <v>2365</v>
      </c>
      <c r="H129" s="34"/>
      <c r="I129" s="35"/>
      <c r="J129" s="18" t="s">
        <v>2366</v>
      </c>
      <c r="K129" s="149" t="s">
        <v>1643</v>
      </c>
      <c r="L129" s="19" t="s">
        <v>2367</v>
      </c>
      <c r="M129" s="20" t="s">
        <v>2368</v>
      </c>
      <c r="N129" s="20" t="s">
        <v>2369</v>
      </c>
      <c r="O129" s="62" t="s">
        <v>2973</v>
      </c>
      <c r="P129" s="62" t="s">
        <v>2370</v>
      </c>
      <c r="Q129" s="551"/>
      <c r="R129" s="218"/>
      <c r="S129" s="220"/>
      <c r="T129" s="220"/>
      <c r="U129" s="220"/>
      <c r="V129" s="220"/>
      <c r="W129" s="527"/>
      <c r="X129" s="546"/>
      <c r="Y129" s="219">
        <v>6</v>
      </c>
      <c r="Z129" s="5"/>
    </row>
    <row r="130" spans="1:26">
      <c r="A130" s="62" t="s">
        <v>2963</v>
      </c>
      <c r="B130" s="52" t="s">
        <v>3055</v>
      </c>
      <c r="C130" s="2">
        <v>128</v>
      </c>
      <c r="D130" s="52" t="s">
        <v>3056</v>
      </c>
      <c r="E130" s="1" t="s">
        <v>2</v>
      </c>
      <c r="F130" s="53" t="s">
        <v>574</v>
      </c>
      <c r="G130" s="54" t="s">
        <v>574</v>
      </c>
      <c r="H130" s="55"/>
      <c r="I130" s="56"/>
      <c r="J130" s="18" t="s">
        <v>481</v>
      </c>
      <c r="K130" s="149" t="s">
        <v>1643</v>
      </c>
      <c r="L130" s="19" t="s">
        <v>2096</v>
      </c>
      <c r="M130" s="20" t="s">
        <v>2371</v>
      </c>
      <c r="N130" s="20" t="s">
        <v>2372</v>
      </c>
      <c r="O130" s="62" t="s">
        <v>2825</v>
      </c>
      <c r="P130" s="62" t="s">
        <v>574</v>
      </c>
      <c r="Q130" s="551"/>
      <c r="R130" s="218"/>
      <c r="S130" s="220"/>
      <c r="T130" s="220"/>
      <c r="U130" s="220"/>
      <c r="V130" s="220"/>
      <c r="W130" s="527"/>
      <c r="X130" s="546"/>
      <c r="Y130" s="219">
        <v>7</v>
      </c>
      <c r="Z130" s="5"/>
    </row>
    <row r="131" spans="1:26">
      <c r="A131" s="62" t="s">
        <v>3164</v>
      </c>
      <c r="B131" s="52" t="s">
        <v>3055</v>
      </c>
      <c r="C131" s="2">
        <v>129</v>
      </c>
      <c r="D131" s="52" t="s">
        <v>3056</v>
      </c>
      <c r="E131" s="1" t="s">
        <v>2</v>
      </c>
      <c r="F131" s="53" t="s">
        <v>3165</v>
      </c>
      <c r="G131" s="54" t="s">
        <v>3165</v>
      </c>
      <c r="H131" s="55"/>
      <c r="I131" s="56"/>
      <c r="J131" s="18" t="s">
        <v>3167</v>
      </c>
      <c r="K131" s="149" t="s">
        <v>1643</v>
      </c>
      <c r="L131" s="19" t="s">
        <v>3166</v>
      </c>
      <c r="M131" s="20" t="s">
        <v>3168</v>
      </c>
      <c r="N131" s="20"/>
      <c r="O131" s="62"/>
      <c r="P131" s="62" t="s">
        <v>3165</v>
      </c>
      <c r="Q131" s="551"/>
      <c r="R131" s="218"/>
      <c r="S131" s="220"/>
      <c r="T131" s="220"/>
      <c r="U131" s="220"/>
      <c r="V131" s="220"/>
      <c r="W131" s="527"/>
      <c r="X131" s="546"/>
      <c r="Y131" s="219"/>
      <c r="Z131" s="5"/>
    </row>
    <row r="132" spans="1:26">
      <c r="A132" s="62" t="s">
        <v>2964</v>
      </c>
      <c r="B132" s="52" t="s">
        <v>3055</v>
      </c>
      <c r="C132" s="2">
        <v>130</v>
      </c>
      <c r="D132" s="52" t="s">
        <v>3056</v>
      </c>
      <c r="E132" s="1" t="s">
        <v>2</v>
      </c>
      <c r="F132" s="53" t="s">
        <v>575</v>
      </c>
      <c r="G132" s="54" t="s">
        <v>575</v>
      </c>
      <c r="H132" s="55"/>
      <c r="I132" s="56"/>
      <c r="J132" s="18" t="s">
        <v>2373</v>
      </c>
      <c r="K132" s="149" t="s">
        <v>1643</v>
      </c>
      <c r="L132" s="19" t="s">
        <v>2231</v>
      </c>
      <c r="M132" s="20" t="s">
        <v>2374</v>
      </c>
      <c r="N132" s="20" t="s">
        <v>2372</v>
      </c>
      <c r="O132" s="62" t="s">
        <v>2826</v>
      </c>
      <c r="P132" s="62" t="s">
        <v>575</v>
      </c>
      <c r="Q132" s="551"/>
      <c r="R132" s="218"/>
      <c r="S132" s="220"/>
      <c r="T132" s="220"/>
      <c r="U132" s="220"/>
      <c r="V132" s="220"/>
      <c r="W132" s="527"/>
      <c r="X132" s="546"/>
      <c r="Y132" s="219">
        <v>8</v>
      </c>
      <c r="Z132" s="5"/>
    </row>
    <row r="133" spans="1:26">
      <c r="A133" s="62" t="s">
        <v>3057</v>
      </c>
      <c r="B133" s="52" t="s">
        <v>3055</v>
      </c>
      <c r="C133" s="2">
        <v>131</v>
      </c>
      <c r="D133" s="52" t="s">
        <v>3056</v>
      </c>
      <c r="E133" s="1" t="s">
        <v>2</v>
      </c>
      <c r="F133" s="53" t="s">
        <v>3163</v>
      </c>
      <c r="G133" s="54" t="s">
        <v>486</v>
      </c>
      <c r="H133" s="55"/>
      <c r="I133" s="56"/>
      <c r="J133" s="18" t="s">
        <v>536</v>
      </c>
      <c r="K133" s="149" t="s">
        <v>1643</v>
      </c>
      <c r="L133" s="19" t="s">
        <v>2232</v>
      </c>
      <c r="M133" s="20" t="s">
        <v>2375</v>
      </c>
      <c r="N133" s="20" t="s">
        <v>2376</v>
      </c>
      <c r="O133" s="62" t="s">
        <v>2377</v>
      </c>
      <c r="P133" s="62" t="s">
        <v>2378</v>
      </c>
      <c r="Q133" s="551"/>
      <c r="R133" s="218"/>
      <c r="S133" s="220"/>
      <c r="T133" s="220"/>
      <c r="U133" s="220"/>
      <c r="V133" s="220"/>
      <c r="W133" s="527"/>
      <c r="X133" s="546"/>
      <c r="Y133" s="219">
        <v>9</v>
      </c>
      <c r="Z133" s="5"/>
    </row>
    <row r="134" spans="1:26">
      <c r="A134" s="62" t="s">
        <v>576</v>
      </c>
      <c r="B134" s="1">
        <v>1</v>
      </c>
      <c r="C134" s="2">
        <v>132</v>
      </c>
      <c r="D134" s="13" t="s">
        <v>3018</v>
      </c>
      <c r="E134" s="1" t="s">
        <v>3</v>
      </c>
      <c r="F134" s="14" t="s">
        <v>577</v>
      </c>
      <c r="G134" s="15" t="s">
        <v>2379</v>
      </c>
      <c r="H134" s="16">
        <v>24001</v>
      </c>
      <c r="I134" s="17">
        <v>11</v>
      </c>
      <c r="J134" s="18" t="s">
        <v>578</v>
      </c>
      <c r="K134" s="149" t="s">
        <v>1542</v>
      </c>
      <c r="L134" s="19" t="s">
        <v>2097</v>
      </c>
      <c r="M134" s="20" t="s">
        <v>579</v>
      </c>
      <c r="N134" s="20" t="s">
        <v>580</v>
      </c>
      <c r="O134" s="62" t="s">
        <v>2827</v>
      </c>
      <c r="P134" s="62" t="s">
        <v>1770</v>
      </c>
      <c r="Q134" s="551"/>
      <c r="R134" s="218"/>
      <c r="S134" s="220"/>
      <c r="T134" s="220"/>
      <c r="U134" s="220"/>
      <c r="V134" s="220"/>
      <c r="W134" s="546"/>
      <c r="X134" s="546"/>
      <c r="Y134" s="219"/>
      <c r="Z134" s="5"/>
    </row>
    <row r="135" spans="1:26">
      <c r="A135" s="62" t="s">
        <v>581</v>
      </c>
      <c r="B135" s="1">
        <v>2</v>
      </c>
      <c r="C135" s="2">
        <v>133</v>
      </c>
      <c r="D135" s="13" t="s">
        <v>3018</v>
      </c>
      <c r="E135" s="1" t="s">
        <v>3</v>
      </c>
      <c r="F135" s="14" t="s">
        <v>3</v>
      </c>
      <c r="G135" s="15" t="s">
        <v>582</v>
      </c>
      <c r="H135" s="16">
        <v>24002</v>
      </c>
      <c r="I135" s="17">
        <v>26</v>
      </c>
      <c r="J135" s="18" t="s">
        <v>583</v>
      </c>
      <c r="K135" s="149" t="s">
        <v>1542</v>
      </c>
      <c r="L135" s="19" t="s">
        <v>3125</v>
      </c>
      <c r="M135" s="20" t="s">
        <v>584</v>
      </c>
      <c r="N135" s="20" t="s">
        <v>585</v>
      </c>
      <c r="O135" s="62" t="s">
        <v>2828</v>
      </c>
      <c r="P135" s="62" t="s">
        <v>1771</v>
      </c>
      <c r="Q135" s="551" t="s">
        <v>3187</v>
      </c>
      <c r="R135" s="218"/>
      <c r="S135" s="220"/>
      <c r="T135" s="220"/>
      <c r="U135" s="220"/>
      <c r="V135" s="220"/>
      <c r="W135" s="546"/>
      <c r="X135" s="546"/>
      <c r="Y135" s="219">
        <v>65</v>
      </c>
      <c r="Z135" s="5"/>
    </row>
    <row r="136" spans="1:26">
      <c r="A136" s="62" t="s">
        <v>586</v>
      </c>
      <c r="B136" s="1">
        <v>3</v>
      </c>
      <c r="C136" s="2">
        <v>134</v>
      </c>
      <c r="D136" s="13" t="s">
        <v>3018</v>
      </c>
      <c r="E136" s="1" t="s">
        <v>3</v>
      </c>
      <c r="F136" s="14" t="s">
        <v>587</v>
      </c>
      <c r="G136" s="15" t="s">
        <v>588</v>
      </c>
      <c r="H136" s="16">
        <v>24003</v>
      </c>
      <c r="I136" s="17">
        <v>27</v>
      </c>
      <c r="J136" s="18" t="s">
        <v>589</v>
      </c>
      <c r="K136" s="149" t="s">
        <v>1542</v>
      </c>
      <c r="L136" s="19" t="s">
        <v>2098</v>
      </c>
      <c r="M136" s="20" t="s">
        <v>590</v>
      </c>
      <c r="N136" s="20" t="s">
        <v>591</v>
      </c>
      <c r="O136" s="62" t="s">
        <v>2829</v>
      </c>
      <c r="P136" s="62" t="s">
        <v>1772</v>
      </c>
      <c r="Q136" s="551"/>
      <c r="R136" s="218"/>
      <c r="S136" s="220"/>
      <c r="T136" s="220"/>
      <c r="U136" s="220"/>
      <c r="V136" s="220"/>
      <c r="W136" s="546"/>
      <c r="X136" s="546"/>
      <c r="Y136" s="219"/>
      <c r="Z136" s="5"/>
    </row>
    <row r="137" spans="1:26">
      <c r="A137" s="62" t="s">
        <v>592</v>
      </c>
      <c r="B137" s="1">
        <v>4</v>
      </c>
      <c r="C137" s="2">
        <v>135</v>
      </c>
      <c r="D137" s="13" t="s">
        <v>3018</v>
      </c>
      <c r="E137" s="1" t="s">
        <v>3</v>
      </c>
      <c r="F137" s="14" t="s">
        <v>593</v>
      </c>
      <c r="G137" s="15" t="s">
        <v>594</v>
      </c>
      <c r="H137" s="16">
        <v>24004</v>
      </c>
      <c r="I137" s="17">
        <v>29</v>
      </c>
      <c r="J137" s="18" t="s">
        <v>595</v>
      </c>
      <c r="K137" s="149" t="s">
        <v>1542</v>
      </c>
      <c r="L137" s="19" t="s">
        <v>2233</v>
      </c>
      <c r="M137" s="20" t="s">
        <v>596</v>
      </c>
      <c r="N137" s="20" t="s">
        <v>597</v>
      </c>
      <c r="O137" s="62" t="s">
        <v>2830</v>
      </c>
      <c r="P137" s="62" t="s">
        <v>1773</v>
      </c>
      <c r="Q137" s="551"/>
      <c r="R137" s="218"/>
      <c r="S137" s="220"/>
      <c r="T137" s="220"/>
      <c r="U137" s="220"/>
      <c r="V137" s="220"/>
      <c r="W137" s="546"/>
      <c r="X137" s="546"/>
      <c r="Y137" s="219">
        <v>66</v>
      </c>
      <c r="Z137" s="5"/>
    </row>
    <row r="138" spans="1:26">
      <c r="A138" s="62" t="s">
        <v>598</v>
      </c>
      <c r="B138" s="1">
        <v>5</v>
      </c>
      <c r="C138" s="2">
        <v>136</v>
      </c>
      <c r="D138" s="13" t="s">
        <v>3018</v>
      </c>
      <c r="E138" s="1" t="s">
        <v>3</v>
      </c>
      <c r="F138" s="14" t="s">
        <v>599</v>
      </c>
      <c r="G138" s="15" t="s">
        <v>2380</v>
      </c>
      <c r="H138" s="16">
        <v>24006</v>
      </c>
      <c r="I138" s="17">
        <v>51</v>
      </c>
      <c r="J138" s="18" t="s">
        <v>600</v>
      </c>
      <c r="K138" s="149" t="s">
        <v>1542</v>
      </c>
      <c r="L138" s="19" t="s">
        <v>2099</v>
      </c>
      <c r="M138" s="20" t="s">
        <v>601</v>
      </c>
      <c r="N138" s="20" t="s">
        <v>602</v>
      </c>
      <c r="O138" s="62" t="s">
        <v>2831</v>
      </c>
      <c r="P138" s="62" t="s">
        <v>1774</v>
      </c>
      <c r="Q138" s="551"/>
      <c r="R138" s="218"/>
      <c r="S138" s="220"/>
      <c r="T138" s="220"/>
      <c r="U138" s="220"/>
      <c r="V138" s="220"/>
      <c r="W138" s="546"/>
      <c r="X138" s="546"/>
      <c r="Y138" s="219"/>
      <c r="Z138" s="5"/>
    </row>
    <row r="139" spans="1:26">
      <c r="A139" s="62" t="s">
        <v>603</v>
      </c>
      <c r="B139" s="1">
        <v>6</v>
      </c>
      <c r="C139" s="2">
        <v>137</v>
      </c>
      <c r="D139" s="13" t="s">
        <v>3018</v>
      </c>
      <c r="E139" s="1" t="s">
        <v>3</v>
      </c>
      <c r="F139" s="14" t="s">
        <v>604</v>
      </c>
      <c r="G139" s="15" t="s">
        <v>2381</v>
      </c>
      <c r="H139" s="16">
        <v>24007</v>
      </c>
      <c r="I139" s="17">
        <v>69</v>
      </c>
      <c r="J139" s="18" t="s">
        <v>605</v>
      </c>
      <c r="K139" s="149" t="s">
        <v>1542</v>
      </c>
      <c r="L139" s="19" t="s">
        <v>2100</v>
      </c>
      <c r="M139" s="20" t="s">
        <v>606</v>
      </c>
      <c r="N139" s="20" t="s">
        <v>607</v>
      </c>
      <c r="O139" s="62" t="s">
        <v>2832</v>
      </c>
      <c r="P139" s="62" t="s">
        <v>1775</v>
      </c>
      <c r="Q139" s="551"/>
      <c r="R139" s="218"/>
      <c r="S139" s="220"/>
      <c r="T139" s="220"/>
      <c r="U139" s="220"/>
      <c r="V139" s="220"/>
      <c r="W139" s="546"/>
      <c r="X139" s="546"/>
      <c r="Y139" s="219"/>
      <c r="Z139" s="5"/>
    </row>
    <row r="140" spans="1:26">
      <c r="A140" s="62" t="s">
        <v>608</v>
      </c>
      <c r="B140" s="1">
        <v>7</v>
      </c>
      <c r="C140" s="2">
        <v>138</v>
      </c>
      <c r="D140" s="13" t="s">
        <v>3018</v>
      </c>
      <c r="E140" s="1" t="s">
        <v>3</v>
      </c>
      <c r="F140" s="14" t="s">
        <v>609</v>
      </c>
      <c r="G140" s="15" t="s">
        <v>610</v>
      </c>
      <c r="H140" s="16">
        <v>24008</v>
      </c>
      <c r="I140" s="17">
        <v>70</v>
      </c>
      <c r="J140" s="18" t="s">
        <v>611</v>
      </c>
      <c r="K140" s="149" t="s">
        <v>1542</v>
      </c>
      <c r="L140" s="19" t="s">
        <v>2382</v>
      </c>
      <c r="M140" s="20" t="s">
        <v>612</v>
      </c>
      <c r="N140" s="20" t="s">
        <v>613</v>
      </c>
      <c r="O140" s="62" t="s">
        <v>2833</v>
      </c>
      <c r="P140" s="62" t="s">
        <v>1776</v>
      </c>
      <c r="Q140" s="551"/>
      <c r="R140" s="218"/>
      <c r="S140" s="220"/>
      <c r="T140" s="220"/>
      <c r="U140" s="220"/>
      <c r="V140" s="220"/>
      <c r="W140" s="546"/>
      <c r="X140" s="546"/>
      <c r="Y140" s="219"/>
      <c r="Z140" s="5"/>
    </row>
    <row r="141" spans="1:26">
      <c r="A141" s="62" t="s">
        <v>614</v>
      </c>
      <c r="B141" s="1">
        <v>8</v>
      </c>
      <c r="C141" s="2">
        <v>139</v>
      </c>
      <c r="D141" s="13" t="s">
        <v>3018</v>
      </c>
      <c r="E141" s="1" t="s">
        <v>3</v>
      </c>
      <c r="F141" s="14" t="s">
        <v>615</v>
      </c>
      <c r="G141" s="15" t="s">
        <v>616</v>
      </c>
      <c r="H141" s="16">
        <v>24009</v>
      </c>
      <c r="I141" s="17">
        <v>72</v>
      </c>
      <c r="J141" s="18" t="s">
        <v>617</v>
      </c>
      <c r="K141" s="149" t="s">
        <v>1542</v>
      </c>
      <c r="L141" s="19" t="s">
        <v>2234</v>
      </c>
      <c r="M141" s="20" t="s">
        <v>618</v>
      </c>
      <c r="N141" s="20" t="s">
        <v>619</v>
      </c>
      <c r="O141" s="62" t="s">
        <v>2834</v>
      </c>
      <c r="P141" s="62" t="s">
        <v>1777</v>
      </c>
      <c r="Q141" s="551" t="s">
        <v>3187</v>
      </c>
      <c r="R141" s="218"/>
      <c r="S141" s="220"/>
      <c r="T141" s="220"/>
      <c r="U141" s="220"/>
      <c r="V141" s="220"/>
      <c r="W141" s="546"/>
      <c r="X141" s="546"/>
      <c r="Y141" s="219">
        <v>68</v>
      </c>
      <c r="Z141" s="5"/>
    </row>
    <row r="142" spans="1:26">
      <c r="A142" s="62" t="s">
        <v>620</v>
      </c>
      <c r="B142" s="1">
        <v>9</v>
      </c>
      <c r="C142" s="2">
        <v>140</v>
      </c>
      <c r="D142" s="13" t="s">
        <v>3018</v>
      </c>
      <c r="E142" s="1" t="s">
        <v>3</v>
      </c>
      <c r="F142" s="14" t="s">
        <v>621</v>
      </c>
      <c r="G142" s="15" t="s">
        <v>622</v>
      </c>
      <c r="H142" s="16">
        <v>24010</v>
      </c>
      <c r="I142" s="17">
        <v>76</v>
      </c>
      <c r="J142" s="18" t="s">
        <v>623</v>
      </c>
      <c r="K142" s="149" t="s">
        <v>1542</v>
      </c>
      <c r="L142" s="19" t="s">
        <v>2235</v>
      </c>
      <c r="M142" s="20" t="s">
        <v>624</v>
      </c>
      <c r="N142" s="20" t="s">
        <v>625</v>
      </c>
      <c r="O142" s="62" t="s">
        <v>2835</v>
      </c>
      <c r="P142" s="62" t="s">
        <v>1778</v>
      </c>
      <c r="Q142" s="551" t="s">
        <v>3187</v>
      </c>
      <c r="R142" s="218"/>
      <c r="S142" s="220"/>
      <c r="T142" s="220"/>
      <c r="U142" s="220"/>
      <c r="V142" s="220"/>
      <c r="W142" s="546"/>
      <c r="X142" s="546"/>
      <c r="Y142" s="219"/>
      <c r="Z142" s="5"/>
    </row>
    <row r="143" spans="1:26">
      <c r="A143" s="62" t="s">
        <v>626</v>
      </c>
      <c r="B143" s="1">
        <v>10</v>
      </c>
      <c r="C143" s="2">
        <v>141</v>
      </c>
      <c r="D143" s="13" t="s">
        <v>3018</v>
      </c>
      <c r="E143" s="1" t="s">
        <v>3</v>
      </c>
      <c r="F143" s="14" t="s">
        <v>627</v>
      </c>
      <c r="G143" s="15" t="s">
        <v>628</v>
      </c>
      <c r="H143" s="16">
        <v>24011</v>
      </c>
      <c r="I143" s="17">
        <v>87</v>
      </c>
      <c r="J143" s="18" t="s">
        <v>595</v>
      </c>
      <c r="K143" s="149" t="s">
        <v>1542</v>
      </c>
      <c r="L143" s="19" t="s">
        <v>3126</v>
      </c>
      <c r="M143" s="20" t="s">
        <v>629</v>
      </c>
      <c r="N143" s="20" t="s">
        <v>630</v>
      </c>
      <c r="O143" s="62" t="s">
        <v>2836</v>
      </c>
      <c r="P143" s="62" t="s">
        <v>1779</v>
      </c>
      <c r="Q143" s="551"/>
      <c r="R143" s="218"/>
      <c r="S143" s="220"/>
      <c r="T143" s="220"/>
      <c r="U143" s="220"/>
      <c r="V143" s="220"/>
      <c r="W143" s="546"/>
      <c r="X143" s="546"/>
      <c r="Y143" s="219"/>
      <c r="Z143" s="5"/>
    </row>
    <row r="144" spans="1:26">
      <c r="A144" s="62" t="s">
        <v>631</v>
      </c>
      <c r="B144" s="1">
        <v>11</v>
      </c>
      <c r="C144" s="2">
        <v>142</v>
      </c>
      <c r="D144" s="13" t="s">
        <v>3018</v>
      </c>
      <c r="E144" s="1" t="s">
        <v>3</v>
      </c>
      <c r="F144" s="14" t="s">
        <v>632</v>
      </c>
      <c r="G144" s="15" t="s">
        <v>633</v>
      </c>
      <c r="H144" s="16">
        <v>24012</v>
      </c>
      <c r="I144" s="17">
        <v>98</v>
      </c>
      <c r="J144" s="18" t="s">
        <v>702</v>
      </c>
      <c r="K144" s="149" t="s">
        <v>1542</v>
      </c>
      <c r="L144" s="19" t="s">
        <v>3124</v>
      </c>
      <c r="M144" s="20" t="s">
        <v>634</v>
      </c>
      <c r="N144" s="20" t="s">
        <v>635</v>
      </c>
      <c r="O144" s="62" t="s">
        <v>2837</v>
      </c>
      <c r="P144" s="62" t="s">
        <v>1780</v>
      </c>
      <c r="Q144" s="551"/>
      <c r="R144" s="218"/>
      <c r="S144" s="220"/>
      <c r="T144" s="220"/>
      <c r="U144" s="220"/>
      <c r="V144" s="220"/>
      <c r="W144" s="546"/>
      <c r="X144" s="546"/>
      <c r="Y144" s="219"/>
      <c r="Z144" s="5"/>
    </row>
    <row r="145" spans="1:26">
      <c r="A145" s="62" t="s">
        <v>636</v>
      </c>
      <c r="B145" s="1">
        <v>12</v>
      </c>
      <c r="C145" s="2">
        <v>143</v>
      </c>
      <c r="D145" s="13" t="s">
        <v>3018</v>
      </c>
      <c r="E145" s="1" t="s">
        <v>3</v>
      </c>
      <c r="F145" s="14" t="s">
        <v>637</v>
      </c>
      <c r="G145" s="15" t="s">
        <v>2383</v>
      </c>
      <c r="H145" s="16">
        <v>24013</v>
      </c>
      <c r="I145" s="17">
        <v>108</v>
      </c>
      <c r="J145" s="18" t="s">
        <v>638</v>
      </c>
      <c r="K145" s="149" t="s">
        <v>1542</v>
      </c>
      <c r="L145" s="19" t="s">
        <v>2103</v>
      </c>
      <c r="M145" s="20" t="s">
        <v>639</v>
      </c>
      <c r="N145" s="20" t="s">
        <v>640</v>
      </c>
      <c r="O145" s="62" t="s">
        <v>2838</v>
      </c>
      <c r="P145" s="62" t="s">
        <v>1781</v>
      </c>
      <c r="Q145" s="551"/>
      <c r="R145" s="218"/>
      <c r="S145" s="220"/>
      <c r="T145" s="220"/>
      <c r="U145" s="220"/>
      <c r="V145" s="220"/>
      <c r="W145" s="546"/>
      <c r="X145" s="546"/>
      <c r="Y145" s="219"/>
      <c r="Z145" s="5"/>
    </row>
    <row r="146" spans="1:26">
      <c r="A146" s="62" t="s">
        <v>641</v>
      </c>
      <c r="B146" s="1">
        <v>13</v>
      </c>
      <c r="C146" s="2">
        <v>144</v>
      </c>
      <c r="D146" s="13" t="s">
        <v>3018</v>
      </c>
      <c r="E146" s="1" t="s">
        <v>3</v>
      </c>
      <c r="F146" s="14" t="s">
        <v>642</v>
      </c>
      <c r="G146" s="15" t="s">
        <v>643</v>
      </c>
      <c r="H146" s="16">
        <v>24014</v>
      </c>
      <c r="I146" s="17">
        <v>115</v>
      </c>
      <c r="J146" s="18" t="s">
        <v>644</v>
      </c>
      <c r="K146" s="149" t="s">
        <v>1542</v>
      </c>
      <c r="L146" s="19" t="s">
        <v>2236</v>
      </c>
      <c r="M146" s="20" t="s">
        <v>645</v>
      </c>
      <c r="N146" s="20" t="s">
        <v>646</v>
      </c>
      <c r="O146" s="62" t="s">
        <v>2839</v>
      </c>
      <c r="P146" s="62" t="s">
        <v>1782</v>
      </c>
      <c r="Q146" s="551"/>
      <c r="R146" s="218"/>
      <c r="S146" s="220"/>
      <c r="T146" s="220"/>
      <c r="U146" s="220"/>
      <c r="V146" s="220"/>
      <c r="W146" s="546"/>
      <c r="X146" s="546"/>
      <c r="Y146" s="219"/>
      <c r="Z146" s="5"/>
    </row>
    <row r="147" spans="1:26">
      <c r="A147" s="62" t="s">
        <v>647</v>
      </c>
      <c r="B147" s="1">
        <v>14</v>
      </c>
      <c r="C147" s="2">
        <v>145</v>
      </c>
      <c r="D147" s="13" t="s">
        <v>3018</v>
      </c>
      <c r="E147" s="1" t="s">
        <v>3</v>
      </c>
      <c r="F147" s="14" t="s">
        <v>648</v>
      </c>
      <c r="G147" s="15" t="s">
        <v>649</v>
      </c>
      <c r="H147" s="16">
        <v>24015</v>
      </c>
      <c r="I147" s="17">
        <v>121</v>
      </c>
      <c r="J147" s="18" t="s">
        <v>650</v>
      </c>
      <c r="K147" s="149" t="s">
        <v>1542</v>
      </c>
      <c r="L147" s="19" t="s">
        <v>2237</v>
      </c>
      <c r="M147" s="20" t="s">
        <v>651</v>
      </c>
      <c r="N147" s="20" t="s">
        <v>652</v>
      </c>
      <c r="O147" s="62" t="s">
        <v>2840</v>
      </c>
      <c r="P147" s="62" t="s">
        <v>1783</v>
      </c>
      <c r="Q147" s="551"/>
      <c r="R147" s="218"/>
      <c r="S147" s="220"/>
      <c r="T147" s="220"/>
      <c r="U147" s="220"/>
      <c r="V147" s="220"/>
      <c r="W147" s="546"/>
      <c r="X147" s="546"/>
      <c r="Y147" s="219"/>
      <c r="Z147" s="5"/>
    </row>
    <row r="148" spans="1:26">
      <c r="A148" s="62" t="s">
        <v>653</v>
      </c>
      <c r="B148" s="1">
        <v>15</v>
      </c>
      <c r="C148" s="2">
        <v>146</v>
      </c>
      <c r="D148" s="13" t="s">
        <v>3018</v>
      </c>
      <c r="E148" s="1" t="s">
        <v>3</v>
      </c>
      <c r="F148" s="14" t="s">
        <v>654</v>
      </c>
      <c r="G148" s="15" t="s">
        <v>2384</v>
      </c>
      <c r="H148" s="16">
        <v>24016</v>
      </c>
      <c r="I148" s="17">
        <v>129</v>
      </c>
      <c r="J148" s="18" t="s">
        <v>583</v>
      </c>
      <c r="K148" s="149" t="s">
        <v>1542</v>
      </c>
      <c r="L148" s="19" t="s">
        <v>2105</v>
      </c>
      <c r="M148" s="20" t="s">
        <v>655</v>
      </c>
      <c r="N148" s="20" t="s">
        <v>656</v>
      </c>
      <c r="O148" s="62"/>
      <c r="P148" s="62" t="s">
        <v>1784</v>
      </c>
      <c r="Q148" s="551"/>
      <c r="R148" s="218"/>
      <c r="S148" s="220"/>
      <c r="T148" s="220"/>
      <c r="U148" s="220"/>
      <c r="V148" s="220"/>
      <c r="W148" s="546"/>
      <c r="X148" s="546"/>
      <c r="Y148" s="219"/>
      <c r="Z148" s="5"/>
    </row>
    <row r="149" spans="1:26">
      <c r="A149" s="62" t="s">
        <v>657</v>
      </c>
      <c r="B149" s="1">
        <v>16</v>
      </c>
      <c r="C149" s="2">
        <v>147</v>
      </c>
      <c r="D149" s="13" t="s">
        <v>3018</v>
      </c>
      <c r="E149" s="1" t="s">
        <v>3</v>
      </c>
      <c r="F149" s="14" t="s">
        <v>658</v>
      </c>
      <c r="G149" s="15" t="s">
        <v>659</v>
      </c>
      <c r="H149" s="16">
        <v>24017</v>
      </c>
      <c r="I149" s="17">
        <v>138</v>
      </c>
      <c r="J149" s="18" t="s">
        <v>600</v>
      </c>
      <c r="K149" s="149" t="s">
        <v>1542</v>
      </c>
      <c r="L149" s="19" t="s">
        <v>2238</v>
      </c>
      <c r="M149" s="20" t="s">
        <v>660</v>
      </c>
      <c r="N149" s="20" t="s">
        <v>661</v>
      </c>
      <c r="O149" s="62" t="s">
        <v>2841</v>
      </c>
      <c r="P149" s="62" t="s">
        <v>1785</v>
      </c>
      <c r="Q149" s="551" t="s">
        <v>3187</v>
      </c>
      <c r="R149" s="218"/>
      <c r="S149" s="220"/>
      <c r="T149" s="220"/>
      <c r="U149" s="220"/>
      <c r="V149" s="220"/>
      <c r="W149" s="546"/>
      <c r="X149" s="546"/>
      <c r="Y149" s="219"/>
      <c r="Z149" s="5"/>
    </row>
    <row r="150" spans="1:26">
      <c r="A150" s="62" t="s">
        <v>662</v>
      </c>
      <c r="B150" s="1">
        <v>17</v>
      </c>
      <c r="C150" s="2">
        <v>148</v>
      </c>
      <c r="D150" s="13" t="s">
        <v>3018</v>
      </c>
      <c r="E150" s="1" t="s">
        <v>3</v>
      </c>
      <c r="F150" s="14" t="s">
        <v>663</v>
      </c>
      <c r="G150" s="15" t="s">
        <v>2385</v>
      </c>
      <c r="H150" s="16">
        <v>24018</v>
      </c>
      <c r="I150" s="17">
        <v>143</v>
      </c>
      <c r="J150" s="18" t="s">
        <v>664</v>
      </c>
      <c r="K150" s="149" t="s">
        <v>1542</v>
      </c>
      <c r="L150" s="19" t="s">
        <v>2106</v>
      </c>
      <c r="M150" s="20" t="s">
        <v>665</v>
      </c>
      <c r="N150" s="20" t="s">
        <v>666</v>
      </c>
      <c r="O150" s="62"/>
      <c r="P150" s="62" t="s">
        <v>1786</v>
      </c>
      <c r="Q150" s="551"/>
      <c r="R150" s="218"/>
      <c r="S150" s="220"/>
      <c r="T150" s="220"/>
      <c r="U150" s="220"/>
      <c r="V150" s="220"/>
      <c r="W150" s="546"/>
      <c r="X150" s="546"/>
      <c r="Y150" s="219"/>
      <c r="Z150" s="5"/>
    </row>
    <row r="151" spans="1:26">
      <c r="A151" s="62" t="s">
        <v>667</v>
      </c>
      <c r="B151" s="1">
        <v>18</v>
      </c>
      <c r="C151" s="2">
        <v>149</v>
      </c>
      <c r="D151" s="13" t="s">
        <v>3018</v>
      </c>
      <c r="E151" s="1" t="s">
        <v>3</v>
      </c>
      <c r="F151" s="14" t="s">
        <v>668</v>
      </c>
      <c r="G151" s="15" t="s">
        <v>2386</v>
      </c>
      <c r="H151" s="16">
        <v>24019</v>
      </c>
      <c r="I151" s="17">
        <v>160</v>
      </c>
      <c r="J151" s="18" t="s">
        <v>669</v>
      </c>
      <c r="K151" s="149" t="s">
        <v>1542</v>
      </c>
      <c r="L151" s="19" t="s">
        <v>2107</v>
      </c>
      <c r="M151" s="20" t="s">
        <v>670</v>
      </c>
      <c r="N151" s="20" t="s">
        <v>671</v>
      </c>
      <c r="O151" s="62" t="s">
        <v>2842</v>
      </c>
      <c r="P151" s="62" t="s">
        <v>1787</v>
      </c>
      <c r="Q151" s="551"/>
      <c r="R151" s="218"/>
      <c r="S151" s="220"/>
      <c r="T151" s="220"/>
      <c r="U151" s="220"/>
      <c r="V151" s="220"/>
      <c r="W151" s="546"/>
      <c r="X151" s="546"/>
      <c r="Y151" s="219"/>
      <c r="Z151" s="5"/>
    </row>
    <row r="152" spans="1:26">
      <c r="A152" s="62" t="s">
        <v>672</v>
      </c>
      <c r="B152" s="1">
        <v>19</v>
      </c>
      <c r="C152" s="2">
        <v>150</v>
      </c>
      <c r="D152" s="13" t="s">
        <v>3018</v>
      </c>
      <c r="E152" s="1" t="s">
        <v>3</v>
      </c>
      <c r="F152" s="14" t="s">
        <v>673</v>
      </c>
      <c r="G152" s="15" t="s">
        <v>2387</v>
      </c>
      <c r="H152" s="16">
        <v>24020</v>
      </c>
      <c r="I152" s="17">
        <v>164</v>
      </c>
      <c r="J152" s="18" t="s">
        <v>674</v>
      </c>
      <c r="K152" s="149" t="s">
        <v>1542</v>
      </c>
      <c r="L152" s="19" t="s">
        <v>2108</v>
      </c>
      <c r="M152" s="20" t="s">
        <v>675</v>
      </c>
      <c r="N152" s="20" t="s">
        <v>676</v>
      </c>
      <c r="O152" s="62"/>
      <c r="P152" s="62" t="s">
        <v>1788</v>
      </c>
      <c r="Q152" s="551"/>
      <c r="R152" s="218"/>
      <c r="S152" s="220"/>
      <c r="T152" s="220"/>
      <c r="U152" s="220"/>
      <c r="V152" s="220"/>
      <c r="W152" s="546"/>
      <c r="X152" s="546"/>
      <c r="Y152" s="219"/>
      <c r="Z152" s="5"/>
    </row>
    <row r="153" spans="1:26">
      <c r="A153" s="62" t="s">
        <v>677</v>
      </c>
      <c r="B153" s="1">
        <v>20</v>
      </c>
      <c r="C153" s="2">
        <v>151</v>
      </c>
      <c r="D153" s="13" t="s">
        <v>3018</v>
      </c>
      <c r="E153" s="1" t="s">
        <v>3</v>
      </c>
      <c r="F153" s="14" t="s">
        <v>678</v>
      </c>
      <c r="G153" s="15" t="s">
        <v>2388</v>
      </c>
      <c r="H153" s="16">
        <v>24021</v>
      </c>
      <c r="I153" s="17">
        <v>196</v>
      </c>
      <c r="J153" s="18" t="s">
        <v>679</v>
      </c>
      <c r="K153" s="149" t="s">
        <v>1542</v>
      </c>
      <c r="L153" s="19" t="s">
        <v>2109</v>
      </c>
      <c r="M153" s="20" t="s">
        <v>680</v>
      </c>
      <c r="N153" s="20" t="s">
        <v>681</v>
      </c>
      <c r="O153" s="62" t="s">
        <v>2843</v>
      </c>
      <c r="P153" s="62" t="s">
        <v>1789</v>
      </c>
      <c r="Q153" s="551"/>
      <c r="R153" s="218"/>
      <c r="S153" s="220"/>
      <c r="T153" s="220"/>
      <c r="U153" s="220"/>
      <c r="V153" s="220"/>
      <c r="W153" s="546"/>
      <c r="X153" s="546"/>
      <c r="Y153" s="219"/>
      <c r="Z153" s="5"/>
    </row>
    <row r="154" spans="1:26">
      <c r="A154" s="62" t="s">
        <v>682</v>
      </c>
      <c r="B154" s="1">
        <v>1</v>
      </c>
      <c r="C154" s="2">
        <v>152</v>
      </c>
      <c r="D154" s="21" t="s">
        <v>3021</v>
      </c>
      <c r="E154" s="1" t="s">
        <v>3</v>
      </c>
      <c r="F154" s="22" t="s">
        <v>648</v>
      </c>
      <c r="G154" s="23" t="s">
        <v>649</v>
      </c>
      <c r="H154" s="24">
        <v>34001</v>
      </c>
      <c r="I154" s="25">
        <v>307</v>
      </c>
      <c r="J154" s="18" t="s">
        <v>650</v>
      </c>
      <c r="K154" s="149" t="s">
        <v>1542</v>
      </c>
      <c r="L154" s="19" t="s">
        <v>2104</v>
      </c>
      <c r="M154" s="20" t="s">
        <v>683</v>
      </c>
      <c r="N154" s="20" t="s">
        <v>684</v>
      </c>
      <c r="O154" s="62"/>
      <c r="P154" s="62" t="s">
        <v>1924</v>
      </c>
      <c r="Q154" s="551"/>
      <c r="R154" s="218"/>
      <c r="S154" s="220"/>
      <c r="T154" s="220"/>
      <c r="U154" s="220"/>
      <c r="V154" s="220"/>
      <c r="W154" s="546"/>
      <c r="X154" s="546"/>
      <c r="Y154" s="219"/>
      <c r="Z154" s="5"/>
    </row>
    <row r="155" spans="1:26">
      <c r="A155" s="62" t="s">
        <v>685</v>
      </c>
      <c r="B155" s="1">
        <v>2</v>
      </c>
      <c r="C155" s="2">
        <v>153</v>
      </c>
      <c r="D155" s="21" t="s">
        <v>3021</v>
      </c>
      <c r="E155" s="1" t="s">
        <v>3</v>
      </c>
      <c r="F155" s="22" t="s">
        <v>3</v>
      </c>
      <c r="G155" s="23" t="s">
        <v>582</v>
      </c>
      <c r="H155" s="24">
        <v>34002</v>
      </c>
      <c r="I155" s="25">
        <v>312</v>
      </c>
      <c r="J155" s="18" t="s">
        <v>605</v>
      </c>
      <c r="K155" s="149" t="s">
        <v>1542</v>
      </c>
      <c r="L155" s="19" t="s">
        <v>2110</v>
      </c>
      <c r="M155" s="20" t="s">
        <v>686</v>
      </c>
      <c r="N155" s="20" t="s">
        <v>687</v>
      </c>
      <c r="O155" s="62"/>
      <c r="P155" s="62" t="s">
        <v>1925</v>
      </c>
      <c r="Q155" s="551"/>
      <c r="R155" s="218"/>
      <c r="S155" s="220"/>
      <c r="T155" s="220"/>
      <c r="U155" s="220"/>
      <c r="V155" s="220"/>
      <c r="W155" s="546"/>
      <c r="X155" s="546"/>
      <c r="Y155" s="219"/>
      <c r="Z155" s="5"/>
    </row>
    <row r="156" spans="1:26">
      <c r="A156" s="62" t="s">
        <v>688</v>
      </c>
      <c r="B156" s="1">
        <v>3</v>
      </c>
      <c r="C156" s="2">
        <v>154</v>
      </c>
      <c r="D156" s="21" t="s">
        <v>3021</v>
      </c>
      <c r="E156" s="1" t="s">
        <v>3</v>
      </c>
      <c r="F156" s="22" t="s">
        <v>689</v>
      </c>
      <c r="G156" s="23" t="s">
        <v>2389</v>
      </c>
      <c r="H156" s="24">
        <v>34004</v>
      </c>
      <c r="I156" s="25">
        <v>323</v>
      </c>
      <c r="J156" s="18" t="s">
        <v>617</v>
      </c>
      <c r="K156" s="149" t="s">
        <v>1542</v>
      </c>
      <c r="L156" s="19" t="s">
        <v>2101</v>
      </c>
      <c r="M156" s="20" t="s">
        <v>690</v>
      </c>
      <c r="N156" s="20" t="s">
        <v>691</v>
      </c>
      <c r="O156" s="62"/>
      <c r="P156" s="62" t="s">
        <v>1926</v>
      </c>
      <c r="Q156" s="551"/>
      <c r="R156" s="218"/>
      <c r="S156" s="220"/>
      <c r="T156" s="220"/>
      <c r="U156" s="220"/>
      <c r="V156" s="220"/>
      <c r="W156" s="546"/>
      <c r="X156" s="546"/>
      <c r="Y156" s="219"/>
      <c r="Z156" s="5"/>
    </row>
    <row r="157" spans="1:26">
      <c r="A157" s="62" t="s">
        <v>692</v>
      </c>
      <c r="B157" s="1">
        <v>4</v>
      </c>
      <c r="C157" s="2">
        <v>155</v>
      </c>
      <c r="D157" s="21" t="s">
        <v>3021</v>
      </c>
      <c r="E157" s="1" t="s">
        <v>3</v>
      </c>
      <c r="F157" s="22" t="s">
        <v>693</v>
      </c>
      <c r="G157" s="23" t="s">
        <v>2390</v>
      </c>
      <c r="H157" s="24">
        <v>34005</v>
      </c>
      <c r="I157" s="25">
        <v>335</v>
      </c>
      <c r="J157" s="18" t="s">
        <v>694</v>
      </c>
      <c r="K157" s="149" t="s">
        <v>1542</v>
      </c>
      <c r="L157" s="19" t="s">
        <v>2111</v>
      </c>
      <c r="M157" s="20" t="s">
        <v>695</v>
      </c>
      <c r="N157" s="20" t="s">
        <v>696</v>
      </c>
      <c r="O157" s="62"/>
      <c r="P157" s="62" t="s">
        <v>1927</v>
      </c>
      <c r="Q157" s="551"/>
      <c r="R157" s="218"/>
      <c r="S157" s="220"/>
      <c r="T157" s="220"/>
      <c r="U157" s="220"/>
      <c r="V157" s="220"/>
      <c r="W157" s="546"/>
      <c r="X157" s="546"/>
      <c r="Y157" s="219"/>
      <c r="Z157" s="5"/>
    </row>
    <row r="158" spans="1:26">
      <c r="A158" s="62" t="s">
        <v>697</v>
      </c>
      <c r="B158" s="1">
        <v>5</v>
      </c>
      <c r="C158" s="2">
        <v>156</v>
      </c>
      <c r="D158" s="21" t="s">
        <v>3021</v>
      </c>
      <c r="E158" s="1" t="s">
        <v>3</v>
      </c>
      <c r="F158" s="22" t="s">
        <v>627</v>
      </c>
      <c r="G158" s="23" t="s">
        <v>628</v>
      </c>
      <c r="H158" s="24">
        <v>34006</v>
      </c>
      <c r="I158" s="25">
        <v>337</v>
      </c>
      <c r="J158" s="18" t="s">
        <v>698</v>
      </c>
      <c r="K158" s="149" t="s">
        <v>1542</v>
      </c>
      <c r="L158" s="19" t="s">
        <v>2112</v>
      </c>
      <c r="M158" s="20" t="s">
        <v>699</v>
      </c>
      <c r="N158" s="20" t="s">
        <v>700</v>
      </c>
      <c r="O158" s="62"/>
      <c r="P158" s="62" t="s">
        <v>1928</v>
      </c>
      <c r="Q158" s="551"/>
      <c r="R158" s="218"/>
      <c r="S158" s="220"/>
      <c r="T158" s="220"/>
      <c r="U158" s="220"/>
      <c r="V158" s="220"/>
      <c r="W158" s="546"/>
      <c r="X158" s="546"/>
      <c r="Y158" s="219"/>
      <c r="Z158" s="5"/>
    </row>
    <row r="159" spans="1:26">
      <c r="A159" s="62" t="s">
        <v>701</v>
      </c>
      <c r="B159" s="1">
        <v>6</v>
      </c>
      <c r="C159" s="2">
        <v>157</v>
      </c>
      <c r="D159" s="21" t="s">
        <v>3021</v>
      </c>
      <c r="E159" s="1" t="s">
        <v>3</v>
      </c>
      <c r="F159" s="22" t="s">
        <v>632</v>
      </c>
      <c r="G159" s="23" t="s">
        <v>633</v>
      </c>
      <c r="H159" s="24">
        <v>34007</v>
      </c>
      <c r="I159" s="25">
        <v>345</v>
      </c>
      <c r="J159" s="18" t="s">
        <v>702</v>
      </c>
      <c r="K159" s="149" t="s">
        <v>1542</v>
      </c>
      <c r="L159" s="19" t="s">
        <v>2102</v>
      </c>
      <c r="M159" s="20" t="s">
        <v>703</v>
      </c>
      <c r="N159" s="20" t="s">
        <v>704</v>
      </c>
      <c r="O159" s="62"/>
      <c r="P159" s="62" t="s">
        <v>1929</v>
      </c>
      <c r="Q159" s="551"/>
      <c r="R159" s="218"/>
      <c r="S159" s="220"/>
      <c r="T159" s="220"/>
      <c r="U159" s="220"/>
      <c r="V159" s="220"/>
      <c r="W159" s="546"/>
      <c r="X159" s="546"/>
      <c r="Y159" s="219"/>
      <c r="Z159" s="5"/>
    </row>
    <row r="160" spans="1:26">
      <c r="A160" s="62" t="s">
        <v>705</v>
      </c>
      <c r="B160" s="1">
        <v>7</v>
      </c>
      <c r="C160" s="2">
        <v>158</v>
      </c>
      <c r="D160" s="21" t="s">
        <v>3021</v>
      </c>
      <c r="E160" s="1" t="s">
        <v>3</v>
      </c>
      <c r="F160" s="22" t="s">
        <v>642</v>
      </c>
      <c r="G160" s="23" t="s">
        <v>643</v>
      </c>
      <c r="H160" s="24">
        <v>34008</v>
      </c>
      <c r="I160" s="25">
        <v>359</v>
      </c>
      <c r="J160" s="18" t="s">
        <v>706</v>
      </c>
      <c r="K160" s="149" t="s">
        <v>1542</v>
      </c>
      <c r="L160" s="19" t="s">
        <v>2113</v>
      </c>
      <c r="M160" s="20" t="s">
        <v>707</v>
      </c>
      <c r="N160" s="20" t="s">
        <v>708</v>
      </c>
      <c r="O160" s="62"/>
      <c r="P160" s="62" t="s">
        <v>1930</v>
      </c>
      <c r="Q160" s="551"/>
      <c r="R160" s="218"/>
      <c r="S160" s="220"/>
      <c r="T160" s="220"/>
      <c r="U160" s="220"/>
      <c r="V160" s="220"/>
      <c r="W160" s="546"/>
      <c r="X160" s="546"/>
      <c r="Y160" s="219"/>
      <c r="Z160" s="5"/>
    </row>
    <row r="161" spans="1:26">
      <c r="A161" s="62" t="s">
        <v>709</v>
      </c>
      <c r="B161" s="1">
        <v>8</v>
      </c>
      <c r="C161" s="2">
        <v>159</v>
      </c>
      <c r="D161" s="21" t="s">
        <v>3021</v>
      </c>
      <c r="E161" s="1" t="s">
        <v>3</v>
      </c>
      <c r="F161" s="22" t="s">
        <v>678</v>
      </c>
      <c r="G161" s="23" t="s">
        <v>2388</v>
      </c>
      <c r="H161" s="24">
        <v>34009</v>
      </c>
      <c r="I161" s="25">
        <v>381</v>
      </c>
      <c r="J161" s="18" t="s">
        <v>679</v>
      </c>
      <c r="K161" s="149" t="s">
        <v>1542</v>
      </c>
      <c r="L161" s="19" t="s">
        <v>2114</v>
      </c>
      <c r="M161" s="20" t="s">
        <v>710</v>
      </c>
      <c r="N161" s="20" t="s">
        <v>711</v>
      </c>
      <c r="O161" s="62"/>
      <c r="P161" s="62" t="s">
        <v>1931</v>
      </c>
      <c r="Q161" s="551"/>
      <c r="R161" s="218"/>
      <c r="S161" s="220"/>
      <c r="T161" s="220"/>
      <c r="U161" s="220"/>
      <c r="V161" s="220"/>
      <c r="W161" s="546"/>
      <c r="X161" s="546"/>
      <c r="Y161" s="219"/>
      <c r="Z161" s="5"/>
    </row>
    <row r="162" spans="1:26">
      <c r="A162" s="62" t="s">
        <v>712</v>
      </c>
      <c r="B162" s="26">
        <v>1</v>
      </c>
      <c r="C162" s="2">
        <v>160</v>
      </c>
      <c r="D162" s="26" t="s">
        <v>143</v>
      </c>
      <c r="E162" s="1" t="s">
        <v>3</v>
      </c>
      <c r="F162" s="27" t="s">
        <v>713</v>
      </c>
      <c r="G162" s="28" t="s">
        <v>713</v>
      </c>
      <c r="H162" s="29"/>
      <c r="I162" s="30"/>
      <c r="J162" s="18" t="s">
        <v>714</v>
      </c>
      <c r="K162" s="149" t="s">
        <v>1542</v>
      </c>
      <c r="L162" s="19" t="s">
        <v>2115</v>
      </c>
      <c r="M162" s="20" t="s">
        <v>715</v>
      </c>
      <c r="N162" s="20" t="s">
        <v>2391</v>
      </c>
      <c r="O162" s="62"/>
      <c r="P162" s="62" t="s">
        <v>1986</v>
      </c>
      <c r="Q162" s="551"/>
      <c r="R162" s="218"/>
      <c r="S162" s="220"/>
      <c r="T162" s="220"/>
      <c r="U162" s="220"/>
      <c r="V162" s="220"/>
      <c r="W162" s="546"/>
      <c r="X162" s="546"/>
      <c r="Y162" s="219"/>
      <c r="Z162" s="5"/>
    </row>
    <row r="163" spans="1:26">
      <c r="A163" s="62" t="s">
        <v>716</v>
      </c>
      <c r="B163" s="1">
        <v>1</v>
      </c>
      <c r="C163" s="2">
        <v>161</v>
      </c>
      <c r="D163" s="13" t="s">
        <v>3018</v>
      </c>
      <c r="E163" s="1" t="s">
        <v>4</v>
      </c>
      <c r="F163" s="14" t="s">
        <v>717</v>
      </c>
      <c r="G163" s="15" t="s">
        <v>718</v>
      </c>
      <c r="H163" s="16">
        <v>24501</v>
      </c>
      <c r="I163" s="17">
        <v>28</v>
      </c>
      <c r="J163" s="18" t="s">
        <v>719</v>
      </c>
      <c r="K163" s="149" t="s">
        <v>1543</v>
      </c>
      <c r="L163" s="19" t="s">
        <v>2239</v>
      </c>
      <c r="M163" s="20" t="s">
        <v>720</v>
      </c>
      <c r="N163" s="20" t="s">
        <v>721</v>
      </c>
      <c r="O163" s="62" t="s">
        <v>2844</v>
      </c>
      <c r="P163" s="62" t="s">
        <v>1790</v>
      </c>
      <c r="Q163" s="551"/>
      <c r="R163" s="218"/>
      <c r="S163" s="220"/>
      <c r="T163" s="220"/>
      <c r="U163" s="220"/>
      <c r="V163" s="220"/>
      <c r="W163" s="546"/>
      <c r="X163" s="546"/>
      <c r="Y163" s="219"/>
      <c r="Z163" s="5"/>
    </row>
    <row r="164" spans="1:26">
      <c r="A164" s="62" t="s">
        <v>722</v>
      </c>
      <c r="B164" s="1">
        <v>2</v>
      </c>
      <c r="C164" s="2">
        <v>162</v>
      </c>
      <c r="D164" s="13" t="s">
        <v>3018</v>
      </c>
      <c r="E164" s="1" t="s">
        <v>4</v>
      </c>
      <c r="F164" s="14" t="s">
        <v>723</v>
      </c>
      <c r="G164" s="15" t="s">
        <v>2392</v>
      </c>
      <c r="H164" s="16">
        <v>24502</v>
      </c>
      <c r="I164" s="17">
        <v>30</v>
      </c>
      <c r="J164" s="18" t="s">
        <v>724</v>
      </c>
      <c r="K164" s="149" t="s">
        <v>1543</v>
      </c>
      <c r="L164" s="19" t="s">
        <v>2116</v>
      </c>
      <c r="M164" s="20" t="s">
        <v>725</v>
      </c>
      <c r="N164" s="20" t="s">
        <v>726</v>
      </c>
      <c r="O164" s="62" t="s">
        <v>2845</v>
      </c>
      <c r="P164" s="62" t="s">
        <v>1791</v>
      </c>
      <c r="Q164" s="551"/>
      <c r="R164" s="218"/>
      <c r="S164" s="220"/>
      <c r="T164" s="220"/>
      <c r="U164" s="220"/>
      <c r="V164" s="220"/>
      <c r="W164" s="546"/>
      <c r="X164" s="546"/>
      <c r="Y164" s="219"/>
      <c r="Z164" s="5"/>
    </row>
    <row r="165" spans="1:26">
      <c r="A165" s="62" t="s">
        <v>2974</v>
      </c>
      <c r="B165" s="1">
        <v>3</v>
      </c>
      <c r="C165" s="2">
        <v>163</v>
      </c>
      <c r="D165" s="13" t="s">
        <v>3018</v>
      </c>
      <c r="E165" s="1" t="s">
        <v>4</v>
      </c>
      <c r="F165" s="14" t="s">
        <v>2975</v>
      </c>
      <c r="G165" s="15" t="s">
        <v>2976</v>
      </c>
      <c r="H165" s="16" t="s">
        <v>2977</v>
      </c>
      <c r="I165" s="17">
        <v>31</v>
      </c>
      <c r="J165" s="18" t="s">
        <v>729</v>
      </c>
      <c r="K165" s="149" t="s">
        <v>1543</v>
      </c>
      <c r="L165" s="19" t="s">
        <v>3128</v>
      </c>
      <c r="M165" s="20" t="s">
        <v>730</v>
      </c>
      <c r="N165" s="20" t="s">
        <v>731</v>
      </c>
      <c r="O165" s="62" t="s">
        <v>2846</v>
      </c>
      <c r="P165" s="62" t="s">
        <v>3058</v>
      </c>
      <c r="Q165" s="551"/>
      <c r="R165" s="218"/>
      <c r="S165" s="220"/>
      <c r="T165" s="220"/>
      <c r="U165" s="220"/>
      <c r="V165" s="220"/>
      <c r="W165" s="546"/>
      <c r="X165" s="546"/>
      <c r="Y165" s="219"/>
      <c r="Z165" s="5"/>
    </row>
    <row r="166" spans="1:26">
      <c r="A166" s="62" t="s">
        <v>734</v>
      </c>
      <c r="B166" s="1">
        <v>4</v>
      </c>
      <c r="C166" s="2">
        <v>164</v>
      </c>
      <c r="D166" s="13" t="s">
        <v>3018</v>
      </c>
      <c r="E166" s="1" t="s">
        <v>4</v>
      </c>
      <c r="F166" s="14" t="s">
        <v>735</v>
      </c>
      <c r="G166" s="15" t="s">
        <v>736</v>
      </c>
      <c r="H166" s="16">
        <v>24506</v>
      </c>
      <c r="I166" s="17">
        <v>116</v>
      </c>
      <c r="J166" s="18" t="s">
        <v>729</v>
      </c>
      <c r="K166" s="149" t="s">
        <v>1543</v>
      </c>
      <c r="L166" s="19" t="s">
        <v>2240</v>
      </c>
      <c r="M166" s="20" t="s">
        <v>737</v>
      </c>
      <c r="N166" s="20" t="s">
        <v>738</v>
      </c>
      <c r="O166" s="62" t="s">
        <v>2847</v>
      </c>
      <c r="P166" s="62" t="s">
        <v>1792</v>
      </c>
      <c r="Q166" s="551" t="s">
        <v>3187</v>
      </c>
      <c r="R166" s="218"/>
      <c r="S166" s="220"/>
      <c r="T166" s="220"/>
      <c r="U166" s="220"/>
      <c r="V166" s="220"/>
      <c r="W166" s="546"/>
      <c r="X166" s="546"/>
      <c r="Y166" s="219">
        <v>73</v>
      </c>
      <c r="Z166" s="5"/>
    </row>
    <row r="167" spans="1:26">
      <c r="A167" s="62" t="s">
        <v>739</v>
      </c>
      <c r="B167" s="1">
        <v>5</v>
      </c>
      <c r="C167" s="2">
        <v>165</v>
      </c>
      <c r="D167" s="13" t="s">
        <v>3018</v>
      </c>
      <c r="E167" s="1" t="s">
        <v>4</v>
      </c>
      <c r="F167" s="14" t="s">
        <v>740</v>
      </c>
      <c r="G167" s="15" t="s">
        <v>2394</v>
      </c>
      <c r="H167" s="16">
        <v>24508</v>
      </c>
      <c r="I167" s="17">
        <v>137</v>
      </c>
      <c r="J167" s="18" t="s">
        <v>741</v>
      </c>
      <c r="K167" s="149" t="s">
        <v>1543</v>
      </c>
      <c r="L167" s="19" t="s">
        <v>2117</v>
      </c>
      <c r="M167" s="20" t="s">
        <v>742</v>
      </c>
      <c r="N167" s="20" t="s">
        <v>743</v>
      </c>
      <c r="O167" s="62"/>
      <c r="P167" s="62" t="s">
        <v>1793</v>
      </c>
      <c r="Q167" s="551"/>
      <c r="R167" s="218"/>
      <c r="S167" s="220"/>
      <c r="T167" s="220"/>
      <c r="U167" s="220"/>
      <c r="V167" s="220"/>
      <c r="W167" s="546"/>
      <c r="X167" s="546"/>
      <c r="Y167" s="219"/>
      <c r="Z167" s="5"/>
    </row>
    <row r="168" spans="1:26">
      <c r="A168" s="62" t="s">
        <v>744</v>
      </c>
      <c r="B168" s="1">
        <v>6</v>
      </c>
      <c r="C168" s="2">
        <v>166</v>
      </c>
      <c r="D168" s="13" t="s">
        <v>3018</v>
      </c>
      <c r="E168" s="1" t="s">
        <v>4</v>
      </c>
      <c r="F168" s="14" t="s">
        <v>745</v>
      </c>
      <c r="G168" s="15" t="s">
        <v>746</v>
      </c>
      <c r="H168" s="16">
        <v>24511</v>
      </c>
      <c r="I168" s="17">
        <v>176</v>
      </c>
      <c r="J168" s="18" t="s">
        <v>747</v>
      </c>
      <c r="K168" s="149" t="s">
        <v>1543</v>
      </c>
      <c r="L168" s="19" t="s">
        <v>2241</v>
      </c>
      <c r="M168" s="20" t="s">
        <v>748</v>
      </c>
      <c r="N168" s="20" t="s">
        <v>749</v>
      </c>
      <c r="O168" s="62" t="s">
        <v>2395</v>
      </c>
      <c r="P168" s="62" t="s">
        <v>1794</v>
      </c>
      <c r="Q168" s="551"/>
      <c r="R168" s="218"/>
      <c r="S168" s="220"/>
      <c r="T168" s="220"/>
      <c r="U168" s="220"/>
      <c r="V168" s="220"/>
      <c r="W168" s="546"/>
      <c r="X168" s="546"/>
      <c r="Y168" s="219"/>
      <c r="Z168" s="5"/>
    </row>
    <row r="169" spans="1:26">
      <c r="A169" s="62" t="s">
        <v>750</v>
      </c>
      <c r="B169" s="1">
        <v>7</v>
      </c>
      <c r="C169" s="2">
        <v>167</v>
      </c>
      <c r="D169" s="13" t="s">
        <v>3018</v>
      </c>
      <c r="E169" s="1" t="s">
        <v>4</v>
      </c>
      <c r="F169" s="14" t="s">
        <v>751</v>
      </c>
      <c r="G169" s="15" t="s">
        <v>752</v>
      </c>
      <c r="H169" s="16">
        <v>24512</v>
      </c>
      <c r="I169" s="17">
        <v>183</v>
      </c>
      <c r="J169" s="18" t="s">
        <v>753</v>
      </c>
      <c r="K169" s="149" t="s">
        <v>1543</v>
      </c>
      <c r="L169" s="19" t="s">
        <v>2242</v>
      </c>
      <c r="M169" s="20" t="s">
        <v>754</v>
      </c>
      <c r="N169" s="20" t="s">
        <v>755</v>
      </c>
      <c r="O169" s="62" t="s">
        <v>2848</v>
      </c>
      <c r="P169" s="62" t="s">
        <v>1795</v>
      </c>
      <c r="Q169" s="551"/>
      <c r="R169" s="218"/>
      <c r="S169" s="220"/>
      <c r="T169" s="220"/>
      <c r="U169" s="220"/>
      <c r="V169" s="220"/>
      <c r="W169" s="546"/>
      <c r="X169" s="546"/>
      <c r="Y169" s="219"/>
      <c r="Z169" s="5"/>
    </row>
    <row r="170" spans="1:26">
      <c r="A170" s="62" t="s">
        <v>756</v>
      </c>
      <c r="B170" s="1">
        <v>8</v>
      </c>
      <c r="C170" s="2">
        <v>168</v>
      </c>
      <c r="D170" s="13" t="s">
        <v>3018</v>
      </c>
      <c r="E170" s="1" t="s">
        <v>4</v>
      </c>
      <c r="F170" s="14" t="s">
        <v>757</v>
      </c>
      <c r="G170" s="15" t="s">
        <v>2396</v>
      </c>
      <c r="H170" s="16">
        <v>24513</v>
      </c>
      <c r="I170" s="17">
        <v>187</v>
      </c>
      <c r="J170" s="18" t="s">
        <v>758</v>
      </c>
      <c r="K170" s="149" t="s">
        <v>1543</v>
      </c>
      <c r="L170" s="19" t="s">
        <v>2118</v>
      </c>
      <c r="M170" s="20" t="s">
        <v>759</v>
      </c>
      <c r="N170" s="20" t="s">
        <v>760</v>
      </c>
      <c r="O170" s="62"/>
      <c r="P170" s="62" t="s">
        <v>1796</v>
      </c>
      <c r="Q170" s="551"/>
      <c r="R170" s="218"/>
      <c r="S170" s="220"/>
      <c r="T170" s="220"/>
      <c r="U170" s="220"/>
      <c r="V170" s="220"/>
      <c r="W170" s="546"/>
      <c r="X170" s="546"/>
      <c r="Y170" s="219"/>
      <c r="Z170" s="5"/>
    </row>
    <row r="171" spans="1:26">
      <c r="A171" s="62" t="s">
        <v>761</v>
      </c>
      <c r="B171" s="1">
        <v>9</v>
      </c>
      <c r="C171" s="2">
        <v>169</v>
      </c>
      <c r="D171" s="13" t="s">
        <v>3018</v>
      </c>
      <c r="E171" s="1" t="s">
        <v>4</v>
      </c>
      <c r="F171" s="14" t="s">
        <v>762</v>
      </c>
      <c r="G171" s="15" t="s">
        <v>763</v>
      </c>
      <c r="H171" s="16">
        <v>24515</v>
      </c>
      <c r="I171" s="17">
        <v>193</v>
      </c>
      <c r="J171" s="18" t="s">
        <v>764</v>
      </c>
      <c r="K171" s="149" t="s">
        <v>1543</v>
      </c>
      <c r="L171" s="19" t="s">
        <v>2243</v>
      </c>
      <c r="M171" s="20" t="s">
        <v>765</v>
      </c>
      <c r="N171" s="20" t="s">
        <v>766</v>
      </c>
      <c r="O171" s="62" t="s">
        <v>2849</v>
      </c>
      <c r="P171" s="62" t="s">
        <v>1797</v>
      </c>
      <c r="Q171" s="551"/>
      <c r="R171" s="218"/>
      <c r="S171" s="220"/>
      <c r="T171" s="220"/>
      <c r="U171" s="220"/>
      <c r="V171" s="220"/>
      <c r="W171" s="546"/>
      <c r="X171" s="546"/>
      <c r="Y171" s="219"/>
      <c r="Z171" s="5"/>
    </row>
    <row r="172" spans="1:26">
      <c r="A172" s="62" t="s">
        <v>767</v>
      </c>
      <c r="B172" s="1">
        <v>10</v>
      </c>
      <c r="C172" s="2">
        <v>170</v>
      </c>
      <c r="D172" s="13" t="s">
        <v>3018</v>
      </c>
      <c r="E172" s="1" t="s">
        <v>4</v>
      </c>
      <c r="F172" s="14" t="s">
        <v>768</v>
      </c>
      <c r="G172" s="15" t="s">
        <v>2397</v>
      </c>
      <c r="H172" s="16">
        <v>24517</v>
      </c>
      <c r="I172" s="17">
        <v>201</v>
      </c>
      <c r="J172" s="18" t="s">
        <v>769</v>
      </c>
      <c r="K172" s="149" t="s">
        <v>1543</v>
      </c>
      <c r="L172" s="19" t="s">
        <v>2119</v>
      </c>
      <c r="M172" s="20" t="s">
        <v>770</v>
      </c>
      <c r="N172" s="20" t="s">
        <v>771</v>
      </c>
      <c r="O172" s="62"/>
      <c r="P172" s="62" t="s">
        <v>1798</v>
      </c>
      <c r="Q172" s="551"/>
      <c r="R172" s="218"/>
      <c r="S172" s="220"/>
      <c r="T172" s="220"/>
      <c r="U172" s="220"/>
      <c r="V172" s="220"/>
      <c r="W172" s="546"/>
      <c r="X172" s="546"/>
      <c r="Y172" s="219"/>
      <c r="Z172" s="5"/>
    </row>
    <row r="173" spans="1:26">
      <c r="A173" s="62" t="s">
        <v>772</v>
      </c>
      <c r="B173" s="1">
        <v>11</v>
      </c>
      <c r="C173" s="2">
        <v>171</v>
      </c>
      <c r="D173" s="13" t="s">
        <v>3018</v>
      </c>
      <c r="E173" s="1" t="s">
        <v>4</v>
      </c>
      <c r="F173" s="14" t="s">
        <v>773</v>
      </c>
      <c r="G173" s="15" t="s">
        <v>2398</v>
      </c>
      <c r="H173" s="16">
        <v>24518</v>
      </c>
      <c r="I173" s="17">
        <v>213</v>
      </c>
      <c r="J173" s="18" t="s">
        <v>774</v>
      </c>
      <c r="K173" s="149" t="s">
        <v>1543</v>
      </c>
      <c r="L173" s="19" t="s">
        <v>2120</v>
      </c>
      <c r="M173" s="20" t="s">
        <v>775</v>
      </c>
      <c r="N173" s="20" t="s">
        <v>776</v>
      </c>
      <c r="O173" s="62" t="s">
        <v>2850</v>
      </c>
      <c r="P173" s="62" t="s">
        <v>1799</v>
      </c>
      <c r="Q173" s="551"/>
      <c r="R173" s="218"/>
      <c r="S173" s="220"/>
      <c r="T173" s="220"/>
      <c r="U173" s="220"/>
      <c r="V173" s="220"/>
      <c r="W173" s="546"/>
      <c r="X173" s="546"/>
      <c r="Y173" s="219"/>
      <c r="Z173" s="5"/>
    </row>
    <row r="174" spans="1:26">
      <c r="A174" s="62" t="s">
        <v>777</v>
      </c>
      <c r="B174" s="1">
        <v>12</v>
      </c>
      <c r="C174" s="2">
        <v>172</v>
      </c>
      <c r="D174" s="13" t="s">
        <v>3018</v>
      </c>
      <c r="E174" s="1" t="s">
        <v>4</v>
      </c>
      <c r="F174" s="14" t="s">
        <v>778</v>
      </c>
      <c r="G174" s="15" t="s">
        <v>779</v>
      </c>
      <c r="H174" s="16">
        <v>24519</v>
      </c>
      <c r="I174" s="17">
        <v>214</v>
      </c>
      <c r="J174" s="18" t="s">
        <v>780</v>
      </c>
      <c r="K174" s="149" t="s">
        <v>1543</v>
      </c>
      <c r="L174" s="19" t="s">
        <v>3129</v>
      </c>
      <c r="M174" s="20" t="s">
        <v>781</v>
      </c>
      <c r="N174" s="20" t="s">
        <v>782</v>
      </c>
      <c r="O174" s="62" t="s">
        <v>2851</v>
      </c>
      <c r="P174" s="62" t="s">
        <v>1800</v>
      </c>
      <c r="Q174" s="551"/>
      <c r="R174" s="218"/>
      <c r="S174" s="220"/>
      <c r="T174" s="220"/>
      <c r="U174" s="220"/>
      <c r="V174" s="220"/>
      <c r="W174" s="546"/>
      <c r="X174" s="546"/>
      <c r="Y174" s="219"/>
      <c r="Z174" s="5"/>
    </row>
    <row r="175" spans="1:26">
      <c r="A175" s="62" t="s">
        <v>783</v>
      </c>
      <c r="B175" s="1">
        <v>13</v>
      </c>
      <c r="C175" s="2">
        <v>173</v>
      </c>
      <c r="D175" s="13" t="s">
        <v>3018</v>
      </c>
      <c r="E175" s="1" t="s">
        <v>4</v>
      </c>
      <c r="F175" s="14" t="s">
        <v>784</v>
      </c>
      <c r="G175" s="15" t="s">
        <v>2399</v>
      </c>
      <c r="H175" s="16">
        <v>24520</v>
      </c>
      <c r="I175" s="17">
        <v>217</v>
      </c>
      <c r="J175" s="18" t="s">
        <v>807</v>
      </c>
      <c r="K175" s="149" t="s">
        <v>1543</v>
      </c>
      <c r="L175" s="19" t="s">
        <v>3130</v>
      </c>
      <c r="M175" s="20" t="s">
        <v>785</v>
      </c>
      <c r="N175" s="20" t="s">
        <v>786</v>
      </c>
      <c r="O175" s="62" t="s">
        <v>2852</v>
      </c>
      <c r="P175" s="62" t="s">
        <v>1801</v>
      </c>
      <c r="Q175" s="551" t="s">
        <v>3187</v>
      </c>
      <c r="R175" s="218"/>
      <c r="S175" s="220"/>
      <c r="T175" s="220"/>
      <c r="U175" s="220"/>
      <c r="V175" s="220"/>
      <c r="W175" s="546"/>
      <c r="X175" s="546"/>
      <c r="Y175" s="219">
        <v>78</v>
      </c>
      <c r="Z175" s="5"/>
    </row>
    <row r="176" spans="1:26">
      <c r="A176" s="62" t="s">
        <v>787</v>
      </c>
      <c r="B176" s="1">
        <v>1</v>
      </c>
      <c r="C176" s="2">
        <v>174</v>
      </c>
      <c r="D176" s="21" t="s">
        <v>3021</v>
      </c>
      <c r="E176" s="1" t="s">
        <v>4</v>
      </c>
      <c r="F176" s="22" t="s">
        <v>717</v>
      </c>
      <c r="G176" s="23" t="s">
        <v>718</v>
      </c>
      <c r="H176" s="24">
        <v>34501</v>
      </c>
      <c r="I176" s="25">
        <v>313</v>
      </c>
      <c r="J176" s="18" t="s">
        <v>788</v>
      </c>
      <c r="K176" s="149" t="s">
        <v>1543</v>
      </c>
      <c r="L176" s="19" t="s">
        <v>2121</v>
      </c>
      <c r="M176" s="20" t="s">
        <v>789</v>
      </c>
      <c r="N176" s="20" t="s">
        <v>790</v>
      </c>
      <c r="O176" s="62"/>
      <c r="P176" s="62" t="s">
        <v>1932</v>
      </c>
      <c r="Q176" s="551"/>
      <c r="R176" s="218"/>
      <c r="S176" s="220"/>
      <c r="T176" s="220"/>
      <c r="U176" s="220"/>
      <c r="V176" s="220"/>
      <c r="W176" s="546"/>
      <c r="X176" s="546"/>
      <c r="Y176" s="219"/>
      <c r="Z176" s="5"/>
    </row>
    <row r="177" spans="1:26">
      <c r="A177" s="62" t="s">
        <v>791</v>
      </c>
      <c r="B177" s="1">
        <v>2</v>
      </c>
      <c r="C177" s="2">
        <v>175</v>
      </c>
      <c r="D177" s="21" t="s">
        <v>3021</v>
      </c>
      <c r="E177" s="1" t="s">
        <v>4</v>
      </c>
      <c r="F177" s="22" t="s">
        <v>792</v>
      </c>
      <c r="G177" s="23" t="s">
        <v>2400</v>
      </c>
      <c r="H177" s="24">
        <v>34502</v>
      </c>
      <c r="I177" s="25">
        <v>350</v>
      </c>
      <c r="J177" s="18" t="s">
        <v>780</v>
      </c>
      <c r="K177" s="149" t="s">
        <v>1543</v>
      </c>
      <c r="L177" s="19" t="s">
        <v>2122</v>
      </c>
      <c r="M177" s="20" t="s">
        <v>793</v>
      </c>
      <c r="N177" s="20" t="s">
        <v>794</v>
      </c>
      <c r="O177" s="62"/>
      <c r="P177" s="62" t="s">
        <v>3059</v>
      </c>
      <c r="Q177" s="551"/>
      <c r="R177" s="218"/>
      <c r="S177" s="220"/>
      <c r="T177" s="220"/>
      <c r="U177" s="220"/>
      <c r="V177" s="220"/>
      <c r="W177" s="546"/>
      <c r="X177" s="546"/>
      <c r="Y177" s="219"/>
      <c r="Z177" s="5"/>
    </row>
    <row r="178" spans="1:26">
      <c r="A178" s="62" t="s">
        <v>795</v>
      </c>
      <c r="B178" s="1">
        <v>4</v>
      </c>
      <c r="C178" s="2">
        <v>177</v>
      </c>
      <c r="D178" s="21" t="s">
        <v>3021</v>
      </c>
      <c r="E178" s="1" t="s">
        <v>4</v>
      </c>
      <c r="F178" s="22" t="s">
        <v>732</v>
      </c>
      <c r="G178" s="23" t="s">
        <v>2393</v>
      </c>
      <c r="H178" s="24">
        <v>34504</v>
      </c>
      <c r="I178" s="25">
        <v>365</v>
      </c>
      <c r="J178" s="18" t="s">
        <v>733</v>
      </c>
      <c r="K178" s="149" t="s">
        <v>1543</v>
      </c>
      <c r="L178" s="19" t="s">
        <v>2123</v>
      </c>
      <c r="M178" s="20" t="s">
        <v>796</v>
      </c>
      <c r="N178" s="20" t="s">
        <v>797</v>
      </c>
      <c r="O178" s="62"/>
      <c r="P178" s="62" t="s">
        <v>1933</v>
      </c>
      <c r="Q178" s="551"/>
      <c r="R178" s="218"/>
      <c r="S178" s="220"/>
      <c r="T178" s="220"/>
      <c r="U178" s="220"/>
      <c r="V178" s="220"/>
      <c r="W178" s="546"/>
      <c r="X178" s="546"/>
      <c r="Y178" s="219"/>
      <c r="Z178" s="5"/>
    </row>
    <row r="179" spans="1:26">
      <c r="A179" s="62" t="s">
        <v>798</v>
      </c>
      <c r="B179" s="1">
        <v>5</v>
      </c>
      <c r="C179" s="2">
        <v>178</v>
      </c>
      <c r="D179" s="21" t="s">
        <v>3021</v>
      </c>
      <c r="E179" s="1" t="s">
        <v>4</v>
      </c>
      <c r="F179" s="22" t="s">
        <v>4</v>
      </c>
      <c r="G179" s="23" t="s">
        <v>2401</v>
      </c>
      <c r="H179" s="24">
        <v>34505</v>
      </c>
      <c r="I179" s="25">
        <v>371</v>
      </c>
      <c r="J179" s="18" t="s">
        <v>799</v>
      </c>
      <c r="K179" s="149" t="s">
        <v>1543</v>
      </c>
      <c r="L179" s="19" t="s">
        <v>2124</v>
      </c>
      <c r="M179" s="20" t="s">
        <v>800</v>
      </c>
      <c r="N179" s="20" t="s">
        <v>801</v>
      </c>
      <c r="O179" s="62"/>
      <c r="P179" s="62" t="s">
        <v>1934</v>
      </c>
      <c r="Q179" s="551"/>
      <c r="R179" s="218"/>
      <c r="S179" s="220"/>
      <c r="T179" s="220"/>
      <c r="U179" s="220"/>
      <c r="V179" s="220"/>
      <c r="W179" s="546"/>
      <c r="X179" s="546"/>
      <c r="Y179" s="219"/>
      <c r="Z179" s="5"/>
    </row>
    <row r="180" spans="1:26">
      <c r="A180" s="62" t="s">
        <v>802</v>
      </c>
      <c r="B180" s="1">
        <v>6</v>
      </c>
      <c r="C180" s="2">
        <v>179</v>
      </c>
      <c r="D180" s="21" t="s">
        <v>3021</v>
      </c>
      <c r="E180" s="1" t="s">
        <v>4</v>
      </c>
      <c r="F180" s="22" t="s">
        <v>803</v>
      </c>
      <c r="G180" s="23" t="s">
        <v>2402</v>
      </c>
      <c r="H180" s="24">
        <v>34506</v>
      </c>
      <c r="I180" s="25">
        <v>383</v>
      </c>
      <c r="J180" s="18" t="s">
        <v>758</v>
      </c>
      <c r="K180" s="149" t="s">
        <v>1543</v>
      </c>
      <c r="L180" s="19" t="s">
        <v>2125</v>
      </c>
      <c r="M180" s="20" t="s">
        <v>804</v>
      </c>
      <c r="N180" s="20" t="s">
        <v>805</v>
      </c>
      <c r="O180" s="62"/>
      <c r="P180" s="62" t="s">
        <v>1935</v>
      </c>
      <c r="Q180" s="551"/>
      <c r="R180" s="218"/>
      <c r="S180" s="220"/>
      <c r="T180" s="220"/>
      <c r="U180" s="220"/>
      <c r="V180" s="220"/>
      <c r="W180" s="546"/>
      <c r="X180" s="546"/>
      <c r="Y180" s="219"/>
      <c r="Z180" s="5"/>
    </row>
    <row r="181" spans="1:26">
      <c r="A181" s="62" t="s">
        <v>806</v>
      </c>
      <c r="B181" s="1">
        <v>7</v>
      </c>
      <c r="C181" s="2">
        <v>180</v>
      </c>
      <c r="D181" s="21" t="s">
        <v>3021</v>
      </c>
      <c r="E181" s="1" t="s">
        <v>4</v>
      </c>
      <c r="F181" s="22" t="s">
        <v>727</v>
      </c>
      <c r="G181" s="23" t="s">
        <v>728</v>
      </c>
      <c r="H181" s="24">
        <v>34507</v>
      </c>
      <c r="I181" s="25">
        <v>387</v>
      </c>
      <c r="J181" s="18" t="s">
        <v>807</v>
      </c>
      <c r="K181" s="149" t="s">
        <v>1543</v>
      </c>
      <c r="L181" s="19" t="s">
        <v>2126</v>
      </c>
      <c r="M181" s="20" t="s">
        <v>808</v>
      </c>
      <c r="N181" s="20" t="s">
        <v>809</v>
      </c>
      <c r="O181" s="62"/>
      <c r="P181" s="62" t="s">
        <v>1936</v>
      </c>
      <c r="Q181" s="551"/>
      <c r="R181" s="218"/>
      <c r="S181" s="220"/>
      <c r="T181" s="220"/>
      <c r="U181" s="220"/>
      <c r="V181" s="220"/>
      <c r="W181" s="546"/>
      <c r="X181" s="546"/>
      <c r="Y181" s="219"/>
      <c r="Z181" s="5"/>
    </row>
    <row r="182" spans="1:26">
      <c r="A182" s="62" t="s">
        <v>810</v>
      </c>
      <c r="B182" s="1">
        <v>8</v>
      </c>
      <c r="C182" s="2">
        <v>181</v>
      </c>
      <c r="D182" s="21" t="s">
        <v>3021</v>
      </c>
      <c r="E182" s="1" t="s">
        <v>4</v>
      </c>
      <c r="F182" s="22" t="s">
        <v>751</v>
      </c>
      <c r="G182" s="23" t="s">
        <v>752</v>
      </c>
      <c r="H182" s="24">
        <v>34508</v>
      </c>
      <c r="I182" s="25">
        <v>396</v>
      </c>
      <c r="J182" s="18" t="s">
        <v>811</v>
      </c>
      <c r="K182" s="149" t="s">
        <v>1543</v>
      </c>
      <c r="L182" s="19" t="s">
        <v>2127</v>
      </c>
      <c r="M182" s="20" t="s">
        <v>812</v>
      </c>
      <c r="N182" s="20" t="s">
        <v>813</v>
      </c>
      <c r="O182" s="62"/>
      <c r="P182" s="62" t="s">
        <v>1937</v>
      </c>
      <c r="Q182" s="551"/>
      <c r="R182" s="218"/>
      <c r="S182" s="220"/>
      <c r="T182" s="220"/>
      <c r="U182" s="220"/>
      <c r="V182" s="220"/>
      <c r="W182" s="546"/>
      <c r="X182" s="546"/>
      <c r="Y182" s="219"/>
      <c r="Z182" s="5"/>
    </row>
    <row r="183" spans="1:26">
      <c r="A183" s="62" t="s">
        <v>814</v>
      </c>
      <c r="B183" s="26">
        <v>1</v>
      </c>
      <c r="C183" s="2">
        <v>182</v>
      </c>
      <c r="D183" s="26" t="s">
        <v>143</v>
      </c>
      <c r="E183" s="1" t="s">
        <v>4</v>
      </c>
      <c r="F183" s="27" t="s">
        <v>752</v>
      </c>
      <c r="G183" s="28" t="s">
        <v>752</v>
      </c>
      <c r="H183" s="29"/>
      <c r="I183" s="30"/>
      <c r="J183" s="18" t="s">
        <v>815</v>
      </c>
      <c r="K183" s="149" t="s">
        <v>1543</v>
      </c>
      <c r="L183" s="19" t="s">
        <v>2128</v>
      </c>
      <c r="M183" s="20" t="s">
        <v>816</v>
      </c>
      <c r="N183" s="20" t="s">
        <v>2403</v>
      </c>
      <c r="O183" s="62"/>
      <c r="P183" s="62" t="s">
        <v>1987</v>
      </c>
      <c r="Q183" s="551"/>
      <c r="R183" s="218"/>
      <c r="S183" s="220"/>
      <c r="T183" s="220"/>
      <c r="U183" s="220"/>
      <c r="V183" s="220"/>
      <c r="W183" s="546"/>
      <c r="X183" s="546"/>
      <c r="Y183" s="219"/>
      <c r="Z183" s="5"/>
    </row>
    <row r="184" spans="1:26">
      <c r="A184" s="62" t="s">
        <v>817</v>
      </c>
      <c r="B184" s="31" t="s">
        <v>3053</v>
      </c>
      <c r="C184" s="2">
        <v>183</v>
      </c>
      <c r="D184" s="31" t="s">
        <v>143</v>
      </c>
      <c r="E184" s="1" t="s">
        <v>4</v>
      </c>
      <c r="F184" s="32" t="s">
        <v>3060</v>
      </c>
      <c r="G184" s="33" t="s">
        <v>2404</v>
      </c>
      <c r="H184" s="34"/>
      <c r="I184" s="35"/>
      <c r="J184" s="18" t="s">
        <v>799</v>
      </c>
      <c r="K184" s="149" t="s">
        <v>1543</v>
      </c>
      <c r="L184" s="19" t="s">
        <v>2129</v>
      </c>
      <c r="M184" s="20" t="s">
        <v>2405</v>
      </c>
      <c r="N184" s="20" t="s">
        <v>2406</v>
      </c>
      <c r="O184" s="62" t="s">
        <v>2853</v>
      </c>
      <c r="P184" s="62" t="s">
        <v>1998</v>
      </c>
      <c r="Q184" s="551"/>
      <c r="R184" s="218"/>
      <c r="S184" s="220"/>
      <c r="T184" s="220"/>
      <c r="U184" s="220"/>
      <c r="V184" s="220"/>
      <c r="W184" s="546"/>
      <c r="X184" s="546"/>
      <c r="Y184" s="219"/>
      <c r="Z184" s="5"/>
    </row>
    <row r="185" spans="1:26">
      <c r="A185" s="186" t="s">
        <v>2407</v>
      </c>
      <c r="B185" s="41" t="s">
        <v>3049</v>
      </c>
      <c r="C185" s="2">
        <v>184</v>
      </c>
      <c r="D185" s="41" t="s">
        <v>3046</v>
      </c>
      <c r="E185" s="1" t="s">
        <v>4</v>
      </c>
      <c r="F185" s="42" t="s">
        <v>3061</v>
      </c>
      <c r="G185" s="43" t="s">
        <v>2408</v>
      </c>
      <c r="H185" s="44"/>
      <c r="I185" s="45"/>
      <c r="J185" s="18" t="s">
        <v>818</v>
      </c>
      <c r="K185" s="149" t="s">
        <v>1543</v>
      </c>
      <c r="L185" s="19" t="s">
        <v>1656</v>
      </c>
      <c r="M185" s="20" t="s">
        <v>819</v>
      </c>
      <c r="N185" s="20"/>
      <c r="O185" s="62"/>
      <c r="P185" s="62" t="s">
        <v>2409</v>
      </c>
      <c r="Q185" s="551"/>
      <c r="R185" s="218"/>
      <c r="S185" s="220"/>
      <c r="T185" s="220"/>
      <c r="U185" s="220"/>
      <c r="V185" s="220"/>
      <c r="W185" s="546"/>
      <c r="X185" s="546"/>
      <c r="Y185" s="219"/>
      <c r="Z185" s="5"/>
    </row>
    <row r="186" spans="1:26">
      <c r="A186" s="62" t="s">
        <v>820</v>
      </c>
      <c r="B186" s="1">
        <v>1</v>
      </c>
      <c r="C186" s="2">
        <v>185</v>
      </c>
      <c r="D186" s="13" t="s">
        <v>3018</v>
      </c>
      <c r="E186" s="1" t="s">
        <v>5</v>
      </c>
      <c r="F186" s="14" t="s">
        <v>5</v>
      </c>
      <c r="G186" s="15" t="s">
        <v>2410</v>
      </c>
      <c r="H186" s="16">
        <v>25001</v>
      </c>
      <c r="I186" s="17">
        <v>6</v>
      </c>
      <c r="J186" s="18" t="s">
        <v>821</v>
      </c>
      <c r="K186" s="149" t="s">
        <v>1544</v>
      </c>
      <c r="L186" s="19" t="s">
        <v>2130</v>
      </c>
      <c r="M186" s="20" t="s">
        <v>822</v>
      </c>
      <c r="N186" s="20" t="s">
        <v>823</v>
      </c>
      <c r="O186" s="62" t="s">
        <v>2854</v>
      </c>
      <c r="P186" s="62" t="s">
        <v>1802</v>
      </c>
      <c r="Q186" s="551"/>
      <c r="R186" s="218"/>
      <c r="S186" s="220"/>
      <c r="T186" s="220"/>
      <c r="U186" s="220"/>
      <c r="V186" s="220"/>
      <c r="W186" s="546"/>
      <c r="X186" s="546"/>
      <c r="Y186" s="219"/>
      <c r="Z186" s="5"/>
    </row>
    <row r="187" spans="1:26">
      <c r="A187" s="62" t="s">
        <v>824</v>
      </c>
      <c r="B187" s="1">
        <v>2</v>
      </c>
      <c r="C187" s="2">
        <v>186</v>
      </c>
      <c r="D187" s="13" t="s">
        <v>3018</v>
      </c>
      <c r="E187" s="1" t="s">
        <v>5</v>
      </c>
      <c r="F187" s="14" t="s">
        <v>825</v>
      </c>
      <c r="G187" s="15" t="s">
        <v>2411</v>
      </c>
      <c r="H187" s="16">
        <v>25002</v>
      </c>
      <c r="I187" s="17">
        <v>20</v>
      </c>
      <c r="J187" s="18" t="s">
        <v>826</v>
      </c>
      <c r="K187" s="149" t="s">
        <v>1544</v>
      </c>
      <c r="L187" s="19" t="s">
        <v>2131</v>
      </c>
      <c r="M187" s="20" t="s">
        <v>827</v>
      </c>
      <c r="N187" s="20" t="s">
        <v>828</v>
      </c>
      <c r="O187" s="62"/>
      <c r="P187" s="62" t="s">
        <v>1803</v>
      </c>
      <c r="Q187" s="551"/>
      <c r="R187" s="218"/>
      <c r="S187" s="220"/>
      <c r="T187" s="220"/>
      <c r="U187" s="220"/>
      <c r="V187" s="220"/>
      <c r="W187" s="546"/>
      <c r="X187" s="546"/>
      <c r="Y187" s="219"/>
      <c r="Z187" s="5"/>
    </row>
    <row r="188" spans="1:26">
      <c r="A188" s="62" t="s">
        <v>829</v>
      </c>
      <c r="B188" s="1">
        <v>3</v>
      </c>
      <c r="C188" s="2">
        <v>187</v>
      </c>
      <c r="D188" s="13" t="s">
        <v>3018</v>
      </c>
      <c r="E188" s="1" t="s">
        <v>5</v>
      </c>
      <c r="F188" s="14" t="s">
        <v>830</v>
      </c>
      <c r="G188" s="15" t="s">
        <v>2412</v>
      </c>
      <c r="H188" s="16">
        <v>25003</v>
      </c>
      <c r="I188" s="17">
        <v>25</v>
      </c>
      <c r="J188" s="18" t="s">
        <v>831</v>
      </c>
      <c r="K188" s="149" t="s">
        <v>1544</v>
      </c>
      <c r="L188" s="19" t="s">
        <v>2132</v>
      </c>
      <c r="M188" s="20" t="s">
        <v>832</v>
      </c>
      <c r="N188" s="20" t="s">
        <v>833</v>
      </c>
      <c r="O188" s="62"/>
      <c r="P188" s="62" t="s">
        <v>1804</v>
      </c>
      <c r="Q188" s="551"/>
      <c r="R188" s="218"/>
      <c r="S188" s="220"/>
      <c r="T188" s="220"/>
      <c r="U188" s="220"/>
      <c r="V188" s="220"/>
      <c r="W188" s="546"/>
      <c r="X188" s="546"/>
      <c r="Y188" s="219"/>
      <c r="Z188" s="5"/>
    </row>
    <row r="189" spans="1:26">
      <c r="A189" s="62" t="s">
        <v>834</v>
      </c>
      <c r="B189" s="1">
        <v>4</v>
      </c>
      <c r="C189" s="2">
        <v>188</v>
      </c>
      <c r="D189" s="13" t="s">
        <v>3018</v>
      </c>
      <c r="E189" s="1" t="s">
        <v>5</v>
      </c>
      <c r="F189" s="14" t="s">
        <v>835</v>
      </c>
      <c r="G189" s="15" t="s">
        <v>836</v>
      </c>
      <c r="H189" s="16">
        <v>25004</v>
      </c>
      <c r="I189" s="17">
        <v>52</v>
      </c>
      <c r="J189" s="18" t="s">
        <v>837</v>
      </c>
      <c r="K189" s="149" t="s">
        <v>1544</v>
      </c>
      <c r="L189" s="19" t="s">
        <v>3131</v>
      </c>
      <c r="M189" s="20" t="s">
        <v>838</v>
      </c>
      <c r="N189" s="20" t="s">
        <v>839</v>
      </c>
      <c r="O189" s="62" t="s">
        <v>2855</v>
      </c>
      <c r="P189" s="62" t="s">
        <v>1805</v>
      </c>
      <c r="Q189" s="551"/>
      <c r="R189" s="218"/>
      <c r="S189" s="220"/>
      <c r="T189" s="220"/>
      <c r="U189" s="220"/>
      <c r="V189" s="220"/>
      <c r="W189" s="546"/>
      <c r="X189" s="546"/>
      <c r="Y189" s="219">
        <v>79</v>
      </c>
      <c r="Z189" s="5"/>
    </row>
    <row r="190" spans="1:26">
      <c r="A190" s="62" t="s">
        <v>840</v>
      </c>
      <c r="B190" s="1">
        <v>5</v>
      </c>
      <c r="C190" s="2">
        <v>189</v>
      </c>
      <c r="D190" s="13" t="s">
        <v>3018</v>
      </c>
      <c r="E190" s="1" t="s">
        <v>5</v>
      </c>
      <c r="F190" s="14" t="s">
        <v>841</v>
      </c>
      <c r="G190" s="15" t="s">
        <v>948</v>
      </c>
      <c r="H190" s="16">
        <v>25005</v>
      </c>
      <c r="I190" s="17">
        <v>53</v>
      </c>
      <c r="J190" s="18" t="s">
        <v>842</v>
      </c>
      <c r="K190" s="149" t="s">
        <v>1544</v>
      </c>
      <c r="L190" s="19" t="s">
        <v>2133</v>
      </c>
      <c r="M190" s="20" t="s">
        <v>843</v>
      </c>
      <c r="N190" s="20" t="s">
        <v>844</v>
      </c>
      <c r="O190" s="62" t="s">
        <v>2856</v>
      </c>
      <c r="P190" s="62" t="s">
        <v>1806</v>
      </c>
      <c r="Q190" s="551"/>
      <c r="R190" s="218"/>
      <c r="S190" s="220"/>
      <c r="T190" s="220"/>
      <c r="U190" s="220"/>
      <c r="V190" s="220"/>
      <c r="W190" s="546"/>
      <c r="X190" s="546"/>
      <c r="Y190" s="219"/>
      <c r="Z190" s="5"/>
    </row>
    <row r="191" spans="1:26">
      <c r="A191" s="62" t="s">
        <v>845</v>
      </c>
      <c r="B191" s="1">
        <v>6</v>
      </c>
      <c r="C191" s="2">
        <v>190</v>
      </c>
      <c r="D191" s="13" t="s">
        <v>3018</v>
      </c>
      <c r="E191" s="1" t="s">
        <v>5</v>
      </c>
      <c r="F191" s="14" t="s">
        <v>846</v>
      </c>
      <c r="G191" s="15" t="s">
        <v>847</v>
      </c>
      <c r="H191" s="16">
        <v>25006</v>
      </c>
      <c r="I191" s="17">
        <v>54</v>
      </c>
      <c r="J191" s="18" t="s">
        <v>848</v>
      </c>
      <c r="K191" s="149" t="s">
        <v>1544</v>
      </c>
      <c r="L191" s="19" t="s">
        <v>2244</v>
      </c>
      <c r="M191" s="20" t="s">
        <v>849</v>
      </c>
      <c r="N191" s="20" t="s">
        <v>850</v>
      </c>
      <c r="O191" s="62" t="s">
        <v>2857</v>
      </c>
      <c r="P191" s="62" t="s">
        <v>1807</v>
      </c>
      <c r="Q191" s="551" t="s">
        <v>3187</v>
      </c>
      <c r="R191" s="218"/>
      <c r="S191" s="220"/>
      <c r="T191" s="220"/>
      <c r="U191" s="220"/>
      <c r="V191" s="220"/>
      <c r="W191" s="546"/>
      <c r="X191" s="546"/>
      <c r="Y191" s="219">
        <v>80</v>
      </c>
      <c r="Z191" s="5"/>
    </row>
    <row r="192" spans="1:26">
      <c r="A192" s="62" t="s">
        <v>851</v>
      </c>
      <c r="B192" s="1">
        <v>7</v>
      </c>
      <c r="C192" s="2">
        <v>191</v>
      </c>
      <c r="D192" s="13" t="s">
        <v>3018</v>
      </c>
      <c r="E192" s="1" t="s">
        <v>5</v>
      </c>
      <c r="F192" s="14" t="s">
        <v>852</v>
      </c>
      <c r="G192" s="15" t="s">
        <v>2413</v>
      </c>
      <c r="H192" s="16">
        <v>25007</v>
      </c>
      <c r="I192" s="17">
        <v>55</v>
      </c>
      <c r="J192" s="18" t="s">
        <v>853</v>
      </c>
      <c r="K192" s="149" t="s">
        <v>1544</v>
      </c>
      <c r="L192" s="19" t="s">
        <v>2134</v>
      </c>
      <c r="M192" s="20" t="s">
        <v>854</v>
      </c>
      <c r="N192" s="20" t="s">
        <v>855</v>
      </c>
      <c r="O192" s="62"/>
      <c r="P192" s="62" t="s">
        <v>1808</v>
      </c>
      <c r="Q192" s="551"/>
      <c r="R192" s="218"/>
      <c r="S192" s="220"/>
      <c r="T192" s="220"/>
      <c r="U192" s="220"/>
      <c r="V192" s="220"/>
      <c r="W192" s="546"/>
      <c r="X192" s="546"/>
      <c r="Y192" s="219"/>
      <c r="Z192" s="5"/>
    </row>
    <row r="193" spans="1:26">
      <c r="A193" s="62" t="s">
        <v>856</v>
      </c>
      <c r="B193" s="1">
        <v>8</v>
      </c>
      <c r="C193" s="2">
        <v>192</v>
      </c>
      <c r="D193" s="13" t="s">
        <v>3018</v>
      </c>
      <c r="E193" s="1" t="s">
        <v>5</v>
      </c>
      <c r="F193" s="14" t="s">
        <v>857</v>
      </c>
      <c r="G193" s="15" t="s">
        <v>858</v>
      </c>
      <c r="H193" s="16">
        <v>25008</v>
      </c>
      <c r="I193" s="17">
        <v>64</v>
      </c>
      <c r="J193" s="18" t="s">
        <v>859</v>
      </c>
      <c r="K193" s="149" t="s">
        <v>1544</v>
      </c>
      <c r="L193" s="19" t="s">
        <v>2135</v>
      </c>
      <c r="M193" s="20" t="s">
        <v>860</v>
      </c>
      <c r="N193" s="20" t="s">
        <v>861</v>
      </c>
      <c r="O193" s="62" t="s">
        <v>2858</v>
      </c>
      <c r="P193" s="62" t="s">
        <v>1809</v>
      </c>
      <c r="Q193" s="551"/>
      <c r="R193" s="218"/>
      <c r="S193" s="220"/>
      <c r="T193" s="220"/>
      <c r="U193" s="220"/>
      <c r="V193" s="220"/>
      <c r="W193" s="546"/>
      <c r="X193" s="546"/>
      <c r="Y193" s="219"/>
      <c r="Z193" s="5"/>
    </row>
    <row r="194" spans="1:26">
      <c r="A194" s="62" t="s">
        <v>862</v>
      </c>
      <c r="B194" s="1">
        <v>9</v>
      </c>
      <c r="C194" s="2">
        <v>193</v>
      </c>
      <c r="D194" s="13" t="s">
        <v>3018</v>
      </c>
      <c r="E194" s="1" t="s">
        <v>5</v>
      </c>
      <c r="F194" s="14" t="s">
        <v>863</v>
      </c>
      <c r="G194" s="15" t="s">
        <v>864</v>
      </c>
      <c r="H194" s="16">
        <v>25009</v>
      </c>
      <c r="I194" s="17">
        <v>75</v>
      </c>
      <c r="J194" s="18" t="s">
        <v>865</v>
      </c>
      <c r="K194" s="149" t="s">
        <v>1544</v>
      </c>
      <c r="L194" s="19" t="s">
        <v>3132</v>
      </c>
      <c r="M194" s="20" t="s">
        <v>866</v>
      </c>
      <c r="N194" s="20" t="s">
        <v>867</v>
      </c>
      <c r="O194" s="62" t="s">
        <v>2859</v>
      </c>
      <c r="P194" s="62" t="s">
        <v>1810</v>
      </c>
      <c r="Q194" s="551" t="s">
        <v>3187</v>
      </c>
      <c r="R194" s="218"/>
      <c r="S194" s="220"/>
      <c r="T194" s="220"/>
      <c r="U194" s="220"/>
      <c r="V194" s="220"/>
      <c r="W194" s="546"/>
      <c r="X194" s="546"/>
      <c r="Y194" s="219"/>
      <c r="Z194" s="5"/>
    </row>
    <row r="195" spans="1:26">
      <c r="A195" s="62" t="s">
        <v>868</v>
      </c>
      <c r="B195" s="1">
        <v>10</v>
      </c>
      <c r="C195" s="2">
        <v>194</v>
      </c>
      <c r="D195" s="13" t="s">
        <v>3018</v>
      </c>
      <c r="E195" s="1" t="s">
        <v>5</v>
      </c>
      <c r="F195" s="14" t="s">
        <v>869</v>
      </c>
      <c r="G195" s="15" t="s">
        <v>870</v>
      </c>
      <c r="H195" s="16">
        <v>25010</v>
      </c>
      <c r="I195" s="17">
        <v>77</v>
      </c>
      <c r="J195" s="18" t="s">
        <v>871</v>
      </c>
      <c r="K195" s="149" t="s">
        <v>1544</v>
      </c>
      <c r="L195" s="19" t="s">
        <v>2245</v>
      </c>
      <c r="M195" s="20" t="s">
        <v>872</v>
      </c>
      <c r="N195" s="20" t="s">
        <v>873</v>
      </c>
      <c r="O195" s="62" t="s">
        <v>2860</v>
      </c>
      <c r="P195" s="62" t="s">
        <v>1811</v>
      </c>
      <c r="Q195" s="551"/>
      <c r="R195" s="218"/>
      <c r="S195" s="220"/>
      <c r="T195" s="220"/>
      <c r="U195" s="220"/>
      <c r="V195" s="220"/>
      <c r="W195" s="546"/>
      <c r="X195" s="546"/>
      <c r="Y195" s="219"/>
      <c r="Z195" s="5"/>
    </row>
    <row r="196" spans="1:26">
      <c r="A196" s="62" t="s">
        <v>874</v>
      </c>
      <c r="B196" s="1">
        <v>11</v>
      </c>
      <c r="C196" s="2">
        <v>195</v>
      </c>
      <c r="D196" s="13" t="s">
        <v>3018</v>
      </c>
      <c r="E196" s="1" t="s">
        <v>5</v>
      </c>
      <c r="F196" s="14" t="s">
        <v>875</v>
      </c>
      <c r="G196" s="15" t="s">
        <v>876</v>
      </c>
      <c r="H196" s="16">
        <v>25011</v>
      </c>
      <c r="I196" s="17">
        <v>94</v>
      </c>
      <c r="J196" s="18" t="s">
        <v>877</v>
      </c>
      <c r="K196" s="149" t="s">
        <v>1544</v>
      </c>
      <c r="L196" s="19" t="s">
        <v>2136</v>
      </c>
      <c r="M196" s="20" t="s">
        <v>878</v>
      </c>
      <c r="N196" s="20" t="s">
        <v>879</v>
      </c>
      <c r="O196" s="548" t="s">
        <v>3180</v>
      </c>
      <c r="P196" s="62" t="s">
        <v>1812</v>
      </c>
      <c r="Q196" s="551"/>
      <c r="R196" s="218"/>
      <c r="S196" s="220"/>
      <c r="T196" s="220"/>
      <c r="U196" s="220"/>
      <c r="V196" s="220"/>
      <c r="W196" s="546"/>
      <c r="X196" s="546"/>
      <c r="Y196" s="219">
        <v>83</v>
      </c>
      <c r="Z196" s="5"/>
    </row>
    <row r="197" spans="1:26">
      <c r="A197" s="62" t="s">
        <v>880</v>
      </c>
      <c r="B197" s="1">
        <v>12</v>
      </c>
      <c r="C197" s="2">
        <v>196</v>
      </c>
      <c r="D197" s="13" t="s">
        <v>3018</v>
      </c>
      <c r="E197" s="1" t="s">
        <v>5</v>
      </c>
      <c r="F197" s="14" t="s">
        <v>881</v>
      </c>
      <c r="G197" s="15" t="s">
        <v>2414</v>
      </c>
      <c r="H197" s="16">
        <v>25012</v>
      </c>
      <c r="I197" s="17">
        <v>95</v>
      </c>
      <c r="J197" s="18" t="s">
        <v>882</v>
      </c>
      <c r="K197" s="149" t="s">
        <v>1544</v>
      </c>
      <c r="L197" s="19" t="s">
        <v>2137</v>
      </c>
      <c r="M197" s="20" t="s">
        <v>883</v>
      </c>
      <c r="N197" s="20" t="s">
        <v>884</v>
      </c>
      <c r="O197" s="62" t="s">
        <v>2861</v>
      </c>
      <c r="P197" s="62" t="s">
        <v>1813</v>
      </c>
      <c r="Q197" s="551"/>
      <c r="R197" s="218"/>
      <c r="S197" s="220"/>
      <c r="T197" s="220"/>
      <c r="U197" s="220"/>
      <c r="V197" s="220"/>
      <c r="W197" s="546"/>
      <c r="X197" s="546"/>
      <c r="Y197" s="219"/>
      <c r="Z197" s="5"/>
    </row>
    <row r="198" spans="1:26">
      <c r="A198" s="62" t="s">
        <v>885</v>
      </c>
      <c r="B198" s="1">
        <v>13</v>
      </c>
      <c r="C198" s="2">
        <v>197</v>
      </c>
      <c r="D198" s="13" t="s">
        <v>3018</v>
      </c>
      <c r="E198" s="1" t="s">
        <v>5</v>
      </c>
      <c r="F198" s="14" t="s">
        <v>886</v>
      </c>
      <c r="G198" s="15" t="s">
        <v>887</v>
      </c>
      <c r="H198" s="16">
        <v>25013</v>
      </c>
      <c r="I198" s="17">
        <v>100</v>
      </c>
      <c r="J198" s="18" t="s">
        <v>888</v>
      </c>
      <c r="K198" s="149" t="s">
        <v>1544</v>
      </c>
      <c r="L198" s="19" t="s">
        <v>3133</v>
      </c>
      <c r="M198" s="20" t="s">
        <v>889</v>
      </c>
      <c r="N198" s="20" t="s">
        <v>890</v>
      </c>
      <c r="O198" s="62" t="s">
        <v>3151</v>
      </c>
      <c r="P198" s="62" t="s">
        <v>1814</v>
      </c>
      <c r="Q198" s="551" t="s">
        <v>3187</v>
      </c>
      <c r="R198" s="218"/>
      <c r="S198" s="220"/>
      <c r="T198" s="220"/>
      <c r="U198" s="220"/>
      <c r="V198" s="220"/>
      <c r="W198" s="546"/>
      <c r="X198" s="546"/>
      <c r="Y198" s="219">
        <v>84</v>
      </c>
      <c r="Z198" s="5"/>
    </row>
    <row r="199" spans="1:26">
      <c r="A199" s="62" t="s">
        <v>891</v>
      </c>
      <c r="B199" s="1">
        <v>14</v>
      </c>
      <c r="C199" s="2">
        <v>198</v>
      </c>
      <c r="D199" s="13" t="s">
        <v>3018</v>
      </c>
      <c r="E199" s="1" t="s">
        <v>5</v>
      </c>
      <c r="F199" s="14" t="s">
        <v>892</v>
      </c>
      <c r="G199" s="15" t="s">
        <v>893</v>
      </c>
      <c r="H199" s="16">
        <v>25014</v>
      </c>
      <c r="I199" s="17">
        <v>123</v>
      </c>
      <c r="J199" s="18" t="s">
        <v>894</v>
      </c>
      <c r="K199" s="149" t="s">
        <v>1544</v>
      </c>
      <c r="L199" s="19" t="s">
        <v>2246</v>
      </c>
      <c r="M199" s="20" t="s">
        <v>895</v>
      </c>
      <c r="N199" s="20" t="s">
        <v>896</v>
      </c>
      <c r="O199" s="62" t="s">
        <v>2862</v>
      </c>
      <c r="P199" s="62" t="s">
        <v>1815</v>
      </c>
      <c r="Q199" s="551"/>
      <c r="R199" s="218"/>
      <c r="S199" s="220"/>
      <c r="T199" s="220"/>
      <c r="U199" s="220"/>
      <c r="V199" s="220"/>
      <c r="W199" s="546"/>
      <c r="X199" s="546"/>
      <c r="Y199" s="219">
        <v>85</v>
      </c>
      <c r="Z199" s="5"/>
    </row>
    <row r="200" spans="1:26">
      <c r="A200" s="62" t="s">
        <v>897</v>
      </c>
      <c r="B200" s="1">
        <v>15</v>
      </c>
      <c r="C200" s="2">
        <v>199</v>
      </c>
      <c r="D200" s="13" t="s">
        <v>3018</v>
      </c>
      <c r="E200" s="1" t="s">
        <v>5</v>
      </c>
      <c r="F200" s="14" t="s">
        <v>898</v>
      </c>
      <c r="G200" s="15" t="s">
        <v>899</v>
      </c>
      <c r="H200" s="16">
        <v>25015</v>
      </c>
      <c r="I200" s="17">
        <v>139</v>
      </c>
      <c r="J200" s="18" t="s">
        <v>900</v>
      </c>
      <c r="K200" s="149" t="s">
        <v>1544</v>
      </c>
      <c r="L200" s="19" t="s">
        <v>2247</v>
      </c>
      <c r="M200" s="20" t="s">
        <v>901</v>
      </c>
      <c r="N200" s="20" t="s">
        <v>902</v>
      </c>
      <c r="O200" s="548" t="s">
        <v>3181</v>
      </c>
      <c r="P200" s="62" t="s">
        <v>1816</v>
      </c>
      <c r="Q200" s="551"/>
      <c r="R200" s="218"/>
      <c r="S200" s="220"/>
      <c r="T200" s="220"/>
      <c r="U200" s="220"/>
      <c r="V200" s="220"/>
      <c r="W200" s="546"/>
      <c r="X200" s="546"/>
      <c r="Y200" s="219">
        <v>86</v>
      </c>
      <c r="Z200" s="5"/>
    </row>
    <row r="201" spans="1:26">
      <c r="A201" s="62" t="s">
        <v>903</v>
      </c>
      <c r="B201" s="1">
        <v>16</v>
      </c>
      <c r="C201" s="2">
        <v>200</v>
      </c>
      <c r="D201" s="13" t="s">
        <v>3018</v>
      </c>
      <c r="E201" s="1" t="s">
        <v>5</v>
      </c>
      <c r="F201" s="14" t="s">
        <v>904</v>
      </c>
      <c r="G201" s="15" t="s">
        <v>19</v>
      </c>
      <c r="H201" s="16">
        <v>25016</v>
      </c>
      <c r="I201" s="17">
        <v>144</v>
      </c>
      <c r="J201" s="18" t="s">
        <v>905</v>
      </c>
      <c r="K201" s="149" t="s">
        <v>1544</v>
      </c>
      <c r="L201" s="19" t="s">
        <v>2248</v>
      </c>
      <c r="M201" s="20" t="s">
        <v>906</v>
      </c>
      <c r="N201" s="20" t="s">
        <v>907</v>
      </c>
      <c r="O201" s="62" t="s">
        <v>2863</v>
      </c>
      <c r="P201" s="62" t="s">
        <v>2978</v>
      </c>
      <c r="Q201" s="551" t="s">
        <v>3187</v>
      </c>
      <c r="R201" s="218"/>
      <c r="S201" s="460"/>
      <c r="T201" s="220"/>
      <c r="U201" s="220"/>
      <c r="V201" s="220"/>
      <c r="W201" s="546"/>
      <c r="X201" s="546"/>
      <c r="Y201" s="219">
        <v>87</v>
      </c>
      <c r="Z201" s="5"/>
    </row>
    <row r="202" spans="1:26">
      <c r="A202" s="62" t="s">
        <v>908</v>
      </c>
      <c r="B202" s="1">
        <v>17</v>
      </c>
      <c r="C202" s="2">
        <v>201</v>
      </c>
      <c r="D202" s="13" t="s">
        <v>3018</v>
      </c>
      <c r="E202" s="1" t="s">
        <v>5</v>
      </c>
      <c r="F202" s="14" t="s">
        <v>909</v>
      </c>
      <c r="G202" s="15" t="s">
        <v>910</v>
      </c>
      <c r="H202" s="16">
        <v>25017</v>
      </c>
      <c r="I202" s="17">
        <v>145</v>
      </c>
      <c r="J202" s="18" t="s">
        <v>911</v>
      </c>
      <c r="K202" s="149" t="s">
        <v>1544</v>
      </c>
      <c r="L202" s="19" t="s">
        <v>2138</v>
      </c>
      <c r="M202" s="20" t="s">
        <v>912</v>
      </c>
      <c r="N202" s="20" t="s">
        <v>913</v>
      </c>
      <c r="O202" s="62" t="s">
        <v>2864</v>
      </c>
      <c r="P202" s="62" t="s">
        <v>1817</v>
      </c>
      <c r="Q202" s="551" t="s">
        <v>3187</v>
      </c>
      <c r="R202" s="218"/>
      <c r="S202" s="220"/>
      <c r="T202" s="220"/>
      <c r="U202" s="220"/>
      <c r="V202" s="220"/>
      <c r="W202" s="546"/>
      <c r="X202" s="546"/>
      <c r="Y202" s="219">
        <v>88</v>
      </c>
      <c r="Z202" s="5"/>
    </row>
    <row r="203" spans="1:26">
      <c r="A203" s="62" t="s">
        <v>914</v>
      </c>
      <c r="B203" s="1">
        <v>18</v>
      </c>
      <c r="C203" s="2">
        <v>202</v>
      </c>
      <c r="D203" s="13" t="s">
        <v>3018</v>
      </c>
      <c r="E203" s="1" t="s">
        <v>5</v>
      </c>
      <c r="F203" s="14" t="s">
        <v>915</v>
      </c>
      <c r="G203" s="15" t="s">
        <v>916</v>
      </c>
      <c r="H203" s="16">
        <v>25018</v>
      </c>
      <c r="I203" s="17">
        <v>158</v>
      </c>
      <c r="J203" s="18" t="s">
        <v>917</v>
      </c>
      <c r="K203" s="149" t="s">
        <v>1544</v>
      </c>
      <c r="L203" s="19" t="s">
        <v>2139</v>
      </c>
      <c r="M203" s="20" t="s">
        <v>918</v>
      </c>
      <c r="N203" s="20" t="s">
        <v>919</v>
      </c>
      <c r="O203" s="62" t="s">
        <v>2865</v>
      </c>
      <c r="P203" s="62" t="s">
        <v>1818</v>
      </c>
      <c r="Q203" s="551"/>
      <c r="R203" s="218"/>
      <c r="S203" s="220"/>
      <c r="T203" s="220"/>
      <c r="U203" s="220"/>
      <c r="V203" s="220"/>
      <c r="W203" s="546"/>
      <c r="X203" s="546"/>
      <c r="Y203" s="219"/>
      <c r="Z203" s="5"/>
    </row>
    <row r="204" spans="1:26">
      <c r="A204" s="62" t="s">
        <v>920</v>
      </c>
      <c r="B204" s="1">
        <v>19</v>
      </c>
      <c r="C204" s="2">
        <v>203</v>
      </c>
      <c r="D204" s="13" t="s">
        <v>3018</v>
      </c>
      <c r="E204" s="1" t="s">
        <v>5</v>
      </c>
      <c r="F204" s="14" t="s">
        <v>921</v>
      </c>
      <c r="G204" s="15" t="s">
        <v>2415</v>
      </c>
      <c r="H204" s="16">
        <v>25019</v>
      </c>
      <c r="I204" s="17">
        <v>172</v>
      </c>
      <c r="J204" s="18" t="s">
        <v>848</v>
      </c>
      <c r="K204" s="149" t="s">
        <v>1544</v>
      </c>
      <c r="L204" s="19" t="s">
        <v>2140</v>
      </c>
      <c r="M204" s="20" t="s">
        <v>922</v>
      </c>
      <c r="N204" s="20" t="s">
        <v>923</v>
      </c>
      <c r="O204" s="62" t="s">
        <v>2866</v>
      </c>
      <c r="P204" s="62" t="s">
        <v>1819</v>
      </c>
      <c r="Q204" s="551"/>
      <c r="R204" s="218"/>
      <c r="S204" s="220"/>
      <c r="T204" s="220"/>
      <c r="U204" s="220"/>
      <c r="V204" s="220"/>
      <c r="W204" s="546"/>
      <c r="X204" s="546"/>
      <c r="Y204" s="219"/>
      <c r="Z204" s="5"/>
    </row>
    <row r="205" spans="1:26">
      <c r="A205" s="62" t="s">
        <v>924</v>
      </c>
      <c r="B205" s="1">
        <v>20</v>
      </c>
      <c r="C205" s="2">
        <v>204</v>
      </c>
      <c r="D205" s="13" t="s">
        <v>3018</v>
      </c>
      <c r="E205" s="1" t="s">
        <v>5</v>
      </c>
      <c r="F205" s="14" t="s">
        <v>925</v>
      </c>
      <c r="G205" s="15" t="s">
        <v>926</v>
      </c>
      <c r="H205" s="16">
        <v>25020</v>
      </c>
      <c r="I205" s="17">
        <v>177</v>
      </c>
      <c r="J205" s="18" t="s">
        <v>877</v>
      </c>
      <c r="K205" s="149" t="s">
        <v>1544</v>
      </c>
      <c r="L205" s="19" t="s">
        <v>2249</v>
      </c>
      <c r="M205" s="20" t="s">
        <v>927</v>
      </c>
      <c r="N205" s="20" t="s">
        <v>928</v>
      </c>
      <c r="O205" s="62" t="s">
        <v>2867</v>
      </c>
      <c r="P205" s="62" t="s">
        <v>1820</v>
      </c>
      <c r="Q205" s="551"/>
      <c r="R205" s="218"/>
      <c r="S205" s="220"/>
      <c r="T205" s="220"/>
      <c r="U205" s="220"/>
      <c r="V205" s="220"/>
      <c r="W205" s="546"/>
      <c r="X205" s="546"/>
      <c r="Y205" s="219"/>
      <c r="Z205" s="5"/>
    </row>
    <row r="206" spans="1:26">
      <c r="A206" s="62" t="s">
        <v>929</v>
      </c>
      <c r="B206" s="1">
        <v>21</v>
      </c>
      <c r="C206" s="2">
        <v>205</v>
      </c>
      <c r="D206" s="13" t="s">
        <v>3018</v>
      </c>
      <c r="E206" s="1" t="s">
        <v>5</v>
      </c>
      <c r="F206" s="14" t="s">
        <v>930</v>
      </c>
      <c r="G206" s="15" t="s">
        <v>931</v>
      </c>
      <c r="H206" s="16">
        <v>25021</v>
      </c>
      <c r="I206" s="17">
        <v>181</v>
      </c>
      <c r="J206" s="18" t="s">
        <v>932</v>
      </c>
      <c r="K206" s="149" t="s">
        <v>1544</v>
      </c>
      <c r="L206" s="19" t="s">
        <v>2250</v>
      </c>
      <c r="M206" s="20" t="s">
        <v>933</v>
      </c>
      <c r="N206" s="20" t="s">
        <v>934</v>
      </c>
      <c r="O206" s="62" t="s">
        <v>2868</v>
      </c>
      <c r="P206" s="62" t="s">
        <v>1821</v>
      </c>
      <c r="Q206" s="551" t="s">
        <v>3187</v>
      </c>
      <c r="R206" s="218"/>
      <c r="S206" s="220"/>
      <c r="T206" s="220"/>
      <c r="U206" s="220"/>
      <c r="V206" s="220"/>
      <c r="W206" s="546"/>
      <c r="X206" s="546"/>
      <c r="Y206" s="219">
        <v>91</v>
      </c>
      <c r="Z206" s="5"/>
    </row>
    <row r="207" spans="1:26">
      <c r="A207" s="62" t="s">
        <v>2979</v>
      </c>
      <c r="B207" s="1">
        <v>22</v>
      </c>
      <c r="C207" s="2">
        <v>206</v>
      </c>
      <c r="D207" s="13" t="s">
        <v>3018</v>
      </c>
      <c r="E207" s="1" t="s">
        <v>5</v>
      </c>
      <c r="F207" s="14" t="s">
        <v>935</v>
      </c>
      <c r="G207" s="15" t="s">
        <v>2416</v>
      </c>
      <c r="H207" s="16">
        <v>25081</v>
      </c>
      <c r="I207" s="17">
        <v>292</v>
      </c>
      <c r="J207" s="18" t="s">
        <v>882</v>
      </c>
      <c r="K207" s="149" t="s">
        <v>1544</v>
      </c>
      <c r="L207" s="19" t="s">
        <v>2141</v>
      </c>
      <c r="M207" s="20" t="s">
        <v>936</v>
      </c>
      <c r="N207" s="20" t="s">
        <v>937</v>
      </c>
      <c r="O207" s="62"/>
      <c r="P207" s="62" t="s">
        <v>935</v>
      </c>
      <c r="Q207" s="551"/>
      <c r="R207" s="218"/>
      <c r="S207" s="220"/>
      <c r="T207" s="220"/>
      <c r="U207" s="220"/>
      <c r="V207" s="220"/>
      <c r="W207" s="546"/>
      <c r="X207" s="546"/>
      <c r="Y207" s="219"/>
      <c r="Z207" s="5"/>
    </row>
    <row r="208" spans="1:26">
      <c r="A208" s="62" t="s">
        <v>938</v>
      </c>
      <c r="B208" s="1">
        <v>1</v>
      </c>
      <c r="C208" s="2">
        <v>207</v>
      </c>
      <c r="D208" s="21" t="s">
        <v>3021</v>
      </c>
      <c r="E208" s="1" t="s">
        <v>5</v>
      </c>
      <c r="F208" s="22" t="s">
        <v>939</v>
      </c>
      <c r="G208" s="23" t="s">
        <v>2417</v>
      </c>
      <c r="H208" s="24">
        <v>35001</v>
      </c>
      <c r="I208" s="25">
        <v>309</v>
      </c>
      <c r="J208" s="18" t="s">
        <v>940</v>
      </c>
      <c r="K208" s="149" t="s">
        <v>1544</v>
      </c>
      <c r="L208" s="19" t="s">
        <v>2142</v>
      </c>
      <c r="M208" s="20" t="s">
        <v>941</v>
      </c>
      <c r="N208" s="20" t="s">
        <v>942</v>
      </c>
      <c r="O208" s="62"/>
      <c r="P208" s="62" t="s">
        <v>1938</v>
      </c>
      <c r="Q208" s="551"/>
      <c r="R208" s="218"/>
      <c r="S208" s="220"/>
      <c r="T208" s="220"/>
      <c r="U208" s="220"/>
      <c r="V208" s="220"/>
      <c r="W208" s="546"/>
      <c r="X208" s="546"/>
      <c r="Y208" s="219"/>
      <c r="Z208" s="5"/>
    </row>
    <row r="209" spans="1:26">
      <c r="A209" s="62" t="s">
        <v>943</v>
      </c>
      <c r="B209" s="1">
        <v>2</v>
      </c>
      <c r="C209" s="2">
        <v>208</v>
      </c>
      <c r="D209" s="21" t="s">
        <v>3021</v>
      </c>
      <c r="E209" s="1" t="s">
        <v>5</v>
      </c>
      <c r="F209" s="22" t="s">
        <v>835</v>
      </c>
      <c r="G209" s="23" t="s">
        <v>836</v>
      </c>
      <c r="H209" s="24">
        <v>35002</v>
      </c>
      <c r="I209" s="25">
        <v>325</v>
      </c>
      <c r="J209" s="18" t="s">
        <v>944</v>
      </c>
      <c r="K209" s="149" t="s">
        <v>1544</v>
      </c>
      <c r="L209" s="19" t="s">
        <v>2143</v>
      </c>
      <c r="M209" s="20" t="s">
        <v>945</v>
      </c>
      <c r="N209" s="20" t="s">
        <v>946</v>
      </c>
      <c r="O209" s="62"/>
      <c r="P209" s="62" t="s">
        <v>1939</v>
      </c>
      <c r="Q209" s="551"/>
      <c r="R209" s="218"/>
      <c r="S209" s="220"/>
      <c r="T209" s="220"/>
      <c r="U209" s="220"/>
      <c r="V209" s="220"/>
      <c r="W209" s="546"/>
      <c r="X209" s="546"/>
      <c r="Y209" s="219"/>
      <c r="Z209" s="5"/>
    </row>
    <row r="210" spans="1:26">
      <c r="A210" s="62" t="s">
        <v>947</v>
      </c>
      <c r="B210" s="1">
        <v>3</v>
      </c>
      <c r="C210" s="2">
        <v>209</v>
      </c>
      <c r="D210" s="21" t="s">
        <v>3021</v>
      </c>
      <c r="E210" s="1" t="s">
        <v>5</v>
      </c>
      <c r="F210" s="22" t="s">
        <v>841</v>
      </c>
      <c r="G210" s="23" t="s">
        <v>948</v>
      </c>
      <c r="H210" s="24">
        <v>35003</v>
      </c>
      <c r="I210" s="25">
        <v>326</v>
      </c>
      <c r="J210" s="18" t="s">
        <v>888</v>
      </c>
      <c r="K210" s="149" t="s">
        <v>1544</v>
      </c>
      <c r="L210" s="19" t="s">
        <v>2144</v>
      </c>
      <c r="M210" s="20" t="s">
        <v>949</v>
      </c>
      <c r="N210" s="20" t="s">
        <v>950</v>
      </c>
      <c r="O210" s="62"/>
      <c r="P210" s="62" t="s">
        <v>1940</v>
      </c>
      <c r="Q210" s="551"/>
      <c r="R210" s="218"/>
      <c r="S210" s="220"/>
      <c r="T210" s="220"/>
      <c r="U210" s="220"/>
      <c r="V210" s="220"/>
      <c r="W210" s="546"/>
      <c r="X210" s="546"/>
      <c r="Y210" s="219"/>
      <c r="Z210" s="5"/>
    </row>
    <row r="211" spans="1:26">
      <c r="A211" s="62" t="s">
        <v>951</v>
      </c>
      <c r="B211" s="1">
        <v>4</v>
      </c>
      <c r="C211" s="2">
        <v>210</v>
      </c>
      <c r="D211" s="21" t="s">
        <v>3021</v>
      </c>
      <c r="E211" s="1" t="s">
        <v>5</v>
      </c>
      <c r="F211" s="22" t="s">
        <v>952</v>
      </c>
      <c r="G211" s="23" t="s">
        <v>2418</v>
      </c>
      <c r="H211" s="24">
        <v>35004</v>
      </c>
      <c r="I211" s="25">
        <v>333</v>
      </c>
      <c r="J211" s="18" t="s">
        <v>953</v>
      </c>
      <c r="K211" s="149" t="s">
        <v>1544</v>
      </c>
      <c r="L211" s="19" t="s">
        <v>2145</v>
      </c>
      <c r="M211" s="20" t="s">
        <v>954</v>
      </c>
      <c r="N211" s="20" t="s">
        <v>955</v>
      </c>
      <c r="O211" s="62"/>
      <c r="P211" s="62" t="s">
        <v>1941</v>
      </c>
      <c r="Q211" s="551"/>
      <c r="R211" s="218"/>
      <c r="S211" s="220"/>
      <c r="T211" s="220"/>
      <c r="U211" s="220"/>
      <c r="V211" s="220"/>
      <c r="W211" s="546"/>
      <c r="X211" s="546"/>
      <c r="Y211" s="219"/>
      <c r="Z211" s="5"/>
    </row>
    <row r="212" spans="1:26">
      <c r="A212" s="62" t="s">
        <v>956</v>
      </c>
      <c r="B212" s="1">
        <v>5</v>
      </c>
      <c r="C212" s="2">
        <v>211</v>
      </c>
      <c r="D212" s="21" t="s">
        <v>3021</v>
      </c>
      <c r="E212" s="1" t="s">
        <v>5</v>
      </c>
      <c r="F212" s="22" t="s">
        <v>875</v>
      </c>
      <c r="G212" s="23" t="s">
        <v>876</v>
      </c>
      <c r="H212" s="24">
        <v>35005</v>
      </c>
      <c r="I212" s="25">
        <v>344</v>
      </c>
      <c r="J212" s="18" t="s">
        <v>957</v>
      </c>
      <c r="K212" s="149" t="s">
        <v>1544</v>
      </c>
      <c r="L212" s="19" t="s">
        <v>2251</v>
      </c>
      <c r="M212" s="20" t="s">
        <v>958</v>
      </c>
      <c r="N212" s="20" t="s">
        <v>959</v>
      </c>
      <c r="O212" s="548" t="s">
        <v>3179</v>
      </c>
      <c r="P212" s="62" t="s">
        <v>1942</v>
      </c>
      <c r="Q212" s="551"/>
      <c r="R212" s="218"/>
      <c r="S212" s="220"/>
      <c r="T212" s="220"/>
      <c r="U212" s="220"/>
      <c r="V212" s="220"/>
      <c r="W212" s="546"/>
      <c r="X212" s="546"/>
      <c r="Y212" s="219">
        <v>131</v>
      </c>
      <c r="Z212" s="5"/>
    </row>
    <row r="213" spans="1:26">
      <c r="A213" s="62" t="s">
        <v>960</v>
      </c>
      <c r="B213" s="1">
        <v>6</v>
      </c>
      <c r="C213" s="2">
        <v>212</v>
      </c>
      <c r="D213" s="21" t="s">
        <v>3021</v>
      </c>
      <c r="E213" s="1" t="s">
        <v>5</v>
      </c>
      <c r="F213" s="22" t="s">
        <v>961</v>
      </c>
      <c r="G213" s="23" t="s">
        <v>962</v>
      </c>
      <c r="H213" s="24">
        <v>35006</v>
      </c>
      <c r="I213" s="25">
        <v>362</v>
      </c>
      <c r="J213" s="18" t="s">
        <v>871</v>
      </c>
      <c r="K213" s="149" t="s">
        <v>1544</v>
      </c>
      <c r="L213" s="19" t="s">
        <v>2252</v>
      </c>
      <c r="M213" s="20" t="s">
        <v>963</v>
      </c>
      <c r="N213" s="20" t="s">
        <v>964</v>
      </c>
      <c r="O213" s="62" t="s">
        <v>2869</v>
      </c>
      <c r="P213" s="62" t="s">
        <v>1943</v>
      </c>
      <c r="Q213" s="551" t="s">
        <v>3187</v>
      </c>
      <c r="R213" s="218"/>
      <c r="S213" s="220"/>
      <c r="T213" s="220"/>
      <c r="U213" s="220"/>
      <c r="V213" s="220"/>
      <c r="W213" s="546"/>
      <c r="X213" s="546"/>
      <c r="Y213" s="219">
        <v>132</v>
      </c>
      <c r="Z213" s="5"/>
    </row>
    <row r="214" spans="1:26">
      <c r="A214" s="62" t="s">
        <v>965</v>
      </c>
      <c r="B214" s="1">
        <v>7</v>
      </c>
      <c r="C214" s="2">
        <v>213</v>
      </c>
      <c r="D214" s="21" t="s">
        <v>3021</v>
      </c>
      <c r="E214" s="1" t="s">
        <v>5</v>
      </c>
      <c r="F214" s="22" t="s">
        <v>857</v>
      </c>
      <c r="G214" s="23" t="s">
        <v>858</v>
      </c>
      <c r="H214" s="24">
        <v>35007</v>
      </c>
      <c r="I214" s="25">
        <v>364</v>
      </c>
      <c r="J214" s="18" t="s">
        <v>932</v>
      </c>
      <c r="K214" s="149" t="s">
        <v>1544</v>
      </c>
      <c r="L214" s="19" t="s">
        <v>2146</v>
      </c>
      <c r="M214" s="20" t="s">
        <v>966</v>
      </c>
      <c r="N214" s="20" t="s">
        <v>967</v>
      </c>
      <c r="O214" s="62"/>
      <c r="P214" s="62" t="s">
        <v>1944</v>
      </c>
      <c r="Q214" s="551"/>
      <c r="R214" s="218"/>
      <c r="S214" s="220"/>
      <c r="T214" s="220"/>
      <c r="U214" s="220"/>
      <c r="V214" s="220"/>
      <c r="W214" s="546"/>
      <c r="X214" s="546"/>
      <c r="Y214" s="219"/>
      <c r="Z214" s="5"/>
    </row>
    <row r="215" spans="1:26">
      <c r="A215" s="62" t="s">
        <v>968</v>
      </c>
      <c r="B215" s="1">
        <v>8</v>
      </c>
      <c r="C215" s="2">
        <v>214</v>
      </c>
      <c r="D215" s="21" t="s">
        <v>3021</v>
      </c>
      <c r="E215" s="1" t="s">
        <v>5</v>
      </c>
      <c r="F215" s="22" t="s">
        <v>3062</v>
      </c>
      <c r="G215" s="23" t="s">
        <v>2419</v>
      </c>
      <c r="H215" s="24">
        <v>35008</v>
      </c>
      <c r="I215" s="25">
        <v>382</v>
      </c>
      <c r="J215" s="18" t="s">
        <v>865</v>
      </c>
      <c r="K215" s="149" t="s">
        <v>1544</v>
      </c>
      <c r="L215" s="19" t="s">
        <v>2147</v>
      </c>
      <c r="M215" s="20" t="s">
        <v>969</v>
      </c>
      <c r="N215" s="20" t="s">
        <v>970</v>
      </c>
      <c r="O215" s="62"/>
      <c r="P215" s="62" t="s">
        <v>1945</v>
      </c>
      <c r="Q215" s="551"/>
      <c r="R215" s="218"/>
      <c r="S215" s="220"/>
      <c r="T215" s="220"/>
      <c r="U215" s="220"/>
      <c r="V215" s="220"/>
      <c r="W215" s="546"/>
      <c r="X215" s="546"/>
      <c r="Y215" s="219"/>
      <c r="Z215" s="5"/>
    </row>
    <row r="216" spans="1:26">
      <c r="A216" s="62" t="s">
        <v>971</v>
      </c>
      <c r="B216" s="1">
        <v>9</v>
      </c>
      <c r="C216" s="2">
        <v>215</v>
      </c>
      <c r="D216" s="21" t="s">
        <v>3021</v>
      </c>
      <c r="E216" s="1" t="s">
        <v>5</v>
      </c>
      <c r="F216" s="22" t="s">
        <v>930</v>
      </c>
      <c r="G216" s="23" t="s">
        <v>931</v>
      </c>
      <c r="H216" s="24">
        <v>35009</v>
      </c>
      <c r="I216" s="25">
        <v>384</v>
      </c>
      <c r="J216" s="18" t="s">
        <v>932</v>
      </c>
      <c r="K216" s="149" t="s">
        <v>1544</v>
      </c>
      <c r="L216" s="19" t="s">
        <v>2148</v>
      </c>
      <c r="M216" s="20" t="s">
        <v>972</v>
      </c>
      <c r="N216" s="20" t="s">
        <v>973</v>
      </c>
      <c r="O216" s="62"/>
      <c r="P216" s="62" t="s">
        <v>1946</v>
      </c>
      <c r="Q216" s="551"/>
      <c r="R216" s="218"/>
      <c r="S216" s="220"/>
      <c r="T216" s="220"/>
      <c r="U216" s="220"/>
      <c r="V216" s="220"/>
      <c r="W216" s="546"/>
      <c r="X216" s="546"/>
      <c r="Y216" s="219"/>
      <c r="Z216" s="5"/>
    </row>
    <row r="217" spans="1:26">
      <c r="A217" s="62" t="s">
        <v>974</v>
      </c>
      <c r="B217" s="1">
        <v>10</v>
      </c>
      <c r="C217" s="2">
        <v>216</v>
      </c>
      <c r="D217" s="21" t="s">
        <v>3021</v>
      </c>
      <c r="E217" s="1" t="s">
        <v>5</v>
      </c>
      <c r="F217" s="22" t="s">
        <v>925</v>
      </c>
      <c r="G217" s="23" t="s">
        <v>926</v>
      </c>
      <c r="H217" s="24">
        <v>35010</v>
      </c>
      <c r="I217" s="25">
        <v>388</v>
      </c>
      <c r="J217" s="18" t="s">
        <v>871</v>
      </c>
      <c r="K217" s="149" t="s">
        <v>1544</v>
      </c>
      <c r="L217" s="19" t="s">
        <v>2149</v>
      </c>
      <c r="M217" s="20" t="s">
        <v>975</v>
      </c>
      <c r="N217" s="20" t="s">
        <v>976</v>
      </c>
      <c r="O217" s="62"/>
      <c r="P217" s="62" t="s">
        <v>1947</v>
      </c>
      <c r="Q217" s="551"/>
      <c r="R217" s="218"/>
      <c r="S217" s="220"/>
      <c r="T217" s="220"/>
      <c r="U217" s="220"/>
      <c r="V217" s="220"/>
      <c r="W217" s="546"/>
      <c r="X217" s="546"/>
      <c r="Y217" s="219"/>
      <c r="Z217" s="5"/>
    </row>
    <row r="218" spans="1:26">
      <c r="A218" s="62" t="s">
        <v>2980</v>
      </c>
      <c r="B218" s="1">
        <v>11</v>
      </c>
      <c r="C218" s="2">
        <v>217</v>
      </c>
      <c r="D218" s="21" t="s">
        <v>3021</v>
      </c>
      <c r="E218" s="1" t="s">
        <v>5</v>
      </c>
      <c r="F218" s="22" t="s">
        <v>977</v>
      </c>
      <c r="G218" s="23" t="s">
        <v>2416</v>
      </c>
      <c r="H218" s="24">
        <v>35081</v>
      </c>
      <c r="I218" s="25">
        <v>492</v>
      </c>
      <c r="J218" s="18" t="s">
        <v>882</v>
      </c>
      <c r="K218" s="149" t="s">
        <v>1544</v>
      </c>
      <c r="L218" s="19" t="s">
        <v>2141</v>
      </c>
      <c r="M218" s="20" t="s">
        <v>936</v>
      </c>
      <c r="N218" s="20" t="s">
        <v>937</v>
      </c>
      <c r="O218" s="62"/>
      <c r="P218" s="62" t="s">
        <v>2657</v>
      </c>
      <c r="Q218" s="551"/>
      <c r="R218" s="218"/>
      <c r="S218" s="220"/>
      <c r="T218" s="220"/>
      <c r="U218" s="220"/>
      <c r="V218" s="220"/>
      <c r="W218" s="546"/>
      <c r="X218" s="546"/>
      <c r="Y218" s="219"/>
      <c r="Z218" s="5"/>
    </row>
    <row r="219" spans="1:26">
      <c r="A219" s="62" t="s">
        <v>978</v>
      </c>
      <c r="B219" s="26">
        <v>1</v>
      </c>
      <c r="C219" s="2">
        <v>218</v>
      </c>
      <c r="D219" s="26" t="s">
        <v>143</v>
      </c>
      <c r="E219" s="1" t="s">
        <v>5</v>
      </c>
      <c r="F219" s="27" t="s">
        <v>979</v>
      </c>
      <c r="G219" s="28" t="s">
        <v>979</v>
      </c>
      <c r="H219" s="29"/>
      <c r="I219" s="30"/>
      <c r="J219" s="18" t="s">
        <v>2965</v>
      </c>
      <c r="K219" s="149" t="s">
        <v>1544</v>
      </c>
      <c r="L219" s="19" t="s">
        <v>2150</v>
      </c>
      <c r="M219" s="20" t="s">
        <v>980</v>
      </c>
      <c r="N219" s="20" t="s">
        <v>2420</v>
      </c>
      <c r="O219" s="62"/>
      <c r="P219" s="62" t="s">
        <v>1988</v>
      </c>
      <c r="Q219" s="551"/>
      <c r="R219" s="218"/>
      <c r="S219" s="220"/>
      <c r="T219" s="220"/>
      <c r="U219" s="220"/>
      <c r="V219" s="220"/>
      <c r="W219" s="546"/>
      <c r="X219" s="546"/>
      <c r="Y219" s="219"/>
      <c r="Z219" s="5"/>
    </row>
    <row r="220" spans="1:26">
      <c r="A220" s="185" t="s">
        <v>2421</v>
      </c>
      <c r="B220" s="36">
        <v>1</v>
      </c>
      <c r="C220" s="2">
        <v>219</v>
      </c>
      <c r="D220" s="36" t="s">
        <v>3036</v>
      </c>
      <c r="E220" s="1" t="s">
        <v>5</v>
      </c>
      <c r="F220" s="37" t="s">
        <v>2422</v>
      </c>
      <c r="G220" s="38" t="s">
        <v>948</v>
      </c>
      <c r="H220" s="39"/>
      <c r="I220" s="40"/>
      <c r="J220" s="18" t="s">
        <v>848</v>
      </c>
      <c r="K220" s="149" t="s">
        <v>1544</v>
      </c>
      <c r="L220" s="19" t="s">
        <v>1657</v>
      </c>
      <c r="M220" s="20" t="s">
        <v>982</v>
      </c>
      <c r="N220" s="20"/>
      <c r="O220" s="62"/>
      <c r="P220" s="62" t="s">
        <v>2658</v>
      </c>
      <c r="Q220" s="551"/>
      <c r="R220" s="218"/>
      <c r="S220" s="220"/>
      <c r="T220" s="220"/>
      <c r="U220" s="220"/>
      <c r="V220" s="220"/>
      <c r="W220" s="546"/>
      <c r="X220" s="547"/>
      <c r="Y220" s="219"/>
      <c r="Z220" s="5"/>
    </row>
    <row r="221" spans="1:26">
      <c r="A221" s="62" t="s">
        <v>983</v>
      </c>
      <c r="B221" s="1">
        <v>1</v>
      </c>
      <c r="C221" s="2">
        <v>220</v>
      </c>
      <c r="D221" s="13" t="s">
        <v>3018</v>
      </c>
      <c r="E221" s="1" t="s">
        <v>6</v>
      </c>
      <c r="F221" s="14" t="s">
        <v>6</v>
      </c>
      <c r="G221" s="15" t="s">
        <v>1060</v>
      </c>
      <c r="H221" s="16">
        <v>25501</v>
      </c>
      <c r="I221" s="17">
        <v>59</v>
      </c>
      <c r="J221" s="18" t="s">
        <v>984</v>
      </c>
      <c r="K221" s="149" t="s">
        <v>1545</v>
      </c>
      <c r="L221" s="19" t="s">
        <v>2151</v>
      </c>
      <c r="M221" s="20" t="s">
        <v>985</v>
      </c>
      <c r="N221" s="20" t="s">
        <v>986</v>
      </c>
      <c r="O221" s="62"/>
      <c r="P221" s="62" t="s">
        <v>1822</v>
      </c>
      <c r="Q221" s="551"/>
      <c r="R221" s="218"/>
      <c r="S221" s="220"/>
      <c r="T221" s="220"/>
      <c r="U221" s="220"/>
      <c r="V221" s="220"/>
      <c r="W221" s="546"/>
      <c r="X221" s="546"/>
      <c r="Y221" s="219"/>
      <c r="Z221" s="5"/>
    </row>
    <row r="222" spans="1:26">
      <c r="A222" s="62" t="s">
        <v>987</v>
      </c>
      <c r="B222" s="1">
        <v>2</v>
      </c>
      <c r="C222" s="2">
        <v>221</v>
      </c>
      <c r="D222" s="13" t="s">
        <v>3018</v>
      </c>
      <c r="E222" s="1" t="s">
        <v>6</v>
      </c>
      <c r="F222" s="14" t="s">
        <v>988</v>
      </c>
      <c r="G222" s="15" t="s">
        <v>989</v>
      </c>
      <c r="H222" s="16">
        <v>25502</v>
      </c>
      <c r="I222" s="17">
        <v>65</v>
      </c>
      <c r="J222" s="18" t="s">
        <v>990</v>
      </c>
      <c r="K222" s="149" t="s">
        <v>1545</v>
      </c>
      <c r="L222" s="19" t="s">
        <v>2253</v>
      </c>
      <c r="M222" s="20" t="s">
        <v>991</v>
      </c>
      <c r="N222" s="20" t="s">
        <v>992</v>
      </c>
      <c r="O222" s="548" t="s">
        <v>3182</v>
      </c>
      <c r="P222" s="62" t="s">
        <v>1823</v>
      </c>
      <c r="Q222" s="551"/>
      <c r="R222" s="218"/>
      <c r="S222" s="220"/>
      <c r="T222" s="220"/>
      <c r="U222" s="220"/>
      <c r="V222" s="220"/>
      <c r="W222" s="546"/>
      <c r="X222" s="546"/>
      <c r="Y222" s="219"/>
      <c r="Z222" s="5"/>
    </row>
    <row r="223" spans="1:26">
      <c r="A223" s="62" t="s">
        <v>993</v>
      </c>
      <c r="B223" s="1">
        <v>3</v>
      </c>
      <c r="C223" s="2">
        <v>222</v>
      </c>
      <c r="D223" s="13" t="s">
        <v>3018</v>
      </c>
      <c r="E223" s="1" t="s">
        <v>6</v>
      </c>
      <c r="F223" s="14" t="s">
        <v>994</v>
      </c>
      <c r="G223" s="15" t="s">
        <v>2423</v>
      </c>
      <c r="H223" s="16">
        <v>25503</v>
      </c>
      <c r="I223" s="17">
        <v>66</v>
      </c>
      <c r="J223" s="18" t="s">
        <v>729</v>
      </c>
      <c r="K223" s="149" t="s">
        <v>1545</v>
      </c>
      <c r="L223" s="19" t="s">
        <v>2152</v>
      </c>
      <c r="M223" s="20" t="s">
        <v>995</v>
      </c>
      <c r="N223" s="20" t="s">
        <v>996</v>
      </c>
      <c r="O223" s="62"/>
      <c r="P223" s="62" t="s">
        <v>1824</v>
      </c>
      <c r="Q223" s="551"/>
      <c r="R223" s="218"/>
      <c r="S223" s="220"/>
      <c r="T223" s="220"/>
      <c r="U223" s="220"/>
      <c r="V223" s="220"/>
      <c r="W223" s="546"/>
      <c r="X223" s="546"/>
      <c r="Y223" s="219"/>
      <c r="Z223" s="5"/>
    </row>
    <row r="224" spans="1:26">
      <c r="A224" s="62" t="s">
        <v>997</v>
      </c>
      <c r="B224" s="1">
        <v>4</v>
      </c>
      <c r="C224" s="2">
        <v>223</v>
      </c>
      <c r="D224" s="13" t="s">
        <v>3018</v>
      </c>
      <c r="E224" s="1" t="s">
        <v>6</v>
      </c>
      <c r="F224" s="14" t="s">
        <v>998</v>
      </c>
      <c r="G224" s="15" t="s">
        <v>999</v>
      </c>
      <c r="H224" s="16">
        <v>25504</v>
      </c>
      <c r="I224" s="17">
        <v>126</v>
      </c>
      <c r="J224" s="18" t="s">
        <v>2424</v>
      </c>
      <c r="K224" s="149" t="s">
        <v>1545</v>
      </c>
      <c r="L224" s="19" t="s">
        <v>2254</v>
      </c>
      <c r="M224" s="20" t="s">
        <v>1000</v>
      </c>
      <c r="N224" s="20" t="s">
        <v>1001</v>
      </c>
      <c r="O224" s="62" t="s">
        <v>2870</v>
      </c>
      <c r="P224" s="62" t="s">
        <v>1825</v>
      </c>
      <c r="Q224" s="551" t="s">
        <v>3187</v>
      </c>
      <c r="R224" s="218"/>
      <c r="S224" s="220"/>
      <c r="T224" s="220"/>
      <c r="U224" s="220"/>
      <c r="V224" s="220"/>
      <c r="W224" s="546"/>
      <c r="X224" s="546"/>
      <c r="Y224" s="219">
        <v>93</v>
      </c>
      <c r="Z224" s="5"/>
    </row>
    <row r="225" spans="1:26">
      <c r="A225" s="62" t="s">
        <v>1002</v>
      </c>
      <c r="B225" s="1">
        <v>5</v>
      </c>
      <c r="C225" s="2">
        <v>224</v>
      </c>
      <c r="D225" s="13" t="s">
        <v>3018</v>
      </c>
      <c r="E225" s="1" t="s">
        <v>6</v>
      </c>
      <c r="F225" s="14" t="s">
        <v>1003</v>
      </c>
      <c r="G225" s="15" t="s">
        <v>2425</v>
      </c>
      <c r="H225" s="16">
        <v>25505</v>
      </c>
      <c r="I225" s="17">
        <v>131</v>
      </c>
      <c r="J225" s="18" t="s">
        <v>1004</v>
      </c>
      <c r="K225" s="149" t="s">
        <v>1545</v>
      </c>
      <c r="L225" s="19" t="s">
        <v>2153</v>
      </c>
      <c r="M225" s="20" t="s">
        <v>1005</v>
      </c>
      <c r="N225" s="20" t="s">
        <v>1006</v>
      </c>
      <c r="O225" s="62" t="s">
        <v>2871</v>
      </c>
      <c r="P225" s="62" t="s">
        <v>1826</v>
      </c>
      <c r="Q225" s="551"/>
      <c r="R225" s="218"/>
      <c r="S225" s="220"/>
      <c r="T225" s="220"/>
      <c r="U225" s="220"/>
      <c r="V225" s="220"/>
      <c r="W225" s="546"/>
      <c r="X225" s="546"/>
      <c r="Y225" s="219"/>
      <c r="Z225" s="5"/>
    </row>
    <row r="226" spans="1:26">
      <c r="A226" s="62" t="s">
        <v>1007</v>
      </c>
      <c r="B226" s="1">
        <v>6</v>
      </c>
      <c r="C226" s="2">
        <v>225</v>
      </c>
      <c r="D226" s="13" t="s">
        <v>3018</v>
      </c>
      <c r="E226" s="1" t="s">
        <v>6</v>
      </c>
      <c r="F226" s="14" t="s">
        <v>1008</v>
      </c>
      <c r="G226" s="15" t="s">
        <v>1009</v>
      </c>
      <c r="H226" s="16">
        <v>25506</v>
      </c>
      <c r="I226" s="17">
        <v>157</v>
      </c>
      <c r="J226" s="18" t="s">
        <v>1071</v>
      </c>
      <c r="K226" s="149" t="s">
        <v>1545</v>
      </c>
      <c r="L226" s="19" t="s">
        <v>2255</v>
      </c>
      <c r="M226" s="20" t="s">
        <v>1010</v>
      </c>
      <c r="N226" s="20" t="s">
        <v>1011</v>
      </c>
      <c r="O226" s="62" t="s">
        <v>2872</v>
      </c>
      <c r="P226" s="62" t="s">
        <v>1827</v>
      </c>
      <c r="Q226" s="551" t="s">
        <v>3187</v>
      </c>
      <c r="R226" s="218"/>
      <c r="S226" s="220"/>
      <c r="T226" s="220"/>
      <c r="U226" s="220"/>
      <c r="V226" s="220"/>
      <c r="W226" s="546"/>
      <c r="X226" s="546"/>
      <c r="Y226" s="219">
        <v>94</v>
      </c>
      <c r="Z226" s="5"/>
    </row>
    <row r="227" spans="1:26">
      <c r="A227" s="62" t="s">
        <v>1012</v>
      </c>
      <c r="B227" s="1">
        <v>7</v>
      </c>
      <c r="C227" s="2">
        <v>226</v>
      </c>
      <c r="D227" s="13" t="s">
        <v>3018</v>
      </c>
      <c r="E227" s="1" t="s">
        <v>6</v>
      </c>
      <c r="F227" s="14" t="s">
        <v>1013</v>
      </c>
      <c r="G227" s="15" t="s">
        <v>2426</v>
      </c>
      <c r="H227" s="16">
        <v>25507</v>
      </c>
      <c r="I227" s="17">
        <v>165</v>
      </c>
      <c r="J227" s="18" t="s">
        <v>1014</v>
      </c>
      <c r="K227" s="149" t="s">
        <v>1545</v>
      </c>
      <c r="L227" s="19" t="s">
        <v>2154</v>
      </c>
      <c r="M227" s="20" t="s">
        <v>1015</v>
      </c>
      <c r="N227" s="20" t="s">
        <v>1016</v>
      </c>
      <c r="O227" s="62"/>
      <c r="P227" s="62" t="s">
        <v>1828</v>
      </c>
      <c r="Q227" s="551"/>
      <c r="R227" s="218"/>
      <c r="S227" s="220"/>
      <c r="T227" s="220"/>
      <c r="U227" s="220"/>
      <c r="V227" s="220"/>
      <c r="W227" s="546"/>
      <c r="X227" s="546"/>
      <c r="Y227" s="219"/>
      <c r="Z227" s="5"/>
    </row>
    <row r="228" spans="1:26">
      <c r="A228" s="62" t="s">
        <v>1017</v>
      </c>
      <c r="B228" s="1">
        <v>8</v>
      </c>
      <c r="C228" s="2">
        <v>227</v>
      </c>
      <c r="D228" s="13" t="s">
        <v>3018</v>
      </c>
      <c r="E228" s="1" t="s">
        <v>6</v>
      </c>
      <c r="F228" s="14" t="s">
        <v>1018</v>
      </c>
      <c r="G228" s="15" t="s">
        <v>1019</v>
      </c>
      <c r="H228" s="16">
        <v>25508</v>
      </c>
      <c r="I228" s="17">
        <v>173</v>
      </c>
      <c r="J228" s="18" t="s">
        <v>1020</v>
      </c>
      <c r="K228" s="149" t="s">
        <v>1545</v>
      </c>
      <c r="L228" s="19" t="s">
        <v>2256</v>
      </c>
      <c r="M228" s="20" t="s">
        <v>1021</v>
      </c>
      <c r="N228" s="20" t="s">
        <v>1022</v>
      </c>
      <c r="O228" s="62" t="s">
        <v>3146</v>
      </c>
      <c r="P228" s="62" t="s">
        <v>1829</v>
      </c>
      <c r="Q228" s="551"/>
      <c r="R228" s="218"/>
      <c r="S228" s="220"/>
      <c r="T228" s="220"/>
      <c r="U228" s="220"/>
      <c r="V228" s="220"/>
      <c r="W228" s="546"/>
      <c r="X228" s="546"/>
      <c r="Y228" s="219">
        <v>95</v>
      </c>
      <c r="Z228" s="5"/>
    </row>
    <row r="229" spans="1:26">
      <c r="A229" s="62" t="s">
        <v>2981</v>
      </c>
      <c r="B229" s="1">
        <v>9</v>
      </c>
      <c r="C229" s="2">
        <v>228</v>
      </c>
      <c r="D229" s="13" t="s">
        <v>3018</v>
      </c>
      <c r="E229" s="1" t="s">
        <v>6</v>
      </c>
      <c r="F229" s="14" t="s">
        <v>1023</v>
      </c>
      <c r="G229" s="15" t="s">
        <v>2427</v>
      </c>
      <c r="H229" s="16">
        <v>25509</v>
      </c>
      <c r="I229" s="17">
        <v>178</v>
      </c>
      <c r="J229" s="18" t="s">
        <v>1024</v>
      </c>
      <c r="K229" s="149" t="s">
        <v>1545</v>
      </c>
      <c r="L229" s="19" t="s">
        <v>2155</v>
      </c>
      <c r="M229" s="20" t="s">
        <v>1025</v>
      </c>
      <c r="N229" s="20" t="s">
        <v>1026</v>
      </c>
      <c r="O229" s="62" t="s">
        <v>2873</v>
      </c>
      <c r="P229" s="62" t="s">
        <v>1830</v>
      </c>
      <c r="Q229" s="551"/>
      <c r="R229" s="218"/>
      <c r="S229" s="220"/>
      <c r="T229" s="220"/>
      <c r="U229" s="220"/>
      <c r="V229" s="220"/>
      <c r="W229" s="546"/>
      <c r="X229" s="546"/>
      <c r="Y229" s="219"/>
      <c r="Z229" s="5"/>
    </row>
    <row r="230" spans="1:26">
      <c r="A230" s="62" t="s">
        <v>1027</v>
      </c>
      <c r="B230" s="1">
        <v>10</v>
      </c>
      <c r="C230" s="2">
        <v>229</v>
      </c>
      <c r="D230" s="13" t="s">
        <v>3018</v>
      </c>
      <c r="E230" s="1" t="s">
        <v>6</v>
      </c>
      <c r="F230" s="14" t="s">
        <v>1028</v>
      </c>
      <c r="G230" s="15" t="s">
        <v>1075</v>
      </c>
      <c r="H230" s="16">
        <v>25510</v>
      </c>
      <c r="I230" s="17">
        <v>188</v>
      </c>
      <c r="J230" s="18" t="s">
        <v>1029</v>
      </c>
      <c r="K230" s="149" t="s">
        <v>1545</v>
      </c>
      <c r="L230" s="19" t="s">
        <v>2156</v>
      </c>
      <c r="M230" s="20" t="s">
        <v>1030</v>
      </c>
      <c r="N230" s="20" t="s">
        <v>1031</v>
      </c>
      <c r="O230" s="62" t="s">
        <v>2874</v>
      </c>
      <c r="P230" s="62" t="s">
        <v>1831</v>
      </c>
      <c r="Q230" s="551"/>
      <c r="R230" s="218"/>
      <c r="S230" s="220"/>
      <c r="T230" s="220"/>
      <c r="U230" s="220"/>
      <c r="V230" s="220"/>
      <c r="W230" s="546"/>
      <c r="X230" s="546"/>
      <c r="Y230" s="219"/>
      <c r="Z230" s="5"/>
    </row>
    <row r="231" spans="1:26">
      <c r="A231" s="62" t="s">
        <v>1032</v>
      </c>
      <c r="B231" s="1">
        <v>11</v>
      </c>
      <c r="C231" s="2">
        <v>230</v>
      </c>
      <c r="D231" s="13" t="s">
        <v>3018</v>
      </c>
      <c r="E231" s="1" t="s">
        <v>6</v>
      </c>
      <c r="F231" s="14" t="s">
        <v>1033</v>
      </c>
      <c r="G231" s="15" t="s">
        <v>2428</v>
      </c>
      <c r="H231" s="16">
        <v>25511</v>
      </c>
      <c r="I231" s="17">
        <v>191</v>
      </c>
      <c r="J231" s="18" t="s">
        <v>1034</v>
      </c>
      <c r="K231" s="149" t="s">
        <v>1545</v>
      </c>
      <c r="L231" s="19" t="s">
        <v>2157</v>
      </c>
      <c r="M231" s="20" t="s">
        <v>1035</v>
      </c>
      <c r="N231" s="20" t="s">
        <v>1036</v>
      </c>
      <c r="O231" s="62"/>
      <c r="P231" s="62" t="s">
        <v>1832</v>
      </c>
      <c r="Q231" s="551"/>
      <c r="R231" s="218"/>
      <c r="S231" s="220"/>
      <c r="T231" s="220"/>
      <c r="U231" s="220"/>
      <c r="V231" s="220"/>
      <c r="W231" s="546"/>
      <c r="X231" s="546"/>
      <c r="Y231" s="219"/>
      <c r="Z231" s="5"/>
    </row>
    <row r="232" spans="1:26">
      <c r="A232" s="62" t="s">
        <v>1037</v>
      </c>
      <c r="B232" s="1">
        <v>12</v>
      </c>
      <c r="C232" s="2">
        <v>231</v>
      </c>
      <c r="D232" s="13" t="s">
        <v>3018</v>
      </c>
      <c r="E232" s="1" t="s">
        <v>6</v>
      </c>
      <c r="F232" s="14" t="s">
        <v>1038</v>
      </c>
      <c r="G232" s="15" t="s">
        <v>1039</v>
      </c>
      <c r="H232" s="16">
        <v>25512</v>
      </c>
      <c r="I232" s="17">
        <v>194</v>
      </c>
      <c r="J232" s="18" t="s">
        <v>1040</v>
      </c>
      <c r="K232" s="149" t="s">
        <v>1545</v>
      </c>
      <c r="L232" s="19" t="s">
        <v>3134</v>
      </c>
      <c r="M232" s="20" t="s">
        <v>1041</v>
      </c>
      <c r="N232" s="20" t="s">
        <v>1042</v>
      </c>
      <c r="O232" s="62" t="s">
        <v>2875</v>
      </c>
      <c r="P232" s="62" t="s">
        <v>1833</v>
      </c>
      <c r="Q232" s="551" t="s">
        <v>3187</v>
      </c>
      <c r="R232" s="218"/>
      <c r="S232" s="220"/>
      <c r="T232" s="220"/>
      <c r="U232" s="220"/>
      <c r="V232" s="220"/>
      <c r="W232" s="546"/>
      <c r="X232" s="546"/>
      <c r="Y232" s="219">
        <v>96</v>
      </c>
      <c r="Z232" s="5"/>
    </row>
    <row r="233" spans="1:26">
      <c r="A233" s="62" t="s">
        <v>1043</v>
      </c>
      <c r="B233" s="1">
        <v>13</v>
      </c>
      <c r="C233" s="2">
        <v>232</v>
      </c>
      <c r="D233" s="13" t="s">
        <v>3018</v>
      </c>
      <c r="E233" s="1" t="s">
        <v>6</v>
      </c>
      <c r="F233" s="14" t="s">
        <v>1044</v>
      </c>
      <c r="G233" s="15" t="s">
        <v>2429</v>
      </c>
      <c r="H233" s="16">
        <v>25513</v>
      </c>
      <c r="I233" s="17">
        <v>202</v>
      </c>
      <c r="J233" s="18" t="s">
        <v>1045</v>
      </c>
      <c r="K233" s="149" t="s">
        <v>1545</v>
      </c>
      <c r="L233" s="19" t="s">
        <v>2158</v>
      </c>
      <c r="M233" s="20" t="s">
        <v>1046</v>
      </c>
      <c r="N233" s="20" t="s">
        <v>1047</v>
      </c>
      <c r="O233" s="62"/>
      <c r="P233" s="62" t="s">
        <v>1834</v>
      </c>
      <c r="Q233" s="551"/>
      <c r="R233" s="218"/>
      <c r="S233" s="220"/>
      <c r="T233" s="220"/>
      <c r="U233" s="220"/>
      <c r="V233" s="220"/>
      <c r="W233" s="546"/>
      <c r="X233" s="546"/>
      <c r="Y233" s="219"/>
      <c r="Z233" s="5"/>
    </row>
    <row r="234" spans="1:26">
      <c r="A234" s="62" t="s">
        <v>1048</v>
      </c>
      <c r="B234" s="1">
        <v>14</v>
      </c>
      <c r="C234" s="2">
        <v>233</v>
      </c>
      <c r="D234" s="13" t="s">
        <v>3018</v>
      </c>
      <c r="E234" s="1" t="s">
        <v>6</v>
      </c>
      <c r="F234" s="14" t="s">
        <v>1049</v>
      </c>
      <c r="G234" s="15" t="s">
        <v>1050</v>
      </c>
      <c r="H234" s="16">
        <v>25514</v>
      </c>
      <c r="I234" s="17">
        <v>207</v>
      </c>
      <c r="J234" s="18" t="s">
        <v>1051</v>
      </c>
      <c r="K234" s="149" t="s">
        <v>1545</v>
      </c>
      <c r="L234" s="19" t="s">
        <v>2257</v>
      </c>
      <c r="M234" s="20" t="s">
        <v>1052</v>
      </c>
      <c r="N234" s="20" t="s">
        <v>1053</v>
      </c>
      <c r="O234" s="62" t="s">
        <v>2876</v>
      </c>
      <c r="P234" s="62" t="s">
        <v>1835</v>
      </c>
      <c r="Q234" s="551"/>
      <c r="R234" s="218"/>
      <c r="S234" s="220"/>
      <c r="T234" s="220"/>
      <c r="U234" s="220"/>
      <c r="V234" s="220"/>
      <c r="W234" s="546"/>
      <c r="X234" s="546"/>
      <c r="Y234" s="219">
        <v>97</v>
      </c>
      <c r="Z234" s="5"/>
    </row>
    <row r="235" spans="1:26">
      <c r="A235" s="62" t="s">
        <v>1054</v>
      </c>
      <c r="B235" s="1">
        <v>15</v>
      </c>
      <c r="C235" s="2">
        <v>234</v>
      </c>
      <c r="D235" s="13" t="s">
        <v>3018</v>
      </c>
      <c r="E235" s="1" t="s">
        <v>6</v>
      </c>
      <c r="F235" s="14" t="s">
        <v>1055</v>
      </c>
      <c r="G235" s="15" t="s">
        <v>2430</v>
      </c>
      <c r="H235" s="16">
        <v>25515</v>
      </c>
      <c r="I235" s="17">
        <v>209</v>
      </c>
      <c r="J235" s="18" t="s">
        <v>1056</v>
      </c>
      <c r="K235" s="149" t="s">
        <v>1545</v>
      </c>
      <c r="L235" s="19" t="s">
        <v>2159</v>
      </c>
      <c r="M235" s="20" t="s">
        <v>1057</v>
      </c>
      <c r="N235" s="20" t="s">
        <v>1058</v>
      </c>
      <c r="O235" s="62" t="s">
        <v>2877</v>
      </c>
      <c r="P235" s="62" t="s">
        <v>1836</v>
      </c>
      <c r="Q235" s="551"/>
      <c r="R235" s="218"/>
      <c r="S235" s="220"/>
      <c r="T235" s="220"/>
      <c r="U235" s="220"/>
      <c r="V235" s="220"/>
      <c r="W235" s="546"/>
      <c r="X235" s="546"/>
      <c r="Y235" s="219"/>
      <c r="Z235" s="5"/>
    </row>
    <row r="236" spans="1:26">
      <c r="A236" s="62" t="s">
        <v>1059</v>
      </c>
      <c r="B236" s="1">
        <v>1</v>
      </c>
      <c r="C236" s="2">
        <v>235</v>
      </c>
      <c r="D236" s="21" t="s">
        <v>3021</v>
      </c>
      <c r="E236" s="1" t="s">
        <v>6</v>
      </c>
      <c r="F236" s="22" t="s">
        <v>6</v>
      </c>
      <c r="G236" s="23" t="s">
        <v>1060</v>
      </c>
      <c r="H236" s="24">
        <v>35501</v>
      </c>
      <c r="I236" s="25">
        <v>330</v>
      </c>
      <c r="J236" s="18" t="s">
        <v>1061</v>
      </c>
      <c r="K236" s="149" t="s">
        <v>1545</v>
      </c>
      <c r="L236" s="19" t="s">
        <v>2160</v>
      </c>
      <c r="M236" s="20" t="s">
        <v>1062</v>
      </c>
      <c r="N236" s="20" t="s">
        <v>1063</v>
      </c>
      <c r="O236" s="62"/>
      <c r="P236" s="62" t="s">
        <v>1948</v>
      </c>
      <c r="Q236" s="551"/>
      <c r="R236" s="218"/>
      <c r="S236" s="220"/>
      <c r="T236" s="220"/>
      <c r="U236" s="220"/>
      <c r="V236" s="220"/>
      <c r="W236" s="546"/>
      <c r="X236" s="546"/>
      <c r="Y236" s="219"/>
      <c r="Z236" s="5"/>
    </row>
    <row r="237" spans="1:26">
      <c r="A237" s="62" t="s">
        <v>1064</v>
      </c>
      <c r="B237" s="1">
        <v>2</v>
      </c>
      <c r="C237" s="2">
        <v>236</v>
      </c>
      <c r="D237" s="21" t="s">
        <v>3021</v>
      </c>
      <c r="E237" s="1" t="s">
        <v>6</v>
      </c>
      <c r="F237" s="22" t="s">
        <v>998</v>
      </c>
      <c r="G237" s="23" t="s">
        <v>999</v>
      </c>
      <c r="H237" s="24">
        <v>35502</v>
      </c>
      <c r="I237" s="25">
        <v>355</v>
      </c>
      <c r="J237" s="18" t="s">
        <v>1014</v>
      </c>
      <c r="K237" s="149" t="s">
        <v>1545</v>
      </c>
      <c r="L237" s="19" t="s">
        <v>2161</v>
      </c>
      <c r="M237" s="20" t="s">
        <v>1065</v>
      </c>
      <c r="N237" s="20" t="s">
        <v>1066</v>
      </c>
      <c r="O237" s="62" t="s">
        <v>2878</v>
      </c>
      <c r="P237" s="62" t="s">
        <v>1949</v>
      </c>
      <c r="Q237" s="551"/>
      <c r="R237" s="218"/>
      <c r="S237" s="220"/>
      <c r="T237" s="220"/>
      <c r="U237" s="220"/>
      <c r="V237" s="220"/>
      <c r="W237" s="546"/>
      <c r="X237" s="546"/>
      <c r="Y237" s="219"/>
      <c r="Z237" s="5"/>
    </row>
    <row r="238" spans="1:26">
      <c r="A238" s="62" t="s">
        <v>1067</v>
      </c>
      <c r="B238" s="1">
        <v>3</v>
      </c>
      <c r="C238" s="2">
        <v>237</v>
      </c>
      <c r="D238" s="21" t="s">
        <v>3021</v>
      </c>
      <c r="E238" s="1" t="s">
        <v>6</v>
      </c>
      <c r="F238" s="22" t="s">
        <v>1023</v>
      </c>
      <c r="G238" s="23" t="s">
        <v>2427</v>
      </c>
      <c r="H238" s="24">
        <v>35503</v>
      </c>
      <c r="I238" s="25">
        <v>374</v>
      </c>
      <c r="J238" s="18" t="s">
        <v>1034</v>
      </c>
      <c r="K238" s="149" t="s">
        <v>1545</v>
      </c>
      <c r="L238" s="19" t="s">
        <v>2162</v>
      </c>
      <c r="M238" s="20" t="s">
        <v>1068</v>
      </c>
      <c r="N238" s="20" t="s">
        <v>1069</v>
      </c>
      <c r="O238" s="62"/>
      <c r="P238" s="62" t="s">
        <v>1950</v>
      </c>
      <c r="Q238" s="551"/>
      <c r="R238" s="218"/>
      <c r="S238" s="220"/>
      <c r="T238" s="220"/>
      <c r="U238" s="220"/>
      <c r="V238" s="220"/>
      <c r="W238" s="546"/>
      <c r="X238" s="546"/>
      <c r="Y238" s="219"/>
      <c r="Z238" s="5"/>
    </row>
    <row r="239" spans="1:26">
      <c r="A239" s="62" t="s">
        <v>1070</v>
      </c>
      <c r="B239" s="1">
        <v>4</v>
      </c>
      <c r="C239" s="2">
        <v>238</v>
      </c>
      <c r="D239" s="21" t="s">
        <v>3021</v>
      </c>
      <c r="E239" s="1" t="s">
        <v>6</v>
      </c>
      <c r="F239" s="22" t="s">
        <v>1008</v>
      </c>
      <c r="G239" s="23" t="s">
        <v>1009</v>
      </c>
      <c r="H239" s="24">
        <v>35504</v>
      </c>
      <c r="I239" s="25">
        <v>385</v>
      </c>
      <c r="J239" s="18" t="s">
        <v>1071</v>
      </c>
      <c r="K239" s="149" t="s">
        <v>1545</v>
      </c>
      <c r="L239" s="19" t="s">
        <v>2163</v>
      </c>
      <c r="M239" s="20" t="s">
        <v>1072</v>
      </c>
      <c r="N239" s="20" t="s">
        <v>1073</v>
      </c>
      <c r="O239" s="62"/>
      <c r="P239" s="62" t="s">
        <v>1951</v>
      </c>
      <c r="Q239" s="551"/>
      <c r="R239" s="218"/>
      <c r="S239" s="220"/>
      <c r="T239" s="220"/>
      <c r="U239" s="220"/>
      <c r="V239" s="220"/>
      <c r="W239" s="546"/>
      <c r="X239" s="546"/>
      <c r="Y239" s="219"/>
      <c r="Z239" s="5"/>
    </row>
    <row r="240" spans="1:26">
      <c r="A240" s="62" t="s">
        <v>1074</v>
      </c>
      <c r="B240" s="1">
        <v>5</v>
      </c>
      <c r="C240" s="2">
        <v>239</v>
      </c>
      <c r="D240" s="21" t="s">
        <v>3021</v>
      </c>
      <c r="E240" s="1" t="s">
        <v>6</v>
      </c>
      <c r="F240" s="22" t="s">
        <v>1028</v>
      </c>
      <c r="G240" s="23" t="s">
        <v>1075</v>
      </c>
      <c r="H240" s="24">
        <v>35505</v>
      </c>
      <c r="I240" s="25">
        <v>389</v>
      </c>
      <c r="J240" s="18" t="s">
        <v>1029</v>
      </c>
      <c r="K240" s="149" t="s">
        <v>1545</v>
      </c>
      <c r="L240" s="19" t="s">
        <v>2258</v>
      </c>
      <c r="M240" s="20" t="s">
        <v>1076</v>
      </c>
      <c r="N240" s="20" t="s">
        <v>1077</v>
      </c>
      <c r="O240" s="62" t="s">
        <v>2431</v>
      </c>
      <c r="P240" s="62" t="s">
        <v>1952</v>
      </c>
      <c r="Q240" s="551"/>
      <c r="R240" s="218"/>
      <c r="S240" s="220"/>
      <c r="T240" s="220"/>
      <c r="U240" s="220"/>
      <c r="V240" s="220"/>
      <c r="W240" s="546"/>
      <c r="X240" s="546"/>
      <c r="Y240" s="219"/>
      <c r="Z240" s="5"/>
    </row>
    <row r="241" spans="1:26">
      <c r="A241" s="62" t="s">
        <v>3063</v>
      </c>
      <c r="B241" s="1">
        <v>6</v>
      </c>
      <c r="C241" s="2">
        <v>240</v>
      </c>
      <c r="D241" s="21" t="s">
        <v>3021</v>
      </c>
      <c r="E241" s="1" t="s">
        <v>6</v>
      </c>
      <c r="F241" s="22" t="s">
        <v>1038</v>
      </c>
      <c r="G241" s="23" t="s">
        <v>1039</v>
      </c>
      <c r="H241" s="24">
        <v>35506</v>
      </c>
      <c r="I241" s="25">
        <v>392</v>
      </c>
      <c r="J241" s="18" t="s">
        <v>1040</v>
      </c>
      <c r="K241" s="149" t="s">
        <v>1545</v>
      </c>
      <c r="L241" s="19" t="s">
        <v>2164</v>
      </c>
      <c r="M241" s="20" t="s">
        <v>1078</v>
      </c>
      <c r="N241" s="20" t="s">
        <v>1079</v>
      </c>
      <c r="O241" s="62"/>
      <c r="P241" s="62" t="s">
        <v>3064</v>
      </c>
      <c r="Q241" s="551"/>
      <c r="R241" s="218"/>
      <c r="S241" s="220"/>
      <c r="T241" s="220"/>
      <c r="U241" s="220"/>
      <c r="V241" s="220"/>
      <c r="W241" s="546"/>
      <c r="X241" s="546"/>
      <c r="Y241" s="219"/>
      <c r="Z241" s="5"/>
    </row>
    <row r="242" spans="1:26">
      <c r="A242" s="62" t="s">
        <v>1080</v>
      </c>
      <c r="B242" s="1">
        <v>7</v>
      </c>
      <c r="C242" s="2">
        <v>241</v>
      </c>
      <c r="D242" s="21" t="s">
        <v>3021</v>
      </c>
      <c r="E242" s="1" t="s">
        <v>6</v>
      </c>
      <c r="F242" s="22" t="s">
        <v>1081</v>
      </c>
      <c r="G242" s="23" t="s">
        <v>2432</v>
      </c>
      <c r="H242" s="24">
        <v>35507</v>
      </c>
      <c r="I242" s="25">
        <v>397</v>
      </c>
      <c r="J242" s="18" t="s">
        <v>1051</v>
      </c>
      <c r="K242" s="149" t="s">
        <v>1545</v>
      </c>
      <c r="L242" s="19" t="s">
        <v>2165</v>
      </c>
      <c r="M242" s="20" t="s">
        <v>1082</v>
      </c>
      <c r="N242" s="20" t="s">
        <v>1083</v>
      </c>
      <c r="O242" s="62"/>
      <c r="P242" s="62" t="s">
        <v>1953</v>
      </c>
      <c r="Q242" s="551"/>
      <c r="R242" s="218"/>
      <c r="S242" s="220"/>
      <c r="T242" s="220"/>
      <c r="U242" s="220"/>
      <c r="V242" s="220"/>
      <c r="W242" s="546"/>
      <c r="X242" s="546"/>
      <c r="Y242" s="219"/>
      <c r="Z242" s="5"/>
    </row>
    <row r="243" spans="1:26">
      <c r="A243" s="62" t="s">
        <v>981</v>
      </c>
      <c r="B243" s="31" t="s">
        <v>2306</v>
      </c>
      <c r="C243" s="2">
        <v>242</v>
      </c>
      <c r="D243" s="31" t="s">
        <v>143</v>
      </c>
      <c r="E243" s="1" t="s">
        <v>6</v>
      </c>
      <c r="F243" s="32" t="s">
        <v>3065</v>
      </c>
      <c r="G243" s="33" t="s">
        <v>2429</v>
      </c>
      <c r="H243" s="34"/>
      <c r="I243" s="35"/>
      <c r="J243" s="18" t="s">
        <v>2433</v>
      </c>
      <c r="K243" s="149" t="s">
        <v>1545</v>
      </c>
      <c r="L243" s="19" t="s">
        <v>2259</v>
      </c>
      <c r="M243" s="20" t="s">
        <v>2434</v>
      </c>
      <c r="N243" s="20" t="s">
        <v>2435</v>
      </c>
      <c r="O243" s="62" t="s">
        <v>2879</v>
      </c>
      <c r="P243" s="62" t="s">
        <v>1999</v>
      </c>
      <c r="Q243" s="551"/>
      <c r="R243" s="218"/>
      <c r="S243" s="220"/>
      <c r="T243" s="220"/>
      <c r="U243" s="220"/>
      <c r="V243" s="220"/>
      <c r="W243" s="546"/>
      <c r="X243" s="546"/>
      <c r="Y243" s="219"/>
      <c r="Z243" s="5" t="s">
        <v>3020</v>
      </c>
    </row>
    <row r="244" spans="1:26">
      <c r="A244" s="62" t="s">
        <v>3066</v>
      </c>
      <c r="B244" s="52">
        <v>1</v>
      </c>
      <c r="C244" s="2">
        <v>243</v>
      </c>
      <c r="D244" s="52" t="s">
        <v>3056</v>
      </c>
      <c r="E244" s="1" t="s">
        <v>6</v>
      </c>
      <c r="F244" s="53" t="s">
        <v>3067</v>
      </c>
      <c r="G244" s="54" t="s">
        <v>1084</v>
      </c>
      <c r="H244" s="55"/>
      <c r="I244" s="56"/>
      <c r="J244" s="18" t="s">
        <v>1085</v>
      </c>
      <c r="K244" s="149" t="s">
        <v>1545</v>
      </c>
      <c r="L244" s="19" t="s">
        <v>2166</v>
      </c>
      <c r="M244" s="20" t="s">
        <v>1086</v>
      </c>
      <c r="N244" s="20" t="s">
        <v>2436</v>
      </c>
      <c r="O244" s="62"/>
      <c r="P244" s="62" t="s">
        <v>1084</v>
      </c>
      <c r="Q244" s="551"/>
      <c r="R244" s="218"/>
      <c r="S244" s="220"/>
      <c r="T244" s="220"/>
      <c r="U244" s="220"/>
      <c r="V244" s="220"/>
      <c r="W244" s="546"/>
      <c r="X244" s="546"/>
      <c r="Y244" s="219"/>
      <c r="Z244" s="5"/>
    </row>
    <row r="245" spans="1:26">
      <c r="A245" s="185" t="s">
        <v>2437</v>
      </c>
      <c r="B245" s="36">
        <v>1</v>
      </c>
      <c r="C245" s="2">
        <v>244</v>
      </c>
      <c r="D245" s="36" t="s">
        <v>3036</v>
      </c>
      <c r="E245" s="1" t="s">
        <v>6</v>
      </c>
      <c r="F245" s="37" t="s">
        <v>2438</v>
      </c>
      <c r="G245" s="38" t="s">
        <v>1060</v>
      </c>
      <c r="H245" s="39"/>
      <c r="I245" s="40"/>
      <c r="J245" s="18" t="s">
        <v>1087</v>
      </c>
      <c r="K245" s="149" t="s">
        <v>1545</v>
      </c>
      <c r="L245" s="19" t="s">
        <v>1658</v>
      </c>
      <c r="M245" s="20" t="s">
        <v>1088</v>
      </c>
      <c r="N245" s="20"/>
      <c r="O245" s="62"/>
      <c r="P245" s="62" t="s">
        <v>2659</v>
      </c>
      <c r="Q245" s="551"/>
      <c r="R245" s="218"/>
      <c r="S245" s="220"/>
      <c r="T245" s="220"/>
      <c r="U245" s="220"/>
      <c r="V245" s="220"/>
      <c r="W245" s="546"/>
      <c r="X245" s="546"/>
      <c r="Y245" s="219"/>
      <c r="Z245" s="5"/>
    </row>
    <row r="246" spans="1:26">
      <c r="A246" s="62" t="s">
        <v>1089</v>
      </c>
      <c r="B246" s="1">
        <v>1</v>
      </c>
      <c r="C246" s="2">
        <v>245</v>
      </c>
      <c r="D246" s="13" t="s">
        <v>3018</v>
      </c>
      <c r="E246" s="1" t="s">
        <v>7</v>
      </c>
      <c r="F246" s="14" t="s">
        <v>1090</v>
      </c>
      <c r="G246" s="15" t="s">
        <v>1227</v>
      </c>
      <c r="H246" s="16">
        <v>26001</v>
      </c>
      <c r="I246" s="17">
        <v>16</v>
      </c>
      <c r="J246" s="18" t="s">
        <v>1091</v>
      </c>
      <c r="K246" s="149" t="s">
        <v>1546</v>
      </c>
      <c r="L246" s="19" t="s">
        <v>2167</v>
      </c>
      <c r="M246" s="20" t="s">
        <v>1092</v>
      </c>
      <c r="N246" s="20" t="s">
        <v>1093</v>
      </c>
      <c r="O246" s="62" t="s">
        <v>2880</v>
      </c>
      <c r="P246" s="62" t="s">
        <v>1837</v>
      </c>
      <c r="Q246" s="551"/>
      <c r="R246" s="218"/>
      <c r="S246" s="220"/>
      <c r="T246" s="220"/>
      <c r="U246" s="220"/>
      <c r="V246" s="220"/>
      <c r="W246" s="546"/>
      <c r="X246" s="546"/>
      <c r="Y246" s="219"/>
      <c r="Z246" s="5"/>
    </row>
    <row r="247" spans="1:26">
      <c r="A247" s="62" t="s">
        <v>1094</v>
      </c>
      <c r="B247" s="1">
        <v>2</v>
      </c>
      <c r="C247" s="2">
        <v>246</v>
      </c>
      <c r="D247" s="13" t="s">
        <v>3018</v>
      </c>
      <c r="E247" s="1" t="s">
        <v>7</v>
      </c>
      <c r="F247" s="14" t="s">
        <v>7</v>
      </c>
      <c r="G247" s="15" t="s">
        <v>2439</v>
      </c>
      <c r="H247" s="16">
        <v>26002</v>
      </c>
      <c r="I247" s="17">
        <v>22</v>
      </c>
      <c r="J247" s="18" t="s">
        <v>1095</v>
      </c>
      <c r="K247" s="149" t="s">
        <v>1546</v>
      </c>
      <c r="L247" s="19" t="s">
        <v>2168</v>
      </c>
      <c r="M247" s="20" t="s">
        <v>1096</v>
      </c>
      <c r="N247" s="20" t="s">
        <v>1097</v>
      </c>
      <c r="O247" s="62" t="s">
        <v>2881</v>
      </c>
      <c r="P247" s="62" t="s">
        <v>1838</v>
      </c>
      <c r="Q247" s="551"/>
      <c r="R247" s="218"/>
      <c r="S247" s="220"/>
      <c r="T247" s="220"/>
      <c r="U247" s="220"/>
      <c r="V247" s="220"/>
      <c r="W247" s="546"/>
      <c r="X247" s="546"/>
      <c r="Y247" s="219"/>
      <c r="Z247" s="5"/>
    </row>
    <row r="248" spans="1:26">
      <c r="A248" s="62" t="s">
        <v>1098</v>
      </c>
      <c r="B248" s="1">
        <v>3</v>
      </c>
      <c r="C248" s="2">
        <v>247</v>
      </c>
      <c r="D248" s="13" t="s">
        <v>3018</v>
      </c>
      <c r="E248" s="1" t="s">
        <v>7</v>
      </c>
      <c r="F248" s="14" t="s">
        <v>1099</v>
      </c>
      <c r="G248" s="15" t="s">
        <v>2440</v>
      </c>
      <c r="H248" s="16">
        <v>26003</v>
      </c>
      <c r="I248" s="17">
        <v>56</v>
      </c>
      <c r="J248" s="18" t="s">
        <v>1100</v>
      </c>
      <c r="K248" s="149" t="s">
        <v>1546</v>
      </c>
      <c r="L248" s="19" t="s">
        <v>2169</v>
      </c>
      <c r="M248" s="20" t="s">
        <v>1101</v>
      </c>
      <c r="N248" s="20" t="s">
        <v>1102</v>
      </c>
      <c r="O248" s="62"/>
      <c r="P248" s="62" t="s">
        <v>1839</v>
      </c>
      <c r="Q248" s="551"/>
      <c r="R248" s="218"/>
      <c r="S248" s="220"/>
      <c r="T248" s="220"/>
      <c r="U248" s="220"/>
      <c r="V248" s="220"/>
      <c r="W248" s="546"/>
      <c r="X248" s="546"/>
      <c r="Y248" s="219"/>
      <c r="Z248" s="5"/>
    </row>
    <row r="249" spans="1:26">
      <c r="A249" s="62" t="s">
        <v>1103</v>
      </c>
      <c r="B249" s="1">
        <v>4</v>
      </c>
      <c r="C249" s="2">
        <v>248</v>
      </c>
      <c r="D249" s="13" t="s">
        <v>3018</v>
      </c>
      <c r="E249" s="1" t="s">
        <v>7</v>
      </c>
      <c r="F249" s="14" t="s">
        <v>1104</v>
      </c>
      <c r="G249" s="15" t="s">
        <v>1105</v>
      </c>
      <c r="H249" s="16">
        <v>26005</v>
      </c>
      <c r="I249" s="17">
        <v>58</v>
      </c>
      <c r="J249" s="18" t="s">
        <v>1106</v>
      </c>
      <c r="K249" s="149" t="s">
        <v>1546</v>
      </c>
      <c r="L249" s="19" t="s">
        <v>2260</v>
      </c>
      <c r="M249" s="20" t="s">
        <v>1107</v>
      </c>
      <c r="N249" s="20" t="s">
        <v>1108</v>
      </c>
      <c r="O249" s="62" t="s">
        <v>2882</v>
      </c>
      <c r="P249" s="62" t="s">
        <v>1840</v>
      </c>
      <c r="Q249" s="551"/>
      <c r="R249" s="218"/>
      <c r="S249" s="220"/>
      <c r="T249" s="220"/>
      <c r="U249" s="220"/>
      <c r="V249" s="220"/>
      <c r="W249" s="546"/>
      <c r="X249" s="546"/>
      <c r="Y249" s="219"/>
      <c r="Z249" s="5"/>
    </row>
    <row r="250" spans="1:26">
      <c r="A250" s="62" t="s">
        <v>1110</v>
      </c>
      <c r="B250" s="1">
        <v>6</v>
      </c>
      <c r="C250" s="2">
        <v>250</v>
      </c>
      <c r="D250" s="13" t="s">
        <v>3018</v>
      </c>
      <c r="E250" s="1" t="s">
        <v>7</v>
      </c>
      <c r="F250" s="14" t="s">
        <v>1111</v>
      </c>
      <c r="G250" s="15" t="s">
        <v>2441</v>
      </c>
      <c r="H250" s="16">
        <v>26008</v>
      </c>
      <c r="I250" s="17">
        <v>62</v>
      </c>
      <c r="J250" s="18" t="s">
        <v>1112</v>
      </c>
      <c r="K250" s="149" t="s">
        <v>1546</v>
      </c>
      <c r="L250" s="19" t="s">
        <v>2170</v>
      </c>
      <c r="M250" s="20" t="s">
        <v>1113</v>
      </c>
      <c r="N250" s="20" t="s">
        <v>1114</v>
      </c>
      <c r="O250" s="62" t="s">
        <v>2883</v>
      </c>
      <c r="P250" s="62" t="s">
        <v>1841</v>
      </c>
      <c r="Q250" s="551"/>
      <c r="R250" s="218"/>
      <c r="S250" s="220"/>
      <c r="T250" s="220"/>
      <c r="U250" s="220"/>
      <c r="V250" s="220"/>
      <c r="W250" s="546"/>
      <c r="X250" s="546"/>
      <c r="Y250" s="219"/>
      <c r="Z250" s="5"/>
    </row>
    <row r="251" spans="1:26">
      <c r="A251" s="62" t="s">
        <v>1115</v>
      </c>
      <c r="B251" s="1">
        <v>7</v>
      </c>
      <c r="C251" s="2">
        <v>251</v>
      </c>
      <c r="D251" s="13" t="s">
        <v>3018</v>
      </c>
      <c r="E251" s="1" t="s">
        <v>7</v>
      </c>
      <c r="F251" s="14" t="s">
        <v>1116</v>
      </c>
      <c r="G251" s="15" t="s">
        <v>2442</v>
      </c>
      <c r="H251" s="16">
        <v>26010</v>
      </c>
      <c r="I251" s="17">
        <v>67</v>
      </c>
      <c r="J251" s="18" t="s">
        <v>1117</v>
      </c>
      <c r="K251" s="149" t="s">
        <v>1546</v>
      </c>
      <c r="L251" s="19" t="s">
        <v>2171</v>
      </c>
      <c r="M251" s="20" t="s">
        <v>1118</v>
      </c>
      <c r="N251" s="20" t="s">
        <v>1119</v>
      </c>
      <c r="O251" s="62"/>
      <c r="P251" s="62" t="s">
        <v>1842</v>
      </c>
      <c r="Q251" s="551"/>
      <c r="R251" s="218"/>
      <c r="S251" s="220"/>
      <c r="T251" s="220"/>
      <c r="U251" s="220"/>
      <c r="V251" s="220"/>
      <c r="W251" s="546"/>
      <c r="X251" s="546"/>
      <c r="Y251" s="219"/>
      <c r="Z251" s="5"/>
    </row>
    <row r="252" spans="1:26">
      <c r="A252" s="62" t="s">
        <v>1120</v>
      </c>
      <c r="B252" s="1">
        <v>8</v>
      </c>
      <c r="C252" s="2">
        <v>252</v>
      </c>
      <c r="D252" s="13" t="s">
        <v>3018</v>
      </c>
      <c r="E252" s="1" t="s">
        <v>7</v>
      </c>
      <c r="F252" s="14" t="s">
        <v>1121</v>
      </c>
      <c r="G252" s="15" t="s">
        <v>1122</v>
      </c>
      <c r="H252" s="16">
        <v>26013</v>
      </c>
      <c r="I252" s="17">
        <v>80</v>
      </c>
      <c r="J252" s="18" t="s">
        <v>1123</v>
      </c>
      <c r="K252" s="149" t="s">
        <v>1546</v>
      </c>
      <c r="L252" s="19" t="s">
        <v>2172</v>
      </c>
      <c r="M252" s="20" t="s">
        <v>1124</v>
      </c>
      <c r="N252" s="20" t="s">
        <v>1125</v>
      </c>
      <c r="O252" s="62" t="s">
        <v>2884</v>
      </c>
      <c r="P252" s="62" t="s">
        <v>1843</v>
      </c>
      <c r="Q252" s="551"/>
      <c r="R252" s="218"/>
      <c r="S252" s="220"/>
      <c r="T252" s="220"/>
      <c r="U252" s="220"/>
      <c r="V252" s="220"/>
      <c r="W252" s="546"/>
      <c r="X252" s="546"/>
      <c r="Y252" s="219"/>
      <c r="Z252" s="5"/>
    </row>
    <row r="253" spans="1:26">
      <c r="A253" s="62" t="s">
        <v>1126</v>
      </c>
      <c r="B253" s="1">
        <v>9</v>
      </c>
      <c r="C253" s="2">
        <v>253</v>
      </c>
      <c r="D253" s="13" t="s">
        <v>3018</v>
      </c>
      <c r="E253" s="1" t="s">
        <v>7</v>
      </c>
      <c r="F253" s="14" t="s">
        <v>1127</v>
      </c>
      <c r="G253" s="15" t="s">
        <v>2443</v>
      </c>
      <c r="H253" s="16">
        <v>26017</v>
      </c>
      <c r="I253" s="17">
        <v>117</v>
      </c>
      <c r="J253" s="18" t="s">
        <v>1128</v>
      </c>
      <c r="K253" s="149" t="s">
        <v>1546</v>
      </c>
      <c r="L253" s="19" t="s">
        <v>2173</v>
      </c>
      <c r="M253" s="20" t="s">
        <v>1129</v>
      </c>
      <c r="N253" s="20" t="s">
        <v>1130</v>
      </c>
      <c r="O253" s="62" t="s">
        <v>2885</v>
      </c>
      <c r="P253" s="62" t="s">
        <v>1844</v>
      </c>
      <c r="Q253" s="551"/>
      <c r="R253" s="218"/>
      <c r="S253" s="220"/>
      <c r="T253" s="220"/>
      <c r="U253" s="220"/>
      <c r="V253" s="220"/>
      <c r="W253" s="546"/>
      <c r="X253" s="546"/>
      <c r="Y253" s="219"/>
      <c r="Z253" s="5"/>
    </row>
    <row r="254" spans="1:26">
      <c r="A254" s="62" t="s">
        <v>1131</v>
      </c>
      <c r="B254" s="1">
        <v>10</v>
      </c>
      <c r="C254" s="2">
        <v>254</v>
      </c>
      <c r="D254" s="13" t="s">
        <v>3018</v>
      </c>
      <c r="E254" s="1" t="s">
        <v>7</v>
      </c>
      <c r="F254" s="14" t="s">
        <v>1132</v>
      </c>
      <c r="G254" s="15" t="s">
        <v>2444</v>
      </c>
      <c r="H254" s="16">
        <v>26016</v>
      </c>
      <c r="I254" s="17">
        <v>118</v>
      </c>
      <c r="J254" s="18" t="s">
        <v>1133</v>
      </c>
      <c r="K254" s="149" t="s">
        <v>1546</v>
      </c>
      <c r="L254" s="19" t="s">
        <v>2174</v>
      </c>
      <c r="M254" s="20" t="s">
        <v>1134</v>
      </c>
      <c r="N254" s="20" t="s">
        <v>1135</v>
      </c>
      <c r="O254" s="62"/>
      <c r="P254" s="62" t="s">
        <v>1845</v>
      </c>
      <c r="Q254" s="551"/>
      <c r="R254" s="218"/>
      <c r="S254" s="220"/>
      <c r="T254" s="220"/>
      <c r="U254" s="220"/>
      <c r="V254" s="220"/>
      <c r="W254" s="546"/>
      <c r="X254" s="546"/>
      <c r="Y254" s="219"/>
      <c r="Z254" s="5"/>
    </row>
    <row r="255" spans="1:26">
      <c r="A255" s="62" t="s">
        <v>1136</v>
      </c>
      <c r="B255" s="1">
        <v>11</v>
      </c>
      <c r="C255" s="2">
        <v>255</v>
      </c>
      <c r="D255" s="13" t="s">
        <v>3018</v>
      </c>
      <c r="E255" s="1" t="s">
        <v>7</v>
      </c>
      <c r="F255" s="14" t="s">
        <v>1137</v>
      </c>
      <c r="G255" s="15" t="s">
        <v>2283</v>
      </c>
      <c r="H255" s="16">
        <v>26018</v>
      </c>
      <c r="I255" s="17">
        <v>132</v>
      </c>
      <c r="J255" s="18" t="s">
        <v>1138</v>
      </c>
      <c r="K255" s="149" t="s">
        <v>1546</v>
      </c>
      <c r="L255" s="19" t="s">
        <v>2175</v>
      </c>
      <c r="M255" s="20" t="s">
        <v>1139</v>
      </c>
      <c r="N255" s="20" t="s">
        <v>1140</v>
      </c>
      <c r="O255" s="62" t="s">
        <v>2886</v>
      </c>
      <c r="P255" s="62" t="s">
        <v>1846</v>
      </c>
      <c r="Q255" s="551"/>
      <c r="R255" s="218"/>
      <c r="S255" s="220"/>
      <c r="T255" s="220"/>
      <c r="U255" s="220"/>
      <c r="V255" s="220"/>
      <c r="W255" s="546"/>
      <c r="X255" s="546"/>
      <c r="Y255" s="219"/>
      <c r="Z255" s="5"/>
    </row>
    <row r="256" spans="1:26">
      <c r="A256" s="62" t="s">
        <v>1141</v>
      </c>
      <c r="B256" s="1">
        <v>12</v>
      </c>
      <c r="C256" s="2">
        <v>256</v>
      </c>
      <c r="D256" s="13" t="s">
        <v>3018</v>
      </c>
      <c r="E256" s="1" t="s">
        <v>7</v>
      </c>
      <c r="F256" s="14" t="s">
        <v>1142</v>
      </c>
      <c r="G256" s="15" t="s">
        <v>2445</v>
      </c>
      <c r="H256" s="16">
        <v>26019</v>
      </c>
      <c r="I256" s="17">
        <v>140</v>
      </c>
      <c r="J256" s="18" t="s">
        <v>1143</v>
      </c>
      <c r="K256" s="149" t="s">
        <v>1546</v>
      </c>
      <c r="L256" s="19" t="s">
        <v>2176</v>
      </c>
      <c r="M256" s="20" t="s">
        <v>1144</v>
      </c>
      <c r="N256" s="20" t="s">
        <v>1145</v>
      </c>
      <c r="O256" s="62" t="s">
        <v>2887</v>
      </c>
      <c r="P256" s="62" t="s">
        <v>1847</v>
      </c>
      <c r="Q256" s="551"/>
      <c r="R256" s="218"/>
      <c r="S256" s="220"/>
      <c r="T256" s="220"/>
      <c r="U256" s="220"/>
      <c r="V256" s="220"/>
      <c r="W256" s="546"/>
      <c r="X256" s="546"/>
      <c r="Y256" s="219"/>
      <c r="Z256" s="5"/>
    </row>
    <row r="257" spans="1:26">
      <c r="A257" s="62" t="s">
        <v>1146</v>
      </c>
      <c r="B257" s="1">
        <v>13</v>
      </c>
      <c r="C257" s="2">
        <v>257</v>
      </c>
      <c r="D257" s="13" t="s">
        <v>3018</v>
      </c>
      <c r="E257" s="1" t="s">
        <v>7</v>
      </c>
      <c r="F257" s="14" t="s">
        <v>1147</v>
      </c>
      <c r="G257" s="15" t="s">
        <v>2446</v>
      </c>
      <c r="H257" s="16">
        <v>26021</v>
      </c>
      <c r="I257" s="17">
        <v>166</v>
      </c>
      <c r="J257" s="18" t="s">
        <v>1148</v>
      </c>
      <c r="K257" s="149" t="s">
        <v>1546</v>
      </c>
      <c r="L257" s="19" t="s">
        <v>2177</v>
      </c>
      <c r="M257" s="20" t="s">
        <v>1149</v>
      </c>
      <c r="N257" s="20" t="s">
        <v>1150</v>
      </c>
      <c r="O257" s="62"/>
      <c r="P257" s="62" t="s">
        <v>1848</v>
      </c>
      <c r="Q257" s="551"/>
      <c r="R257" s="218"/>
      <c r="S257" s="220"/>
      <c r="T257" s="220"/>
      <c r="U257" s="220"/>
      <c r="V257" s="220"/>
      <c r="W257" s="546"/>
      <c r="X257" s="546"/>
      <c r="Y257" s="219"/>
      <c r="Z257" s="5"/>
    </row>
    <row r="258" spans="1:26">
      <c r="A258" s="62" t="s">
        <v>1151</v>
      </c>
      <c r="B258" s="1">
        <v>14</v>
      </c>
      <c r="C258" s="2">
        <v>258</v>
      </c>
      <c r="D258" s="13" t="s">
        <v>3018</v>
      </c>
      <c r="E258" s="1" t="s">
        <v>7</v>
      </c>
      <c r="F258" s="14" t="s">
        <v>1152</v>
      </c>
      <c r="G258" s="15" t="s">
        <v>2447</v>
      </c>
      <c r="H258" s="16">
        <v>26022</v>
      </c>
      <c r="I258" s="17">
        <v>170</v>
      </c>
      <c r="J258" s="18" t="s">
        <v>1153</v>
      </c>
      <c r="K258" s="149" t="s">
        <v>1546</v>
      </c>
      <c r="L258" s="19" t="s">
        <v>2178</v>
      </c>
      <c r="M258" s="20" t="s">
        <v>1154</v>
      </c>
      <c r="N258" s="20" t="s">
        <v>1155</v>
      </c>
      <c r="O258" s="62"/>
      <c r="P258" s="62" t="s">
        <v>1849</v>
      </c>
      <c r="Q258" s="551"/>
      <c r="R258" s="218"/>
      <c r="S258" s="220"/>
      <c r="T258" s="220"/>
      <c r="U258" s="220"/>
      <c r="V258" s="220"/>
      <c r="W258" s="546"/>
      <c r="X258" s="546"/>
      <c r="Y258" s="219"/>
      <c r="Z258" s="5"/>
    </row>
    <row r="259" spans="1:26">
      <c r="A259" s="62" t="s">
        <v>1156</v>
      </c>
      <c r="B259" s="1">
        <v>15</v>
      </c>
      <c r="C259" s="2">
        <v>259</v>
      </c>
      <c r="D259" s="13" t="s">
        <v>3018</v>
      </c>
      <c r="E259" s="1" t="s">
        <v>7</v>
      </c>
      <c r="F259" s="14" t="s">
        <v>1157</v>
      </c>
      <c r="G259" s="15" t="s">
        <v>1158</v>
      </c>
      <c r="H259" s="16">
        <v>26023</v>
      </c>
      <c r="I259" s="17">
        <v>171</v>
      </c>
      <c r="J259" s="18" t="s">
        <v>1123</v>
      </c>
      <c r="K259" s="149" t="s">
        <v>1546</v>
      </c>
      <c r="L259" s="19" t="s">
        <v>2261</v>
      </c>
      <c r="M259" s="20" t="s">
        <v>1159</v>
      </c>
      <c r="N259" s="20" t="s">
        <v>1160</v>
      </c>
      <c r="O259" s="62" t="s">
        <v>2888</v>
      </c>
      <c r="P259" s="62" t="s">
        <v>1850</v>
      </c>
      <c r="Q259" s="551" t="s">
        <v>3187</v>
      </c>
      <c r="R259" s="218"/>
      <c r="S259" s="220"/>
      <c r="T259" s="220"/>
      <c r="U259" s="220"/>
      <c r="V259" s="220"/>
      <c r="W259" s="546"/>
      <c r="X259" s="546"/>
      <c r="Y259" s="219">
        <v>99</v>
      </c>
      <c r="Z259" s="5"/>
    </row>
    <row r="260" spans="1:26">
      <c r="A260" s="62" t="s">
        <v>1161</v>
      </c>
      <c r="B260" s="1">
        <v>17</v>
      </c>
      <c r="C260" s="2">
        <v>261</v>
      </c>
      <c r="D260" s="13" t="s">
        <v>3018</v>
      </c>
      <c r="E260" s="1" t="s">
        <v>7</v>
      </c>
      <c r="F260" s="14" t="s">
        <v>1162</v>
      </c>
      <c r="G260" s="15" t="s">
        <v>1163</v>
      </c>
      <c r="H260" s="16">
        <v>26025</v>
      </c>
      <c r="I260" s="17">
        <v>199</v>
      </c>
      <c r="J260" s="18" t="s">
        <v>1164</v>
      </c>
      <c r="K260" s="149" t="s">
        <v>1546</v>
      </c>
      <c r="L260" s="19" t="s">
        <v>2262</v>
      </c>
      <c r="M260" s="20" t="s">
        <v>1165</v>
      </c>
      <c r="N260" s="20" t="s">
        <v>1166</v>
      </c>
      <c r="O260" s="62" t="s">
        <v>2889</v>
      </c>
      <c r="P260" s="62" t="s">
        <v>1851</v>
      </c>
      <c r="Q260" s="551" t="s">
        <v>3187</v>
      </c>
      <c r="R260" s="218"/>
      <c r="S260" s="220"/>
      <c r="T260" s="220"/>
      <c r="U260" s="220"/>
      <c r="V260" s="220"/>
      <c r="W260" s="546"/>
      <c r="X260" s="546"/>
      <c r="Y260" s="219">
        <v>100</v>
      </c>
      <c r="Z260" s="5"/>
    </row>
    <row r="261" spans="1:26">
      <c r="A261" s="62" t="s">
        <v>1167</v>
      </c>
      <c r="B261" s="1">
        <v>18</v>
      </c>
      <c r="C261" s="2">
        <v>262</v>
      </c>
      <c r="D261" s="13" t="s">
        <v>3018</v>
      </c>
      <c r="E261" s="1" t="s">
        <v>7</v>
      </c>
      <c r="F261" s="14" t="s">
        <v>1168</v>
      </c>
      <c r="G261" s="15" t="s">
        <v>1169</v>
      </c>
      <c r="H261" s="16">
        <v>26026</v>
      </c>
      <c r="I261" s="17">
        <v>215</v>
      </c>
      <c r="J261" s="18" t="s">
        <v>1170</v>
      </c>
      <c r="K261" s="149" t="s">
        <v>1546</v>
      </c>
      <c r="L261" s="19" t="s">
        <v>2263</v>
      </c>
      <c r="M261" s="20" t="s">
        <v>1171</v>
      </c>
      <c r="N261" s="20" t="s">
        <v>1172</v>
      </c>
      <c r="O261" s="62" t="s">
        <v>2890</v>
      </c>
      <c r="P261" s="62" t="s">
        <v>1852</v>
      </c>
      <c r="Q261" s="551"/>
      <c r="R261" s="218"/>
      <c r="S261" s="220"/>
      <c r="T261" s="220"/>
      <c r="U261" s="220"/>
      <c r="V261" s="220"/>
      <c r="W261" s="546"/>
      <c r="X261" s="546"/>
      <c r="Y261" s="219"/>
      <c r="Z261" s="5"/>
    </row>
    <row r="262" spans="1:26">
      <c r="A262" s="62" t="s">
        <v>1173</v>
      </c>
      <c r="B262" s="1">
        <v>19</v>
      </c>
      <c r="C262" s="2">
        <v>263</v>
      </c>
      <c r="D262" s="13" t="s">
        <v>3018</v>
      </c>
      <c r="E262" s="1" t="s">
        <v>7</v>
      </c>
      <c r="F262" s="14" t="s">
        <v>1174</v>
      </c>
      <c r="G262" s="15" t="s">
        <v>2448</v>
      </c>
      <c r="H262" s="16">
        <v>26027</v>
      </c>
      <c r="I262" s="17">
        <v>216</v>
      </c>
      <c r="J262" s="18" t="s">
        <v>1175</v>
      </c>
      <c r="K262" s="149" t="s">
        <v>1546</v>
      </c>
      <c r="L262" s="19" t="s">
        <v>2179</v>
      </c>
      <c r="M262" s="20" t="s">
        <v>1176</v>
      </c>
      <c r="N262" s="20" t="s">
        <v>1177</v>
      </c>
      <c r="O262" s="62" t="s">
        <v>2891</v>
      </c>
      <c r="P262" s="62" t="s">
        <v>1853</v>
      </c>
      <c r="Q262" s="551"/>
      <c r="R262" s="218"/>
      <c r="S262" s="220"/>
      <c r="T262" s="220"/>
      <c r="U262" s="220"/>
      <c r="V262" s="220"/>
      <c r="W262" s="546"/>
      <c r="X262" s="546"/>
      <c r="Y262" s="219"/>
      <c r="Z262" s="5"/>
    </row>
    <row r="263" spans="1:26">
      <c r="A263" s="62" t="s">
        <v>1178</v>
      </c>
      <c r="B263" s="1">
        <v>20</v>
      </c>
      <c r="C263" s="2">
        <v>264</v>
      </c>
      <c r="D263" s="13" t="s">
        <v>3018</v>
      </c>
      <c r="E263" s="1" t="s">
        <v>7</v>
      </c>
      <c r="F263" s="14" t="s">
        <v>1179</v>
      </c>
      <c r="G263" s="15" t="s">
        <v>2449</v>
      </c>
      <c r="H263" s="16">
        <v>26028</v>
      </c>
      <c r="I263" s="17">
        <v>218</v>
      </c>
      <c r="J263" s="18" t="s">
        <v>1236</v>
      </c>
      <c r="K263" s="149" t="s">
        <v>1546</v>
      </c>
      <c r="L263" s="19" t="s">
        <v>2180</v>
      </c>
      <c r="M263" s="20" t="s">
        <v>1180</v>
      </c>
      <c r="N263" s="20" t="s">
        <v>1181</v>
      </c>
      <c r="O263" s="62"/>
      <c r="P263" s="62" t="s">
        <v>1854</v>
      </c>
      <c r="Q263" s="551"/>
      <c r="R263" s="218"/>
      <c r="S263" s="220"/>
      <c r="T263" s="220"/>
      <c r="U263" s="220"/>
      <c r="V263" s="220"/>
      <c r="W263" s="546"/>
      <c r="X263" s="546"/>
      <c r="Y263" s="219"/>
      <c r="Z263" s="5"/>
    </row>
    <row r="264" spans="1:26">
      <c r="A264" s="527" t="s">
        <v>2982</v>
      </c>
      <c r="B264" s="46">
        <v>16</v>
      </c>
      <c r="C264" s="540">
        <v>260</v>
      </c>
      <c r="D264" s="13" t="s">
        <v>3018</v>
      </c>
      <c r="E264" s="1" t="s">
        <v>7</v>
      </c>
      <c r="F264" s="14" t="s">
        <v>2983</v>
      </c>
      <c r="G264" s="15" t="s">
        <v>2984</v>
      </c>
      <c r="H264" s="16"/>
      <c r="I264" s="17">
        <v>220</v>
      </c>
      <c r="J264" s="18" t="s">
        <v>1200</v>
      </c>
      <c r="K264" s="149" t="s">
        <v>1546</v>
      </c>
      <c r="L264" s="19" t="s">
        <v>3068</v>
      </c>
      <c r="M264" s="20" t="s">
        <v>2985</v>
      </c>
      <c r="N264" s="20" t="s">
        <v>2986</v>
      </c>
      <c r="O264" s="62"/>
      <c r="P264" s="62" t="s">
        <v>2987</v>
      </c>
      <c r="Q264" s="551"/>
      <c r="R264" s="218"/>
      <c r="S264" s="220"/>
      <c r="T264" s="220"/>
      <c r="U264" s="220"/>
      <c r="V264" s="220"/>
      <c r="W264" s="546"/>
      <c r="X264" s="546"/>
      <c r="Y264" s="219"/>
      <c r="Z264" s="5"/>
    </row>
    <row r="265" spans="1:26">
      <c r="A265" s="62" t="s">
        <v>1182</v>
      </c>
      <c r="B265" s="1">
        <v>1</v>
      </c>
      <c r="C265" s="2">
        <v>265</v>
      </c>
      <c r="D265" s="21" t="s">
        <v>3021</v>
      </c>
      <c r="E265" s="1" t="s">
        <v>7</v>
      </c>
      <c r="F265" s="22" t="s">
        <v>1090</v>
      </c>
      <c r="G265" s="23" t="s">
        <v>1227</v>
      </c>
      <c r="H265" s="24">
        <v>36001</v>
      </c>
      <c r="I265" s="25">
        <v>311</v>
      </c>
      <c r="J265" s="18" t="s">
        <v>1091</v>
      </c>
      <c r="K265" s="149" t="s">
        <v>1546</v>
      </c>
      <c r="L265" s="19" t="s">
        <v>2181</v>
      </c>
      <c r="M265" s="20" t="s">
        <v>1183</v>
      </c>
      <c r="N265" s="20" t="s">
        <v>1184</v>
      </c>
      <c r="O265" s="62"/>
      <c r="P265" s="62" t="s">
        <v>1954</v>
      </c>
      <c r="Q265" s="551"/>
      <c r="R265" s="218"/>
      <c r="S265" s="220"/>
      <c r="T265" s="220"/>
      <c r="U265" s="220"/>
      <c r="V265" s="220"/>
      <c r="W265" s="546"/>
      <c r="X265" s="546"/>
      <c r="Y265" s="219"/>
      <c r="Z265" s="5"/>
    </row>
    <row r="266" spans="1:26">
      <c r="A266" s="62" t="s">
        <v>1185</v>
      </c>
      <c r="B266" s="1">
        <v>2</v>
      </c>
      <c r="C266" s="2">
        <v>266</v>
      </c>
      <c r="D266" s="21" t="s">
        <v>3021</v>
      </c>
      <c r="E266" s="1" t="s">
        <v>7</v>
      </c>
      <c r="F266" s="22" t="s">
        <v>1186</v>
      </c>
      <c r="G266" s="23" t="s">
        <v>2450</v>
      </c>
      <c r="H266" s="24">
        <v>36002</v>
      </c>
      <c r="I266" s="25">
        <v>327</v>
      </c>
      <c r="J266" s="18" t="s">
        <v>1187</v>
      </c>
      <c r="K266" s="149" t="s">
        <v>1546</v>
      </c>
      <c r="L266" s="19" t="s">
        <v>2182</v>
      </c>
      <c r="M266" s="20" t="s">
        <v>1188</v>
      </c>
      <c r="N266" s="20" t="s">
        <v>1189</v>
      </c>
      <c r="O266" s="62"/>
      <c r="P266" s="62" t="s">
        <v>1955</v>
      </c>
      <c r="Q266" s="551"/>
      <c r="R266" s="218"/>
      <c r="S266" s="220"/>
      <c r="T266" s="220"/>
      <c r="U266" s="220"/>
      <c r="V266" s="220"/>
      <c r="W266" s="546"/>
      <c r="X266" s="546"/>
      <c r="Y266" s="219"/>
      <c r="Z266" s="5"/>
    </row>
    <row r="267" spans="1:26">
      <c r="A267" s="62" t="s">
        <v>1190</v>
      </c>
      <c r="B267" s="1">
        <v>3</v>
      </c>
      <c r="C267" s="2">
        <v>267</v>
      </c>
      <c r="D267" s="21" t="s">
        <v>3021</v>
      </c>
      <c r="E267" s="1" t="s">
        <v>7</v>
      </c>
      <c r="F267" s="22" t="s">
        <v>1099</v>
      </c>
      <c r="G267" s="23" t="s">
        <v>2440</v>
      </c>
      <c r="H267" s="24">
        <v>36003</v>
      </c>
      <c r="I267" s="25">
        <v>328</v>
      </c>
      <c r="J267" s="18" t="s">
        <v>1191</v>
      </c>
      <c r="K267" s="149" t="s">
        <v>1546</v>
      </c>
      <c r="L267" s="19" t="s">
        <v>2183</v>
      </c>
      <c r="M267" s="20" t="s">
        <v>1192</v>
      </c>
      <c r="N267" s="20" t="s">
        <v>1193</v>
      </c>
      <c r="O267" s="62"/>
      <c r="P267" s="62" t="s">
        <v>1956</v>
      </c>
      <c r="Q267" s="551"/>
      <c r="R267" s="218"/>
      <c r="S267" s="220"/>
      <c r="T267" s="220"/>
      <c r="U267" s="220"/>
      <c r="V267" s="220"/>
      <c r="W267" s="546"/>
      <c r="X267" s="546"/>
      <c r="Y267" s="219"/>
      <c r="Z267" s="5"/>
    </row>
    <row r="268" spans="1:26">
      <c r="A268" s="62" t="s">
        <v>1194</v>
      </c>
      <c r="B268" s="1">
        <v>4</v>
      </c>
      <c r="C268" s="2">
        <v>268</v>
      </c>
      <c r="D268" s="21" t="s">
        <v>3021</v>
      </c>
      <c r="E268" s="1" t="s">
        <v>7</v>
      </c>
      <c r="F268" s="22" t="s">
        <v>1104</v>
      </c>
      <c r="G268" s="23" t="s">
        <v>1105</v>
      </c>
      <c r="H268" s="24">
        <v>36004</v>
      </c>
      <c r="I268" s="25">
        <v>329</v>
      </c>
      <c r="J268" s="18" t="s">
        <v>1195</v>
      </c>
      <c r="K268" s="149" t="s">
        <v>1546</v>
      </c>
      <c r="L268" s="19" t="s">
        <v>2184</v>
      </c>
      <c r="M268" s="20" t="s">
        <v>1196</v>
      </c>
      <c r="N268" s="20" t="s">
        <v>1197</v>
      </c>
      <c r="O268" s="62"/>
      <c r="P268" s="62" t="s">
        <v>1957</v>
      </c>
      <c r="Q268" s="551"/>
      <c r="R268" s="218"/>
      <c r="S268" s="220"/>
      <c r="T268" s="220"/>
      <c r="U268" s="220"/>
      <c r="V268" s="220"/>
      <c r="W268" s="546"/>
      <c r="X268" s="546"/>
      <c r="Y268" s="219"/>
      <c r="Z268" s="5"/>
    </row>
    <row r="269" spans="1:26">
      <c r="A269" s="62" t="s">
        <v>1198</v>
      </c>
      <c r="B269" s="1">
        <v>5</v>
      </c>
      <c r="C269" s="2">
        <v>269</v>
      </c>
      <c r="D269" s="21" t="s">
        <v>3021</v>
      </c>
      <c r="E269" s="1" t="s">
        <v>7</v>
      </c>
      <c r="F269" s="22" t="s">
        <v>1109</v>
      </c>
      <c r="G269" s="23" t="s">
        <v>1199</v>
      </c>
      <c r="H269" s="24">
        <v>36006</v>
      </c>
      <c r="I269" s="25">
        <v>332</v>
      </c>
      <c r="J269" s="18" t="s">
        <v>1200</v>
      </c>
      <c r="K269" s="149" t="s">
        <v>1546</v>
      </c>
      <c r="L269" s="19" t="s">
        <v>2264</v>
      </c>
      <c r="M269" s="20" t="s">
        <v>1201</v>
      </c>
      <c r="N269" s="20" t="s">
        <v>1202</v>
      </c>
      <c r="O269" s="62" t="s">
        <v>2892</v>
      </c>
      <c r="P269" s="62" t="s">
        <v>1958</v>
      </c>
      <c r="Q269" s="551"/>
      <c r="R269" s="218"/>
      <c r="S269" s="220"/>
      <c r="T269" s="220"/>
      <c r="U269" s="220"/>
      <c r="V269" s="220"/>
      <c r="W269" s="546"/>
      <c r="X269" s="546"/>
      <c r="Y269" s="219"/>
      <c r="Z269" s="5"/>
    </row>
    <row r="270" spans="1:26">
      <c r="A270" s="62" t="s">
        <v>1203</v>
      </c>
      <c r="B270" s="1">
        <v>6</v>
      </c>
      <c r="C270" s="2">
        <v>270</v>
      </c>
      <c r="D270" s="21" t="s">
        <v>3021</v>
      </c>
      <c r="E270" s="1" t="s">
        <v>7</v>
      </c>
      <c r="F270" s="22" t="s">
        <v>1204</v>
      </c>
      <c r="G270" s="23" t="s">
        <v>2451</v>
      </c>
      <c r="H270" s="24">
        <v>36007</v>
      </c>
      <c r="I270" s="25">
        <v>341</v>
      </c>
      <c r="J270" s="18" t="s">
        <v>1205</v>
      </c>
      <c r="K270" s="149" t="s">
        <v>1546</v>
      </c>
      <c r="L270" s="19" t="s">
        <v>2185</v>
      </c>
      <c r="M270" s="20" t="s">
        <v>1206</v>
      </c>
      <c r="N270" s="20" t="s">
        <v>1207</v>
      </c>
      <c r="O270" s="62"/>
      <c r="P270" s="62" t="s">
        <v>1959</v>
      </c>
      <c r="Q270" s="551"/>
      <c r="R270" s="218"/>
      <c r="S270" s="220"/>
      <c r="T270" s="220"/>
      <c r="U270" s="220"/>
      <c r="V270" s="220"/>
      <c r="W270" s="546"/>
      <c r="X270" s="546"/>
      <c r="Y270" s="219"/>
      <c r="Z270" s="5"/>
    </row>
    <row r="271" spans="1:26">
      <c r="A271" s="62" t="s">
        <v>1208</v>
      </c>
      <c r="B271" s="1">
        <v>7</v>
      </c>
      <c r="C271" s="2">
        <v>271</v>
      </c>
      <c r="D271" s="21" t="s">
        <v>3021</v>
      </c>
      <c r="E271" s="1" t="s">
        <v>7</v>
      </c>
      <c r="F271" s="22" t="s">
        <v>1121</v>
      </c>
      <c r="G271" s="23" t="s">
        <v>1122</v>
      </c>
      <c r="H271" s="24">
        <v>36008</v>
      </c>
      <c r="I271" s="25">
        <v>346</v>
      </c>
      <c r="J271" s="18" t="s">
        <v>1209</v>
      </c>
      <c r="K271" s="149" t="s">
        <v>1546</v>
      </c>
      <c r="L271" s="19" t="s">
        <v>2186</v>
      </c>
      <c r="M271" s="20" t="s">
        <v>1210</v>
      </c>
      <c r="N271" s="20" t="s">
        <v>1211</v>
      </c>
      <c r="O271" s="62"/>
      <c r="P271" s="62" t="s">
        <v>1960</v>
      </c>
      <c r="Q271" s="551"/>
      <c r="R271" s="218"/>
      <c r="S271" s="220"/>
      <c r="T271" s="220"/>
      <c r="U271" s="220"/>
      <c r="V271" s="220"/>
      <c r="W271" s="546"/>
      <c r="X271" s="546"/>
      <c r="Y271" s="219"/>
      <c r="Z271" s="5"/>
    </row>
    <row r="272" spans="1:26">
      <c r="A272" s="62" t="s">
        <v>1212</v>
      </c>
      <c r="B272" s="1">
        <v>8</v>
      </c>
      <c r="C272" s="2">
        <v>272</v>
      </c>
      <c r="D272" s="21" t="s">
        <v>3021</v>
      </c>
      <c r="E272" s="1" t="s">
        <v>7</v>
      </c>
      <c r="F272" s="22" t="s">
        <v>1213</v>
      </c>
      <c r="G272" s="23" t="s">
        <v>1214</v>
      </c>
      <c r="H272" s="24">
        <v>36009</v>
      </c>
      <c r="I272" s="25">
        <v>347</v>
      </c>
      <c r="J272" s="18" t="s">
        <v>1170</v>
      </c>
      <c r="K272" s="149" t="s">
        <v>1546</v>
      </c>
      <c r="L272" s="19" t="s">
        <v>3141</v>
      </c>
      <c r="M272" s="20" t="s">
        <v>1215</v>
      </c>
      <c r="N272" s="20" t="s">
        <v>1216</v>
      </c>
      <c r="O272" s="62" t="s">
        <v>2893</v>
      </c>
      <c r="P272" s="62" t="s">
        <v>1961</v>
      </c>
      <c r="Q272" s="551"/>
      <c r="R272" s="218"/>
      <c r="S272" s="220"/>
      <c r="T272" s="220"/>
      <c r="U272" s="220"/>
      <c r="V272" s="220"/>
      <c r="W272" s="546"/>
      <c r="X272" s="546"/>
      <c r="Y272" s="219"/>
      <c r="Z272" s="5"/>
    </row>
    <row r="273" spans="1:26">
      <c r="A273" s="62" t="s">
        <v>1217</v>
      </c>
      <c r="B273" s="1">
        <v>9</v>
      </c>
      <c r="C273" s="2">
        <v>273</v>
      </c>
      <c r="D273" s="21" t="s">
        <v>3021</v>
      </c>
      <c r="E273" s="1" t="s">
        <v>7</v>
      </c>
      <c r="F273" s="22" t="s">
        <v>1137</v>
      </c>
      <c r="G273" s="23" t="s">
        <v>2283</v>
      </c>
      <c r="H273" s="24">
        <v>36010</v>
      </c>
      <c r="I273" s="25">
        <v>367</v>
      </c>
      <c r="J273" s="18" t="s">
        <v>1218</v>
      </c>
      <c r="K273" s="149" t="s">
        <v>1546</v>
      </c>
      <c r="L273" s="19" t="s">
        <v>2187</v>
      </c>
      <c r="M273" s="20" t="s">
        <v>1219</v>
      </c>
      <c r="N273" s="20" t="s">
        <v>1220</v>
      </c>
      <c r="O273" s="62"/>
      <c r="P273" s="62" t="s">
        <v>1962</v>
      </c>
      <c r="Q273" s="551"/>
      <c r="R273" s="218"/>
      <c r="S273" s="220"/>
      <c r="T273" s="220"/>
      <c r="U273" s="220"/>
      <c r="V273" s="220"/>
      <c r="W273" s="546"/>
      <c r="X273" s="546"/>
      <c r="Y273" s="219"/>
      <c r="Z273" s="5"/>
    </row>
    <row r="274" spans="1:26">
      <c r="A274" s="62" t="s">
        <v>1221</v>
      </c>
      <c r="B274" s="1">
        <v>10</v>
      </c>
      <c r="C274" s="2">
        <v>274</v>
      </c>
      <c r="D274" s="21" t="s">
        <v>3021</v>
      </c>
      <c r="E274" s="1" t="s">
        <v>7</v>
      </c>
      <c r="F274" s="22" t="s">
        <v>1222</v>
      </c>
      <c r="G274" s="23" t="s">
        <v>2452</v>
      </c>
      <c r="H274" s="24">
        <v>36011</v>
      </c>
      <c r="I274" s="25">
        <v>372</v>
      </c>
      <c r="J274" s="18" t="s">
        <v>1223</v>
      </c>
      <c r="K274" s="149" t="s">
        <v>1546</v>
      </c>
      <c r="L274" s="19" t="s">
        <v>2188</v>
      </c>
      <c r="M274" s="20" t="s">
        <v>1224</v>
      </c>
      <c r="N274" s="20" t="s">
        <v>1225</v>
      </c>
      <c r="O274" s="62"/>
      <c r="P274" s="62" t="s">
        <v>1963</v>
      </c>
      <c r="Q274" s="551"/>
      <c r="R274" s="218"/>
      <c r="S274" s="220"/>
      <c r="T274" s="220"/>
      <c r="U274" s="220"/>
      <c r="V274" s="220"/>
      <c r="W274" s="546"/>
      <c r="X274" s="546"/>
      <c r="Y274" s="219"/>
      <c r="Z274" s="5"/>
    </row>
    <row r="275" spans="1:26">
      <c r="A275" s="62" t="s">
        <v>1226</v>
      </c>
      <c r="B275" s="26">
        <v>1</v>
      </c>
      <c r="C275" s="2">
        <v>275</v>
      </c>
      <c r="D275" s="26" t="s">
        <v>143</v>
      </c>
      <c r="E275" s="1" t="s">
        <v>7</v>
      </c>
      <c r="F275" s="27" t="s">
        <v>1227</v>
      </c>
      <c r="G275" s="28" t="s">
        <v>1227</v>
      </c>
      <c r="H275" s="29"/>
      <c r="I275" s="30"/>
      <c r="J275" s="18" t="s">
        <v>1153</v>
      </c>
      <c r="K275" s="149" t="s">
        <v>1546</v>
      </c>
      <c r="L275" s="19" t="s">
        <v>2189</v>
      </c>
      <c r="M275" s="20" t="s">
        <v>1228</v>
      </c>
      <c r="N275" s="20" t="s">
        <v>2453</v>
      </c>
      <c r="O275" s="62" t="s">
        <v>1694</v>
      </c>
      <c r="P275" s="62" t="s">
        <v>1989</v>
      </c>
      <c r="Q275" s="551"/>
      <c r="R275" s="218"/>
      <c r="S275" s="220"/>
      <c r="T275" s="220"/>
      <c r="U275" s="220"/>
      <c r="V275" s="220"/>
      <c r="W275" s="546"/>
      <c r="X275" s="546"/>
      <c r="Y275" s="219">
        <v>12</v>
      </c>
      <c r="Z275" s="5"/>
    </row>
    <row r="276" spans="1:26">
      <c r="A276" s="62" t="s">
        <v>1229</v>
      </c>
      <c r="B276" s="31" t="s">
        <v>1667</v>
      </c>
      <c r="C276" s="2">
        <v>276</v>
      </c>
      <c r="D276" s="31" t="s">
        <v>143</v>
      </c>
      <c r="E276" s="1" t="s">
        <v>7</v>
      </c>
      <c r="F276" s="32" t="s">
        <v>3069</v>
      </c>
      <c r="G276" s="33" t="s">
        <v>2451</v>
      </c>
      <c r="H276" s="34"/>
      <c r="I276" s="35"/>
      <c r="J276" s="18" t="s">
        <v>1170</v>
      </c>
      <c r="K276" s="149" t="s">
        <v>1546</v>
      </c>
      <c r="L276" s="19" t="s">
        <v>2265</v>
      </c>
      <c r="M276" s="20" t="s">
        <v>2454</v>
      </c>
      <c r="N276" s="20" t="s">
        <v>2455</v>
      </c>
      <c r="O276" s="62" t="s">
        <v>2894</v>
      </c>
      <c r="P276" s="62" t="s">
        <v>2000</v>
      </c>
      <c r="Q276" s="551"/>
      <c r="R276" s="218"/>
      <c r="S276" s="220"/>
      <c r="T276" s="220"/>
      <c r="U276" s="220"/>
      <c r="V276" s="220"/>
      <c r="W276" s="527"/>
      <c r="X276" s="527"/>
      <c r="Y276" s="219"/>
      <c r="Z276" s="5"/>
    </row>
    <row r="277" spans="1:26">
      <c r="A277" s="62" t="s">
        <v>2966</v>
      </c>
      <c r="B277" s="31" t="s">
        <v>1667</v>
      </c>
      <c r="C277" s="2">
        <v>277</v>
      </c>
      <c r="D277" s="31" t="s">
        <v>143</v>
      </c>
      <c r="E277" s="1" t="s">
        <v>7</v>
      </c>
      <c r="F277" s="32" t="s">
        <v>1668</v>
      </c>
      <c r="G277" s="33" t="s">
        <v>1669</v>
      </c>
      <c r="H277" s="34"/>
      <c r="I277" s="35"/>
      <c r="J277" s="18" t="s">
        <v>1164</v>
      </c>
      <c r="K277" s="149" t="s">
        <v>1546</v>
      </c>
      <c r="L277" s="19" t="s">
        <v>2266</v>
      </c>
      <c r="M277" s="20" t="s">
        <v>1670</v>
      </c>
      <c r="N277" s="20" t="s">
        <v>1670</v>
      </c>
      <c r="O277" s="62" t="s">
        <v>2895</v>
      </c>
      <c r="P277" s="62" t="s">
        <v>2001</v>
      </c>
      <c r="Q277" s="551"/>
      <c r="R277" s="218"/>
      <c r="S277" s="220"/>
      <c r="T277" s="220"/>
      <c r="U277" s="220"/>
      <c r="V277" s="220"/>
      <c r="W277" s="527"/>
      <c r="X277" s="527"/>
      <c r="Y277" s="219">
        <v>13</v>
      </c>
      <c r="Z277" s="5"/>
    </row>
    <row r="278" spans="1:26">
      <c r="A278" s="186" t="s">
        <v>3102</v>
      </c>
      <c r="B278" s="41">
        <v>1</v>
      </c>
      <c r="C278" s="2">
        <v>278</v>
      </c>
      <c r="D278" s="41" t="s">
        <v>3046</v>
      </c>
      <c r="E278" s="1" t="s">
        <v>7</v>
      </c>
      <c r="F278" s="42" t="s">
        <v>3070</v>
      </c>
      <c r="G278" s="43" t="s">
        <v>2456</v>
      </c>
      <c r="H278" s="44"/>
      <c r="I278" s="45"/>
      <c r="J278" s="18" t="s">
        <v>1230</v>
      </c>
      <c r="K278" s="149" t="s">
        <v>1546</v>
      </c>
      <c r="L278" s="19" t="s">
        <v>2457</v>
      </c>
      <c r="M278" s="20" t="s">
        <v>1231</v>
      </c>
      <c r="N278" s="20" t="s">
        <v>2458</v>
      </c>
      <c r="O278" s="62" t="s">
        <v>3147</v>
      </c>
      <c r="P278" s="62" t="s">
        <v>3098</v>
      </c>
      <c r="Q278" s="551" t="s">
        <v>3187</v>
      </c>
      <c r="R278" s="218"/>
      <c r="S278" s="220"/>
      <c r="T278" s="220"/>
      <c r="U278" s="220"/>
      <c r="V278" s="220"/>
      <c r="W278" s="546"/>
      <c r="X278" s="546"/>
      <c r="Y278" s="219">
        <v>141</v>
      </c>
      <c r="Z278" s="5"/>
    </row>
    <row r="279" spans="1:26">
      <c r="A279" s="186" t="s">
        <v>3071</v>
      </c>
      <c r="B279" s="41" t="s">
        <v>3049</v>
      </c>
      <c r="C279" s="2">
        <v>279</v>
      </c>
      <c r="D279" s="41" t="s">
        <v>3046</v>
      </c>
      <c r="E279" s="1" t="s">
        <v>7</v>
      </c>
      <c r="F279" s="42" t="s">
        <v>3072</v>
      </c>
      <c r="G279" s="43" t="s">
        <v>2459</v>
      </c>
      <c r="H279" s="44"/>
      <c r="I279" s="45"/>
      <c r="J279" s="18" t="s">
        <v>1232</v>
      </c>
      <c r="K279" s="149" t="s">
        <v>1546</v>
      </c>
      <c r="L279" s="19" t="s">
        <v>2190</v>
      </c>
      <c r="M279" s="20" t="s">
        <v>1233</v>
      </c>
      <c r="N279" s="20"/>
      <c r="O279" s="62"/>
      <c r="P279" s="62" t="s">
        <v>2460</v>
      </c>
      <c r="Q279" s="551"/>
      <c r="R279" s="218"/>
      <c r="S279" s="220"/>
      <c r="T279" s="220"/>
      <c r="U279" s="220"/>
      <c r="V279" s="220"/>
      <c r="W279" s="527"/>
      <c r="X279" s="527"/>
      <c r="Y279" s="219"/>
      <c r="Z279" s="5"/>
    </row>
    <row r="280" spans="1:26">
      <c r="A280" s="186" t="s">
        <v>3103</v>
      </c>
      <c r="B280" s="41">
        <v>2</v>
      </c>
      <c r="C280" s="2">
        <v>280</v>
      </c>
      <c r="D280" s="41" t="s">
        <v>3046</v>
      </c>
      <c r="E280" s="1" t="s">
        <v>7</v>
      </c>
      <c r="F280" s="42" t="s">
        <v>3073</v>
      </c>
      <c r="G280" s="43" t="s">
        <v>2988</v>
      </c>
      <c r="H280" s="44"/>
      <c r="I280" s="45"/>
      <c r="J280" s="436" t="s">
        <v>2989</v>
      </c>
      <c r="K280" s="149" t="s">
        <v>1546</v>
      </c>
      <c r="L280" s="19" t="s">
        <v>2990</v>
      </c>
      <c r="M280" s="20" t="s">
        <v>2958</v>
      </c>
      <c r="N280" s="20" t="s">
        <v>2959</v>
      </c>
      <c r="O280" s="62"/>
      <c r="P280" s="62" t="s">
        <v>2991</v>
      </c>
      <c r="Q280" s="551"/>
      <c r="R280" s="218"/>
      <c r="S280" s="220"/>
      <c r="T280" s="220"/>
      <c r="U280" s="220"/>
      <c r="V280" s="220"/>
      <c r="W280" s="546"/>
      <c r="X280" s="546"/>
      <c r="Y280" s="219"/>
      <c r="Z280" s="5"/>
    </row>
    <row r="281" spans="1:26">
      <c r="A281" s="185" t="s">
        <v>2461</v>
      </c>
      <c r="B281" s="36">
        <v>1</v>
      </c>
      <c r="C281" s="2">
        <v>281</v>
      </c>
      <c r="D281" s="36" t="s">
        <v>3036</v>
      </c>
      <c r="E281" s="1" t="s">
        <v>7</v>
      </c>
      <c r="F281" s="37" t="s">
        <v>2462</v>
      </c>
      <c r="G281" s="38" t="s">
        <v>1227</v>
      </c>
      <c r="H281" s="39"/>
      <c r="I281" s="40"/>
      <c r="J281" s="18" t="s">
        <v>1234</v>
      </c>
      <c r="K281" s="149" t="s">
        <v>1546</v>
      </c>
      <c r="L281" s="19" t="s">
        <v>1659</v>
      </c>
      <c r="M281" s="20" t="s">
        <v>1235</v>
      </c>
      <c r="N281" s="20"/>
      <c r="O281" s="62"/>
      <c r="P281" s="62" t="s">
        <v>2660</v>
      </c>
      <c r="Q281" s="551"/>
      <c r="R281" s="218"/>
      <c r="S281" s="220"/>
      <c r="T281" s="220"/>
      <c r="U281" s="220"/>
      <c r="V281" s="220"/>
      <c r="W281" s="546"/>
      <c r="X281" s="546"/>
      <c r="Y281" s="219"/>
      <c r="Z281" s="5"/>
    </row>
    <row r="282" spans="1:26">
      <c r="A282" s="185" t="s">
        <v>2992</v>
      </c>
      <c r="B282" s="36">
        <v>2</v>
      </c>
      <c r="C282" s="2">
        <v>282</v>
      </c>
      <c r="D282" s="36" t="s">
        <v>3036</v>
      </c>
      <c r="E282" s="1" t="s">
        <v>7</v>
      </c>
      <c r="F282" s="37" t="s">
        <v>2463</v>
      </c>
      <c r="G282" s="38" t="s">
        <v>2464</v>
      </c>
      <c r="H282" s="39"/>
      <c r="I282" s="40"/>
      <c r="J282" s="18" t="s">
        <v>1236</v>
      </c>
      <c r="K282" s="149" t="s">
        <v>1546</v>
      </c>
      <c r="L282" s="19" t="s">
        <v>1660</v>
      </c>
      <c r="M282" s="20" t="s">
        <v>1237</v>
      </c>
      <c r="N282" s="20"/>
      <c r="O282" s="62"/>
      <c r="P282" s="62" t="s">
        <v>2661</v>
      </c>
      <c r="Q282" s="551"/>
      <c r="R282" s="218"/>
      <c r="S282" s="220"/>
      <c r="T282" s="220"/>
      <c r="U282" s="220"/>
      <c r="V282" s="220"/>
      <c r="W282" s="546"/>
      <c r="X282" s="546"/>
      <c r="Y282" s="219"/>
      <c r="Z282" s="5"/>
    </row>
    <row r="283" spans="1:26">
      <c r="A283" s="62" t="s">
        <v>1238</v>
      </c>
      <c r="B283" s="1">
        <v>1</v>
      </c>
      <c r="C283" s="2">
        <v>283</v>
      </c>
      <c r="D283" s="13" t="s">
        <v>3018</v>
      </c>
      <c r="E283" s="1" t="s">
        <v>8</v>
      </c>
      <c r="F283" s="14" t="s">
        <v>1239</v>
      </c>
      <c r="G283" s="15" t="s">
        <v>1350</v>
      </c>
      <c r="H283" s="16">
        <v>27001</v>
      </c>
      <c r="I283" s="17">
        <v>33</v>
      </c>
      <c r="J283" s="18" t="s">
        <v>1240</v>
      </c>
      <c r="K283" s="149" t="s">
        <v>1547</v>
      </c>
      <c r="L283" s="19" t="s">
        <v>2191</v>
      </c>
      <c r="M283" s="20" t="s">
        <v>1241</v>
      </c>
      <c r="N283" s="20" t="s">
        <v>1242</v>
      </c>
      <c r="O283" s="62" t="s">
        <v>2896</v>
      </c>
      <c r="P283" s="62" t="s">
        <v>1855</v>
      </c>
      <c r="Q283" s="551" t="s">
        <v>3187</v>
      </c>
      <c r="R283" s="218"/>
      <c r="S283" s="220"/>
      <c r="T283" s="220"/>
      <c r="U283" s="220"/>
      <c r="V283" s="220"/>
      <c r="W283" s="546"/>
      <c r="X283" s="546"/>
      <c r="Y283" s="219">
        <v>102</v>
      </c>
      <c r="Z283" s="5"/>
    </row>
    <row r="284" spans="1:26">
      <c r="A284" s="62" t="s">
        <v>1243</v>
      </c>
      <c r="B284" s="1">
        <v>2</v>
      </c>
      <c r="C284" s="2">
        <v>284</v>
      </c>
      <c r="D284" s="13" t="s">
        <v>3018</v>
      </c>
      <c r="E284" s="1" t="s">
        <v>8</v>
      </c>
      <c r="F284" s="14" t="s">
        <v>1244</v>
      </c>
      <c r="G284" s="15" t="s">
        <v>1245</v>
      </c>
      <c r="H284" s="16">
        <v>27002</v>
      </c>
      <c r="I284" s="17">
        <v>34</v>
      </c>
      <c r="J284" s="18" t="s">
        <v>1246</v>
      </c>
      <c r="K284" s="149" t="s">
        <v>1547</v>
      </c>
      <c r="L284" s="19" t="s">
        <v>3135</v>
      </c>
      <c r="M284" s="20" t="s">
        <v>1247</v>
      </c>
      <c r="N284" s="20" t="s">
        <v>1248</v>
      </c>
      <c r="O284" s="62" t="s">
        <v>2465</v>
      </c>
      <c r="P284" s="62" t="s">
        <v>1856</v>
      </c>
      <c r="Q284" s="551" t="s">
        <v>3187</v>
      </c>
      <c r="R284" s="218"/>
      <c r="S284" s="220"/>
      <c r="T284" s="220"/>
      <c r="U284" s="220"/>
      <c r="V284" s="220"/>
      <c r="W284" s="546"/>
      <c r="X284" s="546"/>
      <c r="Y284" s="219">
        <v>103</v>
      </c>
      <c r="Z284" s="5"/>
    </row>
    <row r="285" spans="1:26">
      <c r="A285" s="62" t="s">
        <v>1249</v>
      </c>
      <c r="B285" s="1">
        <v>3</v>
      </c>
      <c r="C285" s="2">
        <v>285</v>
      </c>
      <c r="D285" s="13" t="s">
        <v>3018</v>
      </c>
      <c r="E285" s="1" t="s">
        <v>8</v>
      </c>
      <c r="F285" s="14" t="s">
        <v>1250</v>
      </c>
      <c r="G285" s="15" t="s">
        <v>1251</v>
      </c>
      <c r="H285" s="16">
        <v>27003</v>
      </c>
      <c r="I285" s="17">
        <v>36</v>
      </c>
      <c r="J285" s="18" t="s">
        <v>2466</v>
      </c>
      <c r="K285" s="149" t="s">
        <v>1547</v>
      </c>
      <c r="L285" s="19" t="s">
        <v>2267</v>
      </c>
      <c r="M285" s="20" t="s">
        <v>1252</v>
      </c>
      <c r="N285" s="20" t="s">
        <v>1253</v>
      </c>
      <c r="O285" s="62" t="s">
        <v>2467</v>
      </c>
      <c r="P285" s="62" t="s">
        <v>1857</v>
      </c>
      <c r="Q285" s="551" t="s">
        <v>3187</v>
      </c>
      <c r="R285" s="218"/>
      <c r="S285" s="220"/>
      <c r="T285" s="220"/>
      <c r="U285" s="220"/>
      <c r="V285" s="220"/>
      <c r="W285" s="546"/>
      <c r="X285" s="546"/>
      <c r="Y285" s="219">
        <v>104</v>
      </c>
      <c r="Z285" s="5"/>
    </row>
    <row r="286" spans="1:26">
      <c r="A286" s="62" t="s">
        <v>1254</v>
      </c>
      <c r="B286" s="1">
        <v>4</v>
      </c>
      <c r="C286" s="2">
        <v>286</v>
      </c>
      <c r="D286" s="13" t="s">
        <v>3018</v>
      </c>
      <c r="E286" s="1" t="s">
        <v>8</v>
      </c>
      <c r="F286" s="14" t="s">
        <v>1255</v>
      </c>
      <c r="G286" s="15" t="s">
        <v>1256</v>
      </c>
      <c r="H286" s="16">
        <v>27004</v>
      </c>
      <c r="I286" s="17">
        <v>78</v>
      </c>
      <c r="J286" s="18" t="s">
        <v>1257</v>
      </c>
      <c r="K286" s="149" t="s">
        <v>1547</v>
      </c>
      <c r="L286" s="19" t="s">
        <v>3140</v>
      </c>
      <c r="M286" s="20" t="s">
        <v>1258</v>
      </c>
      <c r="N286" s="20" t="s">
        <v>1259</v>
      </c>
      <c r="O286" s="62" t="s">
        <v>2897</v>
      </c>
      <c r="P286" s="62" t="s">
        <v>1858</v>
      </c>
      <c r="Q286" s="551" t="s">
        <v>3187</v>
      </c>
      <c r="R286" s="218"/>
      <c r="S286" s="220"/>
      <c r="T286" s="220"/>
      <c r="U286" s="220"/>
      <c r="V286" s="220"/>
      <c r="W286" s="546"/>
      <c r="X286" s="546"/>
      <c r="Y286" s="219"/>
      <c r="Z286" s="5"/>
    </row>
    <row r="287" spans="1:26">
      <c r="A287" s="62" t="s">
        <v>1260</v>
      </c>
      <c r="B287" s="1">
        <v>5</v>
      </c>
      <c r="C287" s="2">
        <v>287</v>
      </c>
      <c r="D287" s="13" t="s">
        <v>3018</v>
      </c>
      <c r="E287" s="1" t="s">
        <v>8</v>
      </c>
      <c r="F287" s="14" t="s">
        <v>1261</v>
      </c>
      <c r="G287" s="15" t="s">
        <v>1262</v>
      </c>
      <c r="H287" s="16">
        <v>27005</v>
      </c>
      <c r="I287" s="17">
        <v>81</v>
      </c>
      <c r="J287" s="18" t="s">
        <v>1263</v>
      </c>
      <c r="K287" s="149" t="s">
        <v>1547</v>
      </c>
      <c r="L287" s="19" t="s">
        <v>2268</v>
      </c>
      <c r="M287" s="20" t="s">
        <v>1264</v>
      </c>
      <c r="N287" s="20" t="s">
        <v>1265</v>
      </c>
      <c r="O287" s="62" t="s">
        <v>2898</v>
      </c>
      <c r="P287" s="62" t="s">
        <v>1859</v>
      </c>
      <c r="Q287" s="551"/>
      <c r="R287" s="218"/>
      <c r="S287" s="220"/>
      <c r="T287" s="220"/>
      <c r="U287" s="220"/>
      <c r="V287" s="220"/>
      <c r="W287" s="546"/>
      <c r="X287" s="546"/>
      <c r="Y287" s="219"/>
      <c r="Z287" s="5"/>
    </row>
    <row r="288" spans="1:26">
      <c r="A288" s="62" t="s">
        <v>1266</v>
      </c>
      <c r="B288" s="1">
        <v>6</v>
      </c>
      <c r="C288" s="2">
        <v>288</v>
      </c>
      <c r="D288" s="13" t="s">
        <v>3018</v>
      </c>
      <c r="E288" s="1" t="s">
        <v>8</v>
      </c>
      <c r="F288" s="14" t="s">
        <v>1267</v>
      </c>
      <c r="G288" s="15" t="s">
        <v>2468</v>
      </c>
      <c r="H288" s="16">
        <v>27006</v>
      </c>
      <c r="I288" s="17">
        <v>86</v>
      </c>
      <c r="J288" s="18" t="s">
        <v>1268</v>
      </c>
      <c r="K288" s="149" t="s">
        <v>1547</v>
      </c>
      <c r="L288" s="19" t="s">
        <v>2192</v>
      </c>
      <c r="M288" s="20" t="s">
        <v>1269</v>
      </c>
      <c r="N288" s="20" t="s">
        <v>1270</v>
      </c>
      <c r="O288" s="62" t="s">
        <v>2899</v>
      </c>
      <c r="P288" s="62" t="s">
        <v>1860</v>
      </c>
      <c r="Q288" s="551"/>
      <c r="R288" s="218"/>
      <c r="S288" s="220"/>
      <c r="T288" s="220"/>
      <c r="U288" s="220"/>
      <c r="V288" s="220"/>
      <c r="W288" s="546"/>
      <c r="X288" s="546"/>
      <c r="Y288" s="219"/>
      <c r="Z288" s="5"/>
    </row>
    <row r="289" spans="1:26">
      <c r="A289" s="62" t="s">
        <v>1271</v>
      </c>
      <c r="B289" s="1">
        <v>7</v>
      </c>
      <c r="C289" s="2">
        <v>289</v>
      </c>
      <c r="D289" s="13" t="s">
        <v>3018</v>
      </c>
      <c r="E289" s="1" t="s">
        <v>8</v>
      </c>
      <c r="F289" s="14" t="s">
        <v>1272</v>
      </c>
      <c r="G289" s="15" t="s">
        <v>1273</v>
      </c>
      <c r="H289" s="16">
        <v>27007</v>
      </c>
      <c r="I289" s="17">
        <v>88</v>
      </c>
      <c r="J289" s="18" t="s">
        <v>1274</v>
      </c>
      <c r="K289" s="149" t="s">
        <v>1547</v>
      </c>
      <c r="L289" s="19" t="s">
        <v>2993</v>
      </c>
      <c r="M289" s="20" t="s">
        <v>1275</v>
      </c>
      <c r="N289" s="20" t="s">
        <v>1276</v>
      </c>
      <c r="O289" s="62" t="s">
        <v>2900</v>
      </c>
      <c r="P289" s="62" t="s">
        <v>1861</v>
      </c>
      <c r="Q289" s="551"/>
      <c r="R289" s="218"/>
      <c r="S289" s="220"/>
      <c r="T289" s="220"/>
      <c r="U289" s="220"/>
      <c r="V289" s="220"/>
      <c r="W289" s="546"/>
      <c r="X289" s="546"/>
      <c r="Y289" s="219"/>
      <c r="Z289" s="5"/>
    </row>
    <row r="290" spans="1:26">
      <c r="A290" s="62" t="s">
        <v>1277</v>
      </c>
      <c r="B290" s="1">
        <v>8</v>
      </c>
      <c r="C290" s="2">
        <v>290</v>
      </c>
      <c r="D290" s="13" t="s">
        <v>3018</v>
      </c>
      <c r="E290" s="1" t="s">
        <v>8</v>
      </c>
      <c r="F290" s="14" t="s">
        <v>1278</v>
      </c>
      <c r="G290" s="15" t="s">
        <v>1279</v>
      </c>
      <c r="H290" s="16">
        <v>27008</v>
      </c>
      <c r="I290" s="17">
        <v>89</v>
      </c>
      <c r="J290" s="18" t="s">
        <v>1280</v>
      </c>
      <c r="K290" s="149" t="s">
        <v>1547</v>
      </c>
      <c r="L290" s="19" t="s">
        <v>2269</v>
      </c>
      <c r="M290" s="20" t="s">
        <v>1281</v>
      </c>
      <c r="N290" s="20" t="s">
        <v>1282</v>
      </c>
      <c r="O290" s="548" t="s">
        <v>3183</v>
      </c>
      <c r="P290" s="62" t="s">
        <v>1862</v>
      </c>
      <c r="Q290" s="551"/>
      <c r="R290" s="218"/>
      <c r="S290" s="220"/>
      <c r="T290" s="220"/>
      <c r="U290" s="220"/>
      <c r="V290" s="220"/>
      <c r="W290" s="546"/>
      <c r="X290" s="546"/>
      <c r="Y290" s="219">
        <v>107</v>
      </c>
      <c r="Z290" s="5"/>
    </row>
    <row r="291" spans="1:26">
      <c r="A291" s="62" t="s">
        <v>1283</v>
      </c>
      <c r="B291" s="1">
        <v>9</v>
      </c>
      <c r="C291" s="2">
        <v>291</v>
      </c>
      <c r="D291" s="13" t="s">
        <v>3018</v>
      </c>
      <c r="E291" s="1" t="s">
        <v>8</v>
      </c>
      <c r="F291" s="14" t="s">
        <v>1284</v>
      </c>
      <c r="G291" s="15" t="s">
        <v>1285</v>
      </c>
      <c r="H291" s="16">
        <v>27009</v>
      </c>
      <c r="I291" s="17">
        <v>92</v>
      </c>
      <c r="J291" s="18" t="s">
        <v>1286</v>
      </c>
      <c r="K291" s="149" t="s">
        <v>1547</v>
      </c>
      <c r="L291" s="19" t="s">
        <v>2270</v>
      </c>
      <c r="M291" s="20" t="s">
        <v>1287</v>
      </c>
      <c r="N291" s="20" t="s">
        <v>1288</v>
      </c>
      <c r="O291" s="62" t="s">
        <v>2469</v>
      </c>
      <c r="P291" s="62" t="s">
        <v>1863</v>
      </c>
      <c r="Q291" s="551"/>
      <c r="R291" s="218"/>
      <c r="S291" s="220"/>
      <c r="T291" s="220"/>
      <c r="U291" s="220"/>
      <c r="V291" s="220"/>
      <c r="W291" s="546"/>
      <c r="X291" s="546"/>
      <c r="Y291" s="219">
        <v>108</v>
      </c>
      <c r="Z291" s="5"/>
    </row>
    <row r="292" spans="1:26">
      <c r="A292" s="62" t="s">
        <v>1289</v>
      </c>
      <c r="B292" s="1">
        <v>10</v>
      </c>
      <c r="C292" s="2">
        <v>292</v>
      </c>
      <c r="D292" s="13" t="s">
        <v>3018</v>
      </c>
      <c r="E292" s="1" t="s">
        <v>8</v>
      </c>
      <c r="F292" s="14" t="s">
        <v>1290</v>
      </c>
      <c r="G292" s="15" t="s">
        <v>1291</v>
      </c>
      <c r="H292" s="16">
        <v>27010</v>
      </c>
      <c r="I292" s="17">
        <v>102</v>
      </c>
      <c r="J292" s="18" t="s">
        <v>1292</v>
      </c>
      <c r="K292" s="149" t="s">
        <v>1547</v>
      </c>
      <c r="L292" s="19" t="s">
        <v>3137</v>
      </c>
      <c r="M292" s="20" t="s">
        <v>1293</v>
      </c>
      <c r="N292" s="20" t="s">
        <v>1294</v>
      </c>
      <c r="O292" s="62" t="s">
        <v>2762</v>
      </c>
      <c r="P292" s="62" t="s">
        <v>1864</v>
      </c>
      <c r="Q292" s="551"/>
      <c r="R292" s="218"/>
      <c r="S292" s="220"/>
      <c r="T292" s="220"/>
      <c r="U292" s="220"/>
      <c r="V292" s="220"/>
      <c r="W292" s="546"/>
      <c r="X292" s="546"/>
      <c r="Y292" s="219"/>
      <c r="Z292" s="5"/>
    </row>
    <row r="293" spans="1:26">
      <c r="A293" s="62" t="s">
        <v>1295</v>
      </c>
      <c r="B293" s="1">
        <v>11</v>
      </c>
      <c r="C293" s="2">
        <v>293</v>
      </c>
      <c r="D293" s="13" t="s">
        <v>3018</v>
      </c>
      <c r="E293" s="1" t="s">
        <v>8</v>
      </c>
      <c r="F293" s="14" t="s">
        <v>8</v>
      </c>
      <c r="G293" s="15" t="s">
        <v>2470</v>
      </c>
      <c r="H293" s="16">
        <v>27011</v>
      </c>
      <c r="I293" s="17">
        <v>110</v>
      </c>
      <c r="J293" s="18" t="s">
        <v>1296</v>
      </c>
      <c r="K293" s="149" t="s">
        <v>1547</v>
      </c>
      <c r="L293" s="19" t="s">
        <v>2195</v>
      </c>
      <c r="M293" s="20" t="s">
        <v>1297</v>
      </c>
      <c r="N293" s="20" t="s">
        <v>1298</v>
      </c>
      <c r="O293" s="62" t="s">
        <v>2901</v>
      </c>
      <c r="P293" s="62" t="s">
        <v>1865</v>
      </c>
      <c r="Q293" s="551"/>
      <c r="R293" s="218"/>
      <c r="S293" s="220"/>
      <c r="T293" s="220"/>
      <c r="U293" s="220"/>
      <c r="V293" s="220"/>
      <c r="W293" s="546"/>
      <c r="X293" s="546"/>
      <c r="Y293" s="219"/>
      <c r="Z293" s="5"/>
    </row>
    <row r="294" spans="1:26">
      <c r="A294" s="62" t="s">
        <v>1299</v>
      </c>
      <c r="B294" s="1">
        <v>12</v>
      </c>
      <c r="C294" s="2">
        <v>294</v>
      </c>
      <c r="D294" s="13" t="s">
        <v>3018</v>
      </c>
      <c r="E294" s="1" t="s">
        <v>8</v>
      </c>
      <c r="F294" s="14" t="s">
        <v>1300</v>
      </c>
      <c r="G294" s="15" t="s">
        <v>1301</v>
      </c>
      <c r="H294" s="16">
        <v>27012</v>
      </c>
      <c r="I294" s="17">
        <v>111</v>
      </c>
      <c r="J294" s="18" t="s">
        <v>1302</v>
      </c>
      <c r="K294" s="149" t="s">
        <v>1547</v>
      </c>
      <c r="L294" s="19" t="s">
        <v>3136</v>
      </c>
      <c r="M294" s="20" t="s">
        <v>1303</v>
      </c>
      <c r="N294" s="20" t="s">
        <v>1304</v>
      </c>
      <c r="O294" s="62" t="s">
        <v>2902</v>
      </c>
      <c r="P294" s="62" t="s">
        <v>1866</v>
      </c>
      <c r="Q294" s="551" t="s">
        <v>3187</v>
      </c>
      <c r="R294" s="218"/>
      <c r="S294" s="220"/>
      <c r="T294" s="220"/>
      <c r="U294" s="220"/>
      <c r="V294" s="220"/>
      <c r="W294" s="546"/>
      <c r="X294" s="546"/>
      <c r="Y294" s="219">
        <v>110</v>
      </c>
      <c r="Z294" s="5"/>
    </row>
    <row r="295" spans="1:26">
      <c r="A295" s="62" t="s">
        <v>1305</v>
      </c>
      <c r="B295" s="1">
        <v>13</v>
      </c>
      <c r="C295" s="2">
        <v>295</v>
      </c>
      <c r="D295" s="13" t="s">
        <v>3018</v>
      </c>
      <c r="E295" s="1" t="s">
        <v>8</v>
      </c>
      <c r="F295" s="14" t="s">
        <v>1306</v>
      </c>
      <c r="G295" s="15" t="s">
        <v>1307</v>
      </c>
      <c r="H295" s="16">
        <v>27013</v>
      </c>
      <c r="I295" s="17">
        <v>124</v>
      </c>
      <c r="J295" s="18" t="s">
        <v>1308</v>
      </c>
      <c r="K295" s="149" t="s">
        <v>1547</v>
      </c>
      <c r="L295" s="19" t="s">
        <v>2271</v>
      </c>
      <c r="M295" s="20" t="s">
        <v>1309</v>
      </c>
      <c r="N295" s="20" t="s">
        <v>1310</v>
      </c>
      <c r="O295" s="62" t="s">
        <v>2903</v>
      </c>
      <c r="P295" s="62" t="s">
        <v>1867</v>
      </c>
      <c r="Q295" s="551" t="s">
        <v>3187</v>
      </c>
      <c r="R295" s="218"/>
      <c r="S295" s="220"/>
      <c r="T295" s="220"/>
      <c r="U295" s="220"/>
      <c r="V295" s="220"/>
      <c r="W295" s="546"/>
      <c r="X295" s="546"/>
      <c r="Y295" s="219">
        <v>111</v>
      </c>
      <c r="Z295" s="5"/>
    </row>
    <row r="296" spans="1:26">
      <c r="A296" s="62" t="s">
        <v>1311</v>
      </c>
      <c r="B296" s="1">
        <v>14</v>
      </c>
      <c r="C296" s="2">
        <v>296</v>
      </c>
      <c r="D296" s="13" t="s">
        <v>3018</v>
      </c>
      <c r="E296" s="1" t="s">
        <v>8</v>
      </c>
      <c r="F296" s="14" t="s">
        <v>1312</v>
      </c>
      <c r="G296" s="15" t="s">
        <v>1313</v>
      </c>
      <c r="H296" s="16">
        <v>27014</v>
      </c>
      <c r="I296" s="17">
        <v>133</v>
      </c>
      <c r="J296" s="18" t="s">
        <v>1302</v>
      </c>
      <c r="K296" s="149" t="s">
        <v>1547</v>
      </c>
      <c r="L296" s="19" t="s">
        <v>2272</v>
      </c>
      <c r="M296" s="20" t="s">
        <v>1314</v>
      </c>
      <c r="N296" s="20" t="s">
        <v>1315</v>
      </c>
      <c r="O296" s="62" t="s">
        <v>2904</v>
      </c>
      <c r="P296" s="62" t="s">
        <v>1868</v>
      </c>
      <c r="Q296" s="551" t="s">
        <v>3187</v>
      </c>
      <c r="R296" s="218"/>
      <c r="S296" s="220"/>
      <c r="T296" s="220"/>
      <c r="U296" s="220"/>
      <c r="V296" s="220"/>
      <c r="W296" s="546"/>
      <c r="X296" s="546"/>
      <c r="Y296" s="219">
        <v>112</v>
      </c>
      <c r="Z296" s="5"/>
    </row>
    <row r="297" spans="1:26">
      <c r="A297" s="62" t="s">
        <v>1316</v>
      </c>
      <c r="B297" s="1">
        <v>15</v>
      </c>
      <c r="C297" s="2">
        <v>297</v>
      </c>
      <c r="D297" s="13" t="s">
        <v>3018</v>
      </c>
      <c r="E297" s="1" t="s">
        <v>8</v>
      </c>
      <c r="F297" s="14" t="s">
        <v>1317</v>
      </c>
      <c r="G297" s="15" t="s">
        <v>2471</v>
      </c>
      <c r="H297" s="16">
        <v>27015</v>
      </c>
      <c r="I297" s="17">
        <v>148</v>
      </c>
      <c r="J297" s="18" t="s">
        <v>1318</v>
      </c>
      <c r="K297" s="149" t="s">
        <v>1547</v>
      </c>
      <c r="L297" s="19" t="s">
        <v>2472</v>
      </c>
      <c r="M297" s="20" t="s">
        <v>1319</v>
      </c>
      <c r="N297" s="20" t="s">
        <v>1320</v>
      </c>
      <c r="O297" s="62" t="s">
        <v>2905</v>
      </c>
      <c r="P297" s="62" t="s">
        <v>1869</v>
      </c>
      <c r="Q297" s="551" t="s">
        <v>3187</v>
      </c>
      <c r="R297" s="218"/>
      <c r="S297" s="220"/>
      <c r="T297" s="220"/>
      <c r="U297" s="220"/>
      <c r="V297" s="220"/>
      <c r="W297" s="546"/>
      <c r="X297" s="546"/>
      <c r="Y297" s="219">
        <v>113</v>
      </c>
      <c r="Z297" s="5"/>
    </row>
    <row r="298" spans="1:26">
      <c r="A298" s="62" t="s">
        <v>1321</v>
      </c>
      <c r="B298" s="1">
        <v>16</v>
      </c>
      <c r="C298" s="2">
        <v>298</v>
      </c>
      <c r="D298" s="13" t="s">
        <v>3018</v>
      </c>
      <c r="E298" s="1" t="s">
        <v>8</v>
      </c>
      <c r="F298" s="14" t="s">
        <v>1322</v>
      </c>
      <c r="G298" s="15" t="s">
        <v>2473</v>
      </c>
      <c r="H298" s="16">
        <v>27016</v>
      </c>
      <c r="I298" s="17">
        <v>151</v>
      </c>
      <c r="J298" s="18" t="s">
        <v>1323</v>
      </c>
      <c r="K298" s="149" t="s">
        <v>1547</v>
      </c>
      <c r="L298" s="19" t="s">
        <v>3138</v>
      </c>
      <c r="M298" s="20" t="s">
        <v>1324</v>
      </c>
      <c r="N298" s="20" t="s">
        <v>1325</v>
      </c>
      <c r="O298" s="62" t="s">
        <v>3074</v>
      </c>
      <c r="P298" s="62" t="s">
        <v>1870</v>
      </c>
      <c r="Q298" s="551" t="s">
        <v>3187</v>
      </c>
      <c r="R298" s="218"/>
      <c r="S298" s="220"/>
      <c r="T298" s="220"/>
      <c r="U298" s="220"/>
      <c r="V298" s="220"/>
      <c r="W298" s="546"/>
      <c r="X298" s="546"/>
      <c r="Y298" s="219">
        <v>114</v>
      </c>
      <c r="Z298" s="5"/>
    </row>
    <row r="299" spans="1:26" ht="28.5" customHeight="1">
      <c r="A299" s="62" t="s">
        <v>1326</v>
      </c>
      <c r="B299" s="1">
        <v>17</v>
      </c>
      <c r="C299" s="2">
        <v>299</v>
      </c>
      <c r="D299" s="13" t="s">
        <v>3018</v>
      </c>
      <c r="E299" s="1" t="s">
        <v>8</v>
      </c>
      <c r="F299" s="14" t="s">
        <v>1327</v>
      </c>
      <c r="G299" s="15" t="s">
        <v>1328</v>
      </c>
      <c r="H299" s="16">
        <v>27017</v>
      </c>
      <c r="I299" s="17">
        <v>167</v>
      </c>
      <c r="J299" s="18" t="s">
        <v>1329</v>
      </c>
      <c r="K299" s="149" t="s">
        <v>1547</v>
      </c>
      <c r="L299" s="19" t="s">
        <v>2273</v>
      </c>
      <c r="M299" s="20" t="s">
        <v>1330</v>
      </c>
      <c r="N299" s="20" t="s">
        <v>1331</v>
      </c>
      <c r="O299" s="548" t="s">
        <v>3184</v>
      </c>
      <c r="P299" s="62" t="s">
        <v>1871</v>
      </c>
      <c r="Q299" s="551"/>
      <c r="R299" s="218"/>
      <c r="S299" s="220"/>
      <c r="T299" s="460"/>
      <c r="U299" s="220"/>
      <c r="V299" s="220"/>
      <c r="W299" s="546"/>
      <c r="X299" s="546"/>
      <c r="Y299" s="219">
        <v>115</v>
      </c>
      <c r="Z299" s="5"/>
    </row>
    <row r="300" spans="1:26">
      <c r="A300" s="62" t="s">
        <v>1332</v>
      </c>
      <c r="B300" s="1">
        <v>18</v>
      </c>
      <c r="C300" s="2">
        <v>300</v>
      </c>
      <c r="D300" s="13" t="s">
        <v>3018</v>
      </c>
      <c r="E300" s="1" t="s">
        <v>8</v>
      </c>
      <c r="F300" s="14" t="s">
        <v>1333</v>
      </c>
      <c r="G300" s="15" t="s">
        <v>1334</v>
      </c>
      <c r="H300" s="16">
        <v>27018</v>
      </c>
      <c r="I300" s="17">
        <v>168</v>
      </c>
      <c r="J300" s="18" t="s">
        <v>1335</v>
      </c>
      <c r="K300" s="149" t="s">
        <v>1547</v>
      </c>
      <c r="L300" s="19" t="s">
        <v>2198</v>
      </c>
      <c r="M300" s="20" t="s">
        <v>1336</v>
      </c>
      <c r="N300" s="20" t="s">
        <v>1337</v>
      </c>
      <c r="O300" s="62" t="s">
        <v>2906</v>
      </c>
      <c r="P300" s="62" t="s">
        <v>1872</v>
      </c>
      <c r="Q300" s="551"/>
      <c r="R300" s="218"/>
      <c r="S300" s="220"/>
      <c r="T300" s="220"/>
      <c r="U300" s="220"/>
      <c r="V300" s="220"/>
      <c r="W300" s="546"/>
      <c r="X300" s="546"/>
      <c r="Y300" s="219"/>
      <c r="Z300" s="5"/>
    </row>
    <row r="301" spans="1:26">
      <c r="A301" s="62" t="s">
        <v>1338</v>
      </c>
      <c r="B301" s="1">
        <v>19</v>
      </c>
      <c r="C301" s="2">
        <v>301</v>
      </c>
      <c r="D301" s="13" t="s">
        <v>3018</v>
      </c>
      <c r="E301" s="1" t="s">
        <v>8</v>
      </c>
      <c r="F301" s="14" t="s">
        <v>1339</v>
      </c>
      <c r="G301" s="15" t="s">
        <v>2474</v>
      </c>
      <c r="H301" s="16">
        <v>27019</v>
      </c>
      <c r="I301" s="17">
        <v>174</v>
      </c>
      <c r="J301" s="18" t="s">
        <v>1340</v>
      </c>
      <c r="K301" s="149" t="s">
        <v>1547</v>
      </c>
      <c r="L301" s="19" t="s">
        <v>2199</v>
      </c>
      <c r="M301" s="20" t="s">
        <v>1341</v>
      </c>
      <c r="N301" s="20" t="s">
        <v>1342</v>
      </c>
      <c r="O301" s="62"/>
      <c r="P301" s="62" t="s">
        <v>1873</v>
      </c>
      <c r="Q301" s="551"/>
      <c r="R301" s="218"/>
      <c r="S301" s="220"/>
      <c r="T301" s="220"/>
      <c r="U301" s="220"/>
      <c r="V301" s="220"/>
      <c r="W301" s="546"/>
      <c r="X301" s="546"/>
      <c r="Y301" s="219"/>
      <c r="Z301" s="5"/>
    </row>
    <row r="302" spans="1:26">
      <c r="A302" s="62" t="s">
        <v>1343</v>
      </c>
      <c r="B302" s="1">
        <v>20</v>
      </c>
      <c r="C302" s="2">
        <v>302</v>
      </c>
      <c r="D302" s="13" t="s">
        <v>3018</v>
      </c>
      <c r="E302" s="1" t="s">
        <v>8</v>
      </c>
      <c r="F302" s="14" t="s">
        <v>1344</v>
      </c>
      <c r="G302" s="15" t="s">
        <v>1345</v>
      </c>
      <c r="H302" s="16">
        <v>27020</v>
      </c>
      <c r="I302" s="17">
        <v>175</v>
      </c>
      <c r="J302" s="18" t="s">
        <v>1346</v>
      </c>
      <c r="K302" s="149" t="s">
        <v>1547</v>
      </c>
      <c r="L302" s="19" t="s">
        <v>3139</v>
      </c>
      <c r="M302" s="20" t="s">
        <v>1347</v>
      </c>
      <c r="N302" s="20" t="s">
        <v>1348</v>
      </c>
      <c r="O302" s="62" t="s">
        <v>2907</v>
      </c>
      <c r="P302" s="62" t="s">
        <v>1874</v>
      </c>
      <c r="Q302" s="551"/>
      <c r="R302" s="218"/>
      <c r="S302" s="220"/>
      <c r="T302" s="220"/>
      <c r="U302" s="220"/>
      <c r="V302" s="220"/>
      <c r="W302" s="546"/>
      <c r="X302" s="546"/>
      <c r="Y302" s="219"/>
      <c r="Z302" s="5"/>
    </row>
    <row r="303" spans="1:26">
      <c r="A303" s="62" t="s">
        <v>1349</v>
      </c>
      <c r="B303" s="1">
        <v>1</v>
      </c>
      <c r="C303" s="2">
        <v>303</v>
      </c>
      <c r="D303" s="21" t="s">
        <v>3021</v>
      </c>
      <c r="E303" s="1" t="s">
        <v>8</v>
      </c>
      <c r="F303" s="22" t="s">
        <v>1239</v>
      </c>
      <c r="G303" s="23" t="s">
        <v>1350</v>
      </c>
      <c r="H303" s="24">
        <v>37001</v>
      </c>
      <c r="I303" s="25">
        <v>315</v>
      </c>
      <c r="J303" s="18" t="s">
        <v>1351</v>
      </c>
      <c r="K303" s="149" t="s">
        <v>1547</v>
      </c>
      <c r="L303" s="19" t="s">
        <v>2200</v>
      </c>
      <c r="M303" s="20" t="s">
        <v>1352</v>
      </c>
      <c r="N303" s="20" t="s">
        <v>1353</v>
      </c>
      <c r="O303" s="62" t="s">
        <v>2908</v>
      </c>
      <c r="P303" s="62" t="s">
        <v>1964</v>
      </c>
      <c r="Q303" s="551"/>
      <c r="R303" s="218"/>
      <c r="S303" s="220"/>
      <c r="T303" s="220"/>
      <c r="U303" s="220"/>
      <c r="V303" s="220"/>
      <c r="W303" s="546"/>
      <c r="X303" s="546"/>
      <c r="Y303" s="219"/>
      <c r="Z303" s="5"/>
    </row>
    <row r="304" spans="1:26">
      <c r="A304" s="62" t="s">
        <v>1354</v>
      </c>
      <c r="B304" s="1">
        <v>2</v>
      </c>
      <c r="C304" s="2">
        <v>304</v>
      </c>
      <c r="D304" s="21" t="s">
        <v>3021</v>
      </c>
      <c r="E304" s="1" t="s">
        <v>8</v>
      </c>
      <c r="F304" s="22" t="s">
        <v>1355</v>
      </c>
      <c r="G304" s="23" t="s">
        <v>2475</v>
      </c>
      <c r="H304" s="24">
        <v>37002</v>
      </c>
      <c r="I304" s="25">
        <v>322</v>
      </c>
      <c r="J304" s="18" t="s">
        <v>1286</v>
      </c>
      <c r="K304" s="149" t="s">
        <v>1547</v>
      </c>
      <c r="L304" s="19" t="s">
        <v>2194</v>
      </c>
      <c r="M304" s="20" t="s">
        <v>1356</v>
      </c>
      <c r="N304" s="20" t="s">
        <v>1357</v>
      </c>
      <c r="O304" s="62"/>
      <c r="P304" s="62" t="s">
        <v>1965</v>
      </c>
      <c r="Q304" s="551"/>
      <c r="R304" s="218"/>
      <c r="S304" s="220"/>
      <c r="T304" s="220"/>
      <c r="U304" s="220"/>
      <c r="V304" s="220"/>
      <c r="W304" s="546"/>
      <c r="X304" s="546"/>
      <c r="Y304" s="219"/>
      <c r="Z304" s="5"/>
    </row>
    <row r="305" spans="1:26">
      <c r="A305" s="62" t="s">
        <v>1358</v>
      </c>
      <c r="B305" s="1">
        <v>3</v>
      </c>
      <c r="C305" s="2">
        <v>305</v>
      </c>
      <c r="D305" s="21" t="s">
        <v>3021</v>
      </c>
      <c r="E305" s="1" t="s">
        <v>8</v>
      </c>
      <c r="F305" s="22" t="s">
        <v>1278</v>
      </c>
      <c r="G305" s="23" t="s">
        <v>1279</v>
      </c>
      <c r="H305" s="24">
        <v>37003</v>
      </c>
      <c r="I305" s="25">
        <v>334</v>
      </c>
      <c r="J305" s="18" t="s">
        <v>1340</v>
      </c>
      <c r="K305" s="149" t="s">
        <v>1547</v>
      </c>
      <c r="L305" s="19" t="s">
        <v>2201</v>
      </c>
      <c r="M305" s="20" t="s">
        <v>1359</v>
      </c>
      <c r="N305" s="20" t="s">
        <v>1360</v>
      </c>
      <c r="O305" s="62"/>
      <c r="P305" s="62" t="s">
        <v>1966</v>
      </c>
      <c r="Q305" s="551"/>
      <c r="R305" s="218"/>
      <c r="S305" s="220"/>
      <c r="T305" s="220"/>
      <c r="U305" s="220"/>
      <c r="V305" s="220"/>
      <c r="W305" s="546"/>
      <c r="X305" s="546"/>
      <c r="Y305" s="219"/>
      <c r="Z305" s="5"/>
    </row>
    <row r="306" spans="1:26">
      <c r="A306" s="62" t="s">
        <v>1361</v>
      </c>
      <c r="B306" s="1">
        <v>4</v>
      </c>
      <c r="C306" s="2">
        <v>306</v>
      </c>
      <c r="D306" s="21" t="s">
        <v>3021</v>
      </c>
      <c r="E306" s="1" t="s">
        <v>8</v>
      </c>
      <c r="F306" s="22" t="s">
        <v>1261</v>
      </c>
      <c r="G306" s="23" t="s">
        <v>1262</v>
      </c>
      <c r="H306" s="24">
        <v>37004</v>
      </c>
      <c r="I306" s="25">
        <v>338</v>
      </c>
      <c r="J306" s="18" t="s">
        <v>1362</v>
      </c>
      <c r="K306" s="149" t="s">
        <v>1547</v>
      </c>
      <c r="L306" s="19" t="s">
        <v>2274</v>
      </c>
      <c r="M306" s="20" t="s">
        <v>1363</v>
      </c>
      <c r="N306" s="20" t="s">
        <v>1364</v>
      </c>
      <c r="O306" s="62" t="s">
        <v>2909</v>
      </c>
      <c r="P306" s="62" t="s">
        <v>1967</v>
      </c>
      <c r="Q306" s="551"/>
      <c r="R306" s="218"/>
      <c r="S306" s="220"/>
      <c r="T306" s="220"/>
      <c r="U306" s="220"/>
      <c r="V306" s="220"/>
      <c r="W306" s="546"/>
      <c r="X306" s="546"/>
      <c r="Y306" s="219">
        <v>138</v>
      </c>
      <c r="Z306" s="5"/>
    </row>
    <row r="307" spans="1:26">
      <c r="A307" s="62" t="s">
        <v>1365</v>
      </c>
      <c r="B307" s="1">
        <v>5</v>
      </c>
      <c r="C307" s="2">
        <v>307</v>
      </c>
      <c r="D307" s="21" t="s">
        <v>3021</v>
      </c>
      <c r="E307" s="1" t="s">
        <v>8</v>
      </c>
      <c r="F307" s="22" t="s">
        <v>1250</v>
      </c>
      <c r="G307" s="23" t="s">
        <v>1251</v>
      </c>
      <c r="H307" s="24">
        <v>37005</v>
      </c>
      <c r="I307" s="25">
        <v>342</v>
      </c>
      <c r="J307" s="18" t="s">
        <v>1274</v>
      </c>
      <c r="K307" s="149" t="s">
        <v>1547</v>
      </c>
      <c r="L307" s="19" t="s">
        <v>2193</v>
      </c>
      <c r="M307" s="20" t="s">
        <v>1366</v>
      </c>
      <c r="N307" s="20" t="s">
        <v>1367</v>
      </c>
      <c r="O307" s="62"/>
      <c r="P307" s="62" t="s">
        <v>1968</v>
      </c>
      <c r="Q307" s="551"/>
      <c r="R307" s="218"/>
      <c r="S307" s="220"/>
      <c r="T307" s="220"/>
      <c r="U307" s="220"/>
      <c r="V307" s="220"/>
      <c r="W307" s="546"/>
      <c r="X307" s="546"/>
      <c r="Y307" s="219"/>
      <c r="Z307" s="5"/>
    </row>
    <row r="308" spans="1:26">
      <c r="A308" s="62" t="s">
        <v>1368</v>
      </c>
      <c r="B308" s="1">
        <v>6</v>
      </c>
      <c r="C308" s="2">
        <v>308</v>
      </c>
      <c r="D308" s="21" t="s">
        <v>3021</v>
      </c>
      <c r="E308" s="1" t="s">
        <v>8</v>
      </c>
      <c r="F308" s="22" t="s">
        <v>1369</v>
      </c>
      <c r="G308" s="23" t="s">
        <v>1370</v>
      </c>
      <c r="H308" s="24">
        <v>37006</v>
      </c>
      <c r="I308" s="25">
        <v>349</v>
      </c>
      <c r="J308" s="18" t="s">
        <v>1308</v>
      </c>
      <c r="K308" s="149" t="s">
        <v>1547</v>
      </c>
      <c r="L308" s="19" t="s">
        <v>2275</v>
      </c>
      <c r="M308" s="20" t="s">
        <v>1371</v>
      </c>
      <c r="N308" s="20" t="s">
        <v>1372</v>
      </c>
      <c r="O308" s="62" t="s">
        <v>2910</v>
      </c>
      <c r="P308" s="62" t="s">
        <v>1969</v>
      </c>
      <c r="Q308" s="551" t="s">
        <v>3187</v>
      </c>
      <c r="R308" s="218"/>
      <c r="S308" s="220"/>
      <c r="T308" s="220"/>
      <c r="U308" s="220"/>
      <c r="V308" s="220"/>
      <c r="W308" s="546"/>
      <c r="X308" s="546"/>
      <c r="Y308" s="219">
        <v>139</v>
      </c>
      <c r="Z308" s="5"/>
    </row>
    <row r="309" spans="1:26">
      <c r="A309" s="62" t="s">
        <v>1373</v>
      </c>
      <c r="B309" s="1">
        <v>7</v>
      </c>
      <c r="C309" s="2">
        <v>309</v>
      </c>
      <c r="D309" s="21" t="s">
        <v>3021</v>
      </c>
      <c r="E309" s="1" t="s">
        <v>8</v>
      </c>
      <c r="F309" s="22" t="s">
        <v>1300</v>
      </c>
      <c r="G309" s="23" t="s">
        <v>1301</v>
      </c>
      <c r="H309" s="24">
        <v>37007</v>
      </c>
      <c r="I309" s="25">
        <v>353</v>
      </c>
      <c r="J309" s="18" t="s">
        <v>1302</v>
      </c>
      <c r="K309" s="149" t="s">
        <v>1547</v>
      </c>
      <c r="L309" s="19" t="s">
        <v>2196</v>
      </c>
      <c r="M309" s="20" t="s">
        <v>1374</v>
      </c>
      <c r="N309" s="20" t="s">
        <v>1375</v>
      </c>
      <c r="O309" s="62"/>
      <c r="P309" s="62" t="s">
        <v>1970</v>
      </c>
      <c r="Q309" s="551"/>
      <c r="R309" s="218"/>
      <c r="S309" s="220"/>
      <c r="T309" s="220"/>
      <c r="U309" s="220"/>
      <c r="V309" s="220"/>
      <c r="W309" s="546"/>
      <c r="X309" s="546"/>
      <c r="Y309" s="219"/>
      <c r="Z309" s="5"/>
    </row>
    <row r="310" spans="1:26">
      <c r="A310" s="62" t="s">
        <v>1376</v>
      </c>
      <c r="B310" s="1">
        <v>8</v>
      </c>
      <c r="C310" s="2">
        <v>310</v>
      </c>
      <c r="D310" s="21" t="s">
        <v>3021</v>
      </c>
      <c r="E310" s="1" t="s">
        <v>8</v>
      </c>
      <c r="F310" s="22" t="s">
        <v>1377</v>
      </c>
      <c r="G310" s="23" t="s">
        <v>2476</v>
      </c>
      <c r="H310" s="24">
        <v>37008</v>
      </c>
      <c r="I310" s="25">
        <v>368</v>
      </c>
      <c r="J310" s="18" t="s">
        <v>1378</v>
      </c>
      <c r="K310" s="149" t="s">
        <v>1547</v>
      </c>
      <c r="L310" s="19" t="s">
        <v>2202</v>
      </c>
      <c r="M310" s="20" t="s">
        <v>1379</v>
      </c>
      <c r="N310" s="20" t="s">
        <v>1380</v>
      </c>
      <c r="O310" s="62"/>
      <c r="P310" s="62" t="s">
        <v>1971</v>
      </c>
      <c r="Q310" s="551"/>
      <c r="R310" s="218"/>
      <c r="S310" s="220"/>
      <c r="T310" s="220"/>
      <c r="U310" s="220"/>
      <c r="V310" s="220"/>
      <c r="W310" s="546"/>
      <c r="X310" s="546"/>
      <c r="Y310" s="219"/>
      <c r="Z310" s="5"/>
    </row>
    <row r="311" spans="1:26">
      <c r="A311" s="62" t="s">
        <v>1381</v>
      </c>
      <c r="B311" s="1">
        <v>9</v>
      </c>
      <c r="C311" s="2">
        <v>311</v>
      </c>
      <c r="D311" s="21" t="s">
        <v>3021</v>
      </c>
      <c r="E311" s="1" t="s">
        <v>8</v>
      </c>
      <c r="F311" s="22" t="s">
        <v>1382</v>
      </c>
      <c r="G311" s="23" t="s">
        <v>2477</v>
      </c>
      <c r="H311" s="24">
        <v>37009</v>
      </c>
      <c r="I311" s="25">
        <v>369</v>
      </c>
      <c r="J311" s="18" t="s">
        <v>1383</v>
      </c>
      <c r="K311" s="149" t="s">
        <v>1547</v>
      </c>
      <c r="L311" s="19" t="s">
        <v>2203</v>
      </c>
      <c r="M311" s="20" t="s">
        <v>1384</v>
      </c>
      <c r="N311" s="20" t="s">
        <v>1385</v>
      </c>
      <c r="O311" s="62"/>
      <c r="P311" s="62" t="s">
        <v>1972</v>
      </c>
      <c r="Q311" s="551"/>
      <c r="R311" s="218"/>
      <c r="S311" s="220"/>
      <c r="T311" s="220"/>
      <c r="U311" s="220"/>
      <c r="V311" s="220"/>
      <c r="W311" s="546"/>
      <c r="X311" s="546"/>
      <c r="Y311" s="219"/>
      <c r="Z311" s="5"/>
    </row>
    <row r="312" spans="1:26">
      <c r="A312" s="62" t="s">
        <v>1386</v>
      </c>
      <c r="B312" s="1">
        <v>10</v>
      </c>
      <c r="C312" s="2">
        <v>312</v>
      </c>
      <c r="D312" s="21" t="s">
        <v>3021</v>
      </c>
      <c r="E312" s="1" t="s">
        <v>8</v>
      </c>
      <c r="F312" s="22" t="s">
        <v>1322</v>
      </c>
      <c r="G312" s="23" t="s">
        <v>2473</v>
      </c>
      <c r="H312" s="24">
        <v>37010</v>
      </c>
      <c r="I312" s="25">
        <v>370</v>
      </c>
      <c r="J312" s="18" t="s">
        <v>1323</v>
      </c>
      <c r="K312" s="149" t="s">
        <v>1547</v>
      </c>
      <c r="L312" s="19" t="s">
        <v>2197</v>
      </c>
      <c r="M312" s="20" t="s">
        <v>1387</v>
      </c>
      <c r="N312" s="20" t="s">
        <v>1388</v>
      </c>
      <c r="O312" s="62"/>
      <c r="P312" s="62" t="s">
        <v>1973</v>
      </c>
      <c r="Q312" s="551"/>
      <c r="R312" s="218"/>
      <c r="S312" s="220"/>
      <c r="T312" s="220"/>
      <c r="U312" s="220"/>
      <c r="V312" s="220"/>
      <c r="W312" s="546"/>
      <c r="X312" s="546"/>
      <c r="Y312" s="219"/>
      <c r="Z312" s="5"/>
    </row>
    <row r="313" spans="1:26">
      <c r="A313" s="62" t="s">
        <v>1389</v>
      </c>
      <c r="B313" s="26">
        <v>1</v>
      </c>
      <c r="C313" s="2">
        <v>313</v>
      </c>
      <c r="D313" s="26" t="s">
        <v>143</v>
      </c>
      <c r="E313" s="1" t="s">
        <v>8</v>
      </c>
      <c r="F313" s="27" t="s">
        <v>1390</v>
      </c>
      <c r="G313" s="28" t="s">
        <v>1390</v>
      </c>
      <c r="H313" s="29"/>
      <c r="I313" s="30"/>
      <c r="J313" s="18" t="s">
        <v>2994</v>
      </c>
      <c r="K313" s="149" t="s">
        <v>1547</v>
      </c>
      <c r="L313" s="19" t="s">
        <v>2276</v>
      </c>
      <c r="M313" s="20" t="s">
        <v>1391</v>
      </c>
      <c r="N313" s="20" t="s">
        <v>2478</v>
      </c>
      <c r="O313" s="62" t="s">
        <v>1695</v>
      </c>
      <c r="P313" s="62" t="s">
        <v>1990</v>
      </c>
      <c r="Q313" s="551"/>
      <c r="R313" s="218"/>
      <c r="S313" s="220"/>
      <c r="T313" s="220"/>
      <c r="U313" s="220"/>
      <c r="V313" s="220"/>
      <c r="W313" s="546"/>
      <c r="X313" s="546"/>
      <c r="Y313" s="219"/>
      <c r="Z313" s="5"/>
    </row>
    <row r="314" spans="1:26">
      <c r="A314" s="62" t="s">
        <v>1392</v>
      </c>
      <c r="B314" s="31" t="s">
        <v>2306</v>
      </c>
      <c r="C314" s="2">
        <v>314</v>
      </c>
      <c r="D314" s="31" t="s">
        <v>143</v>
      </c>
      <c r="E314" s="1" t="s">
        <v>8</v>
      </c>
      <c r="F314" s="32" t="s">
        <v>1344</v>
      </c>
      <c r="G314" s="33" t="s">
        <v>1345</v>
      </c>
      <c r="H314" s="34"/>
      <c r="I314" s="35"/>
      <c r="J314" s="18" t="s">
        <v>1346</v>
      </c>
      <c r="K314" s="149" t="s">
        <v>1547</v>
      </c>
      <c r="L314" s="19" t="s">
        <v>2204</v>
      </c>
      <c r="M314" s="20" t="s">
        <v>2479</v>
      </c>
      <c r="N314" s="20" t="s">
        <v>2480</v>
      </c>
      <c r="O314" s="62" t="s">
        <v>2911</v>
      </c>
      <c r="P314" s="62" t="s">
        <v>2002</v>
      </c>
      <c r="Q314" s="551" t="s">
        <v>3187</v>
      </c>
      <c r="R314" s="218"/>
      <c r="S314" s="220"/>
      <c r="T314" s="220"/>
      <c r="U314" s="220"/>
      <c r="V314" s="220"/>
      <c r="W314" s="546"/>
      <c r="X314" s="546"/>
      <c r="Y314" s="219">
        <v>15</v>
      </c>
      <c r="Z314" s="5"/>
    </row>
    <row r="315" spans="1:26">
      <c r="A315" s="186" t="s">
        <v>3104</v>
      </c>
      <c r="B315" s="41">
        <v>1</v>
      </c>
      <c r="C315" s="2">
        <v>315</v>
      </c>
      <c r="D315" s="41" t="s">
        <v>3046</v>
      </c>
      <c r="E315" s="1" t="s">
        <v>8</v>
      </c>
      <c r="F315" s="42" t="s">
        <v>2995</v>
      </c>
      <c r="G315" s="43" t="s">
        <v>2481</v>
      </c>
      <c r="H315" s="44"/>
      <c r="I315" s="45"/>
      <c r="J315" s="18" t="s">
        <v>1257</v>
      </c>
      <c r="K315" s="149" t="s">
        <v>1547</v>
      </c>
      <c r="L315" s="19" t="s">
        <v>1661</v>
      </c>
      <c r="M315" s="20" t="s">
        <v>1393</v>
      </c>
      <c r="N315" s="20" t="s">
        <v>2482</v>
      </c>
      <c r="O315" s="62"/>
      <c r="P315" s="62" t="s">
        <v>2995</v>
      </c>
      <c r="Q315" s="551"/>
      <c r="R315" s="218"/>
      <c r="S315" s="220"/>
      <c r="T315" s="220"/>
      <c r="U315" s="220"/>
      <c r="V315" s="220"/>
      <c r="W315" s="546"/>
      <c r="X315" s="546"/>
      <c r="Y315" s="219"/>
      <c r="Z315" s="5"/>
    </row>
    <row r="316" spans="1:26">
      <c r="A316" s="186" t="s">
        <v>3105</v>
      </c>
      <c r="B316" s="41">
        <v>2</v>
      </c>
      <c r="C316" s="2">
        <v>316</v>
      </c>
      <c r="D316" s="41" t="s">
        <v>3046</v>
      </c>
      <c r="E316" s="1" t="s">
        <v>8</v>
      </c>
      <c r="F316" s="42" t="s">
        <v>3075</v>
      </c>
      <c r="G316" s="43" t="s">
        <v>2483</v>
      </c>
      <c r="H316" s="44"/>
      <c r="I316" s="45"/>
      <c r="J316" s="18" t="s">
        <v>1394</v>
      </c>
      <c r="K316" s="149" t="s">
        <v>1547</v>
      </c>
      <c r="L316" s="19" t="s">
        <v>1662</v>
      </c>
      <c r="M316" s="20" t="s">
        <v>1395</v>
      </c>
      <c r="N316" s="20" t="s">
        <v>2484</v>
      </c>
      <c r="O316" s="62" t="s">
        <v>3148</v>
      </c>
      <c r="P316" s="62" t="s">
        <v>3099</v>
      </c>
      <c r="Q316" s="551" t="s">
        <v>3187</v>
      </c>
      <c r="R316" s="218"/>
      <c r="S316" s="220"/>
      <c r="T316" s="220"/>
      <c r="U316" s="220"/>
      <c r="V316" s="220"/>
      <c r="W316" s="546"/>
      <c r="X316" s="546"/>
      <c r="Y316" s="219">
        <v>142</v>
      </c>
      <c r="Z316" s="5"/>
    </row>
    <row r="317" spans="1:26">
      <c r="A317" s="62" t="s">
        <v>1396</v>
      </c>
      <c r="B317" s="1">
        <v>1</v>
      </c>
      <c r="C317" s="2">
        <v>317</v>
      </c>
      <c r="D317" s="13" t="s">
        <v>3018</v>
      </c>
      <c r="E317" s="1" t="s">
        <v>9</v>
      </c>
      <c r="F317" s="14" t="s">
        <v>1397</v>
      </c>
      <c r="G317" s="15" t="s">
        <v>1398</v>
      </c>
      <c r="H317" s="16">
        <v>27501</v>
      </c>
      <c r="I317" s="17">
        <v>82</v>
      </c>
      <c r="J317" s="18" t="s">
        <v>1399</v>
      </c>
      <c r="K317" s="149" t="s">
        <v>1548</v>
      </c>
      <c r="L317" s="19" t="s">
        <v>2205</v>
      </c>
      <c r="M317" s="20" t="s">
        <v>1400</v>
      </c>
      <c r="N317" s="20" t="s">
        <v>1401</v>
      </c>
      <c r="O317" s="62" t="s">
        <v>2912</v>
      </c>
      <c r="P317" s="62" t="s">
        <v>1875</v>
      </c>
      <c r="Q317" s="551"/>
      <c r="R317" s="218"/>
      <c r="S317" s="220"/>
      <c r="T317" s="220"/>
      <c r="U317" s="220"/>
      <c r="V317" s="220"/>
      <c r="W317" s="546"/>
      <c r="X317" s="546"/>
      <c r="Y317" s="219"/>
      <c r="Z317" s="5"/>
    </row>
    <row r="318" spans="1:26">
      <c r="A318" s="62" t="s">
        <v>1402</v>
      </c>
      <c r="B318" s="1">
        <v>2</v>
      </c>
      <c r="C318" s="2">
        <v>318</v>
      </c>
      <c r="D318" s="13" t="s">
        <v>3018</v>
      </c>
      <c r="E318" s="1" t="s">
        <v>9</v>
      </c>
      <c r="F318" s="14" t="s">
        <v>1403</v>
      </c>
      <c r="G318" s="15" t="s">
        <v>2485</v>
      </c>
      <c r="H318" s="16">
        <v>27502</v>
      </c>
      <c r="I318" s="17">
        <v>83</v>
      </c>
      <c r="J318" s="18" t="s">
        <v>1404</v>
      </c>
      <c r="K318" s="149" t="s">
        <v>1548</v>
      </c>
      <c r="L318" s="19" t="s">
        <v>2206</v>
      </c>
      <c r="M318" s="20" t="s">
        <v>1405</v>
      </c>
      <c r="N318" s="20" t="s">
        <v>1406</v>
      </c>
      <c r="O318" s="62" t="s">
        <v>2913</v>
      </c>
      <c r="P318" s="62" t="s">
        <v>1876</v>
      </c>
      <c r="Q318" s="551"/>
      <c r="R318" s="218"/>
      <c r="S318" s="220"/>
      <c r="T318" s="220"/>
      <c r="U318" s="220"/>
      <c r="V318" s="220"/>
      <c r="W318" s="546"/>
      <c r="X318" s="546"/>
      <c r="Y318" s="219"/>
      <c r="Z318" s="5"/>
    </row>
    <row r="319" spans="1:26">
      <c r="A319" s="62" t="s">
        <v>1407</v>
      </c>
      <c r="B319" s="1">
        <v>3</v>
      </c>
      <c r="C319" s="2">
        <v>319</v>
      </c>
      <c r="D319" s="13" t="s">
        <v>3018</v>
      </c>
      <c r="E319" s="1" t="s">
        <v>9</v>
      </c>
      <c r="F319" s="14" t="s">
        <v>1408</v>
      </c>
      <c r="G319" s="15" t="s">
        <v>1409</v>
      </c>
      <c r="H319" s="16">
        <v>27503</v>
      </c>
      <c r="I319" s="17">
        <v>84</v>
      </c>
      <c r="J319" s="18" t="s">
        <v>1410</v>
      </c>
      <c r="K319" s="149" t="s">
        <v>1548</v>
      </c>
      <c r="L319" s="19" t="s">
        <v>2207</v>
      </c>
      <c r="M319" s="20" t="s">
        <v>1411</v>
      </c>
      <c r="N319" s="20" t="s">
        <v>1412</v>
      </c>
      <c r="O319" s="62" t="s">
        <v>2914</v>
      </c>
      <c r="P319" s="62" t="s">
        <v>1877</v>
      </c>
      <c r="Q319" s="551"/>
      <c r="R319" s="218"/>
      <c r="S319" s="220"/>
      <c r="T319" s="220"/>
      <c r="U319" s="220"/>
      <c r="V319" s="220"/>
      <c r="W319" s="546"/>
      <c r="X319" s="546"/>
      <c r="Y319" s="219"/>
      <c r="Z319" s="5"/>
    </row>
    <row r="320" spans="1:26">
      <c r="A320" s="62" t="s">
        <v>1413</v>
      </c>
      <c r="B320" s="1">
        <v>4</v>
      </c>
      <c r="C320" s="2">
        <v>320</v>
      </c>
      <c r="D320" s="13" t="s">
        <v>3018</v>
      </c>
      <c r="E320" s="1" t="s">
        <v>9</v>
      </c>
      <c r="F320" s="14" t="s">
        <v>1414</v>
      </c>
      <c r="G320" s="15" t="s">
        <v>1415</v>
      </c>
      <c r="H320" s="16">
        <v>27504</v>
      </c>
      <c r="I320" s="17">
        <v>85</v>
      </c>
      <c r="J320" s="18" t="s">
        <v>1416</v>
      </c>
      <c r="K320" s="149" t="s">
        <v>1548</v>
      </c>
      <c r="L320" s="19" t="s">
        <v>3143</v>
      </c>
      <c r="M320" s="20" t="s">
        <v>1417</v>
      </c>
      <c r="N320" s="20" t="s">
        <v>1418</v>
      </c>
      <c r="O320" s="62" t="s">
        <v>2915</v>
      </c>
      <c r="P320" s="62" t="s">
        <v>1878</v>
      </c>
      <c r="Q320" s="551" t="s">
        <v>3187</v>
      </c>
      <c r="R320" s="218"/>
      <c r="S320" s="220"/>
      <c r="T320" s="220"/>
      <c r="U320" s="220"/>
      <c r="V320" s="220"/>
      <c r="W320" s="546"/>
      <c r="X320" s="546"/>
      <c r="Y320" s="219">
        <v>117</v>
      </c>
      <c r="Z320" s="5"/>
    </row>
    <row r="321" spans="1:26">
      <c r="A321" s="62" t="s">
        <v>1419</v>
      </c>
      <c r="B321" s="1">
        <v>5</v>
      </c>
      <c r="C321" s="2">
        <v>321</v>
      </c>
      <c r="D321" s="13" t="s">
        <v>3018</v>
      </c>
      <c r="E321" s="1" t="s">
        <v>9</v>
      </c>
      <c r="F321" s="14" t="s">
        <v>1420</v>
      </c>
      <c r="G321" s="15" t="s">
        <v>1421</v>
      </c>
      <c r="H321" s="16">
        <v>27505</v>
      </c>
      <c r="I321" s="17">
        <v>125</v>
      </c>
      <c r="J321" s="18" t="s">
        <v>1416</v>
      </c>
      <c r="K321" s="149" t="s">
        <v>1548</v>
      </c>
      <c r="L321" s="19" t="s">
        <v>2277</v>
      </c>
      <c r="M321" s="20" t="s">
        <v>1422</v>
      </c>
      <c r="N321" s="20" t="s">
        <v>1423</v>
      </c>
      <c r="O321" s="548" t="s">
        <v>3185</v>
      </c>
      <c r="P321" s="62" t="s">
        <v>1879</v>
      </c>
      <c r="Q321" s="551"/>
      <c r="R321" s="218"/>
      <c r="S321" s="220"/>
      <c r="T321" s="220"/>
      <c r="U321" s="220"/>
      <c r="V321" s="220"/>
      <c r="W321" s="546"/>
      <c r="X321" s="546"/>
      <c r="Y321" s="219">
        <v>118</v>
      </c>
      <c r="Z321" s="5"/>
    </row>
    <row r="322" spans="1:26">
      <c r="A322" s="62" t="s">
        <v>1424</v>
      </c>
      <c r="B322" s="1">
        <v>6</v>
      </c>
      <c r="C322" s="2">
        <v>322</v>
      </c>
      <c r="D322" s="13" t="s">
        <v>3018</v>
      </c>
      <c r="E322" s="1" t="s">
        <v>9</v>
      </c>
      <c r="F322" s="14" t="s">
        <v>1425</v>
      </c>
      <c r="G322" s="15" t="s">
        <v>1426</v>
      </c>
      <c r="H322" s="16">
        <v>27506</v>
      </c>
      <c r="I322" s="17">
        <v>146</v>
      </c>
      <c r="J322" s="18" t="s">
        <v>1427</v>
      </c>
      <c r="K322" s="149" t="s">
        <v>1548</v>
      </c>
      <c r="L322" s="19" t="s">
        <v>2278</v>
      </c>
      <c r="M322" s="20" t="s">
        <v>1428</v>
      </c>
      <c r="N322" s="20" t="s">
        <v>1429</v>
      </c>
      <c r="O322" s="62" t="s">
        <v>2765</v>
      </c>
      <c r="P322" s="62" t="s">
        <v>1880</v>
      </c>
      <c r="Q322" s="551" t="s">
        <v>3187</v>
      </c>
      <c r="R322" s="218"/>
      <c r="S322" s="220"/>
      <c r="T322" s="220"/>
      <c r="U322" s="220"/>
      <c r="V322" s="220"/>
      <c r="W322" s="546"/>
      <c r="X322" s="546"/>
      <c r="Y322" s="219">
        <v>119</v>
      </c>
      <c r="Z322" s="5"/>
    </row>
    <row r="323" spans="1:26">
      <c r="A323" s="62" t="s">
        <v>1430</v>
      </c>
      <c r="B323" s="1">
        <v>7</v>
      </c>
      <c r="C323" s="2">
        <v>323</v>
      </c>
      <c r="D323" s="13" t="s">
        <v>3018</v>
      </c>
      <c r="E323" s="1" t="s">
        <v>9</v>
      </c>
      <c r="F323" s="14" t="s">
        <v>1431</v>
      </c>
      <c r="G323" s="15" t="s">
        <v>1432</v>
      </c>
      <c r="H323" s="16">
        <v>27507</v>
      </c>
      <c r="I323" s="17">
        <v>147</v>
      </c>
      <c r="J323" s="18" t="s">
        <v>1433</v>
      </c>
      <c r="K323" s="149" t="s">
        <v>1548</v>
      </c>
      <c r="L323" s="19" t="s">
        <v>2208</v>
      </c>
      <c r="M323" s="20" t="s">
        <v>1434</v>
      </c>
      <c r="N323" s="20" t="s">
        <v>1435</v>
      </c>
      <c r="O323" s="62"/>
      <c r="P323" s="62" t="s">
        <v>1881</v>
      </c>
      <c r="Q323" s="551"/>
      <c r="R323" s="218"/>
      <c r="S323" s="220"/>
      <c r="T323" s="220"/>
      <c r="U323" s="220"/>
      <c r="V323" s="220"/>
      <c r="W323" s="546"/>
      <c r="X323" s="546"/>
      <c r="Y323" s="219"/>
      <c r="Z323" s="5"/>
    </row>
    <row r="324" spans="1:26">
      <c r="A324" s="62" t="s">
        <v>1436</v>
      </c>
      <c r="B324" s="1">
        <v>8</v>
      </c>
      <c r="C324" s="2">
        <v>324</v>
      </c>
      <c r="D324" s="13" t="s">
        <v>3018</v>
      </c>
      <c r="E324" s="1" t="s">
        <v>9</v>
      </c>
      <c r="F324" s="14" t="s">
        <v>1437</v>
      </c>
      <c r="G324" s="15" t="s">
        <v>1438</v>
      </c>
      <c r="H324" s="16">
        <v>27508</v>
      </c>
      <c r="I324" s="17">
        <v>162</v>
      </c>
      <c r="J324" s="18" t="s">
        <v>1439</v>
      </c>
      <c r="K324" s="149" t="s">
        <v>1548</v>
      </c>
      <c r="L324" s="19" t="s">
        <v>2279</v>
      </c>
      <c r="M324" s="20" t="s">
        <v>1440</v>
      </c>
      <c r="N324" s="20" t="s">
        <v>1441</v>
      </c>
      <c r="O324" s="62" t="s">
        <v>2486</v>
      </c>
      <c r="P324" s="62" t="s">
        <v>1882</v>
      </c>
      <c r="Q324" s="551" t="s">
        <v>3187</v>
      </c>
      <c r="R324" s="218"/>
      <c r="S324" s="220"/>
      <c r="T324" s="220"/>
      <c r="U324" s="220"/>
      <c r="V324" s="220"/>
      <c r="W324" s="546"/>
      <c r="X324" s="546"/>
      <c r="Y324" s="219">
        <v>120</v>
      </c>
      <c r="Z324" s="5"/>
    </row>
    <row r="325" spans="1:26">
      <c r="A325" s="62" t="s">
        <v>1442</v>
      </c>
      <c r="B325" s="1">
        <v>9</v>
      </c>
      <c r="C325" s="2">
        <v>325</v>
      </c>
      <c r="D325" s="13" t="s">
        <v>3018</v>
      </c>
      <c r="E325" s="1" t="s">
        <v>9</v>
      </c>
      <c r="F325" s="14" t="s">
        <v>1443</v>
      </c>
      <c r="G325" s="15" t="s">
        <v>1444</v>
      </c>
      <c r="H325" s="16">
        <v>27509</v>
      </c>
      <c r="I325" s="17">
        <v>179</v>
      </c>
      <c r="J325" s="18" t="s">
        <v>1445</v>
      </c>
      <c r="K325" s="149" t="s">
        <v>1548</v>
      </c>
      <c r="L325" s="19" t="s">
        <v>3142</v>
      </c>
      <c r="M325" s="20" t="s">
        <v>1446</v>
      </c>
      <c r="N325" s="20" t="s">
        <v>1447</v>
      </c>
      <c r="O325" s="62" t="s">
        <v>2916</v>
      </c>
      <c r="P325" s="62" t="s">
        <v>1883</v>
      </c>
      <c r="Q325" s="551" t="s">
        <v>3187</v>
      </c>
      <c r="R325" s="218"/>
      <c r="S325" s="220"/>
      <c r="T325" s="220"/>
      <c r="U325" s="220"/>
      <c r="V325" s="220"/>
      <c r="W325" s="546"/>
      <c r="X325" s="546"/>
      <c r="Y325" s="219">
        <v>121</v>
      </c>
      <c r="Z325" s="5"/>
    </row>
    <row r="326" spans="1:26">
      <c r="A326" s="62" t="s">
        <v>1448</v>
      </c>
      <c r="B326" s="1">
        <v>10</v>
      </c>
      <c r="C326" s="2">
        <v>326</v>
      </c>
      <c r="D326" s="13" t="s">
        <v>3018</v>
      </c>
      <c r="E326" s="1" t="s">
        <v>9</v>
      </c>
      <c r="F326" s="14" t="s">
        <v>1449</v>
      </c>
      <c r="G326" s="15" t="s">
        <v>1450</v>
      </c>
      <c r="H326" s="16">
        <v>27510</v>
      </c>
      <c r="I326" s="17">
        <v>184</v>
      </c>
      <c r="J326" s="18" t="s">
        <v>1451</v>
      </c>
      <c r="K326" s="149" t="s">
        <v>1548</v>
      </c>
      <c r="L326" s="19" t="s">
        <v>2209</v>
      </c>
      <c r="M326" s="20" t="s">
        <v>1452</v>
      </c>
      <c r="N326" s="20" t="s">
        <v>1453</v>
      </c>
      <c r="O326" s="62" t="s">
        <v>2917</v>
      </c>
      <c r="P326" s="62" t="s">
        <v>1884</v>
      </c>
      <c r="Q326" s="551"/>
      <c r="R326" s="218"/>
      <c r="S326" s="220"/>
      <c r="T326" s="220"/>
      <c r="U326" s="220"/>
      <c r="V326" s="220"/>
      <c r="W326" s="546"/>
      <c r="X326" s="546"/>
      <c r="Y326" s="219">
        <v>122</v>
      </c>
      <c r="Z326" s="5"/>
    </row>
    <row r="327" spans="1:26">
      <c r="A327" s="62" t="s">
        <v>1454</v>
      </c>
      <c r="B327" s="1">
        <v>11</v>
      </c>
      <c r="C327" s="2">
        <v>327</v>
      </c>
      <c r="D327" s="13" t="s">
        <v>3018</v>
      </c>
      <c r="E327" s="1" t="s">
        <v>9</v>
      </c>
      <c r="F327" s="14" t="s">
        <v>1455</v>
      </c>
      <c r="G327" s="15" t="s">
        <v>2487</v>
      </c>
      <c r="H327" s="16">
        <v>27511</v>
      </c>
      <c r="I327" s="17">
        <v>185</v>
      </c>
      <c r="J327" s="18" t="s">
        <v>1456</v>
      </c>
      <c r="K327" s="149" t="s">
        <v>1548</v>
      </c>
      <c r="L327" s="19" t="s">
        <v>2210</v>
      </c>
      <c r="M327" s="20" t="s">
        <v>1457</v>
      </c>
      <c r="N327" s="20" t="s">
        <v>1458</v>
      </c>
      <c r="O327" s="62" t="s">
        <v>2918</v>
      </c>
      <c r="P327" s="62" t="s">
        <v>1885</v>
      </c>
      <c r="Q327" s="551"/>
      <c r="R327" s="218"/>
      <c r="S327" s="220"/>
      <c r="T327" s="220"/>
      <c r="U327" s="220"/>
      <c r="V327" s="220"/>
      <c r="W327" s="546"/>
      <c r="X327" s="546"/>
      <c r="Y327" s="219"/>
      <c r="Z327" s="5"/>
    </row>
    <row r="328" spans="1:26">
      <c r="A328" s="62" t="s">
        <v>1459</v>
      </c>
      <c r="B328" s="1">
        <v>12</v>
      </c>
      <c r="C328" s="2">
        <v>328</v>
      </c>
      <c r="D328" s="13" t="s">
        <v>3018</v>
      </c>
      <c r="E328" s="1" t="s">
        <v>9</v>
      </c>
      <c r="F328" s="14" t="s">
        <v>1460</v>
      </c>
      <c r="G328" s="15" t="s">
        <v>1461</v>
      </c>
      <c r="H328" s="16">
        <v>27512</v>
      </c>
      <c r="I328" s="17">
        <v>189</v>
      </c>
      <c r="J328" s="18" t="s">
        <v>1462</v>
      </c>
      <c r="K328" s="149" t="s">
        <v>1548</v>
      </c>
      <c r="L328" s="19" t="s">
        <v>2211</v>
      </c>
      <c r="M328" s="20" t="s">
        <v>1463</v>
      </c>
      <c r="N328" s="20" t="s">
        <v>1464</v>
      </c>
      <c r="O328" s="62"/>
      <c r="P328" s="62" t="s">
        <v>1886</v>
      </c>
      <c r="Q328" s="551"/>
      <c r="R328" s="218"/>
      <c r="S328" s="220"/>
      <c r="T328" s="220"/>
      <c r="U328" s="220"/>
      <c r="V328" s="220"/>
      <c r="W328" s="546"/>
      <c r="X328" s="546"/>
      <c r="Y328" s="219"/>
      <c r="Z328" s="5"/>
    </row>
    <row r="329" spans="1:26">
      <c r="A329" s="62" t="s">
        <v>1465</v>
      </c>
      <c r="B329" s="1">
        <v>13</v>
      </c>
      <c r="C329" s="2">
        <v>329</v>
      </c>
      <c r="D329" s="13" t="s">
        <v>3018</v>
      </c>
      <c r="E329" s="1" t="s">
        <v>9</v>
      </c>
      <c r="F329" s="14" t="s">
        <v>1466</v>
      </c>
      <c r="G329" s="15" t="s">
        <v>2488</v>
      </c>
      <c r="H329" s="16">
        <v>27513</v>
      </c>
      <c r="I329" s="17">
        <v>192</v>
      </c>
      <c r="J329" s="18" t="s">
        <v>1467</v>
      </c>
      <c r="K329" s="149" t="s">
        <v>1548</v>
      </c>
      <c r="L329" s="19" t="s">
        <v>2212</v>
      </c>
      <c r="M329" s="20" t="s">
        <v>1468</v>
      </c>
      <c r="N329" s="20" t="s">
        <v>1469</v>
      </c>
      <c r="O329" s="62"/>
      <c r="P329" s="62" t="s">
        <v>1887</v>
      </c>
      <c r="Q329" s="551"/>
      <c r="R329" s="218"/>
      <c r="S329" s="220"/>
      <c r="T329" s="220"/>
      <c r="U329" s="220"/>
      <c r="V329" s="220"/>
      <c r="W329" s="546"/>
      <c r="X329" s="546"/>
      <c r="Y329" s="219"/>
      <c r="Z329" s="5"/>
    </row>
    <row r="330" spans="1:26">
      <c r="A330" s="62" t="s">
        <v>1470</v>
      </c>
      <c r="B330" s="1">
        <v>14</v>
      </c>
      <c r="C330" s="2">
        <v>330</v>
      </c>
      <c r="D330" s="13" t="s">
        <v>3018</v>
      </c>
      <c r="E330" s="1" t="s">
        <v>9</v>
      </c>
      <c r="F330" s="14" t="s">
        <v>1471</v>
      </c>
      <c r="G330" s="15" t="s">
        <v>1472</v>
      </c>
      <c r="H330" s="16">
        <v>27514</v>
      </c>
      <c r="I330" s="17">
        <v>195</v>
      </c>
      <c r="J330" s="18" t="s">
        <v>1473</v>
      </c>
      <c r="K330" s="149" t="s">
        <v>1548</v>
      </c>
      <c r="L330" s="19" t="s">
        <v>3144</v>
      </c>
      <c r="M330" s="20" t="s">
        <v>1474</v>
      </c>
      <c r="N330" s="20" t="s">
        <v>1475</v>
      </c>
      <c r="O330" s="62" t="s">
        <v>2919</v>
      </c>
      <c r="P330" s="62" t="s">
        <v>1888</v>
      </c>
      <c r="Q330" s="551" t="s">
        <v>3187</v>
      </c>
      <c r="R330" s="218"/>
      <c r="S330" s="220"/>
      <c r="T330" s="220"/>
      <c r="U330" s="220"/>
      <c r="V330" s="220"/>
      <c r="W330" s="546"/>
      <c r="X330" s="546"/>
      <c r="Y330" s="219">
        <v>123</v>
      </c>
      <c r="Z330" s="5"/>
    </row>
    <row r="331" spans="1:26">
      <c r="A331" s="62" t="s">
        <v>1476</v>
      </c>
      <c r="B331" s="1">
        <v>15</v>
      </c>
      <c r="C331" s="2">
        <v>331</v>
      </c>
      <c r="D331" s="13" t="s">
        <v>3018</v>
      </c>
      <c r="E331" s="1" t="s">
        <v>9</v>
      </c>
      <c r="F331" s="14" t="s">
        <v>1477</v>
      </c>
      <c r="G331" s="15" t="s">
        <v>2489</v>
      </c>
      <c r="H331" s="16">
        <v>27515</v>
      </c>
      <c r="I331" s="17">
        <v>197</v>
      </c>
      <c r="J331" s="18" t="s">
        <v>1478</v>
      </c>
      <c r="K331" s="149" t="s">
        <v>1548</v>
      </c>
      <c r="L331" s="19" t="s">
        <v>2213</v>
      </c>
      <c r="M331" s="20" t="s">
        <v>1479</v>
      </c>
      <c r="N331" s="20" t="s">
        <v>1480</v>
      </c>
      <c r="O331" s="62"/>
      <c r="P331" s="62" t="s">
        <v>1889</v>
      </c>
      <c r="Q331" s="551"/>
      <c r="R331" s="218"/>
      <c r="S331" s="220"/>
      <c r="T331" s="220"/>
      <c r="U331" s="220"/>
      <c r="V331" s="220"/>
      <c r="W331" s="546"/>
      <c r="X331" s="546"/>
      <c r="Y331" s="219"/>
      <c r="Z331" s="5"/>
    </row>
    <row r="332" spans="1:26">
      <c r="A332" s="62" t="s">
        <v>1481</v>
      </c>
      <c r="B332" s="1">
        <v>16</v>
      </c>
      <c r="C332" s="2">
        <v>332</v>
      </c>
      <c r="D332" s="13" t="s">
        <v>3018</v>
      </c>
      <c r="E332" s="1" t="s">
        <v>9</v>
      </c>
      <c r="F332" s="14" t="s">
        <v>1482</v>
      </c>
      <c r="G332" s="15" t="s">
        <v>1483</v>
      </c>
      <c r="H332" s="16">
        <v>27516</v>
      </c>
      <c r="I332" s="17">
        <v>203</v>
      </c>
      <c r="J332" s="18" t="s">
        <v>1484</v>
      </c>
      <c r="K332" s="149" t="s">
        <v>1548</v>
      </c>
      <c r="L332" s="19" t="s">
        <v>2280</v>
      </c>
      <c r="M332" s="20" t="s">
        <v>1485</v>
      </c>
      <c r="N332" s="20" t="s">
        <v>1486</v>
      </c>
      <c r="O332" s="62" t="s">
        <v>2490</v>
      </c>
      <c r="P332" s="62" t="s">
        <v>1890</v>
      </c>
      <c r="Q332" s="551"/>
      <c r="R332" s="218"/>
      <c r="S332" s="220"/>
      <c r="T332" s="220"/>
      <c r="U332" s="220"/>
      <c r="V332" s="220"/>
      <c r="W332" s="546"/>
      <c r="X332" s="546"/>
      <c r="Y332" s="219"/>
      <c r="Z332" s="5"/>
    </row>
    <row r="333" spans="1:26">
      <c r="A333" s="62" t="s">
        <v>1487</v>
      </c>
      <c r="B333" s="1">
        <v>1</v>
      </c>
      <c r="C333" s="2">
        <v>333</v>
      </c>
      <c r="D333" s="21" t="s">
        <v>3021</v>
      </c>
      <c r="E333" s="1" t="s">
        <v>9</v>
      </c>
      <c r="F333" s="22" t="s">
        <v>9</v>
      </c>
      <c r="G333" s="23" t="s">
        <v>2491</v>
      </c>
      <c r="H333" s="24">
        <v>37501</v>
      </c>
      <c r="I333" s="25">
        <v>339</v>
      </c>
      <c r="J333" s="18" t="s">
        <v>1488</v>
      </c>
      <c r="K333" s="149" t="s">
        <v>1548</v>
      </c>
      <c r="L333" s="19" t="s">
        <v>2214</v>
      </c>
      <c r="M333" s="20" t="s">
        <v>1489</v>
      </c>
      <c r="N333" s="20" t="s">
        <v>1490</v>
      </c>
      <c r="O333" s="62"/>
      <c r="P333" s="62" t="s">
        <v>1974</v>
      </c>
      <c r="Q333" s="551"/>
      <c r="R333" s="218"/>
      <c r="S333" s="220"/>
      <c r="T333" s="220"/>
      <c r="U333" s="220"/>
      <c r="V333" s="220"/>
      <c r="W333" s="546"/>
      <c r="X333" s="546"/>
      <c r="Y333" s="219"/>
      <c r="Z333" s="5"/>
    </row>
    <row r="334" spans="1:26">
      <c r="A334" s="62" t="s">
        <v>1491</v>
      </c>
      <c r="B334" s="1">
        <v>2</v>
      </c>
      <c r="C334" s="2">
        <v>334</v>
      </c>
      <c r="D334" s="21" t="s">
        <v>3021</v>
      </c>
      <c r="E334" s="1" t="s">
        <v>9</v>
      </c>
      <c r="F334" s="22" t="s">
        <v>1403</v>
      </c>
      <c r="G334" s="23" t="s">
        <v>2485</v>
      </c>
      <c r="H334" s="24">
        <v>37502</v>
      </c>
      <c r="I334" s="25">
        <v>340</v>
      </c>
      <c r="J334" s="18" t="s">
        <v>1404</v>
      </c>
      <c r="K334" s="149" t="s">
        <v>1548</v>
      </c>
      <c r="L334" s="19" t="s">
        <v>2206</v>
      </c>
      <c r="M334" s="20" t="s">
        <v>1492</v>
      </c>
      <c r="N334" s="20" t="s">
        <v>1493</v>
      </c>
      <c r="O334" s="62"/>
      <c r="P334" s="62" t="s">
        <v>1975</v>
      </c>
      <c r="Q334" s="551"/>
      <c r="R334" s="218"/>
      <c r="S334" s="220"/>
      <c r="T334" s="220"/>
      <c r="U334" s="220"/>
      <c r="V334" s="220"/>
      <c r="W334" s="546"/>
      <c r="X334" s="546"/>
      <c r="Y334" s="219"/>
      <c r="Z334" s="5"/>
    </row>
    <row r="335" spans="1:26">
      <c r="A335" s="62" t="s">
        <v>1494</v>
      </c>
      <c r="B335" s="1">
        <v>3</v>
      </c>
      <c r="C335" s="2">
        <v>335</v>
      </c>
      <c r="D335" s="21" t="s">
        <v>3021</v>
      </c>
      <c r="E335" s="1" t="s">
        <v>9</v>
      </c>
      <c r="F335" s="22" t="s">
        <v>1495</v>
      </c>
      <c r="G335" s="23" t="s">
        <v>1496</v>
      </c>
      <c r="H335" s="24">
        <v>37503</v>
      </c>
      <c r="I335" s="25">
        <v>356</v>
      </c>
      <c r="J335" s="18" t="s">
        <v>1497</v>
      </c>
      <c r="K335" s="149" t="s">
        <v>1548</v>
      </c>
      <c r="L335" s="19" t="s">
        <v>2215</v>
      </c>
      <c r="M335" s="20" t="s">
        <v>1498</v>
      </c>
      <c r="N335" s="20" t="s">
        <v>1499</v>
      </c>
      <c r="O335" s="62"/>
      <c r="P335" s="62" t="s">
        <v>1976</v>
      </c>
      <c r="Q335" s="551"/>
      <c r="R335" s="218"/>
      <c r="S335" s="220"/>
      <c r="T335" s="220"/>
      <c r="U335" s="220"/>
      <c r="V335" s="220"/>
      <c r="W335" s="546"/>
      <c r="X335" s="546"/>
      <c r="Y335" s="219"/>
      <c r="Z335" s="5"/>
    </row>
    <row r="336" spans="1:26">
      <c r="A336" s="62" t="s">
        <v>1500</v>
      </c>
      <c r="B336" s="1">
        <v>4</v>
      </c>
      <c r="C336" s="2">
        <v>336</v>
      </c>
      <c r="D336" s="21" t="s">
        <v>3021</v>
      </c>
      <c r="E336" s="1" t="s">
        <v>9</v>
      </c>
      <c r="F336" s="22" t="s">
        <v>1431</v>
      </c>
      <c r="G336" s="23" t="s">
        <v>1432</v>
      </c>
      <c r="H336" s="24">
        <v>37504</v>
      </c>
      <c r="I336" s="25">
        <v>366</v>
      </c>
      <c r="J336" s="18" t="s">
        <v>1501</v>
      </c>
      <c r="K336" s="149" t="s">
        <v>1548</v>
      </c>
      <c r="L336" s="19" t="s">
        <v>3145</v>
      </c>
      <c r="M336" s="20" t="s">
        <v>1502</v>
      </c>
      <c r="N336" s="20" t="s">
        <v>1503</v>
      </c>
      <c r="O336" s="62" t="s">
        <v>2920</v>
      </c>
      <c r="P336" s="62" t="s">
        <v>1977</v>
      </c>
      <c r="Q336" s="551"/>
      <c r="R336" s="218"/>
      <c r="S336" s="220"/>
      <c r="T336" s="220"/>
      <c r="U336" s="220"/>
      <c r="V336" s="220"/>
      <c r="W336" s="546"/>
      <c r="X336" s="546"/>
      <c r="Y336" s="219"/>
      <c r="Z336" s="5"/>
    </row>
    <row r="337" spans="1:26">
      <c r="A337" s="62" t="s">
        <v>1504</v>
      </c>
      <c r="B337" s="1">
        <v>5</v>
      </c>
      <c r="C337" s="2">
        <v>337</v>
      </c>
      <c r="D337" s="21" t="s">
        <v>3021</v>
      </c>
      <c r="E337" s="1" t="s">
        <v>9</v>
      </c>
      <c r="F337" s="22" t="s">
        <v>1460</v>
      </c>
      <c r="G337" s="23" t="s">
        <v>2492</v>
      </c>
      <c r="H337" s="24">
        <v>37505</v>
      </c>
      <c r="I337" s="25">
        <v>378</v>
      </c>
      <c r="J337" s="18" t="s">
        <v>1505</v>
      </c>
      <c r="K337" s="149" t="s">
        <v>1548</v>
      </c>
      <c r="L337" s="19" t="s">
        <v>2216</v>
      </c>
      <c r="M337" s="20" t="s">
        <v>1506</v>
      </c>
      <c r="N337" s="20" t="s">
        <v>1507</v>
      </c>
      <c r="O337" s="62"/>
      <c r="P337" s="62" t="s">
        <v>1978</v>
      </c>
      <c r="Q337" s="551"/>
      <c r="R337" s="218"/>
      <c r="S337" s="220"/>
      <c r="T337" s="220"/>
      <c r="U337" s="220"/>
      <c r="V337" s="220"/>
      <c r="W337" s="546"/>
      <c r="X337" s="546"/>
      <c r="Y337" s="219"/>
      <c r="Z337" s="5"/>
    </row>
    <row r="338" spans="1:26">
      <c r="A338" s="62" t="s">
        <v>1508</v>
      </c>
      <c r="B338" s="1">
        <v>6</v>
      </c>
      <c r="C338" s="2">
        <v>338</v>
      </c>
      <c r="D338" s="21" t="s">
        <v>3021</v>
      </c>
      <c r="E338" s="1" t="s">
        <v>9</v>
      </c>
      <c r="F338" s="22" t="s">
        <v>1449</v>
      </c>
      <c r="G338" s="23" t="s">
        <v>1450</v>
      </c>
      <c r="H338" s="24">
        <v>37506</v>
      </c>
      <c r="I338" s="25">
        <v>391</v>
      </c>
      <c r="J338" s="18" t="s">
        <v>1451</v>
      </c>
      <c r="K338" s="149" t="s">
        <v>1548</v>
      </c>
      <c r="L338" s="19" t="s">
        <v>2217</v>
      </c>
      <c r="M338" s="20" t="s">
        <v>1509</v>
      </c>
      <c r="N338" s="20" t="s">
        <v>1510</v>
      </c>
      <c r="O338" s="62"/>
      <c r="P338" s="62" t="s">
        <v>1979</v>
      </c>
      <c r="Q338" s="551"/>
      <c r="R338" s="218"/>
      <c r="S338" s="220"/>
      <c r="T338" s="220"/>
      <c r="U338" s="220"/>
      <c r="V338" s="220"/>
      <c r="W338" s="546"/>
      <c r="X338" s="546"/>
      <c r="Y338" s="219"/>
      <c r="Z338" s="5"/>
    </row>
    <row r="339" spans="1:26">
      <c r="A339" s="62" t="s">
        <v>1511</v>
      </c>
      <c r="B339" s="1">
        <v>7</v>
      </c>
      <c r="C339" s="2">
        <v>339</v>
      </c>
      <c r="D339" s="21" t="s">
        <v>3021</v>
      </c>
      <c r="E339" s="1" t="s">
        <v>9</v>
      </c>
      <c r="F339" s="22" t="s">
        <v>1443</v>
      </c>
      <c r="G339" s="23" t="s">
        <v>1444</v>
      </c>
      <c r="H339" s="24">
        <v>37507</v>
      </c>
      <c r="I339" s="25">
        <v>393</v>
      </c>
      <c r="J339" s="18" t="s">
        <v>1478</v>
      </c>
      <c r="K339" s="149" t="s">
        <v>1548</v>
      </c>
      <c r="L339" s="19" t="s">
        <v>2213</v>
      </c>
      <c r="M339" s="20" t="s">
        <v>1512</v>
      </c>
      <c r="N339" s="20" t="s">
        <v>1513</v>
      </c>
      <c r="O339" s="62"/>
      <c r="P339" s="62" t="s">
        <v>1980</v>
      </c>
      <c r="Q339" s="551"/>
      <c r="R339" s="218"/>
      <c r="S339" s="220"/>
      <c r="T339" s="220"/>
      <c r="U339" s="220"/>
      <c r="V339" s="220"/>
      <c r="W339" s="546"/>
      <c r="X339" s="546"/>
      <c r="Y339" s="219"/>
      <c r="Z339" s="5"/>
    </row>
    <row r="340" spans="1:26">
      <c r="A340" s="62" t="s">
        <v>1514</v>
      </c>
      <c r="B340" s="1">
        <v>8</v>
      </c>
      <c r="C340" s="2">
        <v>340</v>
      </c>
      <c r="D340" s="21" t="s">
        <v>3021</v>
      </c>
      <c r="E340" s="1" t="s">
        <v>9</v>
      </c>
      <c r="F340" s="22" t="s">
        <v>1437</v>
      </c>
      <c r="G340" s="23" t="s">
        <v>1438</v>
      </c>
      <c r="H340" s="24">
        <v>37508</v>
      </c>
      <c r="I340" s="25">
        <v>394</v>
      </c>
      <c r="J340" s="18" t="s">
        <v>1439</v>
      </c>
      <c r="K340" s="149" t="s">
        <v>1548</v>
      </c>
      <c r="L340" s="19" t="s">
        <v>2218</v>
      </c>
      <c r="M340" s="20" t="s">
        <v>1515</v>
      </c>
      <c r="N340" s="20" t="s">
        <v>1516</v>
      </c>
      <c r="O340" s="62"/>
      <c r="P340" s="62" t="s">
        <v>1981</v>
      </c>
      <c r="Q340" s="551"/>
      <c r="R340" s="218"/>
      <c r="S340" s="220"/>
      <c r="T340" s="220"/>
      <c r="U340" s="220"/>
      <c r="V340" s="220"/>
      <c r="W340" s="546"/>
      <c r="X340" s="546"/>
      <c r="Y340" s="219"/>
      <c r="Z340" s="5"/>
    </row>
    <row r="341" spans="1:26">
      <c r="A341" s="62" t="s">
        <v>1517</v>
      </c>
      <c r="B341" s="1">
        <v>9</v>
      </c>
      <c r="C341" s="2">
        <v>341</v>
      </c>
      <c r="D341" s="21" t="s">
        <v>3021</v>
      </c>
      <c r="E341" s="1" t="s">
        <v>9</v>
      </c>
      <c r="F341" s="22" t="s">
        <v>1518</v>
      </c>
      <c r="G341" s="23" t="s">
        <v>2493</v>
      </c>
      <c r="H341" s="24">
        <v>37509</v>
      </c>
      <c r="I341" s="25">
        <v>398</v>
      </c>
      <c r="J341" s="18" t="s">
        <v>1519</v>
      </c>
      <c r="K341" s="149" t="s">
        <v>1548</v>
      </c>
      <c r="L341" s="19" t="s">
        <v>2219</v>
      </c>
      <c r="M341" s="20" t="s">
        <v>1520</v>
      </c>
      <c r="N341" s="20" t="s">
        <v>1521</v>
      </c>
      <c r="O341" s="62"/>
      <c r="P341" s="62" t="s">
        <v>1982</v>
      </c>
      <c r="Q341" s="551"/>
      <c r="R341" s="218"/>
      <c r="S341" s="220"/>
      <c r="T341" s="220"/>
      <c r="U341" s="220"/>
      <c r="V341" s="220"/>
      <c r="W341" s="546"/>
      <c r="X341" s="546"/>
      <c r="Y341" s="219"/>
      <c r="Z341" s="5"/>
    </row>
    <row r="342" spans="1:26">
      <c r="A342" s="62" t="s">
        <v>1522</v>
      </c>
      <c r="B342" s="26">
        <v>1</v>
      </c>
      <c r="C342" s="2">
        <v>342</v>
      </c>
      <c r="D342" s="26" t="s">
        <v>143</v>
      </c>
      <c r="E342" s="1" t="s">
        <v>9</v>
      </c>
      <c r="F342" s="27" t="s">
        <v>3076</v>
      </c>
      <c r="G342" s="28" t="s">
        <v>1398</v>
      </c>
      <c r="H342" s="29"/>
      <c r="I342" s="30"/>
      <c r="J342" s="18" t="s">
        <v>1523</v>
      </c>
      <c r="K342" s="149" t="s">
        <v>1548</v>
      </c>
      <c r="L342" s="19" t="s">
        <v>2220</v>
      </c>
      <c r="M342" s="20" t="s">
        <v>1524</v>
      </c>
      <c r="N342" s="20" t="s">
        <v>2494</v>
      </c>
      <c r="O342" s="62"/>
      <c r="P342" s="62" t="s">
        <v>1991</v>
      </c>
      <c r="Q342" s="551"/>
      <c r="R342" s="218"/>
      <c r="S342" s="220"/>
      <c r="T342" s="220"/>
      <c r="U342" s="220"/>
      <c r="V342" s="220"/>
      <c r="W342" s="546"/>
      <c r="X342" s="546"/>
      <c r="Y342" s="219"/>
      <c r="Z342" s="5"/>
    </row>
    <row r="343" spans="1:26">
      <c r="A343" s="62" t="s">
        <v>3153</v>
      </c>
      <c r="B343" s="26">
        <v>2</v>
      </c>
      <c r="C343" s="2">
        <v>343</v>
      </c>
      <c r="D343" s="26" t="s">
        <v>143</v>
      </c>
      <c r="E343" s="1" t="s">
        <v>9</v>
      </c>
      <c r="F343" s="27" t="s">
        <v>3154</v>
      </c>
      <c r="G343" s="28" t="s">
        <v>3155</v>
      </c>
      <c r="H343" s="29"/>
      <c r="I343" s="30"/>
      <c r="J343" s="543" t="s">
        <v>3156</v>
      </c>
      <c r="K343" s="544" t="s">
        <v>1548</v>
      </c>
      <c r="L343" s="19" t="s">
        <v>3157</v>
      </c>
      <c r="M343" s="20" t="s">
        <v>3158</v>
      </c>
      <c r="N343" s="20" t="s">
        <v>3159</v>
      </c>
      <c r="O343" s="62" t="s">
        <v>3160</v>
      </c>
      <c r="P343" s="62" t="s">
        <v>3161</v>
      </c>
      <c r="Q343" s="551"/>
      <c r="R343" s="218"/>
      <c r="S343" s="220"/>
      <c r="T343" s="220"/>
      <c r="U343" s="220"/>
      <c r="V343" s="545"/>
      <c r="W343" s="546"/>
      <c r="X343" s="546"/>
      <c r="Y343" s="219">
        <v>15</v>
      </c>
      <c r="Z343" s="5"/>
    </row>
    <row r="344" spans="1:26">
      <c r="A344" s="186" t="s">
        <v>2662</v>
      </c>
      <c r="B344" s="41" t="s">
        <v>3049</v>
      </c>
      <c r="C344" s="2">
        <v>343</v>
      </c>
      <c r="D344" s="41" t="s">
        <v>3046</v>
      </c>
      <c r="E344" s="1" t="s">
        <v>9</v>
      </c>
      <c r="F344" s="42" t="s">
        <v>3077</v>
      </c>
      <c r="G344" s="43" t="s">
        <v>2495</v>
      </c>
      <c r="H344" s="44"/>
      <c r="I344" s="45"/>
      <c r="J344" s="18" t="s">
        <v>1525</v>
      </c>
      <c r="K344" s="149" t="s">
        <v>1548</v>
      </c>
      <c r="L344" s="19" t="s">
        <v>1663</v>
      </c>
      <c r="M344" s="20" t="s">
        <v>1526</v>
      </c>
      <c r="N344" s="20"/>
      <c r="O344" s="62"/>
      <c r="P344" s="62" t="s">
        <v>2663</v>
      </c>
      <c r="Q344" s="551"/>
      <c r="R344" s="218"/>
      <c r="S344" s="220"/>
      <c r="T344" s="220"/>
      <c r="U344" s="220"/>
      <c r="V344" s="220"/>
      <c r="W344" s="527"/>
      <c r="X344" s="546"/>
      <c r="Y344" s="219"/>
      <c r="Z344" s="5"/>
    </row>
    <row r="345" spans="1:26">
      <c r="A345" s="186" t="s">
        <v>2496</v>
      </c>
      <c r="B345" s="41" t="s">
        <v>3049</v>
      </c>
      <c r="C345" s="2">
        <v>344</v>
      </c>
      <c r="D345" s="41" t="s">
        <v>3046</v>
      </c>
      <c r="E345" s="1" t="s">
        <v>9</v>
      </c>
      <c r="F345" s="42" t="s">
        <v>3078</v>
      </c>
      <c r="G345" s="43" t="s">
        <v>2497</v>
      </c>
      <c r="H345" s="44"/>
      <c r="I345" s="45"/>
      <c r="J345" s="18" t="s">
        <v>1527</v>
      </c>
      <c r="K345" s="149" t="s">
        <v>1548</v>
      </c>
      <c r="L345" s="19" t="s">
        <v>1664</v>
      </c>
      <c r="M345" s="20" t="s">
        <v>1528</v>
      </c>
      <c r="N345" s="20"/>
      <c r="O345" s="62"/>
      <c r="P345" s="62" t="s">
        <v>2664</v>
      </c>
      <c r="Q345" s="551"/>
      <c r="R345" s="218"/>
      <c r="S345" s="220"/>
      <c r="T345" s="220"/>
      <c r="U345" s="220"/>
      <c r="V345" s="220"/>
      <c r="W345" s="527"/>
      <c r="X345" s="546"/>
      <c r="Y345" s="219"/>
      <c r="Z345" s="5"/>
    </row>
    <row r="346" spans="1:26">
      <c r="A346" s="186" t="s">
        <v>3079</v>
      </c>
      <c r="B346" s="41" t="s">
        <v>3049</v>
      </c>
      <c r="C346" s="2">
        <v>345</v>
      </c>
      <c r="D346" s="41" t="s">
        <v>3046</v>
      </c>
      <c r="E346" s="1" t="s">
        <v>9</v>
      </c>
      <c r="F346" s="42" t="s">
        <v>3080</v>
      </c>
      <c r="G346" s="43" t="s">
        <v>2498</v>
      </c>
      <c r="H346" s="44"/>
      <c r="I346" s="45"/>
      <c r="J346" s="18" t="s">
        <v>1519</v>
      </c>
      <c r="K346" s="149" t="s">
        <v>1548</v>
      </c>
      <c r="L346" s="19" t="s">
        <v>1665</v>
      </c>
      <c r="M346" s="20" t="s">
        <v>1529</v>
      </c>
      <c r="N346" s="20"/>
      <c r="O346" s="62"/>
      <c r="P346" s="62" t="s">
        <v>2665</v>
      </c>
      <c r="Q346" s="551"/>
      <c r="R346" s="218"/>
      <c r="S346" s="220"/>
      <c r="T346" s="220"/>
      <c r="U346" s="220"/>
      <c r="V346" s="220"/>
      <c r="W346" s="527"/>
      <c r="X346" s="546"/>
      <c r="Y346" s="219"/>
      <c r="Z346" s="5"/>
    </row>
    <row r="347" spans="1:26">
      <c r="A347" s="186" t="s">
        <v>2499</v>
      </c>
      <c r="B347" s="41" t="s">
        <v>3049</v>
      </c>
      <c r="C347" s="2">
        <v>346</v>
      </c>
      <c r="D347" s="41" t="s">
        <v>3046</v>
      </c>
      <c r="E347" s="1" t="s">
        <v>1530</v>
      </c>
      <c r="F347" s="42" t="s">
        <v>3081</v>
      </c>
      <c r="G347" s="43" t="s">
        <v>2500</v>
      </c>
      <c r="H347" s="44"/>
      <c r="I347" s="45"/>
      <c r="J347" s="18" t="s">
        <v>1531</v>
      </c>
      <c r="K347" s="149" t="s">
        <v>2501</v>
      </c>
      <c r="L347" s="19" t="s">
        <v>2281</v>
      </c>
      <c r="M347" s="20" t="s">
        <v>1532</v>
      </c>
      <c r="N347" s="20"/>
      <c r="O347" s="62"/>
      <c r="P347" s="62" t="s">
        <v>2666</v>
      </c>
      <c r="Q347" s="551"/>
      <c r="R347" s="218"/>
      <c r="S347" s="220"/>
      <c r="T347" s="220"/>
      <c r="U347" s="220"/>
      <c r="V347" s="220"/>
      <c r="W347" s="527"/>
      <c r="X347" s="546"/>
      <c r="Y347" s="219"/>
      <c r="Z347" s="5"/>
    </row>
    <row r="348" spans="1:26">
      <c r="A348" s="186" t="s">
        <v>2502</v>
      </c>
      <c r="B348" s="41" t="s">
        <v>3049</v>
      </c>
      <c r="C348" s="2">
        <v>347</v>
      </c>
      <c r="D348" s="41" t="s">
        <v>3046</v>
      </c>
      <c r="E348" s="1" t="s">
        <v>1533</v>
      </c>
      <c r="F348" s="42" t="s">
        <v>3082</v>
      </c>
      <c r="G348" s="43" t="s">
        <v>1534</v>
      </c>
      <c r="H348" s="44"/>
      <c r="I348" s="45"/>
      <c r="J348" s="18" t="s">
        <v>1535</v>
      </c>
      <c r="K348" s="149" t="s">
        <v>2503</v>
      </c>
      <c r="L348" s="19" t="s">
        <v>2221</v>
      </c>
      <c r="M348" s="20" t="s">
        <v>1536</v>
      </c>
      <c r="N348" s="20"/>
      <c r="O348" s="62"/>
      <c r="P348" s="62" t="s">
        <v>2667</v>
      </c>
      <c r="Q348" s="551"/>
      <c r="R348" s="218"/>
      <c r="S348" s="220"/>
      <c r="T348" s="220"/>
      <c r="U348" s="220"/>
      <c r="V348" s="220"/>
      <c r="W348" s="527"/>
      <c r="X348" s="546"/>
      <c r="Y348" s="219"/>
      <c r="Z348" s="5"/>
    </row>
    <row r="349" spans="1:26">
      <c r="A349" s="186" t="s">
        <v>2504</v>
      </c>
      <c r="B349" s="41" t="s">
        <v>3049</v>
      </c>
      <c r="C349" s="2">
        <v>348</v>
      </c>
      <c r="D349" s="41" t="s">
        <v>3046</v>
      </c>
      <c r="E349" s="1" t="s">
        <v>1533</v>
      </c>
      <c r="F349" s="42" t="s">
        <v>3083</v>
      </c>
      <c r="G349" s="43" t="s">
        <v>2505</v>
      </c>
      <c r="H349" s="44"/>
      <c r="I349" s="45"/>
      <c r="J349" s="18" t="s">
        <v>1537</v>
      </c>
      <c r="K349" s="149" t="s">
        <v>2503</v>
      </c>
      <c r="L349" s="19" t="s">
        <v>2282</v>
      </c>
      <c r="M349" s="20" t="s">
        <v>1538</v>
      </c>
      <c r="N349" s="20"/>
      <c r="O349" s="62"/>
      <c r="P349" s="62" t="s">
        <v>2668</v>
      </c>
      <c r="Q349" s="551"/>
      <c r="R349" s="218"/>
      <c r="S349" s="220"/>
      <c r="T349" s="220"/>
      <c r="U349" s="220"/>
      <c r="V349" s="220"/>
      <c r="W349" s="527"/>
      <c r="X349" s="546"/>
      <c r="Y349" s="219"/>
      <c r="Z349" s="5"/>
    </row>
    <row r="350" spans="1:26" ht="18">
      <c r="A350" s="62" t="s">
        <v>3084</v>
      </c>
      <c r="B350" s="5"/>
      <c r="C350" s="5">
        <v>349</v>
      </c>
      <c r="D350" s="5"/>
      <c r="E350" s="219" t="s">
        <v>2996</v>
      </c>
      <c r="F350" s="5"/>
      <c r="G350" s="5"/>
      <c r="H350" s="5"/>
      <c r="I350" s="5"/>
      <c r="J350" s="5" t="s">
        <v>2997</v>
      </c>
      <c r="K350" s="62" t="s">
        <v>3085</v>
      </c>
      <c r="L350" s="19" t="s">
        <v>3086</v>
      </c>
      <c r="M350" s="5" t="s">
        <v>2998</v>
      </c>
      <c r="N350" s="5" t="s">
        <v>41</v>
      </c>
      <c r="O350" s="62" t="s">
        <v>3087</v>
      </c>
      <c r="P350" s="62" t="s">
        <v>2999</v>
      </c>
      <c r="Q350" s="552"/>
      <c r="R350" s="62"/>
      <c r="S350" s="221"/>
      <c r="T350" s="221"/>
      <c r="U350" s="221"/>
      <c r="V350" s="221"/>
      <c r="W350" s="546"/>
      <c r="X350" s="546"/>
      <c r="Y350" s="496" t="s">
        <v>3088</v>
      </c>
      <c r="Z350" s="462" t="s">
        <v>3089</v>
      </c>
    </row>
    <row r="351" spans="1:26">
      <c r="Q351" s="553"/>
    </row>
    <row r="352" spans="1:26">
      <c r="Q352" s="553"/>
    </row>
    <row r="353" spans="17:17">
      <c r="Q353" s="553"/>
    </row>
    <row r="354" spans="17:17">
      <c r="Q354" s="553"/>
    </row>
    <row r="355" spans="17:17">
      <c r="Q355" s="553"/>
    </row>
    <row r="356" spans="17:17">
      <c r="Q356" s="553"/>
    </row>
    <row r="357" spans="17:17">
      <c r="Q357" s="553"/>
    </row>
    <row r="358" spans="17:17">
      <c r="Q358" s="553"/>
    </row>
    <row r="359" spans="17:17">
      <c r="Q359" s="553"/>
    </row>
    <row r="360" spans="17:17">
      <c r="Q360" s="553"/>
    </row>
    <row r="361" spans="17:17">
      <c r="Q361" s="553"/>
    </row>
    <row r="362" spans="17:17">
      <c r="Q362" s="553"/>
    </row>
    <row r="363" spans="17:17">
      <c r="Q363" s="553"/>
    </row>
    <row r="364" spans="17:17">
      <c r="Q364" s="553"/>
    </row>
    <row r="365" spans="17:17">
      <c r="Q365" s="553"/>
    </row>
    <row r="366" spans="17:17">
      <c r="Q366" s="553"/>
    </row>
    <row r="367" spans="17:17">
      <c r="Q367" s="553"/>
    </row>
    <row r="368" spans="17:17">
      <c r="Q368" s="553"/>
    </row>
    <row r="369" spans="17:17">
      <c r="Q369" s="553"/>
    </row>
    <row r="370" spans="17:17">
      <c r="Q370" s="553"/>
    </row>
    <row r="371" spans="17:17">
      <c r="Q371" s="553"/>
    </row>
    <row r="372" spans="17:17">
      <c r="Q372" s="553"/>
    </row>
    <row r="373" spans="17:17">
      <c r="Q373" s="553"/>
    </row>
    <row r="374" spans="17:17">
      <c r="Q374" s="553"/>
    </row>
    <row r="375" spans="17:17">
      <c r="Q375" s="553"/>
    </row>
    <row r="376" spans="17:17">
      <c r="Q376" s="553"/>
    </row>
    <row r="377" spans="17:17">
      <c r="Q377" s="553"/>
    </row>
    <row r="378" spans="17:17">
      <c r="Q378" s="553"/>
    </row>
    <row r="379" spans="17:17">
      <c r="Q379" s="553"/>
    </row>
    <row r="380" spans="17:17">
      <c r="Q380" s="553"/>
    </row>
    <row r="381" spans="17:17">
      <c r="Q381" s="553"/>
    </row>
    <row r="382" spans="17:17">
      <c r="Q382" s="553"/>
    </row>
    <row r="383" spans="17:17">
      <c r="Q383" s="553"/>
    </row>
    <row r="384" spans="17:17">
      <c r="Q384" s="553"/>
    </row>
    <row r="385" spans="17:17">
      <c r="Q385" s="553"/>
    </row>
    <row r="386" spans="17:17">
      <c r="Q386" s="553"/>
    </row>
    <row r="387" spans="17:17">
      <c r="Q387" s="553"/>
    </row>
    <row r="388" spans="17:17">
      <c r="Q388" s="553"/>
    </row>
    <row r="389" spans="17:17">
      <c r="Q389" s="553"/>
    </row>
    <row r="390" spans="17:17">
      <c r="Q390" s="553"/>
    </row>
    <row r="391" spans="17:17">
      <c r="Q391" s="553"/>
    </row>
    <row r="392" spans="17:17">
      <c r="Q392" s="553"/>
    </row>
    <row r="393" spans="17:17">
      <c r="Q393" s="553"/>
    </row>
    <row r="394" spans="17:17">
      <c r="Q394" s="553"/>
    </row>
    <row r="395" spans="17:17">
      <c r="Q395" s="553"/>
    </row>
    <row r="396" spans="17:17">
      <c r="Q396" s="553"/>
    </row>
    <row r="397" spans="17:17">
      <c r="Q397" s="553"/>
    </row>
    <row r="398" spans="17:17">
      <c r="Q398" s="553"/>
    </row>
    <row r="399" spans="17:17">
      <c r="Q399" s="553"/>
    </row>
    <row r="400" spans="17:17">
      <c r="Q400" s="553"/>
    </row>
    <row r="401" spans="17:17">
      <c r="Q401" s="553"/>
    </row>
    <row r="402" spans="17:17">
      <c r="Q402" s="553"/>
    </row>
    <row r="403" spans="17:17">
      <c r="Q403" s="553"/>
    </row>
    <row r="404" spans="17:17">
      <c r="Q404" s="553"/>
    </row>
    <row r="405" spans="17:17">
      <c r="Q405" s="553"/>
    </row>
    <row r="406" spans="17:17">
      <c r="Q406" s="553"/>
    </row>
    <row r="407" spans="17:17">
      <c r="Q407" s="553"/>
    </row>
    <row r="408" spans="17:17">
      <c r="Q408" s="553"/>
    </row>
    <row r="409" spans="17:17">
      <c r="Q409" s="553"/>
    </row>
    <row r="410" spans="17:17">
      <c r="Q410" s="553"/>
    </row>
    <row r="411" spans="17:17">
      <c r="Q411" s="553"/>
    </row>
    <row r="412" spans="17:17">
      <c r="Q412" s="553"/>
    </row>
    <row r="413" spans="17:17">
      <c r="Q413" s="553"/>
    </row>
    <row r="414" spans="17:17">
      <c r="Q414" s="553"/>
    </row>
    <row r="415" spans="17:17">
      <c r="Q415" s="553"/>
    </row>
    <row r="416" spans="17:17">
      <c r="Q416" s="553"/>
    </row>
    <row r="417" spans="17:17">
      <c r="Q417" s="553"/>
    </row>
    <row r="418" spans="17:17">
      <c r="Q418" s="553"/>
    </row>
    <row r="419" spans="17:17">
      <c r="Q419" s="553"/>
    </row>
    <row r="420" spans="17:17">
      <c r="Q420" s="553"/>
    </row>
    <row r="421" spans="17:17">
      <c r="Q421" s="553"/>
    </row>
    <row r="422" spans="17:17">
      <c r="Q422" s="553"/>
    </row>
    <row r="423" spans="17:17">
      <c r="Q423" s="553"/>
    </row>
    <row r="424" spans="17:17">
      <c r="Q424" s="553"/>
    </row>
    <row r="425" spans="17:17">
      <c r="Q425" s="553"/>
    </row>
    <row r="426" spans="17:17">
      <c r="Q426" s="553"/>
    </row>
    <row r="427" spans="17:17">
      <c r="Q427" s="553"/>
    </row>
    <row r="428" spans="17:17">
      <c r="Q428" s="553"/>
    </row>
    <row r="429" spans="17:17">
      <c r="Q429" s="553"/>
    </row>
    <row r="430" spans="17:17">
      <c r="Q430" s="553"/>
    </row>
    <row r="431" spans="17:17">
      <c r="Q431" s="553"/>
    </row>
    <row r="432" spans="17:17">
      <c r="Q432" s="553"/>
    </row>
    <row r="433" spans="17:17">
      <c r="Q433" s="553"/>
    </row>
    <row r="434" spans="17:17">
      <c r="Q434" s="553"/>
    </row>
    <row r="435" spans="17:17">
      <c r="Q435" s="553"/>
    </row>
    <row r="436" spans="17:17">
      <c r="Q436" s="553"/>
    </row>
    <row r="437" spans="17:17">
      <c r="Q437" s="553"/>
    </row>
    <row r="438" spans="17:17">
      <c r="Q438" s="553"/>
    </row>
    <row r="439" spans="17:17">
      <c r="Q439" s="553"/>
    </row>
    <row r="440" spans="17:17">
      <c r="Q440" s="553"/>
    </row>
    <row r="441" spans="17:17">
      <c r="Q441" s="553"/>
    </row>
    <row r="442" spans="17:17">
      <c r="Q442" s="553"/>
    </row>
    <row r="443" spans="17:17">
      <c r="Q443" s="553"/>
    </row>
    <row r="444" spans="17:17">
      <c r="Q444" s="553"/>
    </row>
    <row r="445" spans="17:17">
      <c r="Q445" s="553"/>
    </row>
    <row r="446" spans="17:17">
      <c r="Q446" s="553"/>
    </row>
    <row r="447" spans="17:17">
      <c r="Q447" s="553"/>
    </row>
    <row r="448" spans="17:17">
      <c r="Q448" s="553"/>
    </row>
    <row r="449" spans="17:17">
      <c r="Q449" s="553"/>
    </row>
    <row r="450" spans="17:17">
      <c r="Q450" s="553"/>
    </row>
    <row r="451" spans="17:17">
      <c r="Q451" s="553"/>
    </row>
    <row r="452" spans="17:17">
      <c r="Q452" s="553"/>
    </row>
    <row r="453" spans="17:17">
      <c r="Q453" s="553"/>
    </row>
    <row r="454" spans="17:17">
      <c r="Q454" s="553"/>
    </row>
    <row r="455" spans="17:17">
      <c r="Q455" s="553"/>
    </row>
    <row r="456" spans="17:17">
      <c r="Q456" s="553"/>
    </row>
    <row r="457" spans="17:17">
      <c r="Q457" s="553"/>
    </row>
    <row r="458" spans="17:17">
      <c r="Q458" s="553"/>
    </row>
    <row r="459" spans="17:17">
      <c r="Q459" s="553"/>
    </row>
    <row r="460" spans="17:17">
      <c r="Q460" s="553"/>
    </row>
    <row r="461" spans="17:17">
      <c r="Q461" s="553"/>
    </row>
    <row r="462" spans="17:17">
      <c r="Q462" s="553"/>
    </row>
    <row r="463" spans="17:17">
      <c r="Q463" s="553"/>
    </row>
    <row r="464" spans="17:17">
      <c r="Q464" s="553"/>
    </row>
    <row r="465" spans="17:17">
      <c r="Q465" s="553"/>
    </row>
    <row r="466" spans="17:17">
      <c r="Q466" s="553"/>
    </row>
    <row r="467" spans="17:17">
      <c r="Q467" s="553"/>
    </row>
    <row r="468" spans="17:17">
      <c r="Q468" s="553"/>
    </row>
    <row r="469" spans="17:17">
      <c r="Q469" s="553"/>
    </row>
    <row r="470" spans="17:17">
      <c r="Q470" s="553"/>
    </row>
    <row r="471" spans="17:17">
      <c r="Q471" s="553"/>
    </row>
    <row r="472" spans="17:17">
      <c r="Q472" s="553"/>
    </row>
    <row r="473" spans="17:17">
      <c r="Q473" s="553"/>
    </row>
    <row r="474" spans="17:17">
      <c r="Q474" s="553"/>
    </row>
    <row r="475" spans="17:17">
      <c r="Q475" s="553"/>
    </row>
    <row r="476" spans="17:17">
      <c r="Q476" s="553"/>
    </row>
    <row r="477" spans="17:17">
      <c r="Q477" s="553"/>
    </row>
    <row r="478" spans="17:17">
      <c r="Q478" s="553"/>
    </row>
    <row r="479" spans="17:17">
      <c r="Q479" s="553"/>
    </row>
    <row r="480" spans="17:17">
      <c r="Q480" s="553"/>
    </row>
    <row r="481" spans="17:17">
      <c r="Q481" s="553"/>
    </row>
    <row r="482" spans="17:17">
      <c r="Q482" s="553"/>
    </row>
    <row r="483" spans="17:17">
      <c r="Q483" s="553"/>
    </row>
    <row r="484" spans="17:17">
      <c r="Q484" s="553"/>
    </row>
    <row r="485" spans="17:17">
      <c r="Q485" s="553"/>
    </row>
    <row r="486" spans="17:17">
      <c r="Q486" s="553"/>
    </row>
    <row r="487" spans="17:17">
      <c r="Q487" s="553"/>
    </row>
    <row r="488" spans="17:17">
      <c r="Q488" s="553"/>
    </row>
    <row r="489" spans="17:17">
      <c r="Q489" s="553"/>
    </row>
    <row r="490" spans="17:17">
      <c r="Q490" s="553"/>
    </row>
    <row r="491" spans="17:17">
      <c r="Q491" s="553"/>
    </row>
    <row r="492" spans="17:17">
      <c r="Q492" s="553"/>
    </row>
    <row r="493" spans="17:17">
      <c r="Q493" s="553"/>
    </row>
    <row r="494" spans="17:17">
      <c r="Q494" s="553"/>
    </row>
    <row r="495" spans="17:17">
      <c r="Q495" s="553"/>
    </row>
    <row r="496" spans="17:17">
      <c r="Q496" s="553"/>
    </row>
    <row r="497" spans="17:17">
      <c r="Q497" s="553"/>
    </row>
    <row r="498" spans="17:17">
      <c r="Q498" s="553"/>
    </row>
    <row r="499" spans="17:17">
      <c r="Q499" s="553"/>
    </row>
    <row r="500" spans="17:17">
      <c r="Q500" s="553"/>
    </row>
    <row r="501" spans="17:17">
      <c r="Q501" s="553"/>
    </row>
    <row r="502" spans="17:17">
      <c r="Q502" s="553"/>
    </row>
    <row r="503" spans="17:17">
      <c r="Q503" s="553"/>
    </row>
    <row r="504" spans="17:17">
      <c r="Q504" s="553"/>
    </row>
    <row r="505" spans="17:17">
      <c r="Q505" s="553"/>
    </row>
    <row r="506" spans="17:17">
      <c r="Q506" s="553"/>
    </row>
    <row r="507" spans="17:17">
      <c r="Q507" s="553"/>
    </row>
    <row r="508" spans="17:17">
      <c r="Q508" s="553"/>
    </row>
    <row r="509" spans="17:17">
      <c r="Q509" s="553"/>
    </row>
    <row r="510" spans="17:17">
      <c r="Q510" s="553"/>
    </row>
    <row r="511" spans="17:17">
      <c r="Q511" s="553"/>
    </row>
    <row r="512" spans="17:17">
      <c r="Q512" s="553"/>
    </row>
    <row r="513" spans="17:17">
      <c r="Q513" s="553"/>
    </row>
    <row r="514" spans="17:17">
      <c r="Q514" s="553"/>
    </row>
    <row r="515" spans="17:17">
      <c r="Q515" s="553"/>
    </row>
    <row r="516" spans="17:17">
      <c r="Q516" s="553"/>
    </row>
    <row r="517" spans="17:17">
      <c r="Q517" s="553"/>
    </row>
    <row r="518" spans="17:17">
      <c r="Q518" s="553"/>
    </row>
    <row r="519" spans="17:17">
      <c r="Q519" s="553"/>
    </row>
    <row r="520" spans="17:17">
      <c r="Q520" s="553"/>
    </row>
    <row r="521" spans="17:17">
      <c r="Q521" s="553"/>
    </row>
    <row r="522" spans="17:17">
      <c r="Q522" s="553"/>
    </row>
    <row r="523" spans="17:17">
      <c r="Q523" s="553"/>
    </row>
    <row r="524" spans="17:17">
      <c r="Q524" s="553"/>
    </row>
    <row r="525" spans="17:17">
      <c r="Q525" s="553"/>
    </row>
    <row r="526" spans="17:17">
      <c r="Q526" s="553"/>
    </row>
    <row r="527" spans="17:17">
      <c r="Q527" s="553"/>
    </row>
    <row r="528" spans="17:17">
      <c r="Q528" s="553"/>
    </row>
    <row r="529" spans="17:17">
      <c r="Q529" s="553"/>
    </row>
    <row r="530" spans="17:17">
      <c r="Q530" s="553"/>
    </row>
    <row r="531" spans="17:17">
      <c r="Q531" s="553"/>
    </row>
    <row r="532" spans="17:17">
      <c r="Q532" s="553"/>
    </row>
    <row r="533" spans="17:17">
      <c r="Q533" s="553"/>
    </row>
    <row r="534" spans="17:17">
      <c r="Q534" s="553"/>
    </row>
    <row r="535" spans="17:17">
      <c r="Q535" s="553"/>
    </row>
    <row r="536" spans="17:17">
      <c r="Q536" s="553"/>
    </row>
    <row r="537" spans="17:17">
      <c r="Q537" s="553"/>
    </row>
    <row r="538" spans="17:17">
      <c r="Q538" s="553"/>
    </row>
    <row r="539" spans="17:17">
      <c r="Q539" s="553"/>
    </row>
    <row r="540" spans="17:17">
      <c r="Q540" s="553"/>
    </row>
    <row r="541" spans="17:17">
      <c r="Q541" s="553"/>
    </row>
    <row r="542" spans="17:17">
      <c r="Q542" s="553"/>
    </row>
    <row r="543" spans="17:17">
      <c r="Q543" s="553"/>
    </row>
    <row r="544" spans="17:17">
      <c r="Q544" s="553"/>
    </row>
    <row r="545" spans="17:17">
      <c r="Q545" s="553"/>
    </row>
    <row r="546" spans="17:17">
      <c r="Q546" s="553"/>
    </row>
    <row r="547" spans="17:17">
      <c r="Q547" s="553"/>
    </row>
    <row r="548" spans="17:17">
      <c r="Q548" s="553"/>
    </row>
    <row r="549" spans="17:17">
      <c r="Q549" s="553"/>
    </row>
    <row r="550" spans="17:17">
      <c r="Q550" s="553"/>
    </row>
    <row r="551" spans="17:17">
      <c r="Q551" s="553"/>
    </row>
    <row r="552" spans="17:17">
      <c r="Q552" s="553"/>
    </row>
    <row r="553" spans="17:17">
      <c r="Q553" s="553"/>
    </row>
    <row r="554" spans="17:17">
      <c r="Q554" s="553"/>
    </row>
    <row r="555" spans="17:17">
      <c r="Q555" s="553"/>
    </row>
    <row r="556" spans="17:17">
      <c r="Q556" s="553"/>
    </row>
    <row r="557" spans="17:17">
      <c r="Q557" s="553"/>
    </row>
    <row r="558" spans="17:17">
      <c r="Q558" s="553"/>
    </row>
    <row r="559" spans="17:17">
      <c r="Q559" s="553"/>
    </row>
    <row r="560" spans="17:17">
      <c r="Q560" s="553"/>
    </row>
    <row r="561" spans="17:17">
      <c r="Q561" s="553"/>
    </row>
    <row r="562" spans="17:17">
      <c r="Q562" s="553"/>
    </row>
    <row r="563" spans="17:17">
      <c r="Q563" s="553"/>
    </row>
    <row r="564" spans="17:17">
      <c r="Q564" s="553"/>
    </row>
    <row r="565" spans="17:17">
      <c r="Q565" s="553"/>
    </row>
    <row r="566" spans="17:17">
      <c r="Q566" s="553"/>
    </row>
    <row r="567" spans="17:17">
      <c r="Q567" s="553"/>
    </row>
    <row r="568" spans="17:17">
      <c r="Q568" s="553"/>
    </row>
    <row r="569" spans="17:17">
      <c r="Q569" s="553"/>
    </row>
    <row r="570" spans="17:17">
      <c r="Q570" s="553"/>
    </row>
    <row r="571" spans="17:17">
      <c r="Q571" s="553"/>
    </row>
    <row r="572" spans="17:17">
      <c r="Q572" s="553"/>
    </row>
    <row r="573" spans="17:17">
      <c r="Q573" s="553"/>
    </row>
    <row r="574" spans="17:17">
      <c r="Q574" s="553"/>
    </row>
    <row r="575" spans="17:17">
      <c r="Q575" s="553"/>
    </row>
    <row r="576" spans="17:17">
      <c r="Q576" s="553"/>
    </row>
    <row r="577" spans="17:17">
      <c r="Q577" s="553"/>
    </row>
    <row r="578" spans="17:17">
      <c r="Q578" s="553"/>
    </row>
    <row r="579" spans="17:17">
      <c r="Q579" s="553"/>
    </row>
    <row r="580" spans="17:17">
      <c r="Q580" s="553"/>
    </row>
    <row r="581" spans="17:17">
      <c r="Q581" s="553"/>
    </row>
    <row r="582" spans="17:17">
      <c r="Q582" s="553"/>
    </row>
    <row r="583" spans="17:17">
      <c r="Q583" s="553"/>
    </row>
    <row r="584" spans="17:17">
      <c r="Q584" s="553"/>
    </row>
    <row r="585" spans="17:17">
      <c r="Q585" s="553"/>
    </row>
    <row r="586" spans="17:17">
      <c r="Q586" s="553"/>
    </row>
    <row r="587" spans="17:17">
      <c r="Q587" s="553"/>
    </row>
    <row r="588" spans="17:17">
      <c r="Q588" s="553"/>
    </row>
    <row r="589" spans="17:17">
      <c r="Q589" s="553"/>
    </row>
    <row r="590" spans="17:17">
      <c r="Q590" s="553"/>
    </row>
    <row r="591" spans="17:17">
      <c r="Q591" s="553"/>
    </row>
    <row r="592" spans="17:17">
      <c r="Q592" s="553"/>
    </row>
    <row r="593" spans="17:17">
      <c r="Q593" s="553"/>
    </row>
    <row r="594" spans="17:17">
      <c r="Q594" s="553"/>
    </row>
    <row r="595" spans="17:17">
      <c r="Q595" s="553"/>
    </row>
    <row r="596" spans="17:17">
      <c r="Q596" s="553"/>
    </row>
    <row r="597" spans="17:17">
      <c r="Q597" s="553"/>
    </row>
    <row r="598" spans="17:17">
      <c r="Q598" s="553"/>
    </row>
    <row r="599" spans="17:17">
      <c r="Q599" s="553"/>
    </row>
    <row r="600" spans="17:17">
      <c r="Q600" s="553"/>
    </row>
    <row r="601" spans="17:17">
      <c r="Q601" s="553"/>
    </row>
    <row r="602" spans="17:17">
      <c r="Q602" s="553"/>
    </row>
    <row r="603" spans="17:17">
      <c r="Q603" s="553"/>
    </row>
    <row r="604" spans="17:17">
      <c r="Q604" s="553"/>
    </row>
    <row r="605" spans="17:17">
      <c r="Q605" s="553"/>
    </row>
    <row r="606" spans="17:17">
      <c r="Q606" s="553"/>
    </row>
    <row r="607" spans="17:17">
      <c r="Q607" s="553"/>
    </row>
    <row r="608" spans="17:17">
      <c r="Q608" s="553"/>
    </row>
    <row r="609" spans="17:17">
      <c r="Q609" s="553"/>
    </row>
    <row r="610" spans="17:17">
      <c r="Q610" s="553"/>
    </row>
    <row r="611" spans="17:17">
      <c r="Q611" s="553"/>
    </row>
    <row r="612" spans="17:17">
      <c r="Q612" s="553"/>
    </row>
    <row r="613" spans="17:17">
      <c r="Q613" s="553"/>
    </row>
    <row r="614" spans="17:17">
      <c r="Q614" s="553"/>
    </row>
    <row r="615" spans="17:17">
      <c r="Q615" s="553"/>
    </row>
    <row r="616" spans="17:17">
      <c r="Q616" s="553"/>
    </row>
    <row r="617" spans="17:17">
      <c r="Q617" s="553"/>
    </row>
    <row r="618" spans="17:17">
      <c r="Q618" s="553"/>
    </row>
    <row r="619" spans="17:17">
      <c r="Q619" s="553"/>
    </row>
    <row r="620" spans="17:17">
      <c r="Q620" s="553"/>
    </row>
    <row r="621" spans="17:17">
      <c r="Q621" s="553"/>
    </row>
    <row r="622" spans="17:17">
      <c r="Q622" s="553"/>
    </row>
    <row r="623" spans="17:17">
      <c r="Q623" s="553"/>
    </row>
    <row r="624" spans="17:17">
      <c r="Q624" s="553"/>
    </row>
    <row r="625" spans="17:17">
      <c r="Q625" s="553"/>
    </row>
    <row r="626" spans="17:17">
      <c r="Q626" s="553"/>
    </row>
    <row r="627" spans="17:17">
      <c r="Q627" s="553"/>
    </row>
    <row r="628" spans="17:17">
      <c r="Q628" s="553"/>
    </row>
    <row r="629" spans="17:17">
      <c r="Q629" s="553"/>
    </row>
    <row r="630" spans="17:17">
      <c r="Q630" s="553"/>
    </row>
    <row r="631" spans="17:17">
      <c r="Q631" s="553"/>
    </row>
    <row r="632" spans="17:17">
      <c r="Q632" s="553"/>
    </row>
    <row r="633" spans="17:17">
      <c r="Q633" s="553"/>
    </row>
    <row r="634" spans="17:17">
      <c r="Q634" s="553"/>
    </row>
    <row r="635" spans="17:17">
      <c r="Q635" s="553"/>
    </row>
    <row r="636" spans="17:17">
      <c r="Q636" s="553"/>
    </row>
    <row r="637" spans="17:17">
      <c r="Q637" s="553"/>
    </row>
    <row r="638" spans="17:17">
      <c r="Q638" s="553"/>
    </row>
    <row r="639" spans="17:17">
      <c r="Q639" s="553"/>
    </row>
    <row r="640" spans="17:17">
      <c r="Q640" s="553"/>
    </row>
    <row r="641" spans="17:17">
      <c r="Q641" s="553"/>
    </row>
    <row r="642" spans="17:17">
      <c r="Q642" s="553"/>
    </row>
    <row r="643" spans="17:17">
      <c r="Q643" s="553"/>
    </row>
    <row r="644" spans="17:17">
      <c r="Q644" s="553"/>
    </row>
    <row r="645" spans="17:17">
      <c r="Q645" s="553"/>
    </row>
    <row r="646" spans="17:17">
      <c r="Q646" s="553"/>
    </row>
    <row r="647" spans="17:17">
      <c r="Q647" s="553"/>
    </row>
    <row r="648" spans="17:17">
      <c r="Q648" s="553"/>
    </row>
    <row r="649" spans="17:17">
      <c r="Q649" s="553"/>
    </row>
    <row r="650" spans="17:17">
      <c r="Q650" s="553"/>
    </row>
    <row r="651" spans="17:17">
      <c r="Q651" s="553"/>
    </row>
    <row r="652" spans="17:17">
      <c r="Q652" s="553"/>
    </row>
    <row r="653" spans="17:17">
      <c r="Q653" s="553"/>
    </row>
    <row r="654" spans="17:17">
      <c r="Q654" s="553"/>
    </row>
    <row r="655" spans="17:17">
      <c r="Q655" s="553"/>
    </row>
    <row r="656" spans="17:17">
      <c r="Q656" s="553"/>
    </row>
    <row r="657" spans="17:17">
      <c r="Q657" s="553"/>
    </row>
    <row r="658" spans="17:17">
      <c r="Q658" s="553"/>
    </row>
    <row r="659" spans="17:17">
      <c r="Q659" s="553"/>
    </row>
    <row r="660" spans="17:17">
      <c r="Q660" s="553"/>
    </row>
    <row r="661" spans="17:17">
      <c r="Q661" s="553"/>
    </row>
    <row r="662" spans="17:17">
      <c r="Q662" s="553"/>
    </row>
    <row r="663" spans="17:17">
      <c r="Q663" s="553"/>
    </row>
    <row r="664" spans="17:17">
      <c r="Q664" s="553"/>
    </row>
    <row r="665" spans="17:17">
      <c r="Q665" s="553"/>
    </row>
    <row r="666" spans="17:17">
      <c r="Q666" s="553"/>
    </row>
    <row r="667" spans="17:17">
      <c r="Q667" s="553"/>
    </row>
    <row r="668" spans="17:17">
      <c r="Q668" s="553"/>
    </row>
    <row r="669" spans="17:17">
      <c r="Q669" s="553"/>
    </row>
    <row r="670" spans="17:17">
      <c r="Q670" s="553"/>
    </row>
    <row r="671" spans="17:17">
      <c r="Q671" s="553"/>
    </row>
    <row r="672" spans="17:17">
      <c r="Q672" s="553"/>
    </row>
    <row r="673" spans="17:17">
      <c r="Q673" s="553"/>
    </row>
    <row r="674" spans="17:17">
      <c r="Q674" s="553"/>
    </row>
    <row r="675" spans="17:17">
      <c r="Q675" s="553"/>
    </row>
    <row r="676" spans="17:17">
      <c r="Q676" s="553"/>
    </row>
    <row r="677" spans="17:17">
      <c r="Q677" s="553"/>
    </row>
    <row r="678" spans="17:17">
      <c r="Q678" s="553"/>
    </row>
    <row r="679" spans="17:17">
      <c r="Q679" s="553"/>
    </row>
    <row r="680" spans="17:17">
      <c r="Q680" s="553"/>
    </row>
    <row r="681" spans="17:17">
      <c r="Q681" s="553"/>
    </row>
    <row r="682" spans="17:17">
      <c r="Q682" s="553"/>
    </row>
    <row r="683" spans="17:17">
      <c r="Q683" s="553"/>
    </row>
    <row r="684" spans="17:17">
      <c r="Q684" s="553"/>
    </row>
    <row r="685" spans="17:17">
      <c r="Q685" s="553"/>
    </row>
    <row r="686" spans="17:17">
      <c r="Q686" s="553"/>
    </row>
    <row r="687" spans="17:17">
      <c r="Q687" s="553"/>
    </row>
    <row r="688" spans="17:17">
      <c r="Q688" s="553"/>
    </row>
    <row r="689" spans="17:17">
      <c r="Q689" s="553"/>
    </row>
    <row r="690" spans="17:17">
      <c r="Q690" s="553"/>
    </row>
    <row r="691" spans="17:17">
      <c r="Q691" s="553"/>
    </row>
    <row r="692" spans="17:17">
      <c r="Q692" s="553"/>
    </row>
    <row r="693" spans="17:17">
      <c r="Q693" s="553"/>
    </row>
    <row r="694" spans="17:17">
      <c r="Q694" s="553"/>
    </row>
    <row r="695" spans="17:17">
      <c r="Q695" s="553"/>
    </row>
    <row r="696" spans="17:17">
      <c r="Q696" s="553"/>
    </row>
    <row r="697" spans="17:17">
      <c r="Q697" s="553"/>
    </row>
    <row r="698" spans="17:17">
      <c r="Q698" s="553"/>
    </row>
    <row r="699" spans="17:17">
      <c r="Q699" s="553"/>
    </row>
    <row r="700" spans="17:17">
      <c r="Q700" s="553"/>
    </row>
    <row r="701" spans="17:17">
      <c r="Q701" s="553"/>
    </row>
    <row r="702" spans="17:17">
      <c r="Q702" s="553"/>
    </row>
    <row r="703" spans="17:17">
      <c r="Q703" s="553"/>
    </row>
    <row r="704" spans="17:17">
      <c r="Q704" s="553"/>
    </row>
    <row r="705" spans="17:17">
      <c r="Q705" s="553"/>
    </row>
    <row r="706" spans="17:17">
      <c r="Q706" s="553"/>
    </row>
    <row r="707" spans="17:17">
      <c r="Q707" s="553"/>
    </row>
    <row r="708" spans="17:17">
      <c r="Q708" s="553"/>
    </row>
    <row r="709" spans="17:17">
      <c r="Q709" s="553"/>
    </row>
    <row r="710" spans="17:17">
      <c r="Q710" s="553"/>
    </row>
    <row r="711" spans="17:17">
      <c r="Q711" s="553"/>
    </row>
    <row r="712" spans="17:17">
      <c r="Q712" s="553"/>
    </row>
    <row r="713" spans="17:17">
      <c r="Q713" s="553"/>
    </row>
    <row r="714" spans="17:17">
      <c r="Q714" s="553"/>
    </row>
    <row r="715" spans="17:17">
      <c r="Q715" s="553"/>
    </row>
    <row r="716" spans="17:17">
      <c r="Q716" s="553"/>
    </row>
    <row r="717" spans="17:17">
      <c r="Q717" s="553"/>
    </row>
    <row r="718" spans="17:17">
      <c r="Q718" s="553"/>
    </row>
    <row r="719" spans="17:17">
      <c r="Q719" s="553"/>
    </row>
    <row r="720" spans="17:17">
      <c r="Q720" s="553"/>
    </row>
    <row r="721" spans="17:17">
      <c r="Q721" s="553"/>
    </row>
    <row r="722" spans="17:17">
      <c r="Q722" s="553"/>
    </row>
    <row r="723" spans="17:17">
      <c r="Q723" s="553"/>
    </row>
    <row r="724" spans="17:17">
      <c r="Q724" s="553"/>
    </row>
    <row r="725" spans="17:17">
      <c r="Q725" s="553"/>
    </row>
    <row r="726" spans="17:17">
      <c r="Q726" s="553"/>
    </row>
    <row r="727" spans="17:17">
      <c r="Q727" s="553"/>
    </row>
    <row r="728" spans="17:17">
      <c r="Q728" s="553"/>
    </row>
    <row r="729" spans="17:17">
      <c r="Q729" s="553"/>
    </row>
    <row r="730" spans="17:17">
      <c r="Q730" s="553"/>
    </row>
    <row r="731" spans="17:17">
      <c r="Q731" s="553"/>
    </row>
    <row r="732" spans="17:17">
      <c r="Q732" s="553"/>
    </row>
    <row r="733" spans="17:17">
      <c r="Q733" s="553"/>
    </row>
    <row r="734" spans="17:17">
      <c r="Q734" s="553"/>
    </row>
    <row r="735" spans="17:17">
      <c r="Q735" s="553"/>
    </row>
    <row r="736" spans="17:17">
      <c r="Q736" s="553"/>
    </row>
    <row r="737" spans="17:17">
      <c r="Q737" s="553"/>
    </row>
    <row r="738" spans="17:17">
      <c r="Q738" s="553"/>
    </row>
    <row r="739" spans="17:17">
      <c r="Q739" s="553"/>
    </row>
    <row r="740" spans="17:17">
      <c r="Q740" s="553"/>
    </row>
    <row r="741" spans="17:17">
      <c r="Q741" s="553"/>
    </row>
    <row r="742" spans="17:17">
      <c r="Q742" s="553"/>
    </row>
    <row r="743" spans="17:17">
      <c r="Q743" s="553"/>
    </row>
    <row r="744" spans="17:17">
      <c r="Q744" s="553"/>
    </row>
    <row r="745" spans="17:17">
      <c r="Q745" s="553"/>
    </row>
    <row r="746" spans="17:17">
      <c r="Q746" s="553"/>
    </row>
    <row r="747" spans="17:17">
      <c r="Q747" s="553"/>
    </row>
    <row r="748" spans="17:17">
      <c r="Q748" s="553"/>
    </row>
    <row r="749" spans="17:17">
      <c r="Q749" s="553"/>
    </row>
    <row r="750" spans="17:17">
      <c r="Q750" s="553"/>
    </row>
    <row r="751" spans="17:17">
      <c r="Q751" s="553"/>
    </row>
    <row r="752" spans="17:17">
      <c r="Q752" s="553"/>
    </row>
    <row r="753" spans="17:17">
      <c r="Q753" s="553"/>
    </row>
    <row r="754" spans="17:17">
      <c r="Q754" s="553"/>
    </row>
    <row r="755" spans="17:17">
      <c r="Q755" s="553"/>
    </row>
    <row r="756" spans="17:17">
      <c r="Q756" s="553"/>
    </row>
    <row r="757" spans="17:17">
      <c r="Q757" s="553"/>
    </row>
    <row r="758" spans="17:17">
      <c r="Q758" s="553"/>
    </row>
    <row r="759" spans="17:17">
      <c r="Q759" s="553"/>
    </row>
    <row r="760" spans="17:17">
      <c r="Q760" s="553"/>
    </row>
    <row r="761" spans="17:17">
      <c r="Q761" s="553"/>
    </row>
    <row r="762" spans="17:17">
      <c r="Q762" s="553"/>
    </row>
    <row r="763" spans="17:17">
      <c r="Q763" s="553"/>
    </row>
    <row r="764" spans="17:17">
      <c r="Q764" s="553"/>
    </row>
    <row r="765" spans="17:17">
      <c r="Q765" s="553"/>
    </row>
    <row r="766" spans="17:17">
      <c r="Q766" s="553"/>
    </row>
    <row r="767" spans="17:17">
      <c r="Q767" s="553"/>
    </row>
    <row r="768" spans="17:17">
      <c r="Q768" s="553"/>
    </row>
    <row r="769" spans="17:17">
      <c r="Q769" s="553"/>
    </row>
    <row r="770" spans="17:17">
      <c r="Q770" s="553"/>
    </row>
    <row r="771" spans="17:17">
      <c r="Q771" s="553"/>
    </row>
    <row r="772" spans="17:17">
      <c r="Q772" s="553"/>
    </row>
    <row r="773" spans="17:17">
      <c r="Q773" s="553"/>
    </row>
    <row r="774" spans="17:17">
      <c r="Q774" s="553"/>
    </row>
    <row r="775" spans="17:17">
      <c r="Q775" s="553"/>
    </row>
    <row r="776" spans="17:17">
      <c r="Q776" s="553"/>
    </row>
    <row r="777" spans="17:17">
      <c r="Q777" s="553"/>
    </row>
    <row r="778" spans="17:17">
      <c r="Q778" s="553"/>
    </row>
    <row r="779" spans="17:17">
      <c r="Q779" s="553"/>
    </row>
    <row r="780" spans="17:17">
      <c r="Q780" s="553"/>
    </row>
    <row r="781" spans="17:17">
      <c r="Q781" s="553"/>
    </row>
    <row r="782" spans="17:17">
      <c r="Q782" s="553"/>
    </row>
    <row r="783" spans="17:17">
      <c r="Q783" s="553"/>
    </row>
    <row r="784" spans="17:17">
      <c r="Q784" s="553"/>
    </row>
    <row r="785" spans="17:17">
      <c r="Q785" s="553"/>
    </row>
    <row r="786" spans="17:17">
      <c r="Q786" s="553"/>
    </row>
    <row r="787" spans="17:17">
      <c r="Q787" s="553"/>
    </row>
    <row r="788" spans="17:17">
      <c r="Q788" s="553"/>
    </row>
    <row r="789" spans="17:17">
      <c r="Q789" s="553"/>
    </row>
    <row r="790" spans="17:17">
      <c r="Q790" s="553"/>
    </row>
    <row r="791" spans="17:17">
      <c r="Q791" s="553"/>
    </row>
    <row r="792" spans="17:17">
      <c r="Q792" s="553"/>
    </row>
    <row r="793" spans="17:17">
      <c r="Q793" s="553"/>
    </row>
    <row r="794" spans="17:17">
      <c r="Q794" s="553"/>
    </row>
    <row r="795" spans="17:17">
      <c r="Q795" s="553"/>
    </row>
    <row r="796" spans="17:17">
      <c r="Q796" s="553"/>
    </row>
    <row r="797" spans="17:17">
      <c r="Q797" s="553"/>
    </row>
    <row r="798" spans="17:17">
      <c r="Q798" s="553"/>
    </row>
    <row r="799" spans="17:17">
      <c r="Q799" s="553"/>
    </row>
    <row r="800" spans="17:17">
      <c r="Q800" s="553"/>
    </row>
    <row r="801" spans="17:17">
      <c r="Q801" s="553"/>
    </row>
    <row r="802" spans="17:17">
      <c r="Q802" s="553"/>
    </row>
    <row r="803" spans="17:17">
      <c r="Q803" s="553"/>
    </row>
    <row r="804" spans="17:17">
      <c r="Q804" s="553"/>
    </row>
    <row r="805" spans="17:17">
      <c r="Q805" s="553"/>
    </row>
    <row r="806" spans="17:17">
      <c r="Q806" s="553"/>
    </row>
    <row r="807" spans="17:17">
      <c r="Q807" s="553"/>
    </row>
    <row r="808" spans="17:17">
      <c r="Q808" s="553"/>
    </row>
    <row r="809" spans="17:17">
      <c r="Q809" s="553"/>
    </row>
    <row r="810" spans="17:17">
      <c r="Q810" s="553"/>
    </row>
    <row r="811" spans="17:17">
      <c r="Q811" s="553"/>
    </row>
    <row r="812" spans="17:17">
      <c r="Q812" s="553"/>
    </row>
    <row r="813" spans="17:17">
      <c r="Q813" s="553"/>
    </row>
    <row r="814" spans="17:17">
      <c r="Q814" s="553"/>
    </row>
    <row r="815" spans="17:17">
      <c r="Q815" s="553"/>
    </row>
    <row r="816" spans="17:17">
      <c r="Q816" s="553"/>
    </row>
    <row r="817" spans="17:17">
      <c r="Q817" s="553"/>
    </row>
    <row r="818" spans="17:17">
      <c r="Q818" s="553"/>
    </row>
    <row r="819" spans="17:17">
      <c r="Q819" s="553"/>
    </row>
    <row r="820" spans="17:17">
      <c r="Q820" s="553"/>
    </row>
    <row r="821" spans="17:17">
      <c r="Q821" s="553"/>
    </row>
    <row r="822" spans="17:17">
      <c r="Q822" s="553"/>
    </row>
    <row r="823" spans="17:17">
      <c r="Q823" s="553"/>
    </row>
    <row r="824" spans="17:17">
      <c r="Q824" s="553"/>
    </row>
    <row r="825" spans="17:17">
      <c r="Q825" s="553"/>
    </row>
    <row r="826" spans="17:17">
      <c r="Q826" s="553"/>
    </row>
    <row r="827" spans="17:17">
      <c r="Q827" s="553"/>
    </row>
    <row r="828" spans="17:17">
      <c r="Q828" s="553"/>
    </row>
    <row r="829" spans="17:17">
      <c r="Q829" s="553"/>
    </row>
    <row r="830" spans="17:17">
      <c r="Q830" s="553"/>
    </row>
    <row r="831" spans="17:17">
      <c r="Q831" s="553"/>
    </row>
    <row r="832" spans="17:17">
      <c r="Q832" s="553"/>
    </row>
    <row r="833" spans="17:17">
      <c r="Q833" s="553"/>
    </row>
    <row r="834" spans="17:17">
      <c r="Q834" s="553"/>
    </row>
    <row r="835" spans="17:17">
      <c r="Q835" s="553"/>
    </row>
    <row r="836" spans="17:17">
      <c r="Q836" s="553"/>
    </row>
    <row r="837" spans="17:17">
      <c r="Q837" s="553"/>
    </row>
    <row r="838" spans="17:17">
      <c r="Q838" s="553"/>
    </row>
    <row r="839" spans="17:17">
      <c r="Q839" s="553"/>
    </row>
    <row r="840" spans="17:17">
      <c r="Q840" s="553"/>
    </row>
    <row r="841" spans="17:17">
      <c r="Q841" s="553"/>
    </row>
    <row r="842" spans="17:17">
      <c r="Q842" s="553"/>
    </row>
    <row r="843" spans="17:17">
      <c r="Q843" s="553"/>
    </row>
    <row r="844" spans="17:17">
      <c r="Q844" s="553"/>
    </row>
    <row r="845" spans="17:17">
      <c r="Q845" s="553"/>
    </row>
    <row r="846" spans="17:17">
      <c r="Q846" s="553"/>
    </row>
    <row r="847" spans="17:17">
      <c r="Q847" s="553"/>
    </row>
    <row r="848" spans="17:17">
      <c r="Q848" s="553"/>
    </row>
    <row r="849" spans="17:17">
      <c r="Q849" s="553"/>
    </row>
    <row r="850" spans="17:17">
      <c r="Q850" s="553"/>
    </row>
    <row r="851" spans="17:17">
      <c r="Q851" s="553"/>
    </row>
    <row r="852" spans="17:17">
      <c r="Q852" s="553"/>
    </row>
    <row r="853" spans="17:17">
      <c r="Q853" s="553"/>
    </row>
    <row r="854" spans="17:17">
      <c r="Q854" s="553"/>
    </row>
    <row r="855" spans="17:17">
      <c r="Q855" s="553"/>
    </row>
    <row r="856" spans="17:17">
      <c r="Q856" s="553"/>
    </row>
    <row r="857" spans="17:17">
      <c r="Q857" s="553"/>
    </row>
    <row r="858" spans="17:17">
      <c r="Q858" s="553"/>
    </row>
    <row r="859" spans="17:17">
      <c r="Q859" s="553"/>
    </row>
    <row r="860" spans="17:17">
      <c r="Q860" s="553"/>
    </row>
    <row r="861" spans="17:17">
      <c r="Q861" s="553"/>
    </row>
    <row r="862" spans="17:17">
      <c r="Q862" s="553"/>
    </row>
    <row r="863" spans="17:17">
      <c r="Q863" s="553"/>
    </row>
    <row r="864" spans="17:17">
      <c r="Q864" s="553"/>
    </row>
    <row r="865" spans="17:17">
      <c r="Q865" s="553"/>
    </row>
    <row r="866" spans="17:17">
      <c r="Q866" s="553"/>
    </row>
    <row r="867" spans="17:17">
      <c r="Q867" s="553"/>
    </row>
    <row r="868" spans="17:17">
      <c r="Q868" s="553"/>
    </row>
    <row r="869" spans="17:17">
      <c r="Q869" s="553"/>
    </row>
    <row r="870" spans="17:17">
      <c r="Q870" s="553"/>
    </row>
    <row r="871" spans="17:17">
      <c r="Q871" s="553"/>
    </row>
    <row r="872" spans="17:17">
      <c r="Q872" s="553"/>
    </row>
    <row r="873" spans="17:17">
      <c r="Q873" s="553"/>
    </row>
    <row r="874" spans="17:17">
      <c r="Q874" s="553"/>
    </row>
    <row r="875" spans="17:17">
      <c r="Q875" s="553"/>
    </row>
    <row r="876" spans="17:17">
      <c r="Q876" s="553"/>
    </row>
    <row r="877" spans="17:17">
      <c r="Q877" s="553"/>
    </row>
    <row r="878" spans="17:17">
      <c r="Q878" s="553"/>
    </row>
    <row r="879" spans="17:17">
      <c r="Q879" s="553"/>
    </row>
    <row r="880" spans="17:17">
      <c r="Q880" s="553"/>
    </row>
    <row r="881" spans="17:17">
      <c r="Q881" s="553"/>
    </row>
    <row r="882" spans="17:17">
      <c r="Q882" s="553"/>
    </row>
    <row r="883" spans="17:17">
      <c r="Q883" s="553"/>
    </row>
    <row r="884" spans="17:17">
      <c r="Q884" s="553"/>
    </row>
    <row r="885" spans="17:17">
      <c r="Q885" s="553"/>
    </row>
    <row r="886" spans="17:17">
      <c r="Q886" s="553"/>
    </row>
    <row r="887" spans="17:17">
      <c r="Q887" s="553"/>
    </row>
    <row r="888" spans="17:17">
      <c r="Q888" s="553"/>
    </row>
    <row r="889" spans="17:17">
      <c r="Q889" s="553"/>
    </row>
    <row r="890" spans="17:17">
      <c r="Q890" s="553"/>
    </row>
    <row r="891" spans="17:17">
      <c r="Q891" s="553"/>
    </row>
    <row r="892" spans="17:17">
      <c r="Q892" s="553"/>
    </row>
    <row r="893" spans="17:17">
      <c r="Q893" s="553"/>
    </row>
    <row r="894" spans="17:17">
      <c r="Q894" s="553"/>
    </row>
    <row r="895" spans="17:17">
      <c r="Q895" s="553"/>
    </row>
    <row r="896" spans="17:17">
      <c r="Q896" s="553"/>
    </row>
    <row r="897" spans="17:17">
      <c r="Q897" s="553"/>
    </row>
    <row r="898" spans="17:17">
      <c r="Q898" s="553"/>
    </row>
    <row r="899" spans="17:17">
      <c r="Q899" s="553"/>
    </row>
    <row r="900" spans="17:17">
      <c r="Q900" s="553"/>
    </row>
    <row r="901" spans="17:17">
      <c r="Q901" s="553"/>
    </row>
    <row r="902" spans="17:17">
      <c r="Q902" s="553"/>
    </row>
    <row r="903" spans="17:17">
      <c r="Q903" s="553"/>
    </row>
    <row r="904" spans="17:17">
      <c r="Q904" s="553"/>
    </row>
    <row r="905" spans="17:17">
      <c r="Q905" s="553"/>
    </row>
    <row r="906" spans="17:17">
      <c r="Q906" s="553"/>
    </row>
    <row r="907" spans="17:17">
      <c r="Q907" s="553"/>
    </row>
    <row r="908" spans="17:17">
      <c r="Q908" s="553"/>
    </row>
    <row r="909" spans="17:17">
      <c r="Q909" s="553"/>
    </row>
    <row r="910" spans="17:17">
      <c r="Q910" s="553"/>
    </row>
    <row r="911" spans="17:17">
      <c r="Q911" s="553"/>
    </row>
    <row r="912" spans="17:17">
      <c r="Q912" s="553"/>
    </row>
    <row r="913" spans="17:17">
      <c r="Q913" s="553"/>
    </row>
    <row r="914" spans="17:17">
      <c r="Q914" s="553"/>
    </row>
    <row r="915" spans="17:17">
      <c r="Q915" s="553"/>
    </row>
    <row r="916" spans="17:17">
      <c r="Q916" s="553"/>
    </row>
    <row r="917" spans="17:17">
      <c r="Q917" s="553"/>
    </row>
    <row r="918" spans="17:17">
      <c r="Q918" s="553"/>
    </row>
    <row r="919" spans="17:17">
      <c r="Q919" s="553"/>
    </row>
    <row r="920" spans="17:17">
      <c r="Q920" s="553"/>
    </row>
    <row r="921" spans="17:17">
      <c r="Q921" s="553"/>
    </row>
    <row r="922" spans="17:17">
      <c r="Q922" s="553"/>
    </row>
    <row r="923" spans="17:17">
      <c r="Q923" s="553"/>
    </row>
    <row r="924" spans="17:17">
      <c r="Q924" s="553"/>
    </row>
    <row r="925" spans="17:17">
      <c r="Q925" s="553"/>
    </row>
    <row r="926" spans="17:17">
      <c r="Q926" s="553"/>
    </row>
    <row r="927" spans="17:17">
      <c r="Q927" s="553"/>
    </row>
    <row r="928" spans="17:17">
      <c r="Q928" s="553"/>
    </row>
    <row r="929" spans="17:17">
      <c r="Q929" s="553"/>
    </row>
    <row r="930" spans="17:17">
      <c r="Q930" s="553"/>
    </row>
    <row r="931" spans="17:17">
      <c r="Q931" s="553"/>
    </row>
    <row r="932" spans="17:17">
      <c r="Q932" s="553"/>
    </row>
    <row r="933" spans="17:17">
      <c r="Q933" s="553"/>
    </row>
    <row r="934" spans="17:17">
      <c r="Q934" s="553"/>
    </row>
    <row r="935" spans="17:17">
      <c r="Q935" s="553"/>
    </row>
    <row r="936" spans="17:17">
      <c r="Q936" s="553"/>
    </row>
    <row r="937" spans="17:17">
      <c r="Q937" s="553"/>
    </row>
    <row r="938" spans="17:17">
      <c r="Q938" s="553"/>
    </row>
    <row r="939" spans="17:17">
      <c r="Q939" s="553"/>
    </row>
    <row r="940" spans="17:17">
      <c r="Q940" s="553"/>
    </row>
    <row r="941" spans="17:17">
      <c r="Q941" s="553"/>
    </row>
    <row r="942" spans="17:17">
      <c r="Q942" s="553"/>
    </row>
    <row r="943" spans="17:17">
      <c r="Q943" s="553"/>
    </row>
    <row r="944" spans="17:17">
      <c r="Q944" s="553"/>
    </row>
    <row r="945" spans="17:17">
      <c r="Q945" s="553"/>
    </row>
    <row r="946" spans="17:17">
      <c r="Q946" s="553"/>
    </row>
    <row r="947" spans="17:17">
      <c r="Q947" s="553"/>
    </row>
    <row r="948" spans="17:17">
      <c r="Q948" s="553"/>
    </row>
    <row r="949" spans="17:17">
      <c r="Q949" s="553"/>
    </row>
    <row r="950" spans="17:17">
      <c r="Q950" s="553"/>
    </row>
    <row r="951" spans="17:17">
      <c r="Q951" s="553"/>
    </row>
    <row r="952" spans="17:17">
      <c r="Q952" s="553"/>
    </row>
    <row r="953" spans="17:17">
      <c r="Q953" s="553"/>
    </row>
    <row r="954" spans="17:17">
      <c r="Q954" s="553"/>
    </row>
    <row r="955" spans="17:17">
      <c r="Q955" s="553"/>
    </row>
    <row r="956" spans="17:17">
      <c r="Q956" s="553"/>
    </row>
    <row r="957" spans="17:17">
      <c r="Q957" s="553"/>
    </row>
    <row r="958" spans="17:17">
      <c r="Q958" s="553"/>
    </row>
    <row r="959" spans="17:17">
      <c r="Q959" s="553"/>
    </row>
    <row r="960" spans="17:17">
      <c r="Q960" s="553"/>
    </row>
    <row r="961" spans="17:17">
      <c r="Q961" s="553"/>
    </row>
    <row r="962" spans="17:17">
      <c r="Q962" s="553"/>
    </row>
    <row r="963" spans="17:17">
      <c r="Q963" s="553"/>
    </row>
    <row r="964" spans="17:17">
      <c r="Q964" s="553"/>
    </row>
    <row r="965" spans="17:17">
      <c r="Q965" s="553"/>
    </row>
    <row r="966" spans="17:17">
      <c r="Q966" s="553"/>
    </row>
    <row r="967" spans="17:17">
      <c r="Q967" s="553"/>
    </row>
    <row r="968" spans="17:17">
      <c r="Q968" s="553"/>
    </row>
    <row r="969" spans="17:17">
      <c r="Q969" s="553"/>
    </row>
    <row r="970" spans="17:17">
      <c r="Q970" s="553"/>
    </row>
    <row r="971" spans="17:17">
      <c r="Q971" s="553"/>
    </row>
    <row r="972" spans="17:17">
      <c r="Q972" s="553"/>
    </row>
    <row r="973" spans="17:17">
      <c r="Q973" s="553"/>
    </row>
    <row r="974" spans="17:17">
      <c r="Q974" s="553"/>
    </row>
    <row r="975" spans="17:17">
      <c r="Q975" s="553"/>
    </row>
    <row r="976" spans="17:17">
      <c r="Q976" s="553"/>
    </row>
    <row r="977" spans="17:17">
      <c r="Q977" s="553"/>
    </row>
    <row r="978" spans="17:17">
      <c r="Q978" s="553"/>
    </row>
    <row r="979" spans="17:17">
      <c r="Q979" s="553"/>
    </row>
    <row r="980" spans="17:17">
      <c r="Q980" s="553"/>
    </row>
    <row r="981" spans="17:17">
      <c r="Q981" s="553"/>
    </row>
    <row r="982" spans="17:17">
      <c r="Q982" s="553"/>
    </row>
    <row r="983" spans="17:17">
      <c r="Q983" s="553"/>
    </row>
    <row r="984" spans="17:17">
      <c r="Q984" s="553"/>
    </row>
    <row r="985" spans="17:17">
      <c r="Q985" s="553"/>
    </row>
    <row r="986" spans="17:17">
      <c r="Q986" s="553"/>
    </row>
    <row r="987" spans="17:17">
      <c r="Q987" s="553"/>
    </row>
    <row r="988" spans="17:17">
      <c r="Q988" s="553"/>
    </row>
    <row r="989" spans="17:17">
      <c r="Q989" s="553"/>
    </row>
    <row r="990" spans="17:17">
      <c r="Q990" s="553"/>
    </row>
    <row r="991" spans="17:17">
      <c r="Q991" s="553"/>
    </row>
    <row r="992" spans="17:17">
      <c r="Q992" s="553"/>
    </row>
    <row r="993" spans="17:17">
      <c r="Q993" s="553"/>
    </row>
    <row r="994" spans="17:17">
      <c r="Q994" s="553"/>
    </row>
    <row r="995" spans="17:17">
      <c r="Q995" s="553"/>
    </row>
    <row r="996" spans="17:17">
      <c r="Q996" s="553"/>
    </row>
    <row r="997" spans="17:17">
      <c r="Q997" s="553"/>
    </row>
    <row r="998" spans="17:17">
      <c r="Q998" s="553"/>
    </row>
    <row r="999" spans="17:17">
      <c r="Q999" s="553"/>
    </row>
    <row r="1000" spans="17:17">
      <c r="Q1000" s="553"/>
    </row>
  </sheetData>
  <sortState xmlns:xlrd2="http://schemas.microsoft.com/office/spreadsheetml/2017/richdata2" ref="A2:AJ350">
    <sortCondition ref="Z2:Z350"/>
  </sortState>
  <phoneticPr fontId="35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FFCCFF"/>
  </sheetPr>
  <dimension ref="A1:AC42"/>
  <sheetViews>
    <sheetView showGridLines="0" zoomScaleNormal="100" workbookViewId="0">
      <selection activeCell="C18" sqref="C18:R19"/>
    </sheetView>
  </sheetViews>
  <sheetFormatPr defaultRowHeight="13.5"/>
  <cols>
    <col min="1" max="1" width="2.75" style="128" customWidth="1"/>
    <col min="2" max="2" width="2.375" style="128" customWidth="1"/>
    <col min="3" max="3" width="8.75" style="128" customWidth="1"/>
    <col min="4" max="4" width="5.5" style="128" customWidth="1"/>
    <col min="5" max="5" width="3.25" style="128" customWidth="1"/>
    <col min="6" max="6" width="3.625" style="128" customWidth="1"/>
    <col min="7" max="7" width="5.125" style="128" customWidth="1"/>
    <col min="8" max="8" width="3.25" style="128" customWidth="1"/>
    <col min="9" max="9" width="4.5" style="128" customWidth="1"/>
    <col min="10" max="10" width="3.25" style="128" customWidth="1"/>
    <col min="11" max="11" width="5.125" style="128" customWidth="1"/>
    <col min="12" max="12" width="3.875" style="128" customWidth="1"/>
    <col min="13" max="13" width="2.5" style="128" customWidth="1"/>
    <col min="14" max="14" width="3.25" style="128" customWidth="1"/>
    <col min="15" max="15" width="3.5" style="128" customWidth="1"/>
    <col min="16" max="16" width="13" style="128" customWidth="1"/>
    <col min="17" max="17" width="5.75" style="128" customWidth="1"/>
    <col min="18" max="18" width="13" style="128" customWidth="1"/>
    <col min="19" max="19" width="2.375" style="128" customWidth="1"/>
    <col min="20" max="20" width="1.5" style="128" customWidth="1"/>
    <col min="21" max="21" width="9.875" style="128" hidden="1" customWidth="1"/>
    <col min="22" max="22" width="14" style="128" hidden="1" customWidth="1"/>
    <col min="23" max="23" width="9.25" style="128" hidden="1" customWidth="1"/>
    <col min="24" max="24" width="11" style="128" customWidth="1"/>
    <col min="25" max="27" width="9" style="128"/>
    <col min="28" max="28" width="2.25" style="128" customWidth="1"/>
    <col min="29" max="29" width="9" style="128" hidden="1" customWidth="1"/>
    <col min="30" max="16384" width="9" style="128"/>
  </cols>
  <sheetData>
    <row r="1" spans="2:29" ht="16.5" customHeight="1">
      <c r="B1" s="126"/>
      <c r="C1" s="126"/>
      <c r="D1" s="1186" t="str">
        <f>+①学習計画書!A4</f>
        <v>令和 ８ 年度 札幌市家庭教育学級</v>
      </c>
      <c r="E1" s="1186"/>
      <c r="F1" s="1186"/>
      <c r="G1" s="1186"/>
      <c r="H1" s="1186"/>
      <c r="I1" s="1186"/>
      <c r="J1" s="1186"/>
      <c r="K1" s="1186"/>
      <c r="L1" s="1186"/>
      <c r="M1" s="1186"/>
      <c r="N1" s="1186"/>
      <c r="O1" s="1186"/>
      <c r="P1" s="1186"/>
      <c r="Q1" s="1186"/>
      <c r="R1" s="225" t="e">
        <f>+①学習計画書!X1</f>
        <v>#N/A</v>
      </c>
      <c r="S1" s="127"/>
      <c r="T1" s="127"/>
      <c r="U1" s="192"/>
      <c r="V1" s="192"/>
      <c r="W1" s="192"/>
      <c r="X1" s="192"/>
      <c r="AC1" s="465">
        <v>8.3333333333333329E-2</v>
      </c>
    </row>
    <row r="2" spans="2:29" ht="42" customHeight="1" thickBot="1">
      <c r="B2" s="129"/>
      <c r="C2" s="129"/>
      <c r="D2" s="1083" t="s">
        <v>2551</v>
      </c>
      <c r="E2" s="1083"/>
      <c r="F2" s="1083"/>
      <c r="G2" s="1083"/>
      <c r="H2" s="1083"/>
      <c r="I2" s="1083"/>
      <c r="J2" s="1083"/>
      <c r="K2" s="1083"/>
      <c r="L2" s="1083"/>
      <c r="M2" s="1083"/>
      <c r="N2" s="1083"/>
      <c r="O2" s="1083"/>
      <c r="P2" s="1083"/>
      <c r="Q2" s="139" t="str">
        <f ca="1">+"("&amp;W2&amp;")"</f>
        <v>(1)</v>
      </c>
      <c r="R2" s="130"/>
      <c r="S2" s="129"/>
      <c r="T2" s="129"/>
      <c r="U2" s="193" t="str">
        <f ca="1">RIGHT(CELL("filename",V3),LEN(CELL("filename",V3))-FIND("]",CELL("filename",V3)))</f>
        <v>学習報告書(1)</v>
      </c>
      <c r="V2" s="194">
        <f ca="1">+FIND("(",U2,1)</f>
        <v>6</v>
      </c>
      <c r="W2" s="194">
        <f ca="1">+VALUE(MID(U2,V2+1,1))</f>
        <v>1</v>
      </c>
      <c r="X2" s="194"/>
      <c r="Y2" s="141"/>
      <c r="Z2" s="140"/>
      <c r="AA2" s="140"/>
      <c r="AC2" s="465">
        <v>0.33333333333333331</v>
      </c>
    </row>
    <row r="3" spans="2:29" ht="20.25" customHeight="1">
      <c r="B3" s="1156">
        <f>+①学習計画書!A5</f>
        <v>0</v>
      </c>
      <c r="C3" s="1157"/>
      <c r="D3" s="1160" t="s">
        <v>2544</v>
      </c>
      <c r="E3" s="1187" t="s">
        <v>1631</v>
      </c>
      <c r="F3" s="1187"/>
      <c r="G3" s="1187"/>
      <c r="H3" s="1187"/>
      <c r="I3" s="1187"/>
      <c r="J3" s="1187"/>
      <c r="K3" s="1187"/>
      <c r="L3" s="1187"/>
      <c r="M3" s="1187"/>
      <c r="N3" s="1187"/>
      <c r="O3" s="1187"/>
      <c r="P3" s="1188" t="s">
        <v>2751</v>
      </c>
      <c r="Q3" s="1190"/>
      <c r="R3" s="1190"/>
      <c r="S3" s="1191"/>
      <c r="U3" s="195"/>
      <c r="V3" s="195"/>
      <c r="W3" s="195">
        <f ca="1">+VLOOKUP($W$2,①学習計画書!$Y$19:$AF$53,2,FALSE)</f>
        <v>0</v>
      </c>
      <c r="X3" s="195"/>
      <c r="Y3" s="142"/>
      <c r="AC3" s="465">
        <v>0.34375</v>
      </c>
    </row>
    <row r="4" spans="2:29" ht="23.25" customHeight="1">
      <c r="B4" s="1158"/>
      <c r="C4" s="1159"/>
      <c r="D4" s="1161"/>
      <c r="E4" s="1194">
        <f>+①学習計画書!D5</f>
        <v>0</v>
      </c>
      <c r="F4" s="1194"/>
      <c r="G4" s="1194"/>
      <c r="H4" s="1194"/>
      <c r="I4" s="1194"/>
      <c r="J4" s="1194"/>
      <c r="K4" s="1194"/>
      <c r="L4" s="1194"/>
      <c r="M4" s="1194"/>
      <c r="N4" s="1194"/>
      <c r="O4" s="1194"/>
      <c r="P4" s="1189"/>
      <c r="Q4" s="1192"/>
      <c r="R4" s="1192"/>
      <c r="S4" s="1193"/>
      <c r="U4" s="195"/>
      <c r="V4" s="195"/>
      <c r="W4" s="195">
        <f ca="1">+VLOOKUP($W$2,①学習計画書!$Y$19:$AF$53,3,FALSE)</f>
        <v>0</v>
      </c>
      <c r="X4" s="195"/>
      <c r="Y4" s="142"/>
      <c r="AC4" s="465">
        <v>0.35416666666666669</v>
      </c>
    </row>
    <row r="5" spans="2:29" ht="13.5" customHeight="1">
      <c r="B5" s="1094" t="s">
        <v>1632</v>
      </c>
      <c r="C5" s="1095"/>
      <c r="D5" s="1096"/>
      <c r="E5" s="1165" t="s">
        <v>1644</v>
      </c>
      <c r="F5" s="1073"/>
      <c r="G5" s="1168">
        <f ca="1">+U5</f>
        <v>0</v>
      </c>
      <c r="H5" s="1073" t="s">
        <v>1606</v>
      </c>
      <c r="I5" s="1162">
        <f ca="1">+W3</f>
        <v>0</v>
      </c>
      <c r="J5" s="1073" t="s">
        <v>1607</v>
      </c>
      <c r="K5" s="1162">
        <f ca="1">+W4</f>
        <v>0</v>
      </c>
      <c r="L5" s="1073" t="s">
        <v>1608</v>
      </c>
      <c r="M5" s="1171" t="s">
        <v>1645</v>
      </c>
      <c r="N5" s="1148" t="str">
        <f ca="1">+U6</f>
        <v/>
      </c>
      <c r="O5" s="1151" t="s">
        <v>1646</v>
      </c>
      <c r="P5" s="1076" t="s">
        <v>2749</v>
      </c>
      <c r="Q5" s="1077"/>
      <c r="R5" s="1077"/>
      <c r="S5" s="1078"/>
      <c r="U5" s="195">
        <f ca="1">+IF(VALUE(I5)=0,0,V8)</f>
        <v>0</v>
      </c>
      <c r="V5" s="195"/>
      <c r="W5" s="195">
        <f ca="1">+VLOOKUP($W$2,①学習計画書!$Y$19:$AF$53,4,FALSE)</f>
        <v>0</v>
      </c>
      <c r="X5" s="195"/>
      <c r="Y5" s="142"/>
      <c r="AC5" s="465">
        <v>0.36458333333333337</v>
      </c>
    </row>
    <row r="6" spans="2:29" ht="13.5" customHeight="1">
      <c r="B6" s="1094"/>
      <c r="C6" s="1095"/>
      <c r="D6" s="1096"/>
      <c r="E6" s="1166"/>
      <c r="F6" s="1074"/>
      <c r="G6" s="1169"/>
      <c r="H6" s="1074"/>
      <c r="I6" s="1163"/>
      <c r="J6" s="1074"/>
      <c r="K6" s="1163"/>
      <c r="L6" s="1074"/>
      <c r="M6" s="1172"/>
      <c r="N6" s="1149"/>
      <c r="O6" s="1152"/>
      <c r="P6" s="1079"/>
      <c r="Q6" s="1080"/>
      <c r="R6" s="1080"/>
      <c r="S6" s="1081"/>
      <c r="U6" s="196" t="str">
        <f ca="1">+IF(OR(VALUE(G5)=0,VALUE(I5)=0,VALUE(K5)=0),"",U7)</f>
        <v/>
      </c>
      <c r="V6" s="197" t="str">
        <f>+IF(①学習計画書!S2="元",1,①学習計画書!S2)</f>
        <v>８</v>
      </c>
      <c r="W6" s="195" t="str">
        <f ca="1">+VLOOKUP($W$2,①学習計画書!$Y$19:$AF$53,5,FALSE)</f>
        <v>講演会　
座談会</v>
      </c>
      <c r="X6" s="1082" t="s">
        <v>2747</v>
      </c>
      <c r="Y6" s="1082"/>
      <c r="Z6" s="1082"/>
      <c r="AA6" s="1082"/>
      <c r="AC6" s="465">
        <v>0.37500000000000006</v>
      </c>
    </row>
    <row r="7" spans="2:29" ht="26.25" customHeight="1">
      <c r="B7" s="1094"/>
      <c r="C7" s="1095"/>
      <c r="D7" s="1096"/>
      <c r="E7" s="1167"/>
      <c r="F7" s="1075"/>
      <c r="G7" s="1170"/>
      <c r="H7" s="1075"/>
      <c r="I7" s="1164"/>
      <c r="J7" s="1075"/>
      <c r="K7" s="1164"/>
      <c r="L7" s="1075"/>
      <c r="M7" s="1173"/>
      <c r="N7" s="1150"/>
      <c r="O7" s="1153"/>
      <c r="P7" s="466"/>
      <c r="Q7" s="468" t="s">
        <v>2750</v>
      </c>
      <c r="R7" s="467" t="str">
        <f>+IF(P7="","",P7+AC1)</f>
        <v/>
      </c>
      <c r="S7" s="464"/>
      <c r="U7" s="495">
        <f ca="1">+DATE(2018+V7,I5,K5)</f>
        <v>46356</v>
      </c>
      <c r="V7" s="195">
        <f ca="1">+IF(I5&lt;4,V6+1,V6)</f>
        <v>9</v>
      </c>
      <c r="W7" s="195" t="str">
        <f ca="1">+VLOOKUP($W$2,①学習計画書!$Y$19:$AF$53,8,FALSE)</f>
        <v>① 講師氏名</v>
      </c>
      <c r="X7" s="1082"/>
      <c r="Y7" s="1082"/>
      <c r="Z7" s="1082"/>
      <c r="AA7" s="1082"/>
      <c r="AC7" s="465">
        <v>0.38541666666666674</v>
      </c>
    </row>
    <row r="8" spans="2:29" ht="15" customHeight="1">
      <c r="B8" s="1174" t="s">
        <v>1633</v>
      </c>
      <c r="C8" s="1175"/>
      <c r="D8" s="1176"/>
      <c r="E8" s="1177" t="str">
        <f ca="1">+W10</f>
        <v/>
      </c>
      <c r="F8" s="1178"/>
      <c r="G8" s="1178"/>
      <c r="H8" s="1178"/>
      <c r="I8" s="1178"/>
      <c r="J8" s="1178"/>
      <c r="K8" s="1178"/>
      <c r="L8" s="1178"/>
      <c r="M8" s="1179"/>
      <c r="N8" s="1183"/>
      <c r="O8" s="1183"/>
      <c r="P8" s="1183"/>
      <c r="Q8" s="1183"/>
      <c r="R8" s="1184"/>
      <c r="S8" s="1185"/>
      <c r="U8" s="198"/>
      <c r="V8" s="195">
        <f ca="1">+IF(V7=1,"元",V7)</f>
        <v>9</v>
      </c>
      <c r="W8" s="195" t="str">
        <f ca="1">+VLOOKUP($W$2,①学習計画書!$Y$19:$AF$53,7,FALSE)</f>
        <v>第１回
講師職業/肩書等</v>
      </c>
      <c r="X8" s="1082"/>
      <c r="Y8" s="1082"/>
      <c r="Z8" s="1082"/>
      <c r="AA8" s="1082"/>
      <c r="AC8" s="465">
        <v>0.39583333333333343</v>
      </c>
    </row>
    <row r="9" spans="2:29" ht="15" customHeight="1">
      <c r="B9" s="1129" t="s">
        <v>1634</v>
      </c>
      <c r="C9" s="1130"/>
      <c r="D9" s="1131"/>
      <c r="E9" s="1180"/>
      <c r="F9" s="1181"/>
      <c r="G9" s="1181"/>
      <c r="H9" s="1181"/>
      <c r="I9" s="1181"/>
      <c r="J9" s="1181"/>
      <c r="K9" s="1181"/>
      <c r="L9" s="1181"/>
      <c r="M9" s="1182"/>
      <c r="N9" s="1183"/>
      <c r="O9" s="1183"/>
      <c r="P9" s="1183"/>
      <c r="Q9" s="1183"/>
      <c r="R9" s="1184"/>
      <c r="S9" s="1185"/>
      <c r="U9" s="142"/>
      <c r="V9" s="142"/>
      <c r="W9" s="195">
        <f ca="1">+VLOOKUP($W$2,①学習計画書!$Y$19:$AF$53,4,FALSE)</f>
        <v>0</v>
      </c>
      <c r="X9" s="1082"/>
      <c r="Y9" s="1082"/>
      <c r="Z9" s="1082"/>
      <c r="AA9" s="1082"/>
      <c r="AC9" s="465">
        <v>0.40625000000000011</v>
      </c>
    </row>
    <row r="10" spans="2:29" ht="12.75" customHeight="1">
      <c r="B10" s="1132" t="s">
        <v>1635</v>
      </c>
      <c r="C10" s="1133"/>
      <c r="D10" s="1134"/>
      <c r="E10" s="1138"/>
      <c r="F10" s="1139"/>
      <c r="G10" s="1139"/>
      <c r="H10" s="1142" t="str">
        <f ca="1">+W6</f>
        <v>講演会　
座談会</v>
      </c>
      <c r="I10" s="1142"/>
      <c r="J10" s="1142"/>
      <c r="K10" s="1142"/>
      <c r="L10" s="1142"/>
      <c r="M10" s="1142"/>
      <c r="N10" s="1142"/>
      <c r="O10" s="1142"/>
      <c r="P10" s="1142"/>
      <c r="Q10" s="1142"/>
      <c r="R10" s="1144"/>
      <c r="S10" s="1145"/>
      <c r="U10" s="142"/>
      <c r="V10" s="142"/>
      <c r="W10" s="195" t="str">
        <f ca="1">+IF(W9=0,"",W9)</f>
        <v/>
      </c>
      <c r="X10" s="1082"/>
      <c r="Y10" s="1082"/>
      <c r="Z10" s="1082"/>
      <c r="AA10" s="1082"/>
      <c r="AC10" s="465"/>
    </row>
    <row r="11" spans="2:29" ht="12.75" customHeight="1">
      <c r="B11" s="1135"/>
      <c r="C11" s="1136"/>
      <c r="D11" s="1137"/>
      <c r="E11" s="1140"/>
      <c r="F11" s="1141"/>
      <c r="G11" s="1141"/>
      <c r="H11" s="1143"/>
      <c r="I11" s="1143"/>
      <c r="J11" s="1143"/>
      <c r="K11" s="1143"/>
      <c r="L11" s="1143"/>
      <c r="M11" s="1143"/>
      <c r="N11" s="1143"/>
      <c r="O11" s="1143"/>
      <c r="P11" s="1143"/>
      <c r="Q11" s="1143"/>
      <c r="R11" s="1146"/>
      <c r="S11" s="1147"/>
      <c r="U11" s="142"/>
      <c r="V11" s="142"/>
      <c r="W11" s="142"/>
      <c r="X11" s="142"/>
      <c r="Y11" s="142"/>
      <c r="AC11" s="465">
        <v>0.4166666666666668</v>
      </c>
    </row>
    <row r="12" spans="2:29" ht="24" customHeight="1">
      <c r="B12" s="1094" t="s">
        <v>1636</v>
      </c>
      <c r="C12" s="1095"/>
      <c r="D12" s="1096"/>
      <c r="E12" s="1106" t="s">
        <v>2549</v>
      </c>
      <c r="F12" s="1107"/>
      <c r="G12" s="1108">
        <f>+M12+R12</f>
        <v>0</v>
      </c>
      <c r="H12" s="1108"/>
      <c r="I12" s="246" t="s">
        <v>2546</v>
      </c>
      <c r="J12" s="247"/>
      <c r="K12" s="1109" t="s">
        <v>2547</v>
      </c>
      <c r="L12" s="1110"/>
      <c r="M12" s="1111">
        <v>0</v>
      </c>
      <c r="N12" s="1111"/>
      <c r="O12" s="1112"/>
      <c r="P12" s="1113" t="s">
        <v>2548</v>
      </c>
      <c r="Q12" s="1114"/>
      <c r="R12" s="367">
        <v>0</v>
      </c>
      <c r="S12" s="245"/>
      <c r="X12" s="1154" t="s">
        <v>2748</v>
      </c>
      <c r="Y12" s="1155"/>
      <c r="Z12" s="1155"/>
      <c r="AA12" s="1155"/>
      <c r="AC12" s="465">
        <v>0.42708333333333348</v>
      </c>
    </row>
    <row r="13" spans="2:29" ht="34.5" customHeight="1">
      <c r="B13" s="1094" t="s">
        <v>1637</v>
      </c>
      <c r="C13" s="1095"/>
      <c r="D13" s="1096"/>
      <c r="E13" s="1097" t="str">
        <f ca="1">+W7</f>
        <v>① 講師氏名</v>
      </c>
      <c r="F13" s="1098"/>
      <c r="G13" s="1098"/>
      <c r="H13" s="1098"/>
      <c r="I13" s="1098"/>
      <c r="J13" s="1098"/>
      <c r="K13" s="1099"/>
      <c r="L13" s="1100" t="s">
        <v>2545</v>
      </c>
      <c r="M13" s="1101"/>
      <c r="N13" s="1102"/>
      <c r="O13" s="1103" t="str">
        <f ca="1">+W8</f>
        <v>第１回
講師職業/肩書等</v>
      </c>
      <c r="P13" s="1104"/>
      <c r="Q13" s="1104"/>
      <c r="R13" s="1104"/>
      <c r="S13" s="1105"/>
      <c r="U13" s="244"/>
      <c r="X13" s="1155"/>
      <c r="Y13" s="1155"/>
      <c r="Z13" s="1155"/>
      <c r="AA13" s="1155"/>
      <c r="AC13" s="465">
        <v>0.43750000000000017</v>
      </c>
    </row>
    <row r="14" spans="2:29" ht="24" customHeight="1">
      <c r="B14" s="1094" t="s">
        <v>1638</v>
      </c>
      <c r="C14" s="1095"/>
      <c r="D14" s="1096"/>
      <c r="E14" s="1103"/>
      <c r="F14" s="1104"/>
      <c r="G14" s="1104"/>
      <c r="H14" s="1104"/>
      <c r="I14" s="1104"/>
      <c r="J14" s="1121" t="s">
        <v>2679</v>
      </c>
      <c r="K14" s="1121"/>
      <c r="L14" s="1121"/>
      <c r="M14" s="1121"/>
      <c r="N14" s="1121"/>
      <c r="O14" s="1121"/>
      <c r="P14" s="1121"/>
      <c r="Q14" s="1121"/>
      <c r="R14" s="1121"/>
      <c r="S14" s="1122"/>
      <c r="X14" s="1155"/>
      <c r="Y14" s="1155"/>
      <c r="Z14" s="1155"/>
      <c r="AA14" s="1155"/>
      <c r="AC14" s="465">
        <v>0.44791666666666685</v>
      </c>
    </row>
    <row r="15" spans="2:29" ht="24" customHeight="1">
      <c r="B15" s="1115" t="s">
        <v>1639</v>
      </c>
      <c r="C15" s="1116"/>
      <c r="D15" s="1116"/>
      <c r="E15" s="1116"/>
      <c r="F15" s="1116"/>
      <c r="G15" s="1116"/>
      <c r="H15" s="1116"/>
      <c r="I15" s="1116"/>
      <c r="J15" s="1116"/>
      <c r="K15" s="1116"/>
      <c r="L15" s="1116"/>
      <c r="M15" s="1116"/>
      <c r="N15" s="1116"/>
      <c r="O15" s="1116"/>
      <c r="P15" s="1116"/>
      <c r="Q15" s="1116"/>
      <c r="R15" s="1116"/>
      <c r="S15" s="1117"/>
      <c r="AC15" s="465">
        <v>0.45833333333333354</v>
      </c>
    </row>
    <row r="16" spans="2:29" ht="28.5" customHeight="1" thickBot="1">
      <c r="B16" s="1127" t="s">
        <v>1673</v>
      </c>
      <c r="C16" s="1128"/>
      <c r="D16" s="1128"/>
      <c r="E16" s="1128"/>
      <c r="F16" s="1085" t="str">
        <f ca="1">+IF(E8="","",VLOOKUP(E8,①学習計画書!AJ22:AK51,2,FALSE))</f>
        <v/>
      </c>
      <c r="G16" s="1086"/>
      <c r="H16" s="1086"/>
      <c r="I16" s="1086"/>
      <c r="J16" s="1086"/>
      <c r="K16" s="1086"/>
      <c r="L16" s="1086"/>
      <c r="M16" s="1086"/>
      <c r="N16" s="1086"/>
      <c r="O16" s="1086"/>
      <c r="P16" s="1086"/>
      <c r="Q16" s="1086"/>
      <c r="R16" s="1087"/>
      <c r="S16" s="156"/>
      <c r="AC16" s="465">
        <v>0.46875000000000022</v>
      </c>
    </row>
    <row r="17" spans="1:29" s="140" customFormat="1" ht="18" customHeight="1">
      <c r="B17" s="151" t="s">
        <v>1640</v>
      </c>
      <c r="C17" s="1125" t="s">
        <v>1672</v>
      </c>
      <c r="D17" s="1125"/>
      <c r="E17" s="1125"/>
      <c r="F17" s="1126"/>
      <c r="G17" s="1126"/>
      <c r="H17" s="1126"/>
      <c r="I17" s="1126"/>
      <c r="J17" s="1126"/>
      <c r="K17" s="1126"/>
      <c r="L17" s="1126"/>
      <c r="M17" s="1126"/>
      <c r="N17" s="1126"/>
      <c r="O17" s="1126"/>
      <c r="P17" s="1126"/>
      <c r="Q17" s="1126"/>
      <c r="R17" s="1126"/>
      <c r="S17" s="157"/>
      <c r="AC17" s="465">
        <v>0.47916666666666691</v>
      </c>
    </row>
    <row r="18" spans="1:29" ht="26.25" customHeight="1">
      <c r="B18" s="152"/>
      <c r="C18" s="1123"/>
      <c r="D18" s="1123"/>
      <c r="E18" s="1123"/>
      <c r="F18" s="1123"/>
      <c r="G18" s="1123"/>
      <c r="H18" s="1123"/>
      <c r="I18" s="1123"/>
      <c r="J18" s="1123"/>
      <c r="K18" s="1123"/>
      <c r="L18" s="1123"/>
      <c r="M18" s="1123"/>
      <c r="N18" s="1123"/>
      <c r="O18" s="1123"/>
      <c r="P18" s="1123"/>
      <c r="Q18" s="1123"/>
      <c r="R18" s="1123"/>
      <c r="S18" s="153"/>
      <c r="AC18" s="465">
        <v>0.48958333333333359</v>
      </c>
    </row>
    <row r="19" spans="1:29" ht="26.25" customHeight="1">
      <c r="B19" s="154"/>
      <c r="C19" s="1124"/>
      <c r="D19" s="1124"/>
      <c r="E19" s="1124"/>
      <c r="F19" s="1124"/>
      <c r="G19" s="1124"/>
      <c r="H19" s="1124"/>
      <c r="I19" s="1124"/>
      <c r="J19" s="1124"/>
      <c r="K19" s="1124"/>
      <c r="L19" s="1124"/>
      <c r="M19" s="1124"/>
      <c r="N19" s="1124"/>
      <c r="O19" s="1124"/>
      <c r="P19" s="1124"/>
      <c r="Q19" s="1124"/>
      <c r="R19" s="1124"/>
      <c r="S19" s="155"/>
      <c r="X19" s="1084" t="s">
        <v>1697</v>
      </c>
      <c r="Y19" s="1084"/>
      <c r="Z19" s="1084"/>
      <c r="AA19" s="1084"/>
      <c r="AC19" s="465">
        <v>0.50000000000000022</v>
      </c>
    </row>
    <row r="20" spans="1:29" ht="24" customHeight="1">
      <c r="B20" s="1118" t="s">
        <v>1641</v>
      </c>
      <c r="C20" s="1119"/>
      <c r="D20" s="1119"/>
      <c r="E20" s="1119"/>
      <c r="F20" s="1119"/>
      <c r="G20" s="1119"/>
      <c r="H20" s="1119"/>
      <c r="I20" s="1119"/>
      <c r="J20" s="1119"/>
      <c r="K20" s="1119"/>
      <c r="L20" s="1119"/>
      <c r="M20" s="1119"/>
      <c r="N20" s="1119"/>
      <c r="O20" s="1119"/>
      <c r="P20" s="1119"/>
      <c r="Q20" s="1119"/>
      <c r="R20" s="1119"/>
      <c r="S20" s="1120"/>
      <c r="X20" s="1084"/>
      <c r="Y20" s="1084"/>
      <c r="Z20" s="1084"/>
      <c r="AA20" s="1084"/>
      <c r="AC20" s="465">
        <v>0.51041666666666685</v>
      </c>
    </row>
    <row r="21" spans="1:29" ht="27" customHeight="1">
      <c r="B21" s="131"/>
      <c r="C21" s="1088"/>
      <c r="D21" s="1088"/>
      <c r="E21" s="1088"/>
      <c r="F21" s="1088"/>
      <c r="G21" s="1088"/>
      <c r="H21" s="1088"/>
      <c r="I21" s="1088"/>
      <c r="J21" s="1088"/>
      <c r="K21" s="1088"/>
      <c r="L21" s="1088"/>
      <c r="M21" s="1088"/>
      <c r="N21" s="1088"/>
      <c r="O21" s="1088"/>
      <c r="P21" s="1088"/>
      <c r="Q21" s="1088"/>
      <c r="R21" s="1088"/>
      <c r="S21" s="132"/>
      <c r="X21" s="1084"/>
      <c r="Y21" s="1084"/>
      <c r="Z21" s="1084"/>
      <c r="AA21" s="1084"/>
      <c r="AC21" s="465">
        <v>0.52083333333333348</v>
      </c>
    </row>
    <row r="22" spans="1:29" ht="27" customHeight="1">
      <c r="B22" s="131"/>
      <c r="C22" s="1088"/>
      <c r="D22" s="1088"/>
      <c r="E22" s="1088"/>
      <c r="F22" s="1088"/>
      <c r="G22" s="1088"/>
      <c r="H22" s="1088"/>
      <c r="I22" s="1088"/>
      <c r="J22" s="1088"/>
      <c r="K22" s="1088"/>
      <c r="L22" s="1088"/>
      <c r="M22" s="1088"/>
      <c r="N22" s="1088"/>
      <c r="O22" s="1088"/>
      <c r="P22" s="1088"/>
      <c r="Q22" s="1088"/>
      <c r="R22" s="1088"/>
      <c r="S22" s="132"/>
      <c r="X22" s="1084"/>
      <c r="Y22" s="1084"/>
      <c r="Z22" s="1084"/>
      <c r="AA22" s="1084"/>
      <c r="AC22" s="465">
        <v>0.53125000000000011</v>
      </c>
    </row>
    <row r="23" spans="1:29" ht="27" customHeight="1">
      <c r="B23" s="131"/>
      <c r="C23" s="1088"/>
      <c r="D23" s="1088"/>
      <c r="E23" s="1088"/>
      <c r="F23" s="1088"/>
      <c r="G23" s="1088"/>
      <c r="H23" s="1088"/>
      <c r="I23" s="1088"/>
      <c r="J23" s="1088"/>
      <c r="K23" s="1088"/>
      <c r="L23" s="1088"/>
      <c r="M23" s="1088"/>
      <c r="N23" s="1088"/>
      <c r="O23" s="1088"/>
      <c r="P23" s="1088"/>
      <c r="Q23" s="1088"/>
      <c r="R23" s="1088"/>
      <c r="S23" s="132"/>
      <c r="X23" s="1084"/>
      <c r="Y23" s="1084"/>
      <c r="Z23" s="1084"/>
      <c r="AA23" s="1084"/>
      <c r="AC23" s="465">
        <v>0.54166666666666674</v>
      </c>
    </row>
    <row r="24" spans="1:29" ht="35.25" customHeight="1">
      <c r="B24" s="133"/>
      <c r="C24" s="1089"/>
      <c r="D24" s="1089"/>
      <c r="E24" s="1089"/>
      <c r="F24" s="1089"/>
      <c r="G24" s="1089"/>
      <c r="H24" s="1089"/>
      <c r="I24" s="1089"/>
      <c r="J24" s="1089"/>
      <c r="K24" s="1089"/>
      <c r="L24" s="1089"/>
      <c r="M24" s="1089"/>
      <c r="N24" s="1089"/>
      <c r="O24" s="1089"/>
      <c r="P24" s="1089"/>
      <c r="Q24" s="1089"/>
      <c r="R24" s="1089"/>
      <c r="S24" s="134"/>
      <c r="X24" s="1084"/>
      <c r="Y24" s="1084"/>
      <c r="Z24" s="1084"/>
      <c r="AA24" s="1084"/>
      <c r="AC24" s="465">
        <v>0.55208333333333337</v>
      </c>
    </row>
    <row r="25" spans="1:29" ht="24" customHeight="1">
      <c r="B25" s="1090" t="s">
        <v>1642</v>
      </c>
      <c r="C25" s="1091"/>
      <c r="D25" s="1091"/>
      <c r="E25" s="1091"/>
      <c r="F25" s="1091"/>
      <c r="G25" s="1091"/>
      <c r="H25" s="1091"/>
      <c r="I25" s="1091"/>
      <c r="J25" s="1091"/>
      <c r="K25" s="1091"/>
      <c r="L25" s="1091"/>
      <c r="M25" s="1091"/>
      <c r="N25" s="1091"/>
      <c r="O25" s="1091"/>
      <c r="P25" s="1091"/>
      <c r="Q25" s="1091"/>
      <c r="R25" s="1091"/>
      <c r="S25" s="1092"/>
      <c r="X25" s="1084"/>
      <c r="Y25" s="1084"/>
      <c r="Z25" s="1084"/>
      <c r="AA25" s="1084"/>
      <c r="AC25" s="465">
        <v>0.5625</v>
      </c>
    </row>
    <row r="26" spans="1:29" ht="25.5" customHeight="1">
      <c r="B26" s="135"/>
      <c r="C26" s="1088"/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8"/>
      <c r="O26" s="1088"/>
      <c r="P26" s="1088"/>
      <c r="Q26" s="1088"/>
      <c r="R26" s="1088"/>
      <c r="S26" s="136"/>
      <c r="X26" s="1084"/>
      <c r="Y26" s="1084"/>
      <c r="Z26" s="1084"/>
      <c r="AA26" s="1084"/>
      <c r="AC26" s="465">
        <v>0.57291666666666663</v>
      </c>
    </row>
    <row r="27" spans="1:29" ht="25.5" customHeight="1">
      <c r="B27" s="135"/>
      <c r="C27" s="1088"/>
      <c r="D27" s="1088"/>
      <c r="E27" s="1088"/>
      <c r="F27" s="1088"/>
      <c r="G27" s="1088"/>
      <c r="H27" s="1088"/>
      <c r="I27" s="1088"/>
      <c r="J27" s="1088"/>
      <c r="K27" s="1088"/>
      <c r="L27" s="1088"/>
      <c r="M27" s="1088"/>
      <c r="N27" s="1088"/>
      <c r="O27" s="1088"/>
      <c r="P27" s="1088"/>
      <c r="Q27" s="1088"/>
      <c r="R27" s="1088"/>
      <c r="S27" s="136"/>
      <c r="X27" s="1084"/>
      <c r="Y27" s="1084"/>
      <c r="Z27" s="1084"/>
      <c r="AA27" s="1084"/>
      <c r="AC27" s="465">
        <v>0.58333333333333326</v>
      </c>
    </row>
    <row r="28" spans="1:29" ht="25.5" customHeight="1">
      <c r="B28" s="135"/>
      <c r="C28" s="1088"/>
      <c r="D28" s="1088"/>
      <c r="E28" s="1088"/>
      <c r="F28" s="1088"/>
      <c r="G28" s="1088"/>
      <c r="H28" s="1088"/>
      <c r="I28" s="1088"/>
      <c r="J28" s="1088"/>
      <c r="K28" s="1088"/>
      <c r="L28" s="1088"/>
      <c r="M28" s="1088"/>
      <c r="N28" s="1088"/>
      <c r="O28" s="1088"/>
      <c r="P28" s="1088"/>
      <c r="Q28" s="1088"/>
      <c r="R28" s="1088"/>
      <c r="S28" s="136"/>
      <c r="X28" s="1084"/>
      <c r="Y28" s="1084"/>
      <c r="Z28" s="1084"/>
      <c r="AA28" s="1084"/>
      <c r="AC28" s="465">
        <v>0.59374999999999989</v>
      </c>
    </row>
    <row r="29" spans="1:29" ht="25.5" customHeight="1">
      <c r="B29" s="135"/>
      <c r="C29" s="1088"/>
      <c r="D29" s="1088"/>
      <c r="E29" s="1088"/>
      <c r="F29" s="1088"/>
      <c r="G29" s="1088"/>
      <c r="H29" s="1088"/>
      <c r="I29" s="1088"/>
      <c r="J29" s="1088"/>
      <c r="K29" s="1088"/>
      <c r="L29" s="1088"/>
      <c r="M29" s="1088"/>
      <c r="N29" s="1088"/>
      <c r="O29" s="1088"/>
      <c r="P29" s="1088"/>
      <c r="Q29" s="1088"/>
      <c r="R29" s="1088"/>
      <c r="S29" s="136"/>
      <c r="X29" s="1084"/>
      <c r="Y29" s="1084"/>
      <c r="Z29" s="1084"/>
      <c r="AA29" s="1084"/>
      <c r="AC29" s="465">
        <v>0.60416666666666652</v>
      </c>
    </row>
    <row r="30" spans="1:29" ht="34.5" customHeight="1" thickBot="1">
      <c r="B30" s="137"/>
      <c r="C30" s="1093"/>
      <c r="D30" s="1093"/>
      <c r="E30" s="1093"/>
      <c r="F30" s="1093"/>
      <c r="G30" s="1093"/>
      <c r="H30" s="1093"/>
      <c r="I30" s="1093"/>
      <c r="J30" s="1093"/>
      <c r="K30" s="1093"/>
      <c r="L30" s="1093"/>
      <c r="M30" s="1093"/>
      <c r="N30" s="1093"/>
      <c r="O30" s="1093"/>
      <c r="P30" s="1093"/>
      <c r="Q30" s="1093"/>
      <c r="R30" s="1093"/>
      <c r="S30" s="138"/>
      <c r="X30" s="1084"/>
      <c r="Y30" s="1084"/>
      <c r="Z30" s="1084"/>
      <c r="AA30" s="1084"/>
      <c r="AC30" s="465">
        <v>0.61458333333333315</v>
      </c>
    </row>
    <row r="31" spans="1:29" ht="124.5" customHeight="1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AC31" s="465">
        <v>0.62499999999999978</v>
      </c>
    </row>
    <row r="32" spans="1:29">
      <c r="AC32" s="465">
        <v>0.63541666666666641</v>
      </c>
    </row>
    <row r="33" spans="29:29">
      <c r="AC33" s="465">
        <v>0.64583333333333304</v>
      </c>
    </row>
    <row r="34" spans="29:29">
      <c r="AC34" s="465">
        <v>0.65624999999999967</v>
      </c>
    </row>
    <row r="35" spans="29:29">
      <c r="AC35" s="465">
        <v>0.6666666666666663</v>
      </c>
    </row>
    <row r="36" spans="29:29">
      <c r="AC36" s="465">
        <v>0.67708333333333293</v>
      </c>
    </row>
    <row r="37" spans="29:29">
      <c r="AC37" s="465">
        <v>0.68749999999999956</v>
      </c>
    </row>
    <row r="38" spans="29:29">
      <c r="AC38" s="465">
        <v>0.69791666666666619</v>
      </c>
    </row>
    <row r="39" spans="29:29">
      <c r="AC39" s="465">
        <v>0.70833333333333282</v>
      </c>
    </row>
    <row r="40" spans="29:29">
      <c r="AC40" s="465">
        <v>0.71874999999999944</v>
      </c>
    </row>
    <row r="41" spans="29:29">
      <c r="AC41" s="465">
        <v>0.72916666666666607</v>
      </c>
    </row>
    <row r="42" spans="29:29">
      <c r="AC42" s="465">
        <v>0.7395833333333327</v>
      </c>
    </row>
  </sheetData>
  <sheetProtection sheet="1" selectLockedCells="1"/>
  <mergeCells count="53">
    <mergeCell ref="D1:Q1"/>
    <mergeCell ref="E3:O3"/>
    <mergeCell ref="P3:P4"/>
    <mergeCell ref="Q3:S4"/>
    <mergeCell ref="E4:O4"/>
    <mergeCell ref="N5:N7"/>
    <mergeCell ref="O5:O7"/>
    <mergeCell ref="X12:AA14"/>
    <mergeCell ref="B3:C4"/>
    <mergeCell ref="D3:D4"/>
    <mergeCell ref="K5:K7"/>
    <mergeCell ref="B5:D7"/>
    <mergeCell ref="E5:F7"/>
    <mergeCell ref="G5:G7"/>
    <mergeCell ref="H5:H7"/>
    <mergeCell ref="I5:I7"/>
    <mergeCell ref="L5:L7"/>
    <mergeCell ref="M5:M7"/>
    <mergeCell ref="B8:D8"/>
    <mergeCell ref="E8:M9"/>
    <mergeCell ref="N8:S9"/>
    <mergeCell ref="B9:D9"/>
    <mergeCell ref="B10:D11"/>
    <mergeCell ref="E10:G11"/>
    <mergeCell ref="H10:Q11"/>
    <mergeCell ref="R10:S11"/>
    <mergeCell ref="B20:S20"/>
    <mergeCell ref="J14:S14"/>
    <mergeCell ref="E14:I14"/>
    <mergeCell ref="C18:R19"/>
    <mergeCell ref="C17:R17"/>
    <mergeCell ref="B16:E16"/>
    <mergeCell ref="K12:L12"/>
    <mergeCell ref="M12:O12"/>
    <mergeCell ref="P12:Q12"/>
    <mergeCell ref="B14:D14"/>
    <mergeCell ref="B15:S15"/>
    <mergeCell ref="J5:J7"/>
    <mergeCell ref="P5:S6"/>
    <mergeCell ref="X6:AA10"/>
    <mergeCell ref="D2:P2"/>
    <mergeCell ref="X19:AA30"/>
    <mergeCell ref="F16:R16"/>
    <mergeCell ref="C21:R24"/>
    <mergeCell ref="B25:S25"/>
    <mergeCell ref="C26:R30"/>
    <mergeCell ref="B13:D13"/>
    <mergeCell ref="B12:D12"/>
    <mergeCell ref="E13:K13"/>
    <mergeCell ref="L13:N13"/>
    <mergeCell ref="O13:S13"/>
    <mergeCell ref="E12:F12"/>
    <mergeCell ref="G12:H12"/>
  </mergeCells>
  <phoneticPr fontId="42"/>
  <dataValidations count="2">
    <dataValidation type="list" allowBlank="1" sqref="P7" xr:uid="{00000000-0002-0000-0600-000000000000}">
      <formula1>$AC$2:$AC$39</formula1>
    </dataValidation>
    <dataValidation type="list" allowBlank="1" sqref="R7" xr:uid="{00000000-0002-0000-0600-000001000000}">
      <formula1>$AC$11:$AC$42</formula1>
    </dataValidation>
  </dataValidations>
  <pageMargins left="0.61" right="0.2" top="0.57999999999999996" bottom="0.31" header="0.3" footer="0.2"/>
  <pageSetup paperSize="9" orientation="portrait" r:id="rId1"/>
  <ignoredErrors>
    <ignoredError sqref="E13 O13 H10 R7 I5 E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errorTitle="◆◆ 半角で入力してください｡ ◆◆" error="※ 一旦キャンセルして、[番号] [-(ハイフン)] [番号]_x000a_                               ↑  半角で入力します。_x000a__x000a_※ セル右の [ ▼ ]→ ドロップダウンリストをお使いください。_x000a_" xr:uid="{00000000-0002-0000-0600-000002000000}">
          <x14:formula1>
            <xm:f>①学習計画書!$J$61:$J$85</xm:f>
          </x14:formula1>
          <xm:sqref>E8:M9</xm:sqref>
        </x14:dataValidation>
        <x14:dataValidation type="list" allowBlank="1" xr:uid="{00000000-0002-0000-0600-000003000000}">
          <x14:formula1>
            <xm:f>①学習計画書!$D$61:$D$63</xm:f>
          </x14:formula1>
          <xm:sqref>H10:Q11</xm:sqref>
        </x14:dataValidation>
        <x14:dataValidation type="list" allowBlank="1" xr:uid="{00000000-0002-0000-0600-000004000000}">
          <x14:formula1>
            <xm:f>①学習計画書!$A$61:$A$72</xm:f>
          </x14:formula1>
          <xm:sqref>I5:I7</xm:sqref>
        </x14:dataValidation>
        <x14:dataValidation type="list" allowBlank="1" xr:uid="{00000000-0002-0000-0600-000005000000}">
          <x14:formula1>
            <xm:f>①学習計画書!$B$61:$B$91</xm:f>
          </x14:formula1>
          <xm:sqref>K5:K7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FFCCFF"/>
  </sheetPr>
  <dimension ref="A1:AC42"/>
  <sheetViews>
    <sheetView showGridLines="0" zoomScaleNormal="100" workbookViewId="0">
      <selection activeCell="C18" sqref="C18:R19"/>
    </sheetView>
  </sheetViews>
  <sheetFormatPr defaultRowHeight="13.5"/>
  <cols>
    <col min="1" max="1" width="2.75" style="128" customWidth="1"/>
    <col min="2" max="2" width="2.375" style="128" customWidth="1"/>
    <col min="3" max="3" width="8.75" style="128" customWidth="1"/>
    <col min="4" max="4" width="5.5" style="128" customWidth="1"/>
    <col min="5" max="5" width="3.25" style="128" customWidth="1"/>
    <col min="6" max="6" width="3.625" style="128" customWidth="1"/>
    <col min="7" max="7" width="5.125" style="128" customWidth="1"/>
    <col min="8" max="8" width="3.25" style="128" customWidth="1"/>
    <col min="9" max="9" width="4.5" style="128" customWidth="1"/>
    <col min="10" max="10" width="3.25" style="128" customWidth="1"/>
    <col min="11" max="11" width="5.125" style="128" customWidth="1"/>
    <col min="12" max="12" width="3.875" style="128" customWidth="1"/>
    <col min="13" max="13" width="2.5" style="128" customWidth="1"/>
    <col min="14" max="14" width="3.25" style="128" customWidth="1"/>
    <col min="15" max="15" width="3.5" style="128" customWidth="1"/>
    <col min="16" max="16" width="13" style="128" customWidth="1"/>
    <col min="17" max="17" width="5.75" style="128" customWidth="1"/>
    <col min="18" max="18" width="13" style="128" customWidth="1"/>
    <col min="19" max="19" width="2.375" style="128" customWidth="1"/>
    <col min="20" max="20" width="1.5" style="128" customWidth="1"/>
    <col min="21" max="23" width="9.875" style="128" hidden="1" customWidth="1"/>
    <col min="24" max="24" width="11" style="128" customWidth="1"/>
    <col min="25" max="27" width="9" style="128"/>
    <col min="28" max="28" width="2.25" style="128" customWidth="1"/>
    <col min="29" max="29" width="9" style="128" hidden="1" customWidth="1"/>
    <col min="30" max="16384" width="9" style="128"/>
  </cols>
  <sheetData>
    <row r="1" spans="2:29" ht="16.5" customHeight="1">
      <c r="B1" s="126"/>
      <c r="C1" s="126"/>
      <c r="D1" s="1186" t="str">
        <f>+①学習計画書!A4</f>
        <v>令和 ８ 年度 札幌市家庭教育学級</v>
      </c>
      <c r="E1" s="1186"/>
      <c r="F1" s="1186"/>
      <c r="G1" s="1186"/>
      <c r="H1" s="1186"/>
      <c r="I1" s="1186"/>
      <c r="J1" s="1186"/>
      <c r="K1" s="1186"/>
      <c r="L1" s="1186"/>
      <c r="M1" s="1186"/>
      <c r="N1" s="1186"/>
      <c r="O1" s="1186"/>
      <c r="P1" s="1186"/>
      <c r="Q1" s="1186"/>
      <c r="R1" s="225" t="e">
        <f>+①学習計画書!X1</f>
        <v>#N/A</v>
      </c>
      <c r="S1" s="127"/>
      <c r="T1" s="127"/>
      <c r="U1" s="192"/>
      <c r="V1" s="192"/>
      <c r="W1" s="192"/>
      <c r="X1" s="192"/>
      <c r="AC1" s="465">
        <v>8.3333333333333329E-2</v>
      </c>
    </row>
    <row r="2" spans="2:29" ht="42" customHeight="1" thickBot="1">
      <c r="B2" s="129"/>
      <c r="C2" s="129"/>
      <c r="D2" s="1083" t="s">
        <v>2551</v>
      </c>
      <c r="E2" s="1083"/>
      <c r="F2" s="1083"/>
      <c r="G2" s="1083"/>
      <c r="H2" s="1083"/>
      <c r="I2" s="1083"/>
      <c r="J2" s="1083"/>
      <c r="K2" s="1083"/>
      <c r="L2" s="1083"/>
      <c r="M2" s="1083"/>
      <c r="N2" s="1083"/>
      <c r="O2" s="1083"/>
      <c r="P2" s="1083"/>
      <c r="Q2" s="139" t="str">
        <f ca="1">+"("&amp;W2&amp;")"</f>
        <v>(2)</v>
      </c>
      <c r="R2" s="130"/>
      <c r="S2" s="129"/>
      <c r="T2" s="129"/>
      <c r="U2" s="193" t="str">
        <f ca="1">RIGHT(CELL("filename",V3),LEN(CELL("filename",V3))-FIND("]",CELL("filename",V3)))</f>
        <v>学習報告書(2)</v>
      </c>
      <c r="V2" s="194">
        <f ca="1">+FIND("(",U2,1)</f>
        <v>6</v>
      </c>
      <c r="W2" s="194">
        <f ca="1">+VALUE(MID(U2,V2+1,1))</f>
        <v>2</v>
      </c>
      <c r="X2" s="194"/>
      <c r="Y2" s="141"/>
      <c r="Z2" s="140"/>
      <c r="AA2" s="140"/>
      <c r="AC2" s="465">
        <v>0.33333333333333331</v>
      </c>
    </row>
    <row r="3" spans="2:29" ht="20.25" customHeight="1">
      <c r="B3" s="1156">
        <f>+①学習計画書!A5</f>
        <v>0</v>
      </c>
      <c r="C3" s="1157"/>
      <c r="D3" s="1160" t="s">
        <v>1671</v>
      </c>
      <c r="E3" s="1187" t="s">
        <v>1631</v>
      </c>
      <c r="F3" s="1187"/>
      <c r="G3" s="1187"/>
      <c r="H3" s="1187"/>
      <c r="I3" s="1187"/>
      <c r="J3" s="1187"/>
      <c r="K3" s="1187"/>
      <c r="L3" s="1187"/>
      <c r="M3" s="1187"/>
      <c r="N3" s="1187"/>
      <c r="O3" s="1187"/>
      <c r="P3" s="1188" t="s">
        <v>2751</v>
      </c>
      <c r="Q3" s="1190"/>
      <c r="R3" s="1190"/>
      <c r="S3" s="1191"/>
      <c r="U3" s="195"/>
      <c r="V3" s="195"/>
      <c r="W3" s="195">
        <f ca="1">+VLOOKUP($W$2,①学習計画書!$Y$19:$AF$53,2,FALSE)</f>
        <v>0</v>
      </c>
      <c r="X3" s="195"/>
      <c r="Y3" s="142"/>
      <c r="AC3" s="465">
        <v>0.34375</v>
      </c>
    </row>
    <row r="4" spans="2:29" ht="23.25" customHeight="1">
      <c r="B4" s="1158"/>
      <c r="C4" s="1159"/>
      <c r="D4" s="1161"/>
      <c r="E4" s="1194">
        <f>+①学習計画書!D5</f>
        <v>0</v>
      </c>
      <c r="F4" s="1194"/>
      <c r="G4" s="1194"/>
      <c r="H4" s="1194"/>
      <c r="I4" s="1194"/>
      <c r="J4" s="1194"/>
      <c r="K4" s="1194"/>
      <c r="L4" s="1194"/>
      <c r="M4" s="1194"/>
      <c r="N4" s="1194"/>
      <c r="O4" s="1194"/>
      <c r="P4" s="1189"/>
      <c r="Q4" s="1192"/>
      <c r="R4" s="1192"/>
      <c r="S4" s="1193"/>
      <c r="U4" s="195"/>
      <c r="V4" s="195"/>
      <c r="W4" s="195">
        <f ca="1">+VLOOKUP($W$2,①学習計画書!$Y$19:$AF$53,3,FALSE)</f>
        <v>0</v>
      </c>
      <c r="X4" s="195"/>
      <c r="Y4" s="142"/>
      <c r="AC4" s="465">
        <v>0.35416666666666669</v>
      </c>
    </row>
    <row r="5" spans="2:29" ht="13.5" customHeight="1">
      <c r="B5" s="1094" t="s">
        <v>1632</v>
      </c>
      <c r="C5" s="1095"/>
      <c r="D5" s="1096"/>
      <c r="E5" s="1165" t="s">
        <v>1644</v>
      </c>
      <c r="F5" s="1073"/>
      <c r="G5" s="1168">
        <f>+U5</f>
        <v>0</v>
      </c>
      <c r="H5" s="1073" t="s">
        <v>1606</v>
      </c>
      <c r="I5" s="1162"/>
      <c r="J5" s="1073" t="s">
        <v>1607</v>
      </c>
      <c r="K5" s="1162">
        <f ca="1">+W4</f>
        <v>0</v>
      </c>
      <c r="L5" s="1073" t="s">
        <v>1608</v>
      </c>
      <c r="M5" s="1171" t="s">
        <v>1645</v>
      </c>
      <c r="N5" s="1148" t="str">
        <f ca="1">+U6</f>
        <v/>
      </c>
      <c r="O5" s="1151" t="s">
        <v>1646</v>
      </c>
      <c r="P5" s="1076" t="s">
        <v>2749</v>
      </c>
      <c r="Q5" s="1077"/>
      <c r="R5" s="1077"/>
      <c r="S5" s="1078"/>
      <c r="U5" s="195">
        <f>+IF(VALUE(I5)=0,0,V8)</f>
        <v>0</v>
      </c>
      <c r="V5" s="195"/>
      <c r="W5" s="195">
        <f ca="1">+VLOOKUP($W$2,①学習計画書!$Y$19:$AF$53,4,FALSE)</f>
        <v>0</v>
      </c>
      <c r="X5" s="195"/>
      <c r="Y5" s="142"/>
      <c r="AC5" s="465">
        <v>0.36458333333333337</v>
      </c>
    </row>
    <row r="6" spans="2:29" ht="13.5" customHeight="1">
      <c r="B6" s="1094"/>
      <c r="C6" s="1095"/>
      <c r="D6" s="1096"/>
      <c r="E6" s="1166"/>
      <c r="F6" s="1074"/>
      <c r="G6" s="1169"/>
      <c r="H6" s="1074"/>
      <c r="I6" s="1163"/>
      <c r="J6" s="1074"/>
      <c r="K6" s="1163"/>
      <c r="L6" s="1074"/>
      <c r="M6" s="1172"/>
      <c r="N6" s="1149"/>
      <c r="O6" s="1152"/>
      <c r="P6" s="1079"/>
      <c r="Q6" s="1080"/>
      <c r="R6" s="1080"/>
      <c r="S6" s="1081"/>
      <c r="U6" s="196" t="str">
        <f ca="1">+IF(OR(VALUE(G5)=0,VALUE(I5)=0,VALUE(K5)=0),"",U7)</f>
        <v/>
      </c>
      <c r="V6" s="197" t="str">
        <f>+IF(①学習計画書!S2="元",1,①学習計画書!S2)</f>
        <v>８</v>
      </c>
      <c r="W6" s="195" t="str">
        <f ca="1">+VLOOKUP($W$2,①学習計画書!$Y$19:$AF$53,5,FALSE)</f>
        <v>講演会　
座談会</v>
      </c>
      <c r="X6" s="1082" t="s">
        <v>2747</v>
      </c>
      <c r="Y6" s="1082"/>
      <c r="Z6" s="1082"/>
      <c r="AA6" s="1082"/>
      <c r="AC6" s="465">
        <v>0.37500000000000006</v>
      </c>
    </row>
    <row r="7" spans="2:29" ht="26.25" customHeight="1">
      <c r="B7" s="1094"/>
      <c r="C7" s="1095"/>
      <c r="D7" s="1096"/>
      <c r="E7" s="1167"/>
      <c r="F7" s="1075"/>
      <c r="G7" s="1170"/>
      <c r="H7" s="1075"/>
      <c r="I7" s="1164"/>
      <c r="J7" s="1075"/>
      <c r="K7" s="1164"/>
      <c r="L7" s="1075"/>
      <c r="M7" s="1173"/>
      <c r="N7" s="1150"/>
      <c r="O7" s="1153"/>
      <c r="P7" s="466"/>
      <c r="Q7" s="468" t="s">
        <v>2750</v>
      </c>
      <c r="R7" s="467" t="str">
        <f>+IF(P7="","",P7+AC1)</f>
        <v/>
      </c>
      <c r="S7" s="464"/>
      <c r="U7" s="495">
        <f ca="1">+DATE(2018+V7,I5,K5)</f>
        <v>46356</v>
      </c>
      <c r="V7" s="195">
        <f>+IF(I5&lt;4,V6+1,V6)</f>
        <v>9</v>
      </c>
      <c r="W7" s="195" t="str">
        <f ca="1">+VLOOKUP($W$2,①学習計画書!$Y$19:$AF$53,8,FALSE)</f>
        <v>② 講師氏名</v>
      </c>
      <c r="X7" s="1082"/>
      <c r="Y7" s="1082"/>
      <c r="Z7" s="1082"/>
      <c r="AA7" s="1082"/>
      <c r="AC7" s="465">
        <v>0.38541666666666674</v>
      </c>
    </row>
    <row r="8" spans="2:29" ht="15" customHeight="1">
      <c r="B8" s="1174" t="s">
        <v>1633</v>
      </c>
      <c r="C8" s="1175"/>
      <c r="D8" s="1176"/>
      <c r="E8" s="1177" t="str">
        <f ca="1">+W10</f>
        <v/>
      </c>
      <c r="F8" s="1178"/>
      <c r="G8" s="1178"/>
      <c r="H8" s="1178"/>
      <c r="I8" s="1178"/>
      <c r="J8" s="1178"/>
      <c r="K8" s="1178"/>
      <c r="L8" s="1178"/>
      <c r="M8" s="1179"/>
      <c r="N8" s="1183"/>
      <c r="O8" s="1183"/>
      <c r="P8" s="1183"/>
      <c r="Q8" s="1183"/>
      <c r="R8" s="1184"/>
      <c r="S8" s="1185"/>
      <c r="U8" s="198"/>
      <c r="V8" s="195">
        <f>+IF(V7=1,"元",V7)</f>
        <v>9</v>
      </c>
      <c r="W8" s="195" t="str">
        <f ca="1">+VLOOKUP($W$2,①学習計画書!$Y$19:$AF$53,7,FALSE)</f>
        <v>第２回
講師職業/肩書等</v>
      </c>
      <c r="X8" s="1082"/>
      <c r="Y8" s="1082"/>
      <c r="Z8" s="1082"/>
      <c r="AA8" s="1082"/>
      <c r="AC8" s="465">
        <v>0.39583333333333343</v>
      </c>
    </row>
    <row r="9" spans="2:29" ht="15" customHeight="1">
      <c r="B9" s="1129" t="s">
        <v>1634</v>
      </c>
      <c r="C9" s="1130"/>
      <c r="D9" s="1131"/>
      <c r="E9" s="1180"/>
      <c r="F9" s="1181"/>
      <c r="G9" s="1181"/>
      <c r="H9" s="1181"/>
      <c r="I9" s="1181"/>
      <c r="J9" s="1181"/>
      <c r="K9" s="1181"/>
      <c r="L9" s="1181"/>
      <c r="M9" s="1182"/>
      <c r="N9" s="1183"/>
      <c r="O9" s="1183"/>
      <c r="P9" s="1183"/>
      <c r="Q9" s="1183"/>
      <c r="R9" s="1184"/>
      <c r="S9" s="1185"/>
      <c r="U9" s="142"/>
      <c r="V9" s="142"/>
      <c r="W9" s="195">
        <f ca="1">+VLOOKUP($W$2,①学習計画書!$Y$19:$AF$53,4,FALSE)</f>
        <v>0</v>
      </c>
      <c r="X9" s="1082"/>
      <c r="Y9" s="1082"/>
      <c r="Z9" s="1082"/>
      <c r="AA9" s="1082"/>
      <c r="AC9" s="465">
        <v>0.40625000000000011</v>
      </c>
    </row>
    <row r="10" spans="2:29" ht="12.75" customHeight="1">
      <c r="B10" s="1132" t="s">
        <v>1635</v>
      </c>
      <c r="C10" s="1133"/>
      <c r="D10" s="1134"/>
      <c r="E10" s="1138"/>
      <c r="F10" s="1139"/>
      <c r="G10" s="1139"/>
      <c r="H10" s="1142" t="str">
        <f ca="1">+W6</f>
        <v>講演会　
座談会</v>
      </c>
      <c r="I10" s="1142"/>
      <c r="J10" s="1142"/>
      <c r="K10" s="1142"/>
      <c r="L10" s="1142"/>
      <c r="M10" s="1142"/>
      <c r="N10" s="1142"/>
      <c r="O10" s="1142"/>
      <c r="P10" s="1142"/>
      <c r="Q10" s="1142"/>
      <c r="R10" s="1144"/>
      <c r="S10" s="1145"/>
      <c r="U10" s="142"/>
      <c r="V10" s="142"/>
      <c r="W10" s="195" t="str">
        <f ca="1">+IF(W9=0,"",W9)</f>
        <v/>
      </c>
      <c r="X10" s="1082"/>
      <c r="Y10" s="1082"/>
      <c r="Z10" s="1082"/>
      <c r="AA10" s="1082"/>
      <c r="AC10" s="465"/>
    </row>
    <row r="11" spans="2:29" ht="12.75" customHeight="1">
      <c r="B11" s="1135"/>
      <c r="C11" s="1136"/>
      <c r="D11" s="1137"/>
      <c r="E11" s="1140"/>
      <c r="F11" s="1141"/>
      <c r="G11" s="1141"/>
      <c r="H11" s="1143"/>
      <c r="I11" s="1143"/>
      <c r="J11" s="1143"/>
      <c r="K11" s="1143"/>
      <c r="L11" s="1143"/>
      <c r="M11" s="1143"/>
      <c r="N11" s="1143"/>
      <c r="O11" s="1143"/>
      <c r="P11" s="1143"/>
      <c r="Q11" s="1143"/>
      <c r="R11" s="1146"/>
      <c r="S11" s="1147"/>
      <c r="U11" s="142"/>
      <c r="V11" s="142"/>
      <c r="W11" s="142"/>
      <c r="X11" s="142"/>
      <c r="Y11" s="142"/>
      <c r="AC11" s="465">
        <v>0.4166666666666668</v>
      </c>
    </row>
    <row r="12" spans="2:29" ht="24" customHeight="1">
      <c r="B12" s="1094" t="s">
        <v>1636</v>
      </c>
      <c r="C12" s="1095"/>
      <c r="D12" s="1096"/>
      <c r="E12" s="1106" t="s">
        <v>2549</v>
      </c>
      <c r="F12" s="1107"/>
      <c r="G12" s="1108">
        <f>+M12+R12</f>
        <v>0</v>
      </c>
      <c r="H12" s="1108"/>
      <c r="I12" s="246" t="s">
        <v>2546</v>
      </c>
      <c r="J12" s="247"/>
      <c r="K12" s="1109" t="s">
        <v>2547</v>
      </c>
      <c r="L12" s="1110"/>
      <c r="M12" s="1111">
        <v>0</v>
      </c>
      <c r="N12" s="1111"/>
      <c r="O12" s="1112"/>
      <c r="P12" s="1113" t="s">
        <v>2548</v>
      </c>
      <c r="Q12" s="1114"/>
      <c r="R12" s="525">
        <v>0</v>
      </c>
      <c r="S12" s="245"/>
      <c r="X12" s="1154" t="s">
        <v>2748</v>
      </c>
      <c r="Y12" s="1155"/>
      <c r="Z12" s="1155"/>
      <c r="AA12" s="1155"/>
      <c r="AC12" s="465">
        <v>0.42708333333333348</v>
      </c>
    </row>
    <row r="13" spans="2:29" ht="34.5" customHeight="1">
      <c r="B13" s="1094" t="s">
        <v>1637</v>
      </c>
      <c r="C13" s="1095"/>
      <c r="D13" s="1096"/>
      <c r="E13" s="1097" t="str">
        <f ca="1">+W7</f>
        <v>② 講師氏名</v>
      </c>
      <c r="F13" s="1098"/>
      <c r="G13" s="1098"/>
      <c r="H13" s="1098"/>
      <c r="I13" s="1098"/>
      <c r="J13" s="1098"/>
      <c r="K13" s="1099"/>
      <c r="L13" s="1100" t="s">
        <v>2545</v>
      </c>
      <c r="M13" s="1101"/>
      <c r="N13" s="1102"/>
      <c r="O13" s="1103" t="str">
        <f ca="1">+W8</f>
        <v>第２回
講師職業/肩書等</v>
      </c>
      <c r="P13" s="1104"/>
      <c r="Q13" s="1104"/>
      <c r="R13" s="1104"/>
      <c r="S13" s="1105"/>
      <c r="U13" s="244"/>
      <c r="X13" s="1155"/>
      <c r="Y13" s="1155"/>
      <c r="Z13" s="1155"/>
      <c r="AA13" s="1155"/>
      <c r="AC13" s="465">
        <v>0.43750000000000017</v>
      </c>
    </row>
    <row r="14" spans="2:29" ht="24" customHeight="1">
      <c r="B14" s="1094" t="s">
        <v>1638</v>
      </c>
      <c r="C14" s="1095"/>
      <c r="D14" s="1096"/>
      <c r="E14" s="1103"/>
      <c r="F14" s="1104"/>
      <c r="G14" s="1104"/>
      <c r="H14" s="1104"/>
      <c r="I14" s="1104"/>
      <c r="J14" s="1121" t="s">
        <v>2678</v>
      </c>
      <c r="K14" s="1121"/>
      <c r="L14" s="1121"/>
      <c r="M14" s="1121"/>
      <c r="N14" s="1121"/>
      <c r="O14" s="1121"/>
      <c r="P14" s="1121"/>
      <c r="Q14" s="1121"/>
      <c r="R14" s="1121"/>
      <c r="S14" s="1122"/>
      <c r="X14" s="1155"/>
      <c r="Y14" s="1155"/>
      <c r="Z14" s="1155"/>
      <c r="AA14" s="1155"/>
      <c r="AC14" s="465">
        <v>0.44791666666666685</v>
      </c>
    </row>
    <row r="15" spans="2:29" ht="24" customHeight="1">
      <c r="B15" s="1115" t="s">
        <v>1639</v>
      </c>
      <c r="C15" s="1116"/>
      <c r="D15" s="1116"/>
      <c r="E15" s="1116"/>
      <c r="F15" s="1116"/>
      <c r="G15" s="1116"/>
      <c r="H15" s="1116"/>
      <c r="I15" s="1116"/>
      <c r="J15" s="1116"/>
      <c r="K15" s="1116"/>
      <c r="L15" s="1116"/>
      <c r="M15" s="1116"/>
      <c r="N15" s="1116"/>
      <c r="O15" s="1116"/>
      <c r="P15" s="1116"/>
      <c r="Q15" s="1116"/>
      <c r="R15" s="1116"/>
      <c r="S15" s="1117"/>
      <c r="AC15" s="465">
        <v>0.45833333333333354</v>
      </c>
    </row>
    <row r="16" spans="2:29" ht="28.5" customHeight="1" thickBot="1">
      <c r="B16" s="1127" t="s">
        <v>1673</v>
      </c>
      <c r="C16" s="1128"/>
      <c r="D16" s="1128"/>
      <c r="E16" s="1128"/>
      <c r="F16" s="1085" t="str">
        <f ca="1">+IF(E8="","",VLOOKUP(E8,①学習計画書!AJ22:AK51,2,FALSE))</f>
        <v/>
      </c>
      <c r="G16" s="1086"/>
      <c r="H16" s="1086"/>
      <c r="I16" s="1086"/>
      <c r="J16" s="1086"/>
      <c r="K16" s="1086"/>
      <c r="L16" s="1086"/>
      <c r="M16" s="1086"/>
      <c r="N16" s="1086"/>
      <c r="O16" s="1086"/>
      <c r="P16" s="1086"/>
      <c r="Q16" s="1086"/>
      <c r="R16" s="1087"/>
      <c r="S16" s="156"/>
      <c r="AC16" s="465">
        <v>0.46875000000000022</v>
      </c>
    </row>
    <row r="17" spans="1:29" s="140" customFormat="1" ht="18" customHeight="1">
      <c r="B17" s="151" t="s">
        <v>1640</v>
      </c>
      <c r="C17" s="1125" t="s">
        <v>1672</v>
      </c>
      <c r="D17" s="1125"/>
      <c r="E17" s="1125"/>
      <c r="F17" s="1126"/>
      <c r="G17" s="1126"/>
      <c r="H17" s="1126"/>
      <c r="I17" s="1126"/>
      <c r="J17" s="1126"/>
      <c r="K17" s="1126"/>
      <c r="L17" s="1126"/>
      <c r="M17" s="1126"/>
      <c r="N17" s="1126"/>
      <c r="O17" s="1126"/>
      <c r="P17" s="1126"/>
      <c r="Q17" s="1126"/>
      <c r="R17" s="1126"/>
      <c r="S17" s="157"/>
      <c r="AC17" s="465">
        <v>0.47916666666666691</v>
      </c>
    </row>
    <row r="18" spans="1:29" ht="26.25" customHeight="1">
      <c r="B18" s="152"/>
      <c r="C18" s="1123"/>
      <c r="D18" s="1123"/>
      <c r="E18" s="1123"/>
      <c r="F18" s="1123"/>
      <c r="G18" s="1123"/>
      <c r="H18" s="1123"/>
      <c r="I18" s="1123"/>
      <c r="J18" s="1123"/>
      <c r="K18" s="1123"/>
      <c r="L18" s="1123"/>
      <c r="M18" s="1123"/>
      <c r="N18" s="1123"/>
      <c r="O18" s="1123"/>
      <c r="P18" s="1123"/>
      <c r="Q18" s="1123"/>
      <c r="R18" s="1123"/>
      <c r="S18" s="153"/>
      <c r="AC18" s="465">
        <v>0.48958333333333359</v>
      </c>
    </row>
    <row r="19" spans="1:29" ht="26.25" customHeight="1">
      <c r="B19" s="154"/>
      <c r="C19" s="1124"/>
      <c r="D19" s="1124"/>
      <c r="E19" s="1124"/>
      <c r="F19" s="1124"/>
      <c r="G19" s="1124"/>
      <c r="H19" s="1124"/>
      <c r="I19" s="1124"/>
      <c r="J19" s="1124"/>
      <c r="K19" s="1124"/>
      <c r="L19" s="1124"/>
      <c r="M19" s="1124"/>
      <c r="N19" s="1124"/>
      <c r="O19" s="1124"/>
      <c r="P19" s="1124"/>
      <c r="Q19" s="1124"/>
      <c r="R19" s="1124"/>
      <c r="S19" s="155"/>
      <c r="X19" s="1084" t="s">
        <v>1697</v>
      </c>
      <c r="Y19" s="1084"/>
      <c r="Z19" s="1084"/>
      <c r="AA19" s="1084"/>
      <c r="AC19" s="465">
        <v>0.50000000000000022</v>
      </c>
    </row>
    <row r="20" spans="1:29" ht="24" customHeight="1">
      <c r="B20" s="1118" t="s">
        <v>1641</v>
      </c>
      <c r="C20" s="1119"/>
      <c r="D20" s="1119"/>
      <c r="E20" s="1119"/>
      <c r="F20" s="1119"/>
      <c r="G20" s="1119"/>
      <c r="H20" s="1119"/>
      <c r="I20" s="1119"/>
      <c r="J20" s="1119"/>
      <c r="K20" s="1119"/>
      <c r="L20" s="1119"/>
      <c r="M20" s="1119"/>
      <c r="N20" s="1119"/>
      <c r="O20" s="1119"/>
      <c r="P20" s="1119"/>
      <c r="Q20" s="1119"/>
      <c r="R20" s="1119"/>
      <c r="S20" s="1120"/>
      <c r="X20" s="1084"/>
      <c r="Y20" s="1084"/>
      <c r="Z20" s="1084"/>
      <c r="AA20" s="1084"/>
      <c r="AC20" s="465">
        <v>0.51041666666666685</v>
      </c>
    </row>
    <row r="21" spans="1:29" ht="27" customHeight="1">
      <c r="B21" s="131"/>
      <c r="C21" s="1088"/>
      <c r="D21" s="1088"/>
      <c r="E21" s="1088"/>
      <c r="F21" s="1088"/>
      <c r="G21" s="1088"/>
      <c r="H21" s="1088"/>
      <c r="I21" s="1088"/>
      <c r="J21" s="1088"/>
      <c r="K21" s="1088"/>
      <c r="L21" s="1088"/>
      <c r="M21" s="1088"/>
      <c r="N21" s="1088"/>
      <c r="O21" s="1088"/>
      <c r="P21" s="1088"/>
      <c r="Q21" s="1088"/>
      <c r="R21" s="1088"/>
      <c r="S21" s="132"/>
      <c r="X21" s="1084"/>
      <c r="Y21" s="1084"/>
      <c r="Z21" s="1084"/>
      <c r="AA21" s="1084"/>
      <c r="AC21" s="465">
        <v>0.52083333333333348</v>
      </c>
    </row>
    <row r="22" spans="1:29" ht="27" customHeight="1">
      <c r="B22" s="131"/>
      <c r="C22" s="1088"/>
      <c r="D22" s="1088"/>
      <c r="E22" s="1088"/>
      <c r="F22" s="1088"/>
      <c r="G22" s="1088"/>
      <c r="H22" s="1088"/>
      <c r="I22" s="1088"/>
      <c r="J22" s="1088"/>
      <c r="K22" s="1088"/>
      <c r="L22" s="1088"/>
      <c r="M22" s="1088"/>
      <c r="N22" s="1088"/>
      <c r="O22" s="1088"/>
      <c r="P22" s="1088"/>
      <c r="Q22" s="1088"/>
      <c r="R22" s="1088"/>
      <c r="S22" s="132"/>
      <c r="X22" s="1084"/>
      <c r="Y22" s="1084"/>
      <c r="Z22" s="1084"/>
      <c r="AA22" s="1084"/>
      <c r="AC22" s="465">
        <v>0.53125000000000011</v>
      </c>
    </row>
    <row r="23" spans="1:29" ht="27" customHeight="1">
      <c r="B23" s="131"/>
      <c r="C23" s="1088"/>
      <c r="D23" s="1088"/>
      <c r="E23" s="1088"/>
      <c r="F23" s="1088"/>
      <c r="G23" s="1088"/>
      <c r="H23" s="1088"/>
      <c r="I23" s="1088"/>
      <c r="J23" s="1088"/>
      <c r="K23" s="1088"/>
      <c r="L23" s="1088"/>
      <c r="M23" s="1088"/>
      <c r="N23" s="1088"/>
      <c r="O23" s="1088"/>
      <c r="P23" s="1088"/>
      <c r="Q23" s="1088"/>
      <c r="R23" s="1088"/>
      <c r="S23" s="132"/>
      <c r="X23" s="1084"/>
      <c r="Y23" s="1084"/>
      <c r="Z23" s="1084"/>
      <c r="AA23" s="1084"/>
      <c r="AC23" s="465">
        <v>0.54166666666666674</v>
      </c>
    </row>
    <row r="24" spans="1:29" ht="35.25" customHeight="1">
      <c r="B24" s="133"/>
      <c r="C24" s="1089"/>
      <c r="D24" s="1089"/>
      <c r="E24" s="1089"/>
      <c r="F24" s="1089"/>
      <c r="G24" s="1089"/>
      <c r="H24" s="1089"/>
      <c r="I24" s="1089"/>
      <c r="J24" s="1089"/>
      <c r="K24" s="1089"/>
      <c r="L24" s="1089"/>
      <c r="M24" s="1089"/>
      <c r="N24" s="1089"/>
      <c r="O24" s="1089"/>
      <c r="P24" s="1089"/>
      <c r="Q24" s="1089"/>
      <c r="R24" s="1089"/>
      <c r="S24" s="134"/>
      <c r="X24" s="1084"/>
      <c r="Y24" s="1084"/>
      <c r="Z24" s="1084"/>
      <c r="AA24" s="1084"/>
      <c r="AC24" s="465">
        <v>0.55208333333333337</v>
      </c>
    </row>
    <row r="25" spans="1:29" ht="24" customHeight="1">
      <c r="B25" s="1090" t="s">
        <v>1642</v>
      </c>
      <c r="C25" s="1091"/>
      <c r="D25" s="1091"/>
      <c r="E25" s="1091"/>
      <c r="F25" s="1091"/>
      <c r="G25" s="1091"/>
      <c r="H25" s="1091"/>
      <c r="I25" s="1091"/>
      <c r="J25" s="1091"/>
      <c r="K25" s="1091"/>
      <c r="L25" s="1091"/>
      <c r="M25" s="1091"/>
      <c r="N25" s="1091"/>
      <c r="O25" s="1091"/>
      <c r="P25" s="1091"/>
      <c r="Q25" s="1091"/>
      <c r="R25" s="1091"/>
      <c r="S25" s="1092"/>
      <c r="X25" s="1084"/>
      <c r="Y25" s="1084"/>
      <c r="Z25" s="1084"/>
      <c r="AA25" s="1084"/>
      <c r="AC25" s="465">
        <v>0.5625</v>
      </c>
    </row>
    <row r="26" spans="1:29" ht="25.5" customHeight="1">
      <c r="B26" s="135"/>
      <c r="C26" s="1088"/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8"/>
      <c r="O26" s="1088"/>
      <c r="P26" s="1088"/>
      <c r="Q26" s="1088"/>
      <c r="R26" s="1088"/>
      <c r="S26" s="136"/>
      <c r="X26" s="1084"/>
      <c r="Y26" s="1084"/>
      <c r="Z26" s="1084"/>
      <c r="AA26" s="1084"/>
      <c r="AC26" s="465">
        <v>0.57291666666666663</v>
      </c>
    </row>
    <row r="27" spans="1:29" ht="25.5" customHeight="1">
      <c r="B27" s="135"/>
      <c r="C27" s="1088"/>
      <c r="D27" s="1088"/>
      <c r="E27" s="1088"/>
      <c r="F27" s="1088"/>
      <c r="G27" s="1088"/>
      <c r="H27" s="1088"/>
      <c r="I27" s="1088"/>
      <c r="J27" s="1088"/>
      <c r="K27" s="1088"/>
      <c r="L27" s="1088"/>
      <c r="M27" s="1088"/>
      <c r="N27" s="1088"/>
      <c r="O27" s="1088"/>
      <c r="P27" s="1088"/>
      <c r="Q27" s="1088"/>
      <c r="R27" s="1088"/>
      <c r="S27" s="136"/>
      <c r="X27" s="1084"/>
      <c r="Y27" s="1084"/>
      <c r="Z27" s="1084"/>
      <c r="AA27" s="1084"/>
      <c r="AC27" s="465">
        <v>0.58333333333333326</v>
      </c>
    </row>
    <row r="28" spans="1:29" ht="25.5" customHeight="1">
      <c r="B28" s="135"/>
      <c r="C28" s="1088"/>
      <c r="D28" s="1088"/>
      <c r="E28" s="1088"/>
      <c r="F28" s="1088"/>
      <c r="G28" s="1088"/>
      <c r="H28" s="1088"/>
      <c r="I28" s="1088"/>
      <c r="J28" s="1088"/>
      <c r="K28" s="1088"/>
      <c r="L28" s="1088"/>
      <c r="M28" s="1088"/>
      <c r="N28" s="1088"/>
      <c r="O28" s="1088"/>
      <c r="P28" s="1088"/>
      <c r="Q28" s="1088"/>
      <c r="R28" s="1088"/>
      <c r="S28" s="136"/>
      <c r="X28" s="1084"/>
      <c r="Y28" s="1084"/>
      <c r="Z28" s="1084"/>
      <c r="AA28" s="1084"/>
      <c r="AC28" s="465">
        <v>0.59374999999999989</v>
      </c>
    </row>
    <row r="29" spans="1:29" ht="25.5" customHeight="1">
      <c r="B29" s="135"/>
      <c r="C29" s="1088"/>
      <c r="D29" s="1088"/>
      <c r="E29" s="1088"/>
      <c r="F29" s="1088"/>
      <c r="G29" s="1088"/>
      <c r="H29" s="1088"/>
      <c r="I29" s="1088"/>
      <c r="J29" s="1088"/>
      <c r="K29" s="1088"/>
      <c r="L29" s="1088"/>
      <c r="M29" s="1088"/>
      <c r="N29" s="1088"/>
      <c r="O29" s="1088"/>
      <c r="P29" s="1088"/>
      <c r="Q29" s="1088"/>
      <c r="R29" s="1088"/>
      <c r="S29" s="136"/>
      <c r="X29" s="1084"/>
      <c r="Y29" s="1084"/>
      <c r="Z29" s="1084"/>
      <c r="AA29" s="1084"/>
      <c r="AC29" s="465">
        <v>0.60416666666666652</v>
      </c>
    </row>
    <row r="30" spans="1:29" ht="34.5" customHeight="1" thickBot="1">
      <c r="B30" s="137"/>
      <c r="C30" s="1093"/>
      <c r="D30" s="1093"/>
      <c r="E30" s="1093"/>
      <c r="F30" s="1093"/>
      <c r="G30" s="1093"/>
      <c r="H30" s="1093"/>
      <c r="I30" s="1093"/>
      <c r="J30" s="1093"/>
      <c r="K30" s="1093"/>
      <c r="L30" s="1093"/>
      <c r="M30" s="1093"/>
      <c r="N30" s="1093"/>
      <c r="O30" s="1093"/>
      <c r="P30" s="1093"/>
      <c r="Q30" s="1093"/>
      <c r="R30" s="1093"/>
      <c r="S30" s="138"/>
      <c r="X30" s="1084"/>
      <c r="Y30" s="1084"/>
      <c r="Z30" s="1084"/>
      <c r="AA30" s="1084"/>
      <c r="AC30" s="465">
        <v>0.61458333333333315</v>
      </c>
    </row>
    <row r="31" spans="1:29" ht="124.5" customHeight="1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AC31" s="465">
        <v>0.62499999999999978</v>
      </c>
    </row>
    <row r="32" spans="1:29">
      <c r="AC32" s="465">
        <v>0.63541666666666641</v>
      </c>
    </row>
    <row r="33" spans="29:29">
      <c r="AC33" s="465">
        <v>0.64583333333333304</v>
      </c>
    </row>
    <row r="34" spans="29:29">
      <c r="AC34" s="465">
        <v>0.65624999999999967</v>
      </c>
    </row>
    <row r="35" spans="29:29">
      <c r="AC35" s="465">
        <v>0.6666666666666663</v>
      </c>
    </row>
    <row r="36" spans="29:29">
      <c r="AC36" s="465">
        <v>0.67708333333333293</v>
      </c>
    </row>
    <row r="37" spans="29:29">
      <c r="AC37" s="465">
        <v>0.68749999999999956</v>
      </c>
    </row>
    <row r="38" spans="29:29">
      <c r="AC38" s="465">
        <v>0.69791666666666619</v>
      </c>
    </row>
    <row r="39" spans="29:29">
      <c r="AC39" s="465">
        <v>0.70833333333333282</v>
      </c>
    </row>
    <row r="40" spans="29:29">
      <c r="AC40" s="465">
        <v>0.71874999999999944</v>
      </c>
    </row>
    <row r="41" spans="29:29">
      <c r="AC41" s="465">
        <v>0.72916666666666607</v>
      </c>
    </row>
    <row r="42" spans="29:29">
      <c r="AC42" s="465">
        <v>0.7395833333333327</v>
      </c>
    </row>
  </sheetData>
  <sheetProtection sheet="1" objects="1" scenarios="1" selectLockedCells="1"/>
  <mergeCells count="53">
    <mergeCell ref="B15:S15"/>
    <mergeCell ref="B16:E16"/>
    <mergeCell ref="F16:R16"/>
    <mergeCell ref="C17:R17"/>
    <mergeCell ref="C18:R19"/>
    <mergeCell ref="X19:AA30"/>
    <mergeCell ref="B20:S20"/>
    <mergeCell ref="C21:R24"/>
    <mergeCell ref="B25:S25"/>
    <mergeCell ref="C26:R30"/>
    <mergeCell ref="X12:AA14"/>
    <mergeCell ref="B13:D13"/>
    <mergeCell ref="E13:K13"/>
    <mergeCell ref="L13:N13"/>
    <mergeCell ref="O13:S13"/>
    <mergeCell ref="B14:D14"/>
    <mergeCell ref="E14:I14"/>
    <mergeCell ref="J14:S14"/>
    <mergeCell ref="B12:D12"/>
    <mergeCell ref="E12:F12"/>
    <mergeCell ref="G12:H12"/>
    <mergeCell ref="K12:L12"/>
    <mergeCell ref="M12:O12"/>
    <mergeCell ref="P12:Q12"/>
    <mergeCell ref="X6:AA10"/>
    <mergeCell ref="B8:D8"/>
    <mergeCell ref="E8:M9"/>
    <mergeCell ref="N8:S9"/>
    <mergeCell ref="B9:D9"/>
    <mergeCell ref="B10:D11"/>
    <mergeCell ref="E10:G11"/>
    <mergeCell ref="H10:Q11"/>
    <mergeCell ref="R10:S11"/>
    <mergeCell ref="K5:K7"/>
    <mergeCell ref="L5:L7"/>
    <mergeCell ref="M5:M7"/>
    <mergeCell ref="N5:N7"/>
    <mergeCell ref="O5:O7"/>
    <mergeCell ref="P5:S6"/>
    <mergeCell ref="B5:D7"/>
    <mergeCell ref="E5:F7"/>
    <mergeCell ref="G5:G7"/>
    <mergeCell ref="H5:H7"/>
    <mergeCell ref="I5:I7"/>
    <mergeCell ref="J5:J7"/>
    <mergeCell ref="D1:Q1"/>
    <mergeCell ref="D2:P2"/>
    <mergeCell ref="B3:C4"/>
    <mergeCell ref="D3:D4"/>
    <mergeCell ref="E3:O3"/>
    <mergeCell ref="P3:P4"/>
    <mergeCell ref="Q3:S4"/>
    <mergeCell ref="E4:O4"/>
  </mergeCells>
  <phoneticPr fontId="42"/>
  <dataValidations count="2">
    <dataValidation type="list" allowBlank="1" sqref="R7" xr:uid="{00000000-0002-0000-0700-000000000000}">
      <formula1>$AC$11:$AC$42</formula1>
    </dataValidation>
    <dataValidation type="list" allowBlank="1" sqref="P7" xr:uid="{00000000-0002-0000-0700-000001000000}">
      <formula1>$AC$2:$AC$39</formula1>
    </dataValidation>
  </dataValidations>
  <pageMargins left="0.61" right="0.2" top="0.57999999999999996" bottom="0.31" header="0.3" footer="0.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700-000002000000}">
          <x14:formula1>
            <xm:f>①学習計画書!$B$61:$B$91</xm:f>
          </x14:formula1>
          <xm:sqref>K5:K7</xm:sqref>
        </x14:dataValidation>
        <x14:dataValidation type="list" allowBlank="1" xr:uid="{00000000-0002-0000-0700-000003000000}">
          <x14:formula1>
            <xm:f>①学習計画書!$A$61:$A$72</xm:f>
          </x14:formula1>
          <xm:sqref>I5:I7</xm:sqref>
        </x14:dataValidation>
        <x14:dataValidation type="list" allowBlank="1" xr:uid="{00000000-0002-0000-0700-000004000000}">
          <x14:formula1>
            <xm:f>①学習計画書!$D$61:$D$63</xm:f>
          </x14:formula1>
          <xm:sqref>H10:Q11</xm:sqref>
        </x14:dataValidation>
        <x14:dataValidation type="list" allowBlank="1" showErrorMessage="1" errorTitle="◆◆ 半角で入力してください｡ ◆◆" error="※ 一旦キャンセルして、[番号] [-(ハイフン)] [番号]_x000a_                               ↑  半角で入力します。_x000a__x000a_※ セル右の [ ▼ ]→ ドロップダウンリストをお使いください。_x000a_" xr:uid="{00000000-0002-0000-0700-000005000000}">
          <x14:formula1>
            <xm:f>①学習計画書!$J$61:$J$85</xm:f>
          </x14:formula1>
          <xm:sqref>E8:M9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CFF"/>
  </sheetPr>
  <dimension ref="A1:AC42"/>
  <sheetViews>
    <sheetView showGridLines="0" zoomScaleNormal="100" workbookViewId="0">
      <selection activeCell="Q3" sqref="Q3:S4"/>
    </sheetView>
  </sheetViews>
  <sheetFormatPr defaultRowHeight="13.5"/>
  <cols>
    <col min="1" max="1" width="2.75" style="128" customWidth="1"/>
    <col min="2" max="2" width="2.375" style="128" customWidth="1"/>
    <col min="3" max="3" width="8.75" style="128" customWidth="1"/>
    <col min="4" max="4" width="5.5" style="128" customWidth="1"/>
    <col min="5" max="5" width="3.25" style="128" customWidth="1"/>
    <col min="6" max="6" width="3.625" style="128" customWidth="1"/>
    <col min="7" max="7" width="5.125" style="128" customWidth="1"/>
    <col min="8" max="8" width="3.25" style="128" customWidth="1"/>
    <col min="9" max="9" width="4.5" style="128" customWidth="1"/>
    <col min="10" max="10" width="3.25" style="128" customWidth="1"/>
    <col min="11" max="11" width="5.125" style="128" customWidth="1"/>
    <col min="12" max="12" width="3.875" style="128" customWidth="1"/>
    <col min="13" max="13" width="2.5" style="128" customWidth="1"/>
    <col min="14" max="14" width="3.25" style="128" customWidth="1"/>
    <col min="15" max="15" width="3.5" style="128" customWidth="1"/>
    <col min="16" max="16" width="13" style="128" customWidth="1"/>
    <col min="17" max="17" width="5.75" style="128" customWidth="1"/>
    <col min="18" max="18" width="13" style="128" customWidth="1"/>
    <col min="19" max="19" width="2.375" style="128" customWidth="1"/>
    <col min="20" max="20" width="1.5" style="128" customWidth="1"/>
    <col min="21" max="23" width="9.875" style="128" hidden="1" customWidth="1"/>
    <col min="24" max="24" width="11" style="128" customWidth="1"/>
    <col min="25" max="27" width="9" style="128"/>
    <col min="28" max="28" width="2.25" style="128" customWidth="1"/>
    <col min="29" max="29" width="9" style="128" hidden="1" customWidth="1"/>
    <col min="30" max="16384" width="9" style="128"/>
  </cols>
  <sheetData>
    <row r="1" spans="2:29" ht="16.5" customHeight="1">
      <c r="B1" s="126"/>
      <c r="C1" s="126"/>
      <c r="D1" s="1186" t="str">
        <f>+①学習計画書!A4</f>
        <v>令和 ８ 年度 札幌市家庭教育学級</v>
      </c>
      <c r="E1" s="1186"/>
      <c r="F1" s="1186"/>
      <c r="G1" s="1186"/>
      <c r="H1" s="1186"/>
      <c r="I1" s="1186"/>
      <c r="J1" s="1186"/>
      <c r="K1" s="1186"/>
      <c r="L1" s="1186"/>
      <c r="M1" s="1186"/>
      <c r="N1" s="1186"/>
      <c r="O1" s="1186"/>
      <c r="P1" s="1186"/>
      <c r="Q1" s="1186"/>
      <c r="R1" s="225" t="e">
        <f>+①学習計画書!X1</f>
        <v>#N/A</v>
      </c>
      <c r="S1" s="127"/>
      <c r="T1" s="127"/>
      <c r="U1" s="192"/>
      <c r="V1" s="192"/>
      <c r="W1" s="192"/>
      <c r="X1" s="192"/>
      <c r="AC1" s="465">
        <v>8.3333333333333329E-2</v>
      </c>
    </row>
    <row r="2" spans="2:29" ht="42" customHeight="1" thickBot="1">
      <c r="B2" s="129"/>
      <c r="C2" s="129"/>
      <c r="D2" s="1083" t="s">
        <v>2551</v>
      </c>
      <c r="E2" s="1083"/>
      <c r="F2" s="1083"/>
      <c r="G2" s="1083"/>
      <c r="H2" s="1083"/>
      <c r="I2" s="1083"/>
      <c r="J2" s="1083"/>
      <c r="K2" s="1083"/>
      <c r="L2" s="1083"/>
      <c r="M2" s="1083"/>
      <c r="N2" s="1083"/>
      <c r="O2" s="1083"/>
      <c r="P2" s="1083"/>
      <c r="Q2" s="139" t="str">
        <f ca="1">+"("&amp;W2&amp;")"</f>
        <v>(3)</v>
      </c>
      <c r="R2" s="130"/>
      <c r="S2" s="129"/>
      <c r="T2" s="129"/>
      <c r="U2" s="193" t="str">
        <f ca="1">RIGHT(CELL("filename",V3),LEN(CELL("filename",V3))-FIND("]",CELL("filename",V3)))</f>
        <v>学習報告書(3)</v>
      </c>
      <c r="V2" s="194">
        <f ca="1">+FIND("(",U2,1)</f>
        <v>6</v>
      </c>
      <c r="W2" s="194">
        <f ca="1">+VALUE(MID(U2,V2+1,1))</f>
        <v>3</v>
      </c>
      <c r="X2" s="194"/>
      <c r="Y2" s="141"/>
      <c r="Z2" s="140"/>
      <c r="AA2" s="140"/>
      <c r="AC2" s="465">
        <v>0.33333333333333331</v>
      </c>
    </row>
    <row r="3" spans="2:29" ht="20.25" customHeight="1">
      <c r="B3" s="1156">
        <f>+①学習計画書!A5</f>
        <v>0</v>
      </c>
      <c r="C3" s="1157"/>
      <c r="D3" s="1160" t="s">
        <v>1671</v>
      </c>
      <c r="E3" s="1187" t="s">
        <v>1631</v>
      </c>
      <c r="F3" s="1187"/>
      <c r="G3" s="1187"/>
      <c r="H3" s="1187"/>
      <c r="I3" s="1187"/>
      <c r="J3" s="1187"/>
      <c r="K3" s="1187"/>
      <c r="L3" s="1187"/>
      <c r="M3" s="1187"/>
      <c r="N3" s="1187"/>
      <c r="O3" s="1187"/>
      <c r="P3" s="1188" t="s">
        <v>2751</v>
      </c>
      <c r="Q3" s="1190"/>
      <c r="R3" s="1190"/>
      <c r="S3" s="1191"/>
      <c r="U3" s="195"/>
      <c r="V3" s="195"/>
      <c r="W3" s="195">
        <f ca="1">+VLOOKUP($W$2,①学習計画書!$Y$19:$AF$53,2,FALSE)</f>
        <v>0</v>
      </c>
      <c r="X3" s="195"/>
      <c r="Y3" s="142"/>
      <c r="AC3" s="465">
        <v>0.34375</v>
      </c>
    </row>
    <row r="4" spans="2:29" ht="23.25" customHeight="1">
      <c r="B4" s="1158"/>
      <c r="C4" s="1159"/>
      <c r="D4" s="1161"/>
      <c r="E4" s="1194">
        <f>+①学習計画書!D5</f>
        <v>0</v>
      </c>
      <c r="F4" s="1194"/>
      <c r="G4" s="1194"/>
      <c r="H4" s="1194"/>
      <c r="I4" s="1194"/>
      <c r="J4" s="1194"/>
      <c r="K4" s="1194"/>
      <c r="L4" s="1194"/>
      <c r="M4" s="1194"/>
      <c r="N4" s="1194"/>
      <c r="O4" s="1194"/>
      <c r="P4" s="1189"/>
      <c r="Q4" s="1192"/>
      <c r="R4" s="1192"/>
      <c r="S4" s="1193"/>
      <c r="U4" s="195"/>
      <c r="V4" s="195"/>
      <c r="W4" s="195">
        <f ca="1">+VLOOKUP($W$2,①学習計画書!$Y$19:$AF$53,3,FALSE)</f>
        <v>0</v>
      </c>
      <c r="X4" s="195"/>
      <c r="Y4" s="142"/>
      <c r="AC4" s="465">
        <v>0.35416666666666669</v>
      </c>
    </row>
    <row r="5" spans="2:29" ht="13.5" customHeight="1">
      <c r="B5" s="1094" t="s">
        <v>1632</v>
      </c>
      <c r="C5" s="1095"/>
      <c r="D5" s="1096"/>
      <c r="E5" s="1165" t="s">
        <v>1644</v>
      </c>
      <c r="F5" s="1073"/>
      <c r="G5" s="1168">
        <f ca="1">+U5</f>
        <v>0</v>
      </c>
      <c r="H5" s="1073" t="s">
        <v>1606</v>
      </c>
      <c r="I5" s="1162">
        <f ca="1">+W3</f>
        <v>0</v>
      </c>
      <c r="J5" s="1073" t="s">
        <v>1607</v>
      </c>
      <c r="K5" s="1162">
        <f ca="1">+W4</f>
        <v>0</v>
      </c>
      <c r="L5" s="1073" t="s">
        <v>1608</v>
      </c>
      <c r="M5" s="1171" t="s">
        <v>1645</v>
      </c>
      <c r="N5" s="1148" t="str">
        <f ca="1">+U6</f>
        <v/>
      </c>
      <c r="O5" s="1151" t="s">
        <v>1646</v>
      </c>
      <c r="P5" s="1076" t="s">
        <v>2749</v>
      </c>
      <c r="Q5" s="1077"/>
      <c r="R5" s="1077"/>
      <c r="S5" s="1078"/>
      <c r="U5" s="195">
        <f ca="1">+IF(VALUE(I5)=0,0,V8)</f>
        <v>0</v>
      </c>
      <c r="V5" s="195"/>
      <c r="W5" s="195">
        <f ca="1">+VLOOKUP($W$2,①学習計画書!$Y$19:$AF$53,4,FALSE)</f>
        <v>0</v>
      </c>
      <c r="X5" s="195"/>
      <c r="Y5" s="142"/>
      <c r="AC5" s="465">
        <v>0.36458333333333337</v>
      </c>
    </row>
    <row r="6" spans="2:29" ht="13.5" customHeight="1">
      <c r="B6" s="1094"/>
      <c r="C6" s="1095"/>
      <c r="D6" s="1096"/>
      <c r="E6" s="1166"/>
      <c r="F6" s="1074"/>
      <c r="G6" s="1169"/>
      <c r="H6" s="1074"/>
      <c r="I6" s="1163"/>
      <c r="J6" s="1074"/>
      <c r="K6" s="1163"/>
      <c r="L6" s="1074"/>
      <c r="M6" s="1172"/>
      <c r="N6" s="1149"/>
      <c r="O6" s="1152"/>
      <c r="P6" s="1079"/>
      <c r="Q6" s="1080"/>
      <c r="R6" s="1080"/>
      <c r="S6" s="1081"/>
      <c r="U6" s="196" t="str">
        <f ca="1">+IF(OR(VALUE(G5)=0,VALUE(I5)=0,VALUE(K5)=0),"",U7)</f>
        <v/>
      </c>
      <c r="V6" s="197" t="str">
        <f>+IF(①学習計画書!S2="元",1,①学習計画書!S2)</f>
        <v>８</v>
      </c>
      <c r="W6" s="195" t="str">
        <f ca="1">+VLOOKUP($W$2,①学習計画書!$Y$19:$AF$53,5,FALSE)</f>
        <v>講演会　
座談会</v>
      </c>
      <c r="X6" s="1082" t="s">
        <v>2747</v>
      </c>
      <c r="Y6" s="1082"/>
      <c r="Z6" s="1082"/>
      <c r="AA6" s="1082"/>
      <c r="AC6" s="465">
        <v>0.37500000000000006</v>
      </c>
    </row>
    <row r="7" spans="2:29" ht="26.25" customHeight="1">
      <c r="B7" s="1094"/>
      <c r="C7" s="1095"/>
      <c r="D7" s="1096"/>
      <c r="E7" s="1167"/>
      <c r="F7" s="1075"/>
      <c r="G7" s="1170"/>
      <c r="H7" s="1075"/>
      <c r="I7" s="1164"/>
      <c r="J7" s="1075"/>
      <c r="K7" s="1164"/>
      <c r="L7" s="1075"/>
      <c r="M7" s="1173"/>
      <c r="N7" s="1150"/>
      <c r="O7" s="1153"/>
      <c r="P7" s="466"/>
      <c r="Q7" s="468" t="s">
        <v>2750</v>
      </c>
      <c r="R7" s="467" t="str">
        <f>+IF(P7="","",P7+AC1)</f>
        <v/>
      </c>
      <c r="S7" s="464"/>
      <c r="U7" s="495">
        <f ca="1">+DATE(2018+V7,I5,K5)</f>
        <v>46356</v>
      </c>
      <c r="V7" s="195">
        <f ca="1">+IF(I5&lt;4,V6+1,V6)</f>
        <v>9</v>
      </c>
      <c r="W7" s="195" t="str">
        <f ca="1">+VLOOKUP($W$2,①学習計画書!$Y$19:$AF$53,8,FALSE)</f>
        <v>③ 講師氏名</v>
      </c>
      <c r="X7" s="1082"/>
      <c r="Y7" s="1082"/>
      <c r="Z7" s="1082"/>
      <c r="AA7" s="1082"/>
      <c r="AC7" s="465">
        <v>0.38541666666666674</v>
      </c>
    </row>
    <row r="8" spans="2:29" ht="15" customHeight="1">
      <c r="B8" s="1174" t="s">
        <v>1633</v>
      </c>
      <c r="C8" s="1175"/>
      <c r="D8" s="1176"/>
      <c r="E8" s="1177" t="str">
        <f ca="1">+W10</f>
        <v/>
      </c>
      <c r="F8" s="1178"/>
      <c r="G8" s="1178"/>
      <c r="H8" s="1178"/>
      <c r="I8" s="1178"/>
      <c r="J8" s="1178"/>
      <c r="K8" s="1178"/>
      <c r="L8" s="1178"/>
      <c r="M8" s="1179"/>
      <c r="N8" s="1183"/>
      <c r="O8" s="1183"/>
      <c r="P8" s="1183"/>
      <c r="Q8" s="1183"/>
      <c r="R8" s="1184"/>
      <c r="S8" s="1185"/>
      <c r="U8" s="198"/>
      <c r="V8" s="195">
        <f ca="1">+IF(V7=1,"元",V7)</f>
        <v>9</v>
      </c>
      <c r="W8" s="195" t="str">
        <f ca="1">+VLOOKUP($W$2,①学習計画書!$Y$19:$AF$53,7,FALSE)</f>
        <v>第３回
講師職業/肩書等</v>
      </c>
      <c r="X8" s="1082"/>
      <c r="Y8" s="1082"/>
      <c r="Z8" s="1082"/>
      <c r="AA8" s="1082"/>
      <c r="AC8" s="465">
        <v>0.39583333333333343</v>
      </c>
    </row>
    <row r="9" spans="2:29" ht="15" customHeight="1">
      <c r="B9" s="1129" t="s">
        <v>1634</v>
      </c>
      <c r="C9" s="1130"/>
      <c r="D9" s="1131"/>
      <c r="E9" s="1180"/>
      <c r="F9" s="1181"/>
      <c r="G9" s="1181"/>
      <c r="H9" s="1181"/>
      <c r="I9" s="1181"/>
      <c r="J9" s="1181"/>
      <c r="K9" s="1181"/>
      <c r="L9" s="1181"/>
      <c r="M9" s="1182"/>
      <c r="N9" s="1183"/>
      <c r="O9" s="1183"/>
      <c r="P9" s="1183"/>
      <c r="Q9" s="1183"/>
      <c r="R9" s="1184"/>
      <c r="S9" s="1185"/>
      <c r="U9" s="142"/>
      <c r="V9" s="142"/>
      <c r="W9" s="195">
        <f ca="1">+VLOOKUP($W$2,①学習計画書!$Y$19:$AF$53,4,FALSE)</f>
        <v>0</v>
      </c>
      <c r="X9" s="1082"/>
      <c r="Y9" s="1082"/>
      <c r="Z9" s="1082"/>
      <c r="AA9" s="1082"/>
      <c r="AC9" s="465">
        <v>0.40625000000000011</v>
      </c>
    </row>
    <row r="10" spans="2:29" ht="12.75" customHeight="1">
      <c r="B10" s="1132" t="s">
        <v>1635</v>
      </c>
      <c r="C10" s="1133"/>
      <c r="D10" s="1134"/>
      <c r="E10" s="1138"/>
      <c r="F10" s="1139"/>
      <c r="G10" s="1139"/>
      <c r="H10" s="1142" t="str">
        <f ca="1">+W6</f>
        <v>講演会　
座談会</v>
      </c>
      <c r="I10" s="1142"/>
      <c r="J10" s="1142"/>
      <c r="K10" s="1142"/>
      <c r="L10" s="1142"/>
      <c r="M10" s="1142"/>
      <c r="N10" s="1142"/>
      <c r="O10" s="1142"/>
      <c r="P10" s="1142"/>
      <c r="Q10" s="1142"/>
      <c r="R10" s="1144"/>
      <c r="S10" s="1145"/>
      <c r="U10" s="142"/>
      <c r="V10" s="142"/>
      <c r="W10" s="195" t="str">
        <f ca="1">+IF(W9=0,"",W9)</f>
        <v/>
      </c>
      <c r="X10" s="1082"/>
      <c r="Y10" s="1082"/>
      <c r="Z10" s="1082"/>
      <c r="AA10" s="1082"/>
      <c r="AC10" s="465"/>
    </row>
    <row r="11" spans="2:29" ht="12.75" customHeight="1">
      <c r="B11" s="1135"/>
      <c r="C11" s="1136"/>
      <c r="D11" s="1137"/>
      <c r="E11" s="1140"/>
      <c r="F11" s="1141"/>
      <c r="G11" s="1141"/>
      <c r="H11" s="1143"/>
      <c r="I11" s="1143"/>
      <c r="J11" s="1143"/>
      <c r="K11" s="1143"/>
      <c r="L11" s="1143"/>
      <c r="M11" s="1143"/>
      <c r="N11" s="1143"/>
      <c r="O11" s="1143"/>
      <c r="P11" s="1143"/>
      <c r="Q11" s="1143"/>
      <c r="R11" s="1146"/>
      <c r="S11" s="1147"/>
      <c r="U11" s="142"/>
      <c r="V11" s="142"/>
      <c r="W11" s="142"/>
      <c r="X11" s="142"/>
      <c r="Y11" s="142"/>
      <c r="AC11" s="465">
        <v>0.4166666666666668</v>
      </c>
    </row>
    <row r="12" spans="2:29" ht="24" customHeight="1">
      <c r="B12" s="1094" t="s">
        <v>1636</v>
      </c>
      <c r="C12" s="1095"/>
      <c r="D12" s="1096"/>
      <c r="E12" s="1106" t="s">
        <v>2549</v>
      </c>
      <c r="F12" s="1107"/>
      <c r="G12" s="1108">
        <f>+M12+R12</f>
        <v>0</v>
      </c>
      <c r="H12" s="1108"/>
      <c r="I12" s="246" t="s">
        <v>2546</v>
      </c>
      <c r="J12" s="247"/>
      <c r="K12" s="1109" t="s">
        <v>2547</v>
      </c>
      <c r="L12" s="1110"/>
      <c r="M12" s="1111">
        <v>0</v>
      </c>
      <c r="N12" s="1111"/>
      <c r="O12" s="1112"/>
      <c r="P12" s="1113" t="s">
        <v>2548</v>
      </c>
      <c r="Q12" s="1114"/>
      <c r="R12" s="525">
        <v>0</v>
      </c>
      <c r="S12" s="245"/>
      <c r="X12" s="1154" t="s">
        <v>2748</v>
      </c>
      <c r="Y12" s="1155"/>
      <c r="Z12" s="1155"/>
      <c r="AA12" s="1155"/>
      <c r="AC12" s="465">
        <v>0.42708333333333348</v>
      </c>
    </row>
    <row r="13" spans="2:29" ht="34.5" customHeight="1">
      <c r="B13" s="1094" t="s">
        <v>1637</v>
      </c>
      <c r="C13" s="1095"/>
      <c r="D13" s="1096"/>
      <c r="E13" s="1097" t="str">
        <f ca="1">+W7</f>
        <v>③ 講師氏名</v>
      </c>
      <c r="F13" s="1098"/>
      <c r="G13" s="1098"/>
      <c r="H13" s="1098"/>
      <c r="I13" s="1098"/>
      <c r="J13" s="1098"/>
      <c r="K13" s="1099"/>
      <c r="L13" s="1100" t="s">
        <v>2545</v>
      </c>
      <c r="M13" s="1101"/>
      <c r="N13" s="1102"/>
      <c r="O13" s="1103" t="str">
        <f ca="1">+W8</f>
        <v>第３回
講師職業/肩書等</v>
      </c>
      <c r="P13" s="1104"/>
      <c r="Q13" s="1104"/>
      <c r="R13" s="1104"/>
      <c r="S13" s="1105"/>
      <c r="U13" s="244"/>
      <c r="X13" s="1155"/>
      <c r="Y13" s="1155"/>
      <c r="Z13" s="1155"/>
      <c r="AA13" s="1155"/>
      <c r="AC13" s="465">
        <v>0.43750000000000017</v>
      </c>
    </row>
    <row r="14" spans="2:29" ht="24" customHeight="1">
      <c r="B14" s="1094" t="s">
        <v>1638</v>
      </c>
      <c r="C14" s="1095"/>
      <c r="D14" s="1096"/>
      <c r="E14" s="1103"/>
      <c r="F14" s="1104"/>
      <c r="G14" s="1104"/>
      <c r="H14" s="1104"/>
      <c r="I14" s="1104"/>
      <c r="J14" s="1121" t="s">
        <v>2678</v>
      </c>
      <c r="K14" s="1121"/>
      <c r="L14" s="1121"/>
      <c r="M14" s="1121"/>
      <c r="N14" s="1121"/>
      <c r="O14" s="1121"/>
      <c r="P14" s="1121"/>
      <c r="Q14" s="1121"/>
      <c r="R14" s="1121"/>
      <c r="S14" s="1122"/>
      <c r="X14" s="1155"/>
      <c r="Y14" s="1155"/>
      <c r="Z14" s="1155"/>
      <c r="AA14" s="1155"/>
      <c r="AC14" s="465">
        <v>0.44791666666666685</v>
      </c>
    </row>
    <row r="15" spans="2:29" ht="24" customHeight="1">
      <c r="B15" s="1115" t="s">
        <v>1639</v>
      </c>
      <c r="C15" s="1116"/>
      <c r="D15" s="1116"/>
      <c r="E15" s="1116"/>
      <c r="F15" s="1116"/>
      <c r="G15" s="1116"/>
      <c r="H15" s="1116"/>
      <c r="I15" s="1116"/>
      <c r="J15" s="1116"/>
      <c r="K15" s="1116"/>
      <c r="L15" s="1116"/>
      <c r="M15" s="1116"/>
      <c r="N15" s="1116"/>
      <c r="O15" s="1116"/>
      <c r="P15" s="1116"/>
      <c r="Q15" s="1116"/>
      <c r="R15" s="1116"/>
      <c r="S15" s="1117"/>
      <c r="AC15" s="465">
        <v>0.45833333333333354</v>
      </c>
    </row>
    <row r="16" spans="2:29" ht="28.5" customHeight="1" thickBot="1">
      <c r="B16" s="1127" t="s">
        <v>1673</v>
      </c>
      <c r="C16" s="1128"/>
      <c r="D16" s="1128"/>
      <c r="E16" s="1128"/>
      <c r="F16" s="1085" t="str">
        <f ca="1">+IF(E8="","",VLOOKUP(E8,①学習計画書!AJ22:AK51,2,FALSE))</f>
        <v/>
      </c>
      <c r="G16" s="1086"/>
      <c r="H16" s="1086"/>
      <c r="I16" s="1086"/>
      <c r="J16" s="1086"/>
      <c r="K16" s="1086"/>
      <c r="L16" s="1086"/>
      <c r="M16" s="1086"/>
      <c r="N16" s="1086"/>
      <c r="O16" s="1086"/>
      <c r="P16" s="1086"/>
      <c r="Q16" s="1086"/>
      <c r="R16" s="1087"/>
      <c r="S16" s="156"/>
      <c r="AC16" s="465">
        <v>0.46875000000000022</v>
      </c>
    </row>
    <row r="17" spans="1:29" s="140" customFormat="1" ht="18" customHeight="1">
      <c r="B17" s="151" t="s">
        <v>1640</v>
      </c>
      <c r="C17" s="1125" t="s">
        <v>1672</v>
      </c>
      <c r="D17" s="1125"/>
      <c r="E17" s="1125"/>
      <c r="F17" s="1126"/>
      <c r="G17" s="1126"/>
      <c r="H17" s="1126"/>
      <c r="I17" s="1126"/>
      <c r="J17" s="1126"/>
      <c r="K17" s="1126"/>
      <c r="L17" s="1126"/>
      <c r="M17" s="1126"/>
      <c r="N17" s="1126"/>
      <c r="O17" s="1126"/>
      <c r="P17" s="1126"/>
      <c r="Q17" s="1126"/>
      <c r="R17" s="1126"/>
      <c r="S17" s="157"/>
      <c r="AC17" s="465">
        <v>0.47916666666666691</v>
      </c>
    </row>
    <row r="18" spans="1:29" ht="26.25" customHeight="1">
      <c r="B18" s="152"/>
      <c r="C18" s="1123"/>
      <c r="D18" s="1123"/>
      <c r="E18" s="1123"/>
      <c r="F18" s="1123"/>
      <c r="G18" s="1123"/>
      <c r="H18" s="1123"/>
      <c r="I18" s="1123"/>
      <c r="J18" s="1123"/>
      <c r="K18" s="1123"/>
      <c r="L18" s="1123"/>
      <c r="M18" s="1123"/>
      <c r="N18" s="1123"/>
      <c r="O18" s="1123"/>
      <c r="P18" s="1123"/>
      <c r="Q18" s="1123"/>
      <c r="R18" s="1123"/>
      <c r="S18" s="153"/>
      <c r="AC18" s="465">
        <v>0.48958333333333359</v>
      </c>
    </row>
    <row r="19" spans="1:29" ht="26.25" customHeight="1">
      <c r="B19" s="154"/>
      <c r="C19" s="1124"/>
      <c r="D19" s="1124"/>
      <c r="E19" s="1124"/>
      <c r="F19" s="1124"/>
      <c r="G19" s="1124"/>
      <c r="H19" s="1124"/>
      <c r="I19" s="1124"/>
      <c r="J19" s="1124"/>
      <c r="K19" s="1124"/>
      <c r="L19" s="1124"/>
      <c r="M19" s="1124"/>
      <c r="N19" s="1124"/>
      <c r="O19" s="1124"/>
      <c r="P19" s="1124"/>
      <c r="Q19" s="1124"/>
      <c r="R19" s="1124"/>
      <c r="S19" s="155"/>
      <c r="X19" s="1084" t="s">
        <v>1697</v>
      </c>
      <c r="Y19" s="1084"/>
      <c r="Z19" s="1084"/>
      <c r="AA19" s="1084"/>
      <c r="AC19" s="465">
        <v>0.50000000000000022</v>
      </c>
    </row>
    <row r="20" spans="1:29" ht="24" customHeight="1">
      <c r="B20" s="1118" t="s">
        <v>1641</v>
      </c>
      <c r="C20" s="1119"/>
      <c r="D20" s="1119"/>
      <c r="E20" s="1119"/>
      <c r="F20" s="1119"/>
      <c r="G20" s="1119"/>
      <c r="H20" s="1119"/>
      <c r="I20" s="1119"/>
      <c r="J20" s="1119"/>
      <c r="K20" s="1119"/>
      <c r="L20" s="1119"/>
      <c r="M20" s="1119"/>
      <c r="N20" s="1119"/>
      <c r="O20" s="1119"/>
      <c r="P20" s="1119"/>
      <c r="Q20" s="1119"/>
      <c r="R20" s="1119"/>
      <c r="S20" s="1120"/>
      <c r="X20" s="1084"/>
      <c r="Y20" s="1084"/>
      <c r="Z20" s="1084"/>
      <c r="AA20" s="1084"/>
      <c r="AC20" s="465">
        <v>0.51041666666666685</v>
      </c>
    </row>
    <row r="21" spans="1:29" ht="27" customHeight="1">
      <c r="B21" s="131"/>
      <c r="C21" s="1088"/>
      <c r="D21" s="1088"/>
      <c r="E21" s="1088"/>
      <c r="F21" s="1088"/>
      <c r="G21" s="1088"/>
      <c r="H21" s="1088"/>
      <c r="I21" s="1088"/>
      <c r="J21" s="1088"/>
      <c r="K21" s="1088"/>
      <c r="L21" s="1088"/>
      <c r="M21" s="1088"/>
      <c r="N21" s="1088"/>
      <c r="O21" s="1088"/>
      <c r="P21" s="1088"/>
      <c r="Q21" s="1088"/>
      <c r="R21" s="1088"/>
      <c r="S21" s="132"/>
      <c r="X21" s="1084"/>
      <c r="Y21" s="1084"/>
      <c r="Z21" s="1084"/>
      <c r="AA21" s="1084"/>
      <c r="AC21" s="465">
        <v>0.52083333333333348</v>
      </c>
    </row>
    <row r="22" spans="1:29" ht="27" customHeight="1">
      <c r="B22" s="131"/>
      <c r="C22" s="1088"/>
      <c r="D22" s="1088"/>
      <c r="E22" s="1088"/>
      <c r="F22" s="1088"/>
      <c r="G22" s="1088"/>
      <c r="H22" s="1088"/>
      <c r="I22" s="1088"/>
      <c r="J22" s="1088"/>
      <c r="K22" s="1088"/>
      <c r="L22" s="1088"/>
      <c r="M22" s="1088"/>
      <c r="N22" s="1088"/>
      <c r="O22" s="1088"/>
      <c r="P22" s="1088"/>
      <c r="Q22" s="1088"/>
      <c r="R22" s="1088"/>
      <c r="S22" s="132"/>
      <c r="X22" s="1084"/>
      <c r="Y22" s="1084"/>
      <c r="Z22" s="1084"/>
      <c r="AA22" s="1084"/>
      <c r="AC22" s="465">
        <v>0.53125000000000011</v>
      </c>
    </row>
    <row r="23" spans="1:29" ht="27" customHeight="1">
      <c r="B23" s="131"/>
      <c r="C23" s="1088"/>
      <c r="D23" s="1088"/>
      <c r="E23" s="1088"/>
      <c r="F23" s="1088"/>
      <c r="G23" s="1088"/>
      <c r="H23" s="1088"/>
      <c r="I23" s="1088"/>
      <c r="J23" s="1088"/>
      <c r="K23" s="1088"/>
      <c r="L23" s="1088"/>
      <c r="M23" s="1088"/>
      <c r="N23" s="1088"/>
      <c r="O23" s="1088"/>
      <c r="P23" s="1088"/>
      <c r="Q23" s="1088"/>
      <c r="R23" s="1088"/>
      <c r="S23" s="132"/>
      <c r="X23" s="1084"/>
      <c r="Y23" s="1084"/>
      <c r="Z23" s="1084"/>
      <c r="AA23" s="1084"/>
      <c r="AC23" s="465">
        <v>0.54166666666666674</v>
      </c>
    </row>
    <row r="24" spans="1:29" ht="35.25" customHeight="1">
      <c r="B24" s="133"/>
      <c r="C24" s="1089"/>
      <c r="D24" s="1089"/>
      <c r="E24" s="1089"/>
      <c r="F24" s="1089"/>
      <c r="G24" s="1089"/>
      <c r="H24" s="1089"/>
      <c r="I24" s="1089"/>
      <c r="J24" s="1089"/>
      <c r="K24" s="1089"/>
      <c r="L24" s="1089"/>
      <c r="M24" s="1089"/>
      <c r="N24" s="1089"/>
      <c r="O24" s="1089"/>
      <c r="P24" s="1089"/>
      <c r="Q24" s="1089"/>
      <c r="R24" s="1089"/>
      <c r="S24" s="134"/>
      <c r="X24" s="1084"/>
      <c r="Y24" s="1084"/>
      <c r="Z24" s="1084"/>
      <c r="AA24" s="1084"/>
      <c r="AC24" s="465">
        <v>0.55208333333333337</v>
      </c>
    </row>
    <row r="25" spans="1:29" ht="24" customHeight="1">
      <c r="B25" s="1090" t="s">
        <v>1642</v>
      </c>
      <c r="C25" s="1091"/>
      <c r="D25" s="1091"/>
      <c r="E25" s="1091"/>
      <c r="F25" s="1091"/>
      <c r="G25" s="1091"/>
      <c r="H25" s="1091"/>
      <c r="I25" s="1091"/>
      <c r="J25" s="1091"/>
      <c r="K25" s="1091"/>
      <c r="L25" s="1091"/>
      <c r="M25" s="1091"/>
      <c r="N25" s="1091"/>
      <c r="O25" s="1091"/>
      <c r="P25" s="1091"/>
      <c r="Q25" s="1091"/>
      <c r="R25" s="1091"/>
      <c r="S25" s="1092"/>
      <c r="X25" s="1084"/>
      <c r="Y25" s="1084"/>
      <c r="Z25" s="1084"/>
      <c r="AA25" s="1084"/>
      <c r="AC25" s="465">
        <v>0.5625</v>
      </c>
    </row>
    <row r="26" spans="1:29" ht="25.5" customHeight="1">
      <c r="B26" s="135"/>
      <c r="C26" s="1088"/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8"/>
      <c r="O26" s="1088"/>
      <c r="P26" s="1088"/>
      <c r="Q26" s="1088"/>
      <c r="R26" s="1088"/>
      <c r="S26" s="136"/>
      <c r="X26" s="1084"/>
      <c r="Y26" s="1084"/>
      <c r="Z26" s="1084"/>
      <c r="AA26" s="1084"/>
      <c r="AC26" s="465">
        <v>0.57291666666666663</v>
      </c>
    </row>
    <row r="27" spans="1:29" ht="25.5" customHeight="1">
      <c r="B27" s="135"/>
      <c r="C27" s="1088"/>
      <c r="D27" s="1088"/>
      <c r="E27" s="1088"/>
      <c r="F27" s="1088"/>
      <c r="G27" s="1088"/>
      <c r="H27" s="1088"/>
      <c r="I27" s="1088"/>
      <c r="J27" s="1088"/>
      <c r="K27" s="1088"/>
      <c r="L27" s="1088"/>
      <c r="M27" s="1088"/>
      <c r="N27" s="1088"/>
      <c r="O27" s="1088"/>
      <c r="P27" s="1088"/>
      <c r="Q27" s="1088"/>
      <c r="R27" s="1088"/>
      <c r="S27" s="136"/>
      <c r="X27" s="1084"/>
      <c r="Y27" s="1084"/>
      <c r="Z27" s="1084"/>
      <c r="AA27" s="1084"/>
      <c r="AC27" s="465">
        <v>0.58333333333333326</v>
      </c>
    </row>
    <row r="28" spans="1:29" ht="25.5" customHeight="1">
      <c r="B28" s="135"/>
      <c r="C28" s="1088"/>
      <c r="D28" s="1088"/>
      <c r="E28" s="1088"/>
      <c r="F28" s="1088"/>
      <c r="G28" s="1088"/>
      <c r="H28" s="1088"/>
      <c r="I28" s="1088"/>
      <c r="J28" s="1088"/>
      <c r="K28" s="1088"/>
      <c r="L28" s="1088"/>
      <c r="M28" s="1088"/>
      <c r="N28" s="1088"/>
      <c r="O28" s="1088"/>
      <c r="P28" s="1088"/>
      <c r="Q28" s="1088"/>
      <c r="R28" s="1088"/>
      <c r="S28" s="136"/>
      <c r="X28" s="1084"/>
      <c r="Y28" s="1084"/>
      <c r="Z28" s="1084"/>
      <c r="AA28" s="1084"/>
      <c r="AC28" s="465">
        <v>0.59374999999999989</v>
      </c>
    </row>
    <row r="29" spans="1:29" ht="25.5" customHeight="1">
      <c r="B29" s="135"/>
      <c r="C29" s="1088"/>
      <c r="D29" s="1088"/>
      <c r="E29" s="1088"/>
      <c r="F29" s="1088"/>
      <c r="G29" s="1088"/>
      <c r="H29" s="1088"/>
      <c r="I29" s="1088"/>
      <c r="J29" s="1088"/>
      <c r="K29" s="1088"/>
      <c r="L29" s="1088"/>
      <c r="M29" s="1088"/>
      <c r="N29" s="1088"/>
      <c r="O29" s="1088"/>
      <c r="P29" s="1088"/>
      <c r="Q29" s="1088"/>
      <c r="R29" s="1088"/>
      <c r="S29" s="136"/>
      <c r="X29" s="1084"/>
      <c r="Y29" s="1084"/>
      <c r="Z29" s="1084"/>
      <c r="AA29" s="1084"/>
      <c r="AC29" s="465">
        <v>0.60416666666666652</v>
      </c>
    </row>
    <row r="30" spans="1:29" ht="34.5" customHeight="1" thickBot="1">
      <c r="B30" s="137"/>
      <c r="C30" s="1093"/>
      <c r="D30" s="1093"/>
      <c r="E30" s="1093"/>
      <c r="F30" s="1093"/>
      <c r="G30" s="1093"/>
      <c r="H30" s="1093"/>
      <c r="I30" s="1093"/>
      <c r="J30" s="1093"/>
      <c r="K30" s="1093"/>
      <c r="L30" s="1093"/>
      <c r="M30" s="1093"/>
      <c r="N30" s="1093"/>
      <c r="O30" s="1093"/>
      <c r="P30" s="1093"/>
      <c r="Q30" s="1093"/>
      <c r="R30" s="1093"/>
      <c r="S30" s="138"/>
      <c r="X30" s="1084"/>
      <c r="Y30" s="1084"/>
      <c r="Z30" s="1084"/>
      <c r="AA30" s="1084"/>
      <c r="AC30" s="465">
        <v>0.61458333333333315</v>
      </c>
    </row>
    <row r="31" spans="1:29" ht="124.5" customHeight="1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AC31" s="465">
        <v>0.62499999999999978</v>
      </c>
    </row>
    <row r="32" spans="1:29">
      <c r="AC32" s="465">
        <v>0.63541666666666641</v>
      </c>
    </row>
    <row r="33" spans="29:29">
      <c r="AC33" s="465">
        <v>0.64583333333333304</v>
      </c>
    </row>
    <row r="34" spans="29:29">
      <c r="AC34" s="465">
        <v>0.65624999999999967</v>
      </c>
    </row>
    <row r="35" spans="29:29">
      <c r="AC35" s="465">
        <v>0.6666666666666663</v>
      </c>
    </row>
    <row r="36" spans="29:29">
      <c r="AC36" s="465">
        <v>0.67708333333333293</v>
      </c>
    </row>
    <row r="37" spans="29:29">
      <c r="AC37" s="465">
        <v>0.68749999999999956</v>
      </c>
    </row>
    <row r="38" spans="29:29">
      <c r="AC38" s="465">
        <v>0.69791666666666619</v>
      </c>
    </row>
    <row r="39" spans="29:29">
      <c r="AC39" s="465">
        <v>0.70833333333333282</v>
      </c>
    </row>
    <row r="40" spans="29:29">
      <c r="AC40" s="465">
        <v>0.71874999999999944</v>
      </c>
    </row>
    <row r="41" spans="29:29">
      <c r="AC41" s="465">
        <v>0.72916666666666607</v>
      </c>
    </row>
    <row r="42" spans="29:29">
      <c r="AC42" s="465">
        <v>0.7395833333333327</v>
      </c>
    </row>
  </sheetData>
  <sheetProtection sheet="1" objects="1" scenarios="1" selectLockedCells="1"/>
  <mergeCells count="53">
    <mergeCell ref="B15:S15"/>
    <mergeCell ref="B16:E16"/>
    <mergeCell ref="F16:R16"/>
    <mergeCell ref="C17:R17"/>
    <mergeCell ref="C18:R19"/>
    <mergeCell ref="X19:AA30"/>
    <mergeCell ref="B20:S20"/>
    <mergeCell ref="C21:R24"/>
    <mergeCell ref="B25:S25"/>
    <mergeCell ref="C26:R30"/>
    <mergeCell ref="X12:AA14"/>
    <mergeCell ref="B13:D13"/>
    <mergeCell ref="E13:K13"/>
    <mergeCell ref="L13:N13"/>
    <mergeCell ref="O13:S13"/>
    <mergeCell ref="B14:D14"/>
    <mergeCell ref="E14:I14"/>
    <mergeCell ref="J14:S14"/>
    <mergeCell ref="B12:D12"/>
    <mergeCell ref="E12:F12"/>
    <mergeCell ref="G12:H12"/>
    <mergeCell ref="K12:L12"/>
    <mergeCell ref="M12:O12"/>
    <mergeCell ref="P12:Q12"/>
    <mergeCell ref="X6:AA10"/>
    <mergeCell ref="B8:D8"/>
    <mergeCell ref="E8:M9"/>
    <mergeCell ref="N8:S9"/>
    <mergeCell ref="B9:D9"/>
    <mergeCell ref="B10:D11"/>
    <mergeCell ref="E10:G11"/>
    <mergeCell ref="H10:Q11"/>
    <mergeCell ref="R10:S11"/>
    <mergeCell ref="K5:K7"/>
    <mergeCell ref="L5:L7"/>
    <mergeCell ref="M5:M7"/>
    <mergeCell ref="N5:N7"/>
    <mergeCell ref="O5:O7"/>
    <mergeCell ref="P5:S6"/>
    <mergeCell ref="B5:D7"/>
    <mergeCell ref="E5:F7"/>
    <mergeCell ref="G5:G7"/>
    <mergeCell ref="H5:H7"/>
    <mergeCell ref="I5:I7"/>
    <mergeCell ref="J5:J7"/>
    <mergeCell ref="D1:Q1"/>
    <mergeCell ref="D2:P2"/>
    <mergeCell ref="B3:C4"/>
    <mergeCell ref="D3:D4"/>
    <mergeCell ref="E3:O3"/>
    <mergeCell ref="P3:P4"/>
    <mergeCell ref="Q3:S4"/>
    <mergeCell ref="E4:O4"/>
  </mergeCells>
  <phoneticPr fontId="42"/>
  <dataValidations count="2">
    <dataValidation type="list" allowBlank="1" sqref="P7" xr:uid="{00000000-0002-0000-0800-000000000000}">
      <formula1>$AC$2:$AC$39</formula1>
    </dataValidation>
    <dataValidation type="list" allowBlank="1" sqref="R7" xr:uid="{00000000-0002-0000-0800-000001000000}">
      <formula1>$AC$11:$AC$42</formula1>
    </dataValidation>
  </dataValidations>
  <pageMargins left="0.61" right="0.2" top="0.57999999999999996" bottom="0.31" header="0.3" footer="0.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errorTitle="◆◆ 半角で入力してください｡ ◆◆" error="※ 一旦キャンセルして、[番号] [-(ハイフン)] [番号]_x000a_                               ↑  半角で入力します。_x000a__x000a_※ セル右の [ ▼ ]→ ドロップダウンリストをお使いください。_x000a_" xr:uid="{00000000-0002-0000-0800-000002000000}">
          <x14:formula1>
            <xm:f>①学習計画書!$J$61:$J$85</xm:f>
          </x14:formula1>
          <xm:sqref>E8:M9</xm:sqref>
        </x14:dataValidation>
        <x14:dataValidation type="list" allowBlank="1" xr:uid="{00000000-0002-0000-0800-000003000000}">
          <x14:formula1>
            <xm:f>①学習計画書!$D$61:$D$63</xm:f>
          </x14:formula1>
          <xm:sqref>H10:Q11</xm:sqref>
        </x14:dataValidation>
        <x14:dataValidation type="list" allowBlank="1" xr:uid="{00000000-0002-0000-0800-000004000000}">
          <x14:formula1>
            <xm:f>①学習計画書!$A$61:$A$72</xm:f>
          </x14:formula1>
          <xm:sqref>I5:I7</xm:sqref>
        </x14:dataValidation>
        <x14:dataValidation type="list" allowBlank="1" xr:uid="{00000000-0002-0000-0800-000005000000}">
          <x14:formula1>
            <xm:f>①学習計画書!$B$61:$B$91</xm:f>
          </x14:formula1>
          <xm:sqref>K5:K7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CCFF"/>
  </sheetPr>
  <dimension ref="A1:AC42"/>
  <sheetViews>
    <sheetView showGridLines="0" zoomScaleNormal="100" workbookViewId="0">
      <selection activeCell="C18" sqref="C18:R19"/>
    </sheetView>
  </sheetViews>
  <sheetFormatPr defaultRowHeight="13.5"/>
  <cols>
    <col min="1" max="1" width="2.75" style="128" customWidth="1"/>
    <col min="2" max="2" width="2.375" style="128" customWidth="1"/>
    <col min="3" max="3" width="8.75" style="128" customWidth="1"/>
    <col min="4" max="4" width="5.5" style="128" customWidth="1"/>
    <col min="5" max="5" width="3.25" style="128" customWidth="1"/>
    <col min="6" max="6" width="3.625" style="128" customWidth="1"/>
    <col min="7" max="7" width="5.125" style="128" customWidth="1"/>
    <col min="8" max="8" width="3.25" style="128" customWidth="1"/>
    <col min="9" max="9" width="4.5" style="128" customWidth="1"/>
    <col min="10" max="10" width="3.25" style="128" customWidth="1"/>
    <col min="11" max="11" width="5.125" style="128" customWidth="1"/>
    <col min="12" max="12" width="3.875" style="128" customWidth="1"/>
    <col min="13" max="13" width="2.5" style="128" customWidth="1"/>
    <col min="14" max="14" width="3.25" style="128" customWidth="1"/>
    <col min="15" max="15" width="3.5" style="128" customWidth="1"/>
    <col min="16" max="16" width="13" style="128" customWidth="1"/>
    <col min="17" max="17" width="5.75" style="128" customWidth="1"/>
    <col min="18" max="18" width="13" style="128" customWidth="1"/>
    <col min="19" max="19" width="2.375" style="128" customWidth="1"/>
    <col min="20" max="20" width="1.5" style="128" customWidth="1"/>
    <col min="21" max="23" width="9.875" style="128" hidden="1" customWidth="1"/>
    <col min="24" max="24" width="11" style="128" customWidth="1"/>
    <col min="25" max="27" width="9" style="128"/>
    <col min="28" max="28" width="2.25" style="128" customWidth="1"/>
    <col min="29" max="29" width="9" style="128" hidden="1" customWidth="1"/>
    <col min="30" max="16384" width="9" style="128"/>
  </cols>
  <sheetData>
    <row r="1" spans="2:29" ht="16.5" customHeight="1">
      <c r="B1" s="126"/>
      <c r="C1" s="126"/>
      <c r="D1" s="1186" t="str">
        <f>+①学習計画書!A4</f>
        <v>令和 ８ 年度 札幌市家庭教育学級</v>
      </c>
      <c r="E1" s="1186"/>
      <c r="F1" s="1186"/>
      <c r="G1" s="1186"/>
      <c r="H1" s="1186"/>
      <c r="I1" s="1186"/>
      <c r="J1" s="1186"/>
      <c r="K1" s="1186"/>
      <c r="L1" s="1186"/>
      <c r="M1" s="1186"/>
      <c r="N1" s="1186"/>
      <c r="O1" s="1186"/>
      <c r="P1" s="1186"/>
      <c r="Q1" s="1186"/>
      <c r="R1" s="225" t="e">
        <f>+IF(①学習計画書!AK5=0,"　","("&amp;①学習計画書!AK5&amp;")")</f>
        <v>#N/A</v>
      </c>
      <c r="S1" s="127"/>
      <c r="T1" s="127"/>
      <c r="U1" s="192"/>
      <c r="V1" s="192"/>
      <c r="W1" s="192"/>
      <c r="X1" s="192"/>
      <c r="AC1" s="465">
        <v>8.3333333333333329E-2</v>
      </c>
    </row>
    <row r="2" spans="2:29" ht="42" customHeight="1" thickBot="1">
      <c r="B2" s="129"/>
      <c r="C2" s="129"/>
      <c r="D2" s="1083" t="s">
        <v>2551</v>
      </c>
      <c r="E2" s="1083"/>
      <c r="F2" s="1083"/>
      <c r="G2" s="1083"/>
      <c r="H2" s="1083"/>
      <c r="I2" s="1083"/>
      <c r="J2" s="1083"/>
      <c r="K2" s="1083"/>
      <c r="L2" s="1083"/>
      <c r="M2" s="1083"/>
      <c r="N2" s="1083"/>
      <c r="O2" s="1083"/>
      <c r="P2" s="1083"/>
      <c r="Q2" s="139" t="str">
        <f ca="1">+"("&amp;W2&amp;")"</f>
        <v>(4)</v>
      </c>
      <c r="R2" s="130"/>
      <c r="S2" s="129"/>
      <c r="T2" s="129"/>
      <c r="U2" s="193" t="str">
        <f ca="1">RIGHT(CELL("filename",V3),LEN(CELL("filename",V3))-FIND("]",CELL("filename",V3)))</f>
        <v>学習報告書(4)</v>
      </c>
      <c r="V2" s="194">
        <f ca="1">+FIND("(",U2,1)</f>
        <v>6</v>
      </c>
      <c r="W2" s="194">
        <f ca="1">+VALUE(MID(U2,V2+1,1))</f>
        <v>4</v>
      </c>
      <c r="X2" s="194"/>
      <c r="Y2" s="141"/>
      <c r="Z2" s="140"/>
      <c r="AA2" s="140"/>
      <c r="AC2" s="465">
        <v>0.33333333333333331</v>
      </c>
    </row>
    <row r="3" spans="2:29" ht="20.25" customHeight="1">
      <c r="B3" s="1156">
        <f>+①学習計画書!A5</f>
        <v>0</v>
      </c>
      <c r="C3" s="1157"/>
      <c r="D3" s="1160" t="s">
        <v>1671</v>
      </c>
      <c r="E3" s="1187" t="s">
        <v>1631</v>
      </c>
      <c r="F3" s="1187"/>
      <c r="G3" s="1187"/>
      <c r="H3" s="1187"/>
      <c r="I3" s="1187"/>
      <c r="J3" s="1187"/>
      <c r="K3" s="1187"/>
      <c r="L3" s="1187"/>
      <c r="M3" s="1187"/>
      <c r="N3" s="1187"/>
      <c r="O3" s="1187"/>
      <c r="P3" s="1188" t="s">
        <v>2751</v>
      </c>
      <c r="Q3" s="1190"/>
      <c r="R3" s="1190"/>
      <c r="S3" s="1191"/>
      <c r="U3" s="195"/>
      <c r="V3" s="195"/>
      <c r="W3" s="195">
        <f ca="1">+VLOOKUP($W$2,①学習計画書!$Y$19:$AF$53,2,FALSE)</f>
        <v>0</v>
      </c>
      <c r="X3" s="195"/>
      <c r="Y3" s="142"/>
      <c r="AC3" s="465">
        <v>0.34375</v>
      </c>
    </row>
    <row r="4" spans="2:29" ht="23.25" customHeight="1">
      <c r="B4" s="1158"/>
      <c r="C4" s="1159"/>
      <c r="D4" s="1161"/>
      <c r="E4" s="1194">
        <f>+①学習計画書!D5</f>
        <v>0</v>
      </c>
      <c r="F4" s="1194"/>
      <c r="G4" s="1194"/>
      <c r="H4" s="1194"/>
      <c r="I4" s="1194"/>
      <c r="J4" s="1194"/>
      <c r="K4" s="1194"/>
      <c r="L4" s="1194"/>
      <c r="M4" s="1194"/>
      <c r="N4" s="1194"/>
      <c r="O4" s="1194"/>
      <c r="P4" s="1189"/>
      <c r="Q4" s="1192"/>
      <c r="R4" s="1192"/>
      <c r="S4" s="1193"/>
      <c r="U4" s="195"/>
      <c r="V4" s="195"/>
      <c r="W4" s="195">
        <f ca="1">+VLOOKUP($W$2,①学習計画書!$Y$19:$AF$53,3,FALSE)</f>
        <v>0</v>
      </c>
      <c r="X4" s="195"/>
      <c r="Y4" s="142"/>
      <c r="AC4" s="465">
        <v>0.35416666666666669</v>
      </c>
    </row>
    <row r="5" spans="2:29" ht="13.5" customHeight="1">
      <c r="B5" s="1094" t="s">
        <v>1632</v>
      </c>
      <c r="C5" s="1095"/>
      <c r="D5" s="1096"/>
      <c r="E5" s="1165" t="s">
        <v>1644</v>
      </c>
      <c r="F5" s="1073"/>
      <c r="G5" s="1168">
        <f ca="1">+U5</f>
        <v>0</v>
      </c>
      <c r="H5" s="1073" t="s">
        <v>1606</v>
      </c>
      <c r="I5" s="1162">
        <f ca="1">+W3</f>
        <v>0</v>
      </c>
      <c r="J5" s="1073" t="s">
        <v>1607</v>
      </c>
      <c r="K5" s="1162">
        <f ca="1">+W4</f>
        <v>0</v>
      </c>
      <c r="L5" s="1073" t="s">
        <v>1608</v>
      </c>
      <c r="M5" s="1171" t="s">
        <v>1645</v>
      </c>
      <c r="N5" s="1148" t="str">
        <f ca="1">+U6</f>
        <v/>
      </c>
      <c r="O5" s="1151" t="s">
        <v>1646</v>
      </c>
      <c r="P5" s="1076" t="s">
        <v>2749</v>
      </c>
      <c r="Q5" s="1077"/>
      <c r="R5" s="1077"/>
      <c r="S5" s="1078"/>
      <c r="U5" s="195">
        <f ca="1">+IF(VALUE(I5)=0,0,V8)</f>
        <v>0</v>
      </c>
      <c r="V5" s="195"/>
      <c r="W5" s="195">
        <f ca="1">+VLOOKUP($W$2,①学習計画書!$Y$19:$AF$53,4,FALSE)</f>
        <v>0</v>
      </c>
      <c r="X5" s="195"/>
      <c r="Y5" s="142"/>
      <c r="AC5" s="465">
        <v>0.36458333333333337</v>
      </c>
    </row>
    <row r="6" spans="2:29" ht="13.5" customHeight="1">
      <c r="B6" s="1094"/>
      <c r="C6" s="1095"/>
      <c r="D6" s="1096"/>
      <c r="E6" s="1166"/>
      <c r="F6" s="1074"/>
      <c r="G6" s="1169"/>
      <c r="H6" s="1074"/>
      <c r="I6" s="1163"/>
      <c r="J6" s="1074"/>
      <c r="K6" s="1163"/>
      <c r="L6" s="1074"/>
      <c r="M6" s="1172"/>
      <c r="N6" s="1149"/>
      <c r="O6" s="1152"/>
      <c r="P6" s="1079"/>
      <c r="Q6" s="1080"/>
      <c r="R6" s="1080"/>
      <c r="S6" s="1081"/>
      <c r="U6" s="196" t="str">
        <f ca="1">+IF(OR(VALUE(G5)=0,VALUE(I5)=0,VALUE(K5)=0),"",U7)</f>
        <v/>
      </c>
      <c r="V6" s="197" t="str">
        <f>+IF(①学習計画書!S2="元",1,①学習計画書!S2)</f>
        <v>８</v>
      </c>
      <c r="W6" s="195" t="str">
        <f ca="1">+VLOOKUP($W$2,①学習計画書!$Y$19:$AF$53,5,FALSE)</f>
        <v>講演会　
座談会</v>
      </c>
      <c r="X6" s="1082" t="s">
        <v>2747</v>
      </c>
      <c r="Y6" s="1082"/>
      <c r="Z6" s="1082"/>
      <c r="AA6" s="1082"/>
      <c r="AC6" s="465">
        <v>0.37500000000000006</v>
      </c>
    </row>
    <row r="7" spans="2:29" ht="26.25" customHeight="1">
      <c r="B7" s="1094"/>
      <c r="C7" s="1095"/>
      <c r="D7" s="1096"/>
      <c r="E7" s="1167"/>
      <c r="F7" s="1075"/>
      <c r="G7" s="1170"/>
      <c r="H7" s="1075"/>
      <c r="I7" s="1164"/>
      <c r="J7" s="1075"/>
      <c r="K7" s="1164"/>
      <c r="L7" s="1075"/>
      <c r="M7" s="1173"/>
      <c r="N7" s="1150"/>
      <c r="O7" s="1153"/>
      <c r="P7" s="466"/>
      <c r="Q7" s="468" t="s">
        <v>2750</v>
      </c>
      <c r="R7" s="467" t="str">
        <f>+IF(P7="","",P7+AC1)</f>
        <v/>
      </c>
      <c r="S7" s="464"/>
      <c r="U7" s="495">
        <f ca="1">+DATE(2018+V7,I5,K5)</f>
        <v>46356</v>
      </c>
      <c r="V7" s="195">
        <f ca="1">+IF(I5&lt;4,V6+1,V6)</f>
        <v>9</v>
      </c>
      <c r="W7" s="195" t="str">
        <f ca="1">+VLOOKUP($W$2,①学習計画書!$Y$19:$AF$53,8,FALSE)</f>
        <v>④ 講師氏名</v>
      </c>
      <c r="X7" s="1082"/>
      <c r="Y7" s="1082"/>
      <c r="Z7" s="1082"/>
      <c r="AA7" s="1082"/>
      <c r="AC7" s="465">
        <v>0.38541666666666674</v>
      </c>
    </row>
    <row r="8" spans="2:29" ht="15" customHeight="1">
      <c r="B8" s="1174" t="s">
        <v>1633</v>
      </c>
      <c r="C8" s="1175"/>
      <c r="D8" s="1176"/>
      <c r="E8" s="1177" t="str">
        <f ca="1">+W10</f>
        <v/>
      </c>
      <c r="F8" s="1178"/>
      <c r="G8" s="1178"/>
      <c r="H8" s="1178"/>
      <c r="I8" s="1178"/>
      <c r="J8" s="1178"/>
      <c r="K8" s="1178"/>
      <c r="L8" s="1178"/>
      <c r="M8" s="1179"/>
      <c r="N8" s="1183"/>
      <c r="O8" s="1183"/>
      <c r="P8" s="1183"/>
      <c r="Q8" s="1183"/>
      <c r="R8" s="1184"/>
      <c r="S8" s="1185"/>
      <c r="U8" s="198"/>
      <c r="V8" s="195">
        <f ca="1">+IF(V7=1,"元",V7)</f>
        <v>9</v>
      </c>
      <c r="W8" s="195" t="str">
        <f ca="1">+VLOOKUP($W$2,①学習計画書!$Y$19:$AF$53,7,FALSE)</f>
        <v>第４回
講師職業/肩書等</v>
      </c>
      <c r="X8" s="1082"/>
      <c r="Y8" s="1082"/>
      <c r="Z8" s="1082"/>
      <c r="AA8" s="1082"/>
      <c r="AC8" s="465">
        <v>0.39583333333333343</v>
      </c>
    </row>
    <row r="9" spans="2:29" ht="15" customHeight="1">
      <c r="B9" s="1129" t="s">
        <v>1634</v>
      </c>
      <c r="C9" s="1130"/>
      <c r="D9" s="1131"/>
      <c r="E9" s="1180"/>
      <c r="F9" s="1181"/>
      <c r="G9" s="1181"/>
      <c r="H9" s="1181"/>
      <c r="I9" s="1181"/>
      <c r="J9" s="1181"/>
      <c r="K9" s="1181"/>
      <c r="L9" s="1181"/>
      <c r="M9" s="1182"/>
      <c r="N9" s="1183"/>
      <c r="O9" s="1183"/>
      <c r="P9" s="1183"/>
      <c r="Q9" s="1183"/>
      <c r="R9" s="1184"/>
      <c r="S9" s="1185"/>
      <c r="U9" s="142"/>
      <c r="V9" s="142"/>
      <c r="W9" s="195">
        <f ca="1">+VLOOKUP($W$2,①学習計画書!$Y$19:$AF$53,4,FALSE)</f>
        <v>0</v>
      </c>
      <c r="X9" s="1082"/>
      <c r="Y9" s="1082"/>
      <c r="Z9" s="1082"/>
      <c r="AA9" s="1082"/>
      <c r="AC9" s="465">
        <v>0.40625000000000011</v>
      </c>
    </row>
    <row r="10" spans="2:29" ht="12.75" customHeight="1">
      <c r="B10" s="1132" t="s">
        <v>1635</v>
      </c>
      <c r="C10" s="1133"/>
      <c r="D10" s="1134"/>
      <c r="E10" s="1138"/>
      <c r="F10" s="1139"/>
      <c r="G10" s="1139"/>
      <c r="H10" s="1142" t="str">
        <f ca="1">+W6</f>
        <v>講演会　
座談会</v>
      </c>
      <c r="I10" s="1142"/>
      <c r="J10" s="1142"/>
      <c r="K10" s="1142"/>
      <c r="L10" s="1142"/>
      <c r="M10" s="1142"/>
      <c r="N10" s="1142"/>
      <c r="O10" s="1142"/>
      <c r="P10" s="1142"/>
      <c r="Q10" s="1142"/>
      <c r="R10" s="1144"/>
      <c r="S10" s="1145"/>
      <c r="U10" s="142"/>
      <c r="V10" s="142"/>
      <c r="W10" s="195" t="str">
        <f ca="1">+IF(W9=0,"",W9)</f>
        <v/>
      </c>
      <c r="X10" s="1082"/>
      <c r="Y10" s="1082"/>
      <c r="Z10" s="1082"/>
      <c r="AA10" s="1082"/>
      <c r="AC10" s="465"/>
    </row>
    <row r="11" spans="2:29" ht="12.75" customHeight="1">
      <c r="B11" s="1135"/>
      <c r="C11" s="1136"/>
      <c r="D11" s="1137"/>
      <c r="E11" s="1140"/>
      <c r="F11" s="1141"/>
      <c r="G11" s="1141"/>
      <c r="H11" s="1143"/>
      <c r="I11" s="1143"/>
      <c r="J11" s="1143"/>
      <c r="K11" s="1143"/>
      <c r="L11" s="1143"/>
      <c r="M11" s="1143"/>
      <c r="N11" s="1143"/>
      <c r="O11" s="1143"/>
      <c r="P11" s="1143"/>
      <c r="Q11" s="1143"/>
      <c r="R11" s="1146"/>
      <c r="S11" s="1147"/>
      <c r="U11" s="142"/>
      <c r="V11" s="142"/>
      <c r="W11" s="142"/>
      <c r="X11" s="142"/>
      <c r="Y11" s="142"/>
      <c r="AC11" s="465">
        <v>0.4166666666666668</v>
      </c>
    </row>
    <row r="12" spans="2:29" ht="24" customHeight="1">
      <c r="B12" s="1094" t="s">
        <v>1636</v>
      </c>
      <c r="C12" s="1095"/>
      <c r="D12" s="1096"/>
      <c r="E12" s="1106" t="s">
        <v>2549</v>
      </c>
      <c r="F12" s="1107"/>
      <c r="G12" s="1108">
        <f>+M12+R12</f>
        <v>0</v>
      </c>
      <c r="H12" s="1108"/>
      <c r="I12" s="246" t="s">
        <v>2546</v>
      </c>
      <c r="J12" s="247"/>
      <c r="K12" s="1109" t="s">
        <v>2547</v>
      </c>
      <c r="L12" s="1110"/>
      <c r="M12" s="1111">
        <v>0</v>
      </c>
      <c r="N12" s="1111"/>
      <c r="O12" s="1112"/>
      <c r="P12" s="1113" t="s">
        <v>2548</v>
      </c>
      <c r="Q12" s="1114"/>
      <c r="R12" s="525">
        <v>0</v>
      </c>
      <c r="S12" s="245"/>
      <c r="X12" s="1154" t="s">
        <v>2748</v>
      </c>
      <c r="Y12" s="1155"/>
      <c r="Z12" s="1155"/>
      <c r="AA12" s="1155"/>
      <c r="AC12" s="465">
        <v>0.42708333333333348</v>
      </c>
    </row>
    <row r="13" spans="2:29" ht="34.5" customHeight="1">
      <c r="B13" s="1094" t="s">
        <v>1637</v>
      </c>
      <c r="C13" s="1095"/>
      <c r="D13" s="1096"/>
      <c r="E13" s="1097" t="str">
        <f ca="1">+W7</f>
        <v>④ 講師氏名</v>
      </c>
      <c r="F13" s="1098"/>
      <c r="G13" s="1098"/>
      <c r="H13" s="1098"/>
      <c r="I13" s="1098"/>
      <c r="J13" s="1098"/>
      <c r="K13" s="1099"/>
      <c r="L13" s="1100" t="s">
        <v>2545</v>
      </c>
      <c r="M13" s="1101"/>
      <c r="N13" s="1102"/>
      <c r="O13" s="1103" t="str">
        <f ca="1">+W8</f>
        <v>第４回
講師職業/肩書等</v>
      </c>
      <c r="P13" s="1104"/>
      <c r="Q13" s="1104"/>
      <c r="R13" s="1104"/>
      <c r="S13" s="1105"/>
      <c r="U13" s="244"/>
      <c r="X13" s="1155"/>
      <c r="Y13" s="1155"/>
      <c r="Z13" s="1155"/>
      <c r="AA13" s="1155"/>
      <c r="AC13" s="465">
        <v>0.43750000000000017</v>
      </c>
    </row>
    <row r="14" spans="2:29" ht="24" customHeight="1">
      <c r="B14" s="1094" t="s">
        <v>1638</v>
      </c>
      <c r="C14" s="1095"/>
      <c r="D14" s="1096"/>
      <c r="E14" s="1103"/>
      <c r="F14" s="1104"/>
      <c r="G14" s="1104"/>
      <c r="H14" s="1104"/>
      <c r="I14" s="1104"/>
      <c r="J14" s="1121" t="s">
        <v>2678</v>
      </c>
      <c r="K14" s="1121"/>
      <c r="L14" s="1121"/>
      <c r="M14" s="1121"/>
      <c r="N14" s="1121"/>
      <c r="O14" s="1121"/>
      <c r="P14" s="1121"/>
      <c r="Q14" s="1121"/>
      <c r="R14" s="1121"/>
      <c r="S14" s="1122"/>
      <c r="X14" s="1155"/>
      <c r="Y14" s="1155"/>
      <c r="Z14" s="1155"/>
      <c r="AA14" s="1155"/>
      <c r="AC14" s="465">
        <v>0.44791666666666685</v>
      </c>
    </row>
    <row r="15" spans="2:29" ht="24" customHeight="1">
      <c r="B15" s="1115" t="s">
        <v>1639</v>
      </c>
      <c r="C15" s="1116"/>
      <c r="D15" s="1116"/>
      <c r="E15" s="1116"/>
      <c r="F15" s="1116"/>
      <c r="G15" s="1116"/>
      <c r="H15" s="1116"/>
      <c r="I15" s="1116"/>
      <c r="J15" s="1116"/>
      <c r="K15" s="1116"/>
      <c r="L15" s="1116"/>
      <c r="M15" s="1116"/>
      <c r="N15" s="1116"/>
      <c r="O15" s="1116"/>
      <c r="P15" s="1116"/>
      <c r="Q15" s="1116"/>
      <c r="R15" s="1116"/>
      <c r="S15" s="1117"/>
      <c r="AC15" s="465">
        <v>0.45833333333333354</v>
      </c>
    </row>
    <row r="16" spans="2:29" ht="28.5" customHeight="1" thickBot="1">
      <c r="B16" s="1127" t="s">
        <v>1673</v>
      </c>
      <c r="C16" s="1128"/>
      <c r="D16" s="1128"/>
      <c r="E16" s="1128"/>
      <c r="F16" s="1085" t="str">
        <f ca="1">+IF(E8="","",VLOOKUP(E8,①学習計画書!AJ22:AK51,2,FALSE))</f>
        <v/>
      </c>
      <c r="G16" s="1086"/>
      <c r="H16" s="1086"/>
      <c r="I16" s="1086"/>
      <c r="J16" s="1086"/>
      <c r="K16" s="1086"/>
      <c r="L16" s="1086"/>
      <c r="M16" s="1086"/>
      <c r="N16" s="1086"/>
      <c r="O16" s="1086"/>
      <c r="P16" s="1086"/>
      <c r="Q16" s="1086"/>
      <c r="R16" s="1087"/>
      <c r="S16" s="156"/>
      <c r="AC16" s="465">
        <v>0.46875000000000022</v>
      </c>
    </row>
    <row r="17" spans="1:29" s="140" customFormat="1" ht="18" customHeight="1">
      <c r="B17" s="151" t="s">
        <v>1640</v>
      </c>
      <c r="C17" s="1125" t="s">
        <v>1672</v>
      </c>
      <c r="D17" s="1125"/>
      <c r="E17" s="1125"/>
      <c r="F17" s="1126"/>
      <c r="G17" s="1126"/>
      <c r="H17" s="1126"/>
      <c r="I17" s="1126"/>
      <c r="J17" s="1126"/>
      <c r="K17" s="1126"/>
      <c r="L17" s="1126"/>
      <c r="M17" s="1126"/>
      <c r="N17" s="1126"/>
      <c r="O17" s="1126"/>
      <c r="P17" s="1126"/>
      <c r="Q17" s="1126"/>
      <c r="R17" s="1126"/>
      <c r="S17" s="157"/>
      <c r="AC17" s="465">
        <v>0.47916666666666691</v>
      </c>
    </row>
    <row r="18" spans="1:29" ht="26.25" customHeight="1">
      <c r="B18" s="152"/>
      <c r="C18" s="1123"/>
      <c r="D18" s="1123"/>
      <c r="E18" s="1123"/>
      <c r="F18" s="1123"/>
      <c r="G18" s="1123"/>
      <c r="H18" s="1123"/>
      <c r="I18" s="1123"/>
      <c r="J18" s="1123"/>
      <c r="K18" s="1123"/>
      <c r="L18" s="1123"/>
      <c r="M18" s="1123"/>
      <c r="N18" s="1123"/>
      <c r="O18" s="1123"/>
      <c r="P18" s="1123"/>
      <c r="Q18" s="1123"/>
      <c r="R18" s="1123"/>
      <c r="S18" s="153"/>
      <c r="AC18" s="465">
        <v>0.48958333333333359</v>
      </c>
    </row>
    <row r="19" spans="1:29" ht="26.25" customHeight="1">
      <c r="B19" s="154"/>
      <c r="C19" s="1124"/>
      <c r="D19" s="1124"/>
      <c r="E19" s="1124"/>
      <c r="F19" s="1124"/>
      <c r="G19" s="1124"/>
      <c r="H19" s="1124"/>
      <c r="I19" s="1124"/>
      <c r="J19" s="1124"/>
      <c r="K19" s="1124"/>
      <c r="L19" s="1124"/>
      <c r="M19" s="1124"/>
      <c r="N19" s="1124"/>
      <c r="O19" s="1124"/>
      <c r="P19" s="1124"/>
      <c r="Q19" s="1124"/>
      <c r="R19" s="1124"/>
      <c r="S19" s="155"/>
      <c r="X19" s="1084" t="s">
        <v>1697</v>
      </c>
      <c r="Y19" s="1084"/>
      <c r="Z19" s="1084"/>
      <c r="AA19" s="1084"/>
      <c r="AC19" s="465">
        <v>0.50000000000000022</v>
      </c>
    </row>
    <row r="20" spans="1:29" ht="24" customHeight="1">
      <c r="B20" s="1118" t="s">
        <v>1641</v>
      </c>
      <c r="C20" s="1119"/>
      <c r="D20" s="1119"/>
      <c r="E20" s="1119"/>
      <c r="F20" s="1119"/>
      <c r="G20" s="1119"/>
      <c r="H20" s="1119"/>
      <c r="I20" s="1119"/>
      <c r="J20" s="1119"/>
      <c r="K20" s="1119"/>
      <c r="L20" s="1119"/>
      <c r="M20" s="1119"/>
      <c r="N20" s="1119"/>
      <c r="O20" s="1119"/>
      <c r="P20" s="1119"/>
      <c r="Q20" s="1119"/>
      <c r="R20" s="1119"/>
      <c r="S20" s="1120"/>
      <c r="X20" s="1084"/>
      <c r="Y20" s="1084"/>
      <c r="Z20" s="1084"/>
      <c r="AA20" s="1084"/>
      <c r="AC20" s="465">
        <v>0.51041666666666685</v>
      </c>
    </row>
    <row r="21" spans="1:29" ht="27" customHeight="1">
      <c r="B21" s="131"/>
      <c r="C21" s="1088"/>
      <c r="D21" s="1088"/>
      <c r="E21" s="1088"/>
      <c r="F21" s="1088"/>
      <c r="G21" s="1088"/>
      <c r="H21" s="1088"/>
      <c r="I21" s="1088"/>
      <c r="J21" s="1088"/>
      <c r="K21" s="1088"/>
      <c r="L21" s="1088"/>
      <c r="M21" s="1088"/>
      <c r="N21" s="1088"/>
      <c r="O21" s="1088"/>
      <c r="P21" s="1088"/>
      <c r="Q21" s="1088"/>
      <c r="R21" s="1088"/>
      <c r="S21" s="132"/>
      <c r="X21" s="1084"/>
      <c r="Y21" s="1084"/>
      <c r="Z21" s="1084"/>
      <c r="AA21" s="1084"/>
      <c r="AC21" s="465">
        <v>0.52083333333333348</v>
      </c>
    </row>
    <row r="22" spans="1:29" ht="27" customHeight="1">
      <c r="B22" s="131"/>
      <c r="C22" s="1088"/>
      <c r="D22" s="1088"/>
      <c r="E22" s="1088"/>
      <c r="F22" s="1088"/>
      <c r="G22" s="1088"/>
      <c r="H22" s="1088"/>
      <c r="I22" s="1088"/>
      <c r="J22" s="1088"/>
      <c r="K22" s="1088"/>
      <c r="L22" s="1088"/>
      <c r="M22" s="1088"/>
      <c r="N22" s="1088"/>
      <c r="O22" s="1088"/>
      <c r="P22" s="1088"/>
      <c r="Q22" s="1088"/>
      <c r="R22" s="1088"/>
      <c r="S22" s="132"/>
      <c r="X22" s="1084"/>
      <c r="Y22" s="1084"/>
      <c r="Z22" s="1084"/>
      <c r="AA22" s="1084"/>
      <c r="AC22" s="465">
        <v>0.53125000000000011</v>
      </c>
    </row>
    <row r="23" spans="1:29" ht="27" customHeight="1">
      <c r="B23" s="131"/>
      <c r="C23" s="1088"/>
      <c r="D23" s="1088"/>
      <c r="E23" s="1088"/>
      <c r="F23" s="1088"/>
      <c r="G23" s="1088"/>
      <c r="H23" s="1088"/>
      <c r="I23" s="1088"/>
      <c r="J23" s="1088"/>
      <c r="K23" s="1088"/>
      <c r="L23" s="1088"/>
      <c r="M23" s="1088"/>
      <c r="N23" s="1088"/>
      <c r="O23" s="1088"/>
      <c r="P23" s="1088"/>
      <c r="Q23" s="1088"/>
      <c r="R23" s="1088"/>
      <c r="S23" s="132"/>
      <c r="X23" s="1084"/>
      <c r="Y23" s="1084"/>
      <c r="Z23" s="1084"/>
      <c r="AA23" s="1084"/>
      <c r="AC23" s="465">
        <v>0.54166666666666674</v>
      </c>
    </row>
    <row r="24" spans="1:29" ht="35.25" customHeight="1">
      <c r="B24" s="133"/>
      <c r="C24" s="1089"/>
      <c r="D24" s="1089"/>
      <c r="E24" s="1089"/>
      <c r="F24" s="1089"/>
      <c r="G24" s="1089"/>
      <c r="H24" s="1089"/>
      <c r="I24" s="1089"/>
      <c r="J24" s="1089"/>
      <c r="K24" s="1089"/>
      <c r="L24" s="1089"/>
      <c r="M24" s="1089"/>
      <c r="N24" s="1089"/>
      <c r="O24" s="1089"/>
      <c r="P24" s="1089"/>
      <c r="Q24" s="1089"/>
      <c r="R24" s="1089"/>
      <c r="S24" s="134"/>
      <c r="X24" s="1084"/>
      <c r="Y24" s="1084"/>
      <c r="Z24" s="1084"/>
      <c r="AA24" s="1084"/>
      <c r="AC24" s="465">
        <v>0.55208333333333337</v>
      </c>
    </row>
    <row r="25" spans="1:29" ht="24" customHeight="1">
      <c r="B25" s="1090" t="s">
        <v>1642</v>
      </c>
      <c r="C25" s="1091"/>
      <c r="D25" s="1091"/>
      <c r="E25" s="1091"/>
      <c r="F25" s="1091"/>
      <c r="G25" s="1091"/>
      <c r="H25" s="1091"/>
      <c r="I25" s="1091"/>
      <c r="J25" s="1091"/>
      <c r="K25" s="1091"/>
      <c r="L25" s="1091"/>
      <c r="M25" s="1091"/>
      <c r="N25" s="1091"/>
      <c r="O25" s="1091"/>
      <c r="P25" s="1091"/>
      <c r="Q25" s="1091"/>
      <c r="R25" s="1091"/>
      <c r="S25" s="1092"/>
      <c r="X25" s="1084"/>
      <c r="Y25" s="1084"/>
      <c r="Z25" s="1084"/>
      <c r="AA25" s="1084"/>
      <c r="AC25" s="465">
        <v>0.5625</v>
      </c>
    </row>
    <row r="26" spans="1:29" ht="25.5" customHeight="1">
      <c r="B26" s="135"/>
      <c r="C26" s="1088"/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8"/>
      <c r="O26" s="1088"/>
      <c r="P26" s="1088"/>
      <c r="Q26" s="1088"/>
      <c r="R26" s="1088"/>
      <c r="S26" s="136"/>
      <c r="X26" s="1084"/>
      <c r="Y26" s="1084"/>
      <c r="Z26" s="1084"/>
      <c r="AA26" s="1084"/>
      <c r="AC26" s="465">
        <v>0.57291666666666663</v>
      </c>
    </row>
    <row r="27" spans="1:29" ht="25.5" customHeight="1">
      <c r="B27" s="135"/>
      <c r="C27" s="1088"/>
      <c r="D27" s="1088"/>
      <c r="E27" s="1088"/>
      <c r="F27" s="1088"/>
      <c r="G27" s="1088"/>
      <c r="H27" s="1088"/>
      <c r="I27" s="1088"/>
      <c r="J27" s="1088"/>
      <c r="K27" s="1088"/>
      <c r="L27" s="1088"/>
      <c r="M27" s="1088"/>
      <c r="N27" s="1088"/>
      <c r="O27" s="1088"/>
      <c r="P27" s="1088"/>
      <c r="Q27" s="1088"/>
      <c r="R27" s="1088"/>
      <c r="S27" s="136"/>
      <c r="X27" s="1084"/>
      <c r="Y27" s="1084"/>
      <c r="Z27" s="1084"/>
      <c r="AA27" s="1084"/>
      <c r="AC27" s="465">
        <v>0.58333333333333326</v>
      </c>
    </row>
    <row r="28" spans="1:29" ht="25.5" customHeight="1">
      <c r="B28" s="135"/>
      <c r="C28" s="1088"/>
      <c r="D28" s="1088"/>
      <c r="E28" s="1088"/>
      <c r="F28" s="1088"/>
      <c r="G28" s="1088"/>
      <c r="H28" s="1088"/>
      <c r="I28" s="1088"/>
      <c r="J28" s="1088"/>
      <c r="K28" s="1088"/>
      <c r="L28" s="1088"/>
      <c r="M28" s="1088"/>
      <c r="N28" s="1088"/>
      <c r="O28" s="1088"/>
      <c r="P28" s="1088"/>
      <c r="Q28" s="1088"/>
      <c r="R28" s="1088"/>
      <c r="S28" s="136"/>
      <c r="X28" s="1084"/>
      <c r="Y28" s="1084"/>
      <c r="Z28" s="1084"/>
      <c r="AA28" s="1084"/>
      <c r="AC28" s="465">
        <v>0.59374999999999989</v>
      </c>
    </row>
    <row r="29" spans="1:29" ht="25.5" customHeight="1">
      <c r="B29" s="135"/>
      <c r="C29" s="1088"/>
      <c r="D29" s="1088"/>
      <c r="E29" s="1088"/>
      <c r="F29" s="1088"/>
      <c r="G29" s="1088"/>
      <c r="H29" s="1088"/>
      <c r="I29" s="1088"/>
      <c r="J29" s="1088"/>
      <c r="K29" s="1088"/>
      <c r="L29" s="1088"/>
      <c r="M29" s="1088"/>
      <c r="N29" s="1088"/>
      <c r="O29" s="1088"/>
      <c r="P29" s="1088"/>
      <c r="Q29" s="1088"/>
      <c r="R29" s="1088"/>
      <c r="S29" s="136"/>
      <c r="X29" s="1084"/>
      <c r="Y29" s="1084"/>
      <c r="Z29" s="1084"/>
      <c r="AA29" s="1084"/>
      <c r="AC29" s="465">
        <v>0.60416666666666652</v>
      </c>
    </row>
    <row r="30" spans="1:29" ht="34.5" customHeight="1" thickBot="1">
      <c r="B30" s="137"/>
      <c r="C30" s="1093"/>
      <c r="D30" s="1093"/>
      <c r="E30" s="1093"/>
      <c r="F30" s="1093"/>
      <c r="G30" s="1093"/>
      <c r="H30" s="1093"/>
      <c r="I30" s="1093"/>
      <c r="J30" s="1093"/>
      <c r="K30" s="1093"/>
      <c r="L30" s="1093"/>
      <c r="M30" s="1093"/>
      <c r="N30" s="1093"/>
      <c r="O30" s="1093"/>
      <c r="P30" s="1093"/>
      <c r="Q30" s="1093"/>
      <c r="R30" s="1093"/>
      <c r="S30" s="138"/>
      <c r="X30" s="1084"/>
      <c r="Y30" s="1084"/>
      <c r="Z30" s="1084"/>
      <c r="AA30" s="1084"/>
      <c r="AC30" s="465">
        <v>0.61458333333333315</v>
      </c>
    </row>
    <row r="31" spans="1:29" ht="124.5" customHeight="1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AC31" s="465">
        <v>0.62499999999999978</v>
      </c>
    </row>
    <row r="32" spans="1:29">
      <c r="AC32" s="465">
        <v>0.63541666666666641</v>
      </c>
    </row>
    <row r="33" spans="29:29">
      <c r="AC33" s="465">
        <v>0.64583333333333304</v>
      </c>
    </row>
    <row r="34" spans="29:29">
      <c r="AC34" s="465">
        <v>0.65624999999999967</v>
      </c>
    </row>
    <row r="35" spans="29:29">
      <c r="AC35" s="465">
        <v>0.6666666666666663</v>
      </c>
    </row>
    <row r="36" spans="29:29">
      <c r="AC36" s="465">
        <v>0.67708333333333293</v>
      </c>
    </row>
    <row r="37" spans="29:29">
      <c r="AC37" s="465">
        <v>0.68749999999999956</v>
      </c>
    </row>
    <row r="38" spans="29:29">
      <c r="AC38" s="465">
        <v>0.69791666666666619</v>
      </c>
    </row>
    <row r="39" spans="29:29">
      <c r="AC39" s="465">
        <v>0.70833333333333282</v>
      </c>
    </row>
    <row r="40" spans="29:29">
      <c r="AC40" s="465">
        <v>0.71874999999999944</v>
      </c>
    </row>
    <row r="41" spans="29:29">
      <c r="AC41" s="465">
        <v>0.72916666666666607</v>
      </c>
    </row>
    <row r="42" spans="29:29">
      <c r="AC42" s="465">
        <v>0.7395833333333327</v>
      </c>
    </row>
  </sheetData>
  <sheetProtection sheet="1" selectLockedCells="1"/>
  <mergeCells count="53">
    <mergeCell ref="B15:S15"/>
    <mergeCell ref="B16:E16"/>
    <mergeCell ref="F16:R16"/>
    <mergeCell ref="C17:R17"/>
    <mergeCell ref="C18:R19"/>
    <mergeCell ref="X19:AA30"/>
    <mergeCell ref="B20:S20"/>
    <mergeCell ref="C21:R24"/>
    <mergeCell ref="B25:S25"/>
    <mergeCell ref="C26:R30"/>
    <mergeCell ref="X12:AA14"/>
    <mergeCell ref="B13:D13"/>
    <mergeCell ref="E13:K13"/>
    <mergeCell ref="L13:N13"/>
    <mergeCell ref="O13:S13"/>
    <mergeCell ref="B14:D14"/>
    <mergeCell ref="E14:I14"/>
    <mergeCell ref="J14:S14"/>
    <mergeCell ref="B12:D12"/>
    <mergeCell ref="E12:F12"/>
    <mergeCell ref="G12:H12"/>
    <mergeCell ref="K12:L12"/>
    <mergeCell ref="M12:O12"/>
    <mergeCell ref="P12:Q12"/>
    <mergeCell ref="X6:AA10"/>
    <mergeCell ref="B8:D8"/>
    <mergeCell ref="E8:M9"/>
    <mergeCell ref="N8:S9"/>
    <mergeCell ref="B9:D9"/>
    <mergeCell ref="B10:D11"/>
    <mergeCell ref="E10:G11"/>
    <mergeCell ref="H10:Q11"/>
    <mergeCell ref="R10:S11"/>
    <mergeCell ref="K5:K7"/>
    <mergeCell ref="L5:L7"/>
    <mergeCell ref="M5:M7"/>
    <mergeCell ref="N5:N7"/>
    <mergeCell ref="O5:O7"/>
    <mergeCell ref="P5:S6"/>
    <mergeCell ref="B5:D7"/>
    <mergeCell ref="E5:F7"/>
    <mergeCell ref="G5:G7"/>
    <mergeCell ref="H5:H7"/>
    <mergeCell ref="I5:I7"/>
    <mergeCell ref="J5:J7"/>
    <mergeCell ref="D1:Q1"/>
    <mergeCell ref="D2:P2"/>
    <mergeCell ref="B3:C4"/>
    <mergeCell ref="D3:D4"/>
    <mergeCell ref="E3:O3"/>
    <mergeCell ref="P3:P4"/>
    <mergeCell ref="Q3:S4"/>
    <mergeCell ref="E4:O4"/>
  </mergeCells>
  <phoneticPr fontId="42"/>
  <dataValidations count="2">
    <dataValidation type="list" allowBlank="1" sqref="R7" xr:uid="{00000000-0002-0000-0900-000000000000}">
      <formula1>$AC$11:$AC$42</formula1>
    </dataValidation>
    <dataValidation type="list" allowBlank="1" sqref="P7" xr:uid="{00000000-0002-0000-0900-000001000000}">
      <formula1>$AC$2:$AC$39</formula1>
    </dataValidation>
  </dataValidations>
  <pageMargins left="0.61" right="0.2" top="0.57999999999999996" bottom="0.31" header="0.3" footer="0.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900-000002000000}">
          <x14:formula1>
            <xm:f>①学習計画書!$B$61:$B$91</xm:f>
          </x14:formula1>
          <xm:sqref>K5:K7</xm:sqref>
        </x14:dataValidation>
        <x14:dataValidation type="list" allowBlank="1" xr:uid="{00000000-0002-0000-0900-000003000000}">
          <x14:formula1>
            <xm:f>①学習計画書!$A$61:$A$72</xm:f>
          </x14:formula1>
          <xm:sqref>I5:I7</xm:sqref>
        </x14:dataValidation>
        <x14:dataValidation type="list" allowBlank="1" xr:uid="{00000000-0002-0000-0900-000004000000}">
          <x14:formula1>
            <xm:f>①学習計画書!$D$61:$D$63</xm:f>
          </x14:formula1>
          <xm:sqref>H10:Q11</xm:sqref>
        </x14:dataValidation>
        <x14:dataValidation type="list" allowBlank="1" showErrorMessage="1" errorTitle="◆◆ 半角で入力してください｡ ◆◆" error="※ 一旦キャンセルして、[番号] [-(ハイフン)] [番号]_x000a_                               ↑  半角で入力します。_x000a__x000a_※ セル右の [ ▼ ]→ ドロップダウンリストをお使いください。_x000a_" xr:uid="{00000000-0002-0000-0900-000005000000}">
          <x14:formula1>
            <xm:f>①学習計画書!$J$61:$J$85</xm:f>
          </x14:formula1>
          <xm:sqref>E8:M9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36</vt:i4>
      </vt:variant>
    </vt:vector>
  </HeadingPairs>
  <TitlesOfParts>
    <vt:vector size="49" baseType="lpstr">
      <vt:lpstr>はじめに</vt:lpstr>
      <vt:lpstr>①学習計画書</vt:lpstr>
      <vt:lpstr>②予算計画書</vt:lpstr>
      <vt:lpstr>③学級生名簿</vt:lpstr>
      <vt:lpstr>全市</vt:lpstr>
      <vt:lpstr>学習報告書(1)</vt:lpstr>
      <vt:lpstr>学習報告書(2)</vt:lpstr>
      <vt:lpstr>学習報告書(3)</vt:lpstr>
      <vt:lpstr>学習報告書(4)</vt:lpstr>
      <vt:lpstr>学習報告書(5)</vt:lpstr>
      <vt:lpstr>報告書空枠</vt:lpstr>
      <vt:lpstr>④完了届</vt:lpstr>
      <vt:lpstr>⑤出納簿</vt:lpstr>
      <vt:lpstr>①学習計画書!Print_Area</vt:lpstr>
      <vt:lpstr>②予算計画書!Print_Area</vt:lpstr>
      <vt:lpstr>③学級生名簿!Print_Area</vt:lpstr>
      <vt:lpstr>④完了届!Print_Area</vt:lpstr>
      <vt:lpstr>⑤出納簿!Print_Area</vt:lpstr>
      <vt:lpstr>はじめに!Print_Area</vt:lpstr>
      <vt:lpstr>'学習報告書(1)'!Print_Area</vt:lpstr>
      <vt:lpstr>'学習報告書(2)'!Print_Area</vt:lpstr>
      <vt:lpstr>'学習報告書(3)'!Print_Area</vt:lpstr>
      <vt:lpstr>'学習報告書(4)'!Print_Area</vt:lpstr>
      <vt:lpstr>'学習報告書(5)'!Print_Area</vt:lpstr>
      <vt:lpstr>報告書空枠!Print_Area</vt:lpstr>
      <vt:lpstr>その他</vt:lpstr>
      <vt:lpstr>その他収入</vt:lpstr>
      <vt:lpstr>委託料</vt:lpstr>
      <vt:lpstr>会場費</vt:lpstr>
      <vt:lpstr>交通費</vt:lpstr>
      <vt:lpstr>厚別</vt:lpstr>
      <vt:lpstr>江別</vt:lpstr>
      <vt:lpstr>項目</vt:lpstr>
      <vt:lpstr>手稲</vt:lpstr>
      <vt:lpstr>消耗品費</vt:lpstr>
      <vt:lpstr>清田</vt:lpstr>
      <vt:lpstr>西</vt:lpstr>
      <vt:lpstr>対象外経費</vt:lpstr>
      <vt:lpstr>中央</vt:lpstr>
      <vt:lpstr>通信費</vt:lpstr>
      <vt:lpstr>東</vt:lpstr>
      <vt:lpstr>南</vt:lpstr>
      <vt:lpstr>白石</vt:lpstr>
      <vt:lpstr>負担金</vt:lpstr>
      <vt:lpstr>補助金</vt:lpstr>
      <vt:lpstr>報償費</vt:lpstr>
      <vt:lpstr>豊平</vt:lpstr>
      <vt:lpstr>北</vt:lpstr>
      <vt:lpstr>北広島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0133.鈴木　宏宣</dc:creator>
  <cp:lastModifiedBy>鵜沼 沙優美</cp:lastModifiedBy>
  <cp:lastPrinted>2022-03-15T00:46:58Z</cp:lastPrinted>
  <dcterms:created xsi:type="dcterms:W3CDTF">2019-04-09T01:49:01Z</dcterms:created>
  <dcterms:modified xsi:type="dcterms:W3CDTF">2026-04-07T00:49:16Z</dcterms:modified>
</cp:coreProperties>
</file>