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05" windowWidth="23355" windowHeight="9045" activeTab="0"/>
  </bookViews>
  <sheets>
    <sheet name="最低基準調書（幼稚園型認定こども園）" sheetId="1" r:id="rId1"/>
  </sheets>
  <definedNames>
    <definedName name="_xlfn.IFERROR" hidden="1">#NAME?</definedName>
    <definedName name="_xlnm.Print_Area" localSheetId="0">'最低基準調書（幼稚園型認定こども園）'!$A$1:$AF$150</definedName>
  </definedNames>
  <calcPr fullCalcOnLoad="1"/>
</workbook>
</file>

<file path=xl/comments1.xml><?xml version="1.0" encoding="utf-8"?>
<comments xmlns="http://schemas.openxmlformats.org/spreadsheetml/2006/main">
  <authors>
    <author>高橋</author>
  </authors>
  <commentList>
    <comment ref="AM54" authorId="0">
      <text>
        <r>
          <rPr>
            <sz val="9"/>
            <rFont val="MS P ゴシック"/>
            <family val="3"/>
          </rPr>
          <t>90人以下の施設のみ　+1
保育標準時間
（すべての施設）+1
主幹の代替職員　+1.5</t>
        </r>
      </text>
    </comment>
    <comment ref="AM63" authorId="0">
      <text>
        <r>
          <rPr>
            <sz val="9"/>
            <rFont val="MS P ゴシック"/>
            <family val="3"/>
          </rPr>
          <t>90人以下の施設のみ　+1
保育標準時間
（すべての施設）+1
主幹の代替職員　+1.5</t>
        </r>
      </text>
    </comment>
  </commentList>
</comments>
</file>

<file path=xl/sharedStrings.xml><?xml version="1.0" encoding="utf-8"?>
<sst xmlns="http://schemas.openxmlformats.org/spreadsheetml/2006/main" count="441" uniqueCount="266">
  <si>
    <t>乳児室</t>
  </si>
  <si>
    <t>ほふく室</t>
  </si>
  <si>
    <t>保育室又は遊戯室</t>
  </si>
  <si>
    <t>その他</t>
  </si>
  <si>
    <t>耐火建築物</t>
  </si>
  <si>
    <t>準耐火建築物</t>
  </si>
  <si>
    <t>建築基準法第２条第９号の２に規定する耐火建築物</t>
  </si>
  <si>
    <t>Ａ</t>
  </si>
  <si>
    <t>①</t>
  </si>
  <si>
    <t>②</t>
  </si>
  <si>
    <t>③</t>
  </si>
  <si>
    <t>④</t>
  </si>
  <si>
    <t>⑤</t>
  </si>
  <si>
    <t>基準面積</t>
  </si>
  <si>
    <t>実面積</t>
  </si>
  <si>
    <t>Ｂ</t>
  </si>
  <si>
    <t>A2</t>
  </si>
  <si>
    <t>A1</t>
  </si>
  <si>
    <t>Ｃ</t>
  </si>
  <si>
    <t>＝</t>
  </si>
  <si>
    <t>●</t>
  </si>
  <si>
    <t>屋外遊戯場の面積に関する移行特例を適用</t>
  </si>
  <si>
    <t>保育室又は遊戯室の面積に関する移行特例を適用</t>
  </si>
  <si>
    <t>０歳の園児×3.3㎡</t>
  </si>
  <si>
    <t>１歳の園児×3.3㎡</t>
  </si>
  <si>
    <t>保育室等の種類</t>
  </si>
  <si>
    <t>保育室等の</t>
  </si>
  <si>
    <t>⑥</t>
  </si>
  <si>
    <t>Ｄ</t>
  </si>
  <si>
    <t>２年以上児童福祉事業に従事した者</t>
  </si>
  <si>
    <t>初任保育所長等研修会を修了した者</t>
  </si>
  <si>
    <t>Ｅ</t>
  </si>
  <si>
    <t>教諭の免許状（専修又は一種）を有し、５年以上学校教育法施行規則第20条第１号に掲げる職に従事した者</t>
  </si>
  <si>
    <t>10年以上教育に関する職に従事した者</t>
  </si>
  <si>
    <t>常勤</t>
  </si>
  <si>
    <t>非常勤</t>
  </si>
  <si>
    <t>配置数</t>
  </si>
  <si>
    <t>勤務時間</t>
  </si>
  <si>
    <t>常勤換算値</t>
  </si>
  <si>
    <t>配置基準</t>
  </si>
  <si>
    <t>全体数</t>
  </si>
  <si>
    <t>※</t>
  </si>
  <si>
    <t>通</t>
  </si>
  <si>
    <t>特</t>
  </si>
  <si>
    <t>保育士の配置基準</t>
  </si>
  <si>
    <t>加</t>
  </si>
  <si>
    <t>-</t>
  </si>
  <si>
    <t>調理員の配置基準</t>
  </si>
  <si>
    <t>栄養士の配置基準</t>
  </si>
  <si>
    <t>調理員</t>
  </si>
  <si>
    <t>（管理）栄養士</t>
  </si>
  <si>
    <t>常用</t>
  </si>
  <si>
    <t>避難用</t>
  </si>
  <si>
    <t>⑦</t>
  </si>
  <si>
    <t>調理室以外の部分と調理室の部分が耐火構造の床若しくは壁又は特定防火設備で区画されている。</t>
  </si>
  <si>
    <t>⑧</t>
  </si>
  <si>
    <t>建物の種類・構造等</t>
  </si>
  <si>
    <t>壁及び天井の室内に面する部分の仕上げが不燃材料で行われている。</t>
  </si>
  <si>
    <t>カーテン、敷物、建具等で可燃性のものについて防炎処理が施されている。</t>
  </si>
  <si>
    <t>設置階</t>
  </si>
  <si>
    <r>
      <t>建築基準法第２条第９号の３に規定する準耐火建築物</t>
    </r>
    <r>
      <rPr>
        <sz val="6"/>
        <color indexed="8"/>
        <rFont val="ＭＳ ゴシック"/>
        <family val="3"/>
      </rPr>
      <t>(同号ロに該当する準耐火建築物を除く。)</t>
    </r>
  </si>
  <si>
    <t>⑨</t>
  </si>
  <si>
    <t>非常警報器具又は非常警報設備及び消防機関へ火災を通報する設備が設けられている。</t>
  </si>
  <si>
    <t>⑩</t>
  </si>
  <si>
    <t>屋内階段</t>
  </si>
  <si>
    <t>屋内避難階段</t>
  </si>
  <si>
    <t>屋内避難階段(※)</t>
  </si>
  <si>
    <t>屋内特別避難階段</t>
  </si>
  <si>
    <t>屋外避難階段</t>
  </si>
  <si>
    <t>屋外特別避難階段</t>
  </si>
  <si>
    <t>待避上有効なバルコニー</t>
  </si>
  <si>
    <t>屋外傾斜路(準耐火構造)</t>
  </si>
  <si>
    <t>屋外傾斜路(準耐火構造)に準ずる設備</t>
  </si>
  <si>
    <t>屋外傾斜路(耐火構造)</t>
  </si>
  <si>
    <t>屋外階段</t>
  </si>
  <si>
    <t>屋外傾斜路(耐火構造)に準ずる設備</t>
  </si>
  <si>
    <t>２階</t>
  </si>
  <si>
    <t>３階</t>
  </si>
  <si>
    <t>Ａ常</t>
  </si>
  <si>
    <t>Ａ避</t>
  </si>
  <si>
    <t>Ｂ常</t>
  </si>
  <si>
    <t>Ｂ避</t>
  </si>
  <si>
    <t>Ｃ常</t>
  </si>
  <si>
    <t>Ｃ避</t>
  </si>
  <si>
    <t>Ｄ常</t>
  </si>
  <si>
    <t>Ｄ避</t>
  </si>
  <si>
    <t>⑪</t>
  </si>
  <si>
    <t>⑫</t>
  </si>
  <si>
    <t>常</t>
  </si>
  <si>
    <t>避</t>
  </si>
  <si>
    <t>４階～</t>
  </si>
  <si>
    <t>○</t>
  </si>
  <si>
    <t>×</t>
  </si>
  <si>
    <t>参</t>
  </si>
  <si>
    <t>照</t>
  </si>
  <si>
    <t>実</t>
  </si>
  <si>
    <t>階</t>
  </si>
  <si>
    <t>結</t>
  </si>
  <si>
    <t>果</t>
  </si>
  <si>
    <t>保育室等その他子どもが出入りし、又は通行する場所に、子どもの転落事故を防止する次の設備が設けられている。</t>
  </si>
  <si>
    <t>上記Ｃ又はＤと同等の能力を有するとして採用又は任命する者</t>
  </si>
  <si>
    <t>２歳の園児×1.98㎡</t>
  </si>
  <si>
    <t>Ａ</t>
  </si>
  <si>
    <t>Ｂ</t>
  </si>
  <si>
    <t>Ｃ</t>
  </si>
  <si>
    <t>２歳未満の園児×3.3㎡</t>
  </si>
  <si>
    <t>＝</t>
  </si>
  <si>
    <t>１・２歳の園児×3.3㎡</t>
  </si>
  <si>
    <t>１歳以上の園児×3.3㎡</t>
  </si>
  <si>
    <t>食事の提供の責任が認定こども園にあり、管理者が衛生面、栄養面等において業務上必要な注意を果たし得るような体制が確保されている。</t>
  </si>
  <si>
    <t>認定こども園又は他の施設、市等に配置されている栄養士により献立等について栄養の観点からの指導が受けられる体制にある等、栄養士による必要な配慮が行われる。</t>
  </si>
  <si>
    <t>食を通じた子どもの健全育成を図る観点から、子どもの発育及び発達の過程に応じて食に関し配慮すべき事項を定めた食育に関する計画に基づき食事を提供するよう努めること。</t>
  </si>
  <si>
    <t>Ａ　園内で調理する方法（調理は設置法人の調理員）</t>
  </si>
  <si>
    <t>Ｂ　園内で調理する方法（調理は委託）</t>
  </si>
  <si>
    <t>Ｃ　園外で調理して搬入する方法（調理は施設の設置法人の調理員）</t>
  </si>
  <si>
    <t>Ｄ　園外で調理して搬入する方法（調理は委託）</t>
  </si>
  <si>
    <t>１</t>
  </si>
  <si>
    <t>基礎情報</t>
  </si>
  <si>
    <t>施設名</t>
  </si>
  <si>
    <t>所在地</t>
  </si>
  <si>
    <t>認定予定年月日</t>
  </si>
  <si>
    <t>幼稚園の認可年月日</t>
  </si>
  <si>
    <t>⑤</t>
  </si>
  <si>
    <t>類型</t>
  </si>
  <si>
    <t>④</t>
  </si>
  <si>
    <t>単独型</t>
  </si>
  <si>
    <t>②</t>
  </si>
  <si>
    <t>札幌市</t>
  </si>
  <si>
    <t>年</t>
  </si>
  <si>
    <t>①</t>
  </si>
  <si>
    <t>区</t>
  </si>
  <si>
    <t>月</t>
  </si>
  <si>
    <t>日</t>
  </si>
  <si>
    <t>③</t>
  </si>
  <si>
    <t>２</t>
  </si>
  <si>
    <t>運営内容等</t>
  </si>
  <si>
    <t>適否</t>
  </si>
  <si>
    <t>利用定員</t>
  </si>
  <si>
    <t>０歳</t>
  </si>
  <si>
    <t>１歳</t>
  </si>
  <si>
    <t>２歳</t>
  </si>
  <si>
    <t>３歳</t>
  </si>
  <si>
    <t>４歳</t>
  </si>
  <si>
    <t>５歳</t>
  </si>
  <si>
    <t>合計</t>
  </si>
  <si>
    <t>１号</t>
  </si>
  <si>
    <t>２・３号</t>
  </si>
  <si>
    <t>学級数</t>
  </si>
  <si>
    <t>１学級あたりの園児数</t>
  </si>
  <si>
    <t>３歳以上の園児への食事の提供方法</t>
  </si>
  <si>
    <t>認定こども園又は他の施設、市等に配置されている栄養士により献立等について栄養の観点からの指導が受けられる体制にある等、栄養士による必要な配慮が行われる。</t>
  </si>
  <si>
    <t>子どもの年齢及び発達の段階並びに健康状態に応じた食事の提供、アレルギー、アトピー等への配慮、必要な栄養素量の給与等が行われ、並びに子どもの食事の内容、回数及び時機に適切に応じることができる。</t>
  </si>
  <si>
    <t>受託する者が認定こども園における給食の趣旨を十分に認識し、衛生面、栄養面等において調理業務を適切に遂行できる能力を有しており、かつ、調理業務を遂行するに当たり、認定こども園の設置者が衛生面、栄養面等において業務上必要な注意を果たし得るような契約が締結されている。</t>
  </si>
  <si>
    <t>⑤</t>
  </si>
  <si>
    <t>食事を園外で調理して搬入する場合（③でＣ又はＤを選択した場合）</t>
  </si>
  <si>
    <t>食事を園外で調理して搬入する場合で、かつ、調理を委託する場合（③でＤを選択した場合）</t>
  </si>
  <si>
    <t>３</t>
  </si>
  <si>
    <t>職員</t>
  </si>
  <si>
    <t>①</t>
  </si>
  <si>
    <t>園長</t>
  </si>
  <si>
    <t>教育・保育従事者全体の配置基準</t>
  </si>
  <si>
    <t>調理業務従事者</t>
  </si>
  <si>
    <t>●</t>
  </si>
  <si>
    <t>園内で調理する方法による提供人数</t>
  </si>
  <si>
    <t>４</t>
  </si>
  <si>
    <t>設備</t>
  </si>
  <si>
    <t>園舎の面積</t>
  </si>
  <si>
    <t>②</t>
  </si>
  <si>
    <t>園庭の面積</t>
  </si>
  <si>
    <t>和</t>
  </si>
  <si>
    <t>③</t>
  </si>
  <si>
    <t>調理室の設置</t>
  </si>
  <si>
    <t>スプリンクラー設備その他これに類するもので自動式のものが設けられている。</t>
  </si>
  <si>
    <t>調理用器具の種類に応じて有効な自動消火装置が設けられ、かつ、調理室の外部への延焼を防止するために必要な措置が講じられている。</t>
  </si>
  <si>
    <t>Ｃ　調理室を連携施設に設置</t>
  </si>
  <si>
    <t>便所</t>
  </si>
  <si>
    <t>その他の設備の設置（設置する場合は○）</t>
  </si>
  <si>
    <t>嘱託医等（嘱託等している場合は○）</t>
  </si>
  <si>
    <t>④</t>
  </si>
  <si>
    <t>満２歳未満の園児に係る乳児室及びほふく室の面積</t>
  </si>
  <si>
    <t>満２歳以上の園児に係る保育室又は遊戯室の面積</t>
  </si>
  <si>
    <t>⑤</t>
  </si>
  <si>
    <t>⑥</t>
  </si>
  <si>
    <t>転落防止用設備</t>
  </si>
  <si>
    <t>警報・通報設備</t>
  </si>
  <si>
    <t>避難用設備等</t>
  </si>
  <si>
    <t>-</t>
  </si>
  <si>
    <t>-</t>
  </si>
  <si>
    <t>Ｂ　設置なし（調理設備を設置）</t>
  </si>
  <si>
    <t>Ａ　調理室を幼稚園舎に設置</t>
  </si>
  <si>
    <t>保育室等の設置最上階</t>
  </si>
  <si>
    <t>●</t>
  </si>
  <si>
    <t>２歳未満の園児の受入（医務室の設置義務）</t>
  </si>
  <si>
    <t>食を通じた子どもの健全育成を図る観点から、子どもの発育及び発達の過程に応じて食に関し配慮すべき事項を定めた食育に関する計画に基づき食事を提供するよう努める。</t>
  </si>
  <si>
    <t>保育士のみ</t>
  </si>
  <si>
    <t>幼稚園教諭免許のみ</t>
  </si>
  <si>
    <t>※両免保有者と保育士資格のみ・幼稚園教諭免許のみの人数は重複させないこと</t>
  </si>
  <si>
    <t>両免保有者（幼・保）</t>
  </si>
  <si>
    <t>学級担任</t>
  </si>
  <si>
    <t>配置数</t>
  </si>
  <si>
    <t>全体数</t>
  </si>
  <si>
    <t>必要最低配置数</t>
  </si>
  <si>
    <t>③</t>
  </si>
  <si>
    <t>④</t>
  </si>
  <si>
    <t>⑤</t>
  </si>
  <si>
    <t>学校医</t>
  </si>
  <si>
    <t>学校歯科医</t>
  </si>
  <si>
    <t>学校薬剤師</t>
  </si>
  <si>
    <t>教育・保育従事者（学級担任含む）</t>
  </si>
  <si>
    <t>接続型</t>
  </si>
  <si>
    <t>並列型</t>
  </si>
  <si>
    <t>令和</t>
  </si>
  <si>
    <t>最低基準調書【幼稚園型認定こども園】</t>
  </si>
  <si>
    <t>認可を受けた幼稚園において２号認定（３～５歳）子どもを受入れる施設</t>
  </si>
  <si>
    <t>幼稚園舎とは別に２・３号認定（０～５歳）子どもを対象とした保育機能を併設した施設</t>
  </si>
  <si>
    <t>単独型の施設とは別に３号認定（０～２歳）子どもを対象とした保育機能施設を併設した施設</t>
  </si>
  <si>
    <t>教育及び保育相当利用児の配置基準</t>
  </si>
  <si>
    <t>●</t>
  </si>
  <si>
    <t>※保育室等の設置階が３階以上の場合、入力すること。</t>
  </si>
  <si>
    <t>※保育室等の設置階が３階以上の場合、以下も入力すること。</t>
  </si>
  <si>
    <t>審査事項</t>
  </si>
  <si>
    <t>３歳以上の園児について、35人以内を１学級とする学級編成となっているか。</t>
  </si>
  <si>
    <t>年齢別に必要な資格を有する教育・保育従事者が配置されているか。</t>
  </si>
  <si>
    <t>保育定員に応じて必要な調理員が配置されているか。
調理業務を委託する場合は栄養士（又は管理栄養士）が配置されているか。</t>
  </si>
  <si>
    <t>年齢別の定員、学級数に応じて必要な園舎面積を有しているか。</t>
  </si>
  <si>
    <t>年齢別の定員、学級数に応じて必要な園庭面積を有しているか。</t>
  </si>
  <si>
    <t>調理室が設置されているか。
また、保育室等を３階以上の階に設置する場合の基準を満たしているか。</t>
  </si>
  <si>
    <t>保育室等を２階以上の階に設置する場合は、耐火建築物又は準耐火建築物（イ準耐）であるか。
保育室等を３階以上の階に設置する場合は、壁等について必要な基準を満たしているか。</t>
  </si>
  <si>
    <t>保育室等を３階以上の階に設置する場合に、警報設備等が設置されているか。</t>
  </si>
  <si>
    <t>保育室等を２階以上の階に設置する場合に必要な、常用、避難用の施設又は設備が設置されているか。
また、保育室等を３階以上の階に設置する場合は、これらの施設又は設備が避難上有効な位置等に設けられているか。</t>
  </si>
  <si>
    <t>食事を園外で調理して提供する場合、適切な食事を提供できる体制が整っているか。</t>
  </si>
  <si>
    <t>医務室（保健室）</t>
  </si>
  <si>
    <t>医務室、便所が設置されているか。</t>
  </si>
  <si>
    <t>※両免保有者と幼稚園教諭免許のみの人数は重複させないこと</t>
  </si>
  <si>
    <t>学級数以上の学級担任を配置しているか。</t>
  </si>
  <si>
    <t>両免の分配</t>
  </si>
  <si>
    <t>保</t>
  </si>
  <si>
    <t>幼</t>
  </si>
  <si>
    <t>※勤務時間の欄で、常勤は１人当たりの月総勤務時間、非常勤は全員の月総勤務時間を入力</t>
  </si>
  <si>
    <t>⑨</t>
  </si>
  <si>
    <t>⑩</t>
  </si>
  <si>
    <t>⑪</t>
  </si>
  <si>
    <t>※端数処理のため、常勤換算値の合計は一致しないことがある。</t>
  </si>
  <si>
    <t>学級編制（３歳以上に係る学級に限る）</t>
  </si>
  <si>
    <t>保育室</t>
  </si>
  <si>
    <t>遊戯室</t>
  </si>
  <si>
    <t>合計</t>
  </si>
  <si>
    <t>※以下、該当する場合のみ入力</t>
  </si>
  <si>
    <t>常勤換算値（Ａ) ＜ 配置基準（Ｂ）</t>
  </si>
  <si>
    <r>
      <t>＜開園時点における</t>
    </r>
    <r>
      <rPr>
        <b/>
        <u val="single"/>
        <sz val="9"/>
        <color indexed="8"/>
        <rFont val="ＭＳ ゴシック"/>
        <family val="3"/>
      </rPr>
      <t>在園予定児童数</t>
    </r>
    <r>
      <rPr>
        <sz val="9"/>
        <color indexed="8"/>
        <rFont val="ＭＳ ゴシック"/>
        <family val="3"/>
      </rPr>
      <t>を入力＞</t>
    </r>
  </si>
  <si>
    <t>０歳</t>
  </si>
  <si>
    <t>１歳</t>
  </si>
  <si>
    <t>２歳</t>
  </si>
  <si>
    <t>３歳</t>
  </si>
  <si>
    <t>４歳</t>
  </si>
  <si>
    <t>５歳</t>
  </si>
  <si>
    <t>１号</t>
  </si>
  <si>
    <t>２・３号</t>
  </si>
  <si>
    <t>全体数</t>
  </si>
  <si>
    <t>両免+幼のみ</t>
  </si>
  <si>
    <t>保のみ</t>
  </si>
  <si>
    <t>年齢別に必要な室の面積が確保されているか。
※乳児室及びほふく室の基準面積は、２歳未満の園児のうち、ほふくをするか、しないかにより判定するため、合計面積が基準を満たしていれば適とする。</t>
  </si>
  <si>
    <t>園長がＡ～Ｅのいずれかに該当する者であるか。
※添付書類14「園長等の資格を有することの証明書」の記載内容と一致させること。</t>
  </si>
  <si>
    <t>医師、歯科医師、薬剤師に嘱託しているか
※認定こども園については、嘱託薬剤師の配置が必須となります。</t>
  </si>
  <si>
    <r>
      <t xml:space="preserve">保育室等を２階以上の階に設置する場合に、転落防止用設備が設置されているか。
</t>
    </r>
    <r>
      <rPr>
        <sz val="6"/>
        <rFont val="ＭＳ ゴシック"/>
        <family val="3"/>
      </rPr>
      <t xml:space="preserve"> </t>
    </r>
    <r>
      <rPr>
        <sz val="8"/>
        <rFont val="ＭＳ ゴシック"/>
        <family val="3"/>
      </rPr>
      <t xml:space="preserve">
※設置している具体的な転落防止設備を入力してください。</t>
    </r>
  </si>
  <si>
    <t>次の施設及び設備が避難上有効な位置、かつ、保育室等からそのうちの一の施設又は設備に至る歩行距離が30メートル以下となるように設けられている。（３階以上に保育室を設置する場合）</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</si>
</sst>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階&quot;\)"/>
    <numFmt numFmtId="177" formatCode="0&quot;階&quot;&quot;建&quot;&quot;て&quot;"/>
    <numFmt numFmtId="178" formatCode="0&quot;人&quot;"/>
    <numFmt numFmtId="179" formatCode="0&quot;階&quot;"/>
    <numFmt numFmtId="180" formatCode="0&quot;㎡&quot;"/>
    <numFmt numFmtId="181" formatCode="0.00&quot;㎡&quot;"/>
    <numFmt numFmtId="182" formatCode="0&quot;年&quot;"/>
    <numFmt numFmtId="183" formatCode="&quot;(&quot;0&quot;人)&quot;"/>
    <numFmt numFmtId="184" formatCode="0&quot;ｍ&quot;"/>
    <numFmt numFmtId="185" formatCode="0.0&quot;㎡&quot;"/>
    <numFmt numFmtId="186" formatCode="0.00&quot;h&quot;"/>
    <numFmt numFmtId="187" formatCode="0.00_ "/>
    <numFmt numFmtId="188" formatCode="&quot;☎&quot;000\-0000"/>
    <numFmt numFmtId="189" formatCode="0.0"/>
    <numFmt numFmtId="190" formatCode="0&quot;m&quot;"/>
    <numFmt numFmtId="191" formatCode="0&quot;h&quot;"/>
    <numFmt numFmtId="192" formatCode="0&quot;時&quot;&quot;間&quot;"/>
    <numFmt numFmtId="193" formatCode="#,##0_ ;[Red]\-#,##0&quot;円&quot;"/>
    <numFmt numFmtId="194" formatCode="#,##0_ &quot;円&quot;"/>
    <numFmt numFmtId="195" formatCode="0&quot;学&quot;&quot;級&quot;"/>
    <numFmt numFmtId="196" formatCode="0_ "/>
    <numFmt numFmtId="197" formatCode="[$]ggge&quot;年&quot;m&quot;月&quot;d&quot;日&quot;;@"/>
    <numFmt numFmtId="198" formatCode="[$-411]gge&quot;年&quot;m&quot;月&quot;d&quot;日&quot;;@"/>
    <numFmt numFmtId="199" formatCode="[$]gge&quot;年&quot;m&quot;月&quot;d&quot;日&quot;;@"/>
    <numFmt numFmtId="200" formatCode="[$]ggge&quot;年&quot;m&quot;月&quot;d&quot;日&quot;;@"/>
    <numFmt numFmtId="201" formatCode="[$]gge&quot;年&quot;m&quot;月&quot;d&quot;日&quot;;@"/>
  </numFmts>
  <fonts count="70">
    <font>
      <sz val="11"/>
      <color indexed="8"/>
      <name val="Calibri"/>
      <family val="3"/>
    </font>
    <font>
      <sz val="9"/>
      <color indexed="8"/>
      <name val="ＭＳ Ｐゴシック"/>
      <family val="3"/>
    </font>
    <font>
      <sz val="11"/>
      <name val="ＭＳ Ｐゴシック"/>
      <family val="3"/>
    </font>
    <font>
      <sz val="10"/>
      <name val="ＭＳ ゴシック"/>
      <family val="3"/>
    </font>
    <font>
      <sz val="11"/>
      <color indexed="8"/>
      <name val="ＭＳ 明朝"/>
      <family val="1"/>
    </font>
    <font>
      <sz val="10"/>
      <color indexed="8"/>
      <name val="ＭＳ ゴシック"/>
      <family val="3"/>
    </font>
    <font>
      <sz val="8"/>
      <color indexed="8"/>
      <name val="ＭＳ ゴシック"/>
      <family val="3"/>
    </font>
    <font>
      <sz val="6"/>
      <name val="ＭＳ Ｐゴシック"/>
      <family val="3"/>
    </font>
    <font>
      <sz val="20"/>
      <color indexed="8"/>
      <name val="ＭＳ ゴシック"/>
      <family val="3"/>
    </font>
    <font>
      <sz val="12"/>
      <color indexed="8"/>
      <name val="ＭＳ ゴシック"/>
      <family val="3"/>
    </font>
    <font>
      <sz val="6"/>
      <color indexed="8"/>
      <name val="ＭＳ ゴシック"/>
      <family val="3"/>
    </font>
    <font>
      <b/>
      <sz val="9"/>
      <color indexed="8"/>
      <name val="ＭＳ ゴシック"/>
      <family val="3"/>
    </font>
    <font>
      <sz val="20"/>
      <name val="ＭＳ ゴシック"/>
      <family val="3"/>
    </font>
    <font>
      <b/>
      <sz val="10"/>
      <color indexed="8"/>
      <name val="ＭＳ ゴシック"/>
      <family val="3"/>
    </font>
    <font>
      <sz val="9"/>
      <color indexed="8"/>
      <name val="ＭＳ ゴシック"/>
      <family val="3"/>
    </font>
    <font>
      <sz val="8"/>
      <name val="ＭＳ ゴシック"/>
      <family val="3"/>
    </font>
    <font>
      <sz val="9"/>
      <name val="MS P ゴシック"/>
      <family val="3"/>
    </font>
    <font>
      <sz val="9"/>
      <name val="ＭＳ ゴシック"/>
      <family val="3"/>
    </font>
    <font>
      <b/>
      <sz val="10"/>
      <name val="ＭＳ ゴシック"/>
      <family val="3"/>
    </font>
    <font>
      <u val="single"/>
      <sz val="9"/>
      <color indexed="8"/>
      <name val="ＭＳ ゴシック"/>
      <family val="3"/>
    </font>
    <font>
      <b/>
      <u val="single"/>
      <sz val="9"/>
      <color indexed="8"/>
      <name val="ＭＳ ゴシック"/>
      <family val="3"/>
    </font>
    <font>
      <sz val="6"/>
      <name val="ＭＳ ゴシック"/>
      <family val="3"/>
    </font>
    <font>
      <sz val="11"/>
      <color indexed="8"/>
      <name val="ＭＳ Ｐゴシック"/>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10"/>
      <color indexed="9"/>
      <name val="ＭＳ ゴシック"/>
      <family val="3"/>
    </font>
    <font>
      <sz val="10"/>
      <color indexed="10"/>
      <name val="ＭＳ ゴシック"/>
      <family val="3"/>
    </font>
    <font>
      <b/>
      <sz val="9"/>
      <color indexed="10"/>
      <name val="ＭＳ ゴシック"/>
      <family val="3"/>
    </font>
    <font>
      <sz val="8"/>
      <color indexed="10"/>
      <name val="ＭＳ ゴシック"/>
      <family val="3"/>
    </font>
    <font>
      <sz val="8"/>
      <color indexed="12"/>
      <name val="ＭＳ ゴシック"/>
      <family val="3"/>
    </font>
    <font>
      <sz val="10"/>
      <color indexed="13"/>
      <name val="ＭＳ ゴシック"/>
      <family val="3"/>
    </font>
    <font>
      <sz val="9"/>
      <name val="Meiryo UI"/>
      <family val="3"/>
    </font>
    <font>
      <sz val="9"/>
      <color indexed="8"/>
      <name val="Calibri"/>
      <family val="3"/>
    </font>
    <font>
      <sz val="9"/>
      <color indexed="9"/>
      <name val="Calibri"/>
      <family val="3"/>
    </font>
    <font>
      <b/>
      <sz val="18"/>
      <color theme="3"/>
      <name val="ＭＳ Ｐゴシック"/>
      <family val="3"/>
    </font>
    <font>
      <b/>
      <sz val="9"/>
      <color indexed="9"/>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indexed="10"/>
      <name val="Calibri"/>
      <family val="3"/>
    </font>
    <font>
      <b/>
      <sz val="15"/>
      <color theme="3"/>
      <name val="Calibri"/>
      <family val="3"/>
    </font>
    <font>
      <b/>
      <sz val="13"/>
      <color theme="3"/>
      <name val="Calibri"/>
      <family val="3"/>
    </font>
    <font>
      <b/>
      <sz val="11"/>
      <color theme="3"/>
      <name val="Calibri"/>
      <family val="3"/>
    </font>
    <font>
      <b/>
      <sz val="9"/>
      <color indexed="8"/>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
      <sz val="10"/>
      <color theme="0"/>
      <name val="ＭＳ ゴシック"/>
      <family val="3"/>
    </font>
    <font>
      <sz val="10"/>
      <color rgb="FFFF0000"/>
      <name val="ＭＳ ゴシック"/>
      <family val="3"/>
    </font>
    <font>
      <b/>
      <sz val="9"/>
      <color rgb="FFFF0000"/>
      <name val="ＭＳ ゴシック"/>
      <family val="3"/>
    </font>
    <font>
      <sz val="8"/>
      <color rgb="FFFF0000"/>
      <name val="ＭＳ ゴシック"/>
      <family val="3"/>
    </font>
    <font>
      <sz val="8"/>
      <color rgb="FF0000FF"/>
      <name val="ＭＳ ゴシック"/>
      <family val="3"/>
    </font>
    <font>
      <sz val="10"/>
      <color rgb="FFFFFF00"/>
      <name val="ＭＳ ゴシック"/>
      <family val="3"/>
    </font>
    <font>
      <b/>
      <sz val="8"/>
      <name val="Calibri"/>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theme="8" tint="0.7999799847602844"/>
        <bgColor indexed="64"/>
      </patternFill>
    </fill>
    <fill>
      <patternFill patternType="solid">
        <fgColor rgb="FFFFFFCC"/>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color indexed="63"/>
      </right>
      <top style="hair"/>
      <bottom>
        <color indexed="63"/>
      </bottom>
    </border>
    <border>
      <left style="hair"/>
      <right style="hair"/>
      <top>
        <color indexed="63"/>
      </top>
      <bottom style="hair"/>
    </border>
    <border>
      <left>
        <color indexed="63"/>
      </left>
      <right>
        <color indexed="63"/>
      </right>
      <top style="hair"/>
      <bottom style="hair"/>
    </border>
    <border>
      <left style="hair"/>
      <right style="hair"/>
      <top>
        <color indexed="63"/>
      </top>
      <bottom>
        <color indexed="63"/>
      </bottom>
    </border>
    <border>
      <left>
        <color indexed="63"/>
      </left>
      <right style="hair"/>
      <top style="hair"/>
      <bottom style="hair"/>
    </border>
    <border>
      <left style="hair"/>
      <right style="hair"/>
      <top style="hair"/>
      <bottom>
        <color indexed="63"/>
      </bottom>
    </border>
    <border diagonalUp="1">
      <left style="hair"/>
      <right style="hair"/>
      <top style="hair"/>
      <bottom style="hair"/>
      <diagonal style="hair"/>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hair"/>
      <top style="hair"/>
      <bottom>
        <color indexed="63"/>
      </bottom>
      <diagonal style="hair"/>
    </border>
    <border diagonalUp="1">
      <left style="hair"/>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hair"/>
      <top>
        <color indexed="63"/>
      </top>
      <bottom style="hair"/>
      <diagonal style="hair"/>
    </border>
    <border>
      <left style="hair"/>
      <right style="hair"/>
      <top style="double"/>
      <bottom style="hair"/>
    </border>
    <border>
      <left style="double"/>
      <right style="hair"/>
      <top style="hair"/>
      <bottom>
        <color indexed="63"/>
      </bottom>
    </border>
    <border>
      <left style="hair"/>
      <right>
        <color indexed="63"/>
      </right>
      <top style="double"/>
      <bottom style="hair"/>
    </border>
    <border>
      <left>
        <color indexed="63"/>
      </left>
      <right>
        <color indexed="63"/>
      </right>
      <top style="double"/>
      <bottom style="hair"/>
    </border>
    <border>
      <left>
        <color indexed="63"/>
      </left>
      <right style="hair"/>
      <top style="double"/>
      <bottom style="hair"/>
    </border>
    <border>
      <left>
        <color indexed="63"/>
      </left>
      <right style="double"/>
      <top style="double"/>
      <bottom style="hair"/>
    </border>
    <border>
      <left style="double"/>
      <right style="hair"/>
      <top style="double"/>
      <bottom style="hair"/>
    </border>
    <border>
      <left style="double"/>
      <right style="hair"/>
      <top style="hair"/>
      <bottom style="hair"/>
    </border>
    <border>
      <left style="hair"/>
      <right style="hair"/>
      <top style="hair"/>
      <bottom style="double"/>
    </border>
    <border>
      <left style="hair"/>
      <right>
        <color indexed="63"/>
      </right>
      <top style="hair"/>
      <bottom style="double"/>
    </border>
    <border>
      <left>
        <color indexed="63"/>
      </left>
      <right style="double"/>
      <top>
        <color indexed="63"/>
      </top>
      <bottom style="hair"/>
    </border>
    <border>
      <left style="double"/>
      <right style="hair"/>
      <top style="hair"/>
      <bottom style="double"/>
    </border>
    <border diagonalUp="1">
      <left style="double"/>
      <right style="hair"/>
      <top>
        <color indexed="63"/>
      </top>
      <bottom style="hair"/>
      <diagonal style="hair"/>
    </border>
    <border diagonalUp="1">
      <left style="hair"/>
      <right style="hair"/>
      <top>
        <color indexed="63"/>
      </top>
      <bottom style="hair"/>
      <diagonal style="hair"/>
    </border>
    <border>
      <left style="double"/>
      <right>
        <color indexed="63"/>
      </right>
      <top style="hair"/>
      <bottom style="hair"/>
    </border>
    <border>
      <left style="double"/>
      <right>
        <color indexed="63"/>
      </right>
      <top style="hair"/>
      <bottom>
        <color indexed="63"/>
      </bottom>
    </border>
    <border>
      <left style="double"/>
      <right>
        <color indexed="63"/>
      </right>
      <top style="double"/>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1" fillId="31" borderId="4" applyNumberFormat="0" applyAlignment="0" applyProtection="0"/>
    <xf numFmtId="0" fontId="0" fillId="0" borderId="0">
      <alignment vertical="center"/>
      <protection/>
    </xf>
    <xf numFmtId="0" fontId="2" fillId="0" borderId="0">
      <alignment vertical="center"/>
      <protection/>
    </xf>
    <xf numFmtId="0" fontId="4" fillId="0" borderId="0">
      <alignment vertical="center"/>
      <protection/>
    </xf>
    <xf numFmtId="0" fontId="62" fillId="32" borderId="0" applyNumberFormat="0" applyBorder="0" applyAlignment="0" applyProtection="0"/>
  </cellStyleXfs>
  <cellXfs count="434">
    <xf numFmtId="0" fontId="0" fillId="0" borderId="0" xfId="0" applyFont="1" applyAlignment="1">
      <alignment/>
    </xf>
    <xf numFmtId="0" fontId="5" fillId="33" borderId="0" xfId="0" applyFont="1" applyFill="1" applyBorder="1" applyAlignment="1" applyProtection="1">
      <alignment horizontal="left" vertical="center"/>
      <protection/>
    </xf>
    <xf numFmtId="0" fontId="5" fillId="34" borderId="0" xfId="0" applyFont="1" applyFill="1" applyAlignment="1">
      <alignment horizontal="left" vertical="center"/>
    </xf>
    <xf numFmtId="0" fontId="5" fillId="33" borderId="0" xfId="0" applyFont="1" applyFill="1" applyBorder="1" applyAlignment="1" applyProtection="1">
      <alignment horizontal="center" vertical="center"/>
      <protection/>
    </xf>
    <xf numFmtId="0" fontId="5" fillId="34" borderId="10"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10" xfId="0" applyFont="1" applyFill="1" applyBorder="1" applyAlignment="1">
      <alignment horizontal="left" vertical="center"/>
    </xf>
    <xf numFmtId="0" fontId="5" fillId="35" borderId="10" xfId="0" applyFont="1" applyFill="1" applyBorder="1" applyAlignment="1">
      <alignment horizontal="center" vertical="center"/>
    </xf>
    <xf numFmtId="0" fontId="5" fillId="35" borderId="12" xfId="0" applyFont="1" applyFill="1" applyBorder="1" applyAlignment="1">
      <alignment horizontal="center" vertical="center"/>
    </xf>
    <xf numFmtId="0" fontId="5" fillId="35" borderId="13" xfId="0" applyFont="1" applyFill="1" applyBorder="1" applyAlignment="1">
      <alignment horizontal="center" vertical="center"/>
    </xf>
    <xf numFmtId="0" fontId="5" fillId="35" borderId="14" xfId="0" applyFont="1" applyFill="1" applyBorder="1" applyAlignment="1">
      <alignment horizontal="center" vertical="center"/>
    </xf>
    <xf numFmtId="0" fontId="5" fillId="35" borderId="15" xfId="0" applyFont="1" applyFill="1" applyBorder="1" applyAlignment="1">
      <alignment horizontal="center" vertical="center"/>
    </xf>
    <xf numFmtId="0" fontId="5" fillId="34" borderId="0" xfId="0" applyFont="1" applyFill="1" applyAlignment="1">
      <alignment horizontal="center" vertical="center"/>
    </xf>
    <xf numFmtId="0" fontId="5" fillId="34" borderId="0" xfId="0" applyFont="1" applyFill="1" applyAlignment="1" applyProtection="1">
      <alignment horizontal="left" vertical="center"/>
      <protection/>
    </xf>
    <xf numFmtId="0" fontId="5" fillId="0" borderId="0" xfId="0" applyFont="1" applyAlignment="1" applyProtection="1">
      <alignment horizontal="left" vertical="center"/>
      <protection/>
    </xf>
    <xf numFmtId="0" fontId="5" fillId="35" borderId="11" xfId="0" applyFont="1" applyFill="1" applyBorder="1" applyAlignment="1" applyProtection="1" quotePrefix="1">
      <alignment horizontal="center" vertical="center"/>
      <protection/>
    </xf>
    <xf numFmtId="0" fontId="5" fillId="33" borderId="16" xfId="0" applyFont="1" applyFill="1" applyBorder="1" applyAlignment="1" applyProtection="1">
      <alignment horizontal="center" vertical="center"/>
      <protection/>
    </xf>
    <xf numFmtId="0" fontId="5" fillId="0" borderId="17" xfId="0" applyFont="1" applyFill="1" applyBorder="1" applyAlignment="1" applyProtection="1">
      <alignment horizontal="left" vertical="center"/>
      <protection/>
    </xf>
    <xf numFmtId="0" fontId="5" fillId="33" borderId="14" xfId="0" applyFont="1" applyFill="1" applyBorder="1" applyAlignment="1" applyProtection="1">
      <alignment horizontal="center" vertical="center"/>
      <protection/>
    </xf>
    <xf numFmtId="0" fontId="5" fillId="33" borderId="18" xfId="0" applyFont="1" applyFill="1" applyBorder="1" applyAlignment="1" applyProtection="1">
      <alignment horizontal="left" vertical="center"/>
      <protection/>
    </xf>
    <xf numFmtId="0" fontId="5" fillId="33" borderId="15" xfId="0" applyFont="1" applyFill="1" applyBorder="1" applyAlignment="1" applyProtection="1">
      <alignment horizontal="left" vertical="center"/>
      <protection/>
    </xf>
    <xf numFmtId="0" fontId="5" fillId="35" borderId="12" xfId="0" applyFont="1" applyFill="1" applyBorder="1" applyAlignment="1" applyProtection="1" quotePrefix="1">
      <alignment horizontal="center" vertical="center"/>
      <protection/>
    </xf>
    <xf numFmtId="0" fontId="5" fillId="33" borderId="12" xfId="0" applyFont="1" applyFill="1" applyBorder="1" applyAlignment="1" applyProtection="1">
      <alignment horizontal="center" vertical="center"/>
      <protection/>
    </xf>
    <xf numFmtId="0" fontId="5" fillId="34" borderId="0" xfId="0" applyFont="1" applyFill="1" applyBorder="1" applyAlignment="1" applyProtection="1">
      <alignment horizontal="left" vertical="center"/>
      <protection/>
    </xf>
    <xf numFmtId="0" fontId="5" fillId="33" borderId="18"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5" fillId="35" borderId="12" xfId="0" applyFont="1" applyFill="1" applyBorder="1" applyAlignment="1" applyProtection="1">
      <alignment vertical="center"/>
      <protection/>
    </xf>
    <xf numFmtId="0" fontId="5" fillId="35" borderId="19" xfId="0" applyFont="1" applyFill="1" applyBorder="1" applyAlignment="1" applyProtection="1">
      <alignment vertical="center"/>
      <protection/>
    </xf>
    <xf numFmtId="0" fontId="5" fillId="35" borderId="13" xfId="0" applyFont="1" applyFill="1" applyBorder="1" applyAlignment="1" applyProtection="1">
      <alignment vertical="center"/>
      <protection/>
    </xf>
    <xf numFmtId="0" fontId="5" fillId="35" borderId="14" xfId="0" applyFont="1" applyFill="1" applyBorder="1" applyAlignment="1" applyProtection="1">
      <alignment vertical="center"/>
      <protection/>
    </xf>
    <xf numFmtId="0" fontId="5" fillId="35" borderId="18" xfId="0" applyFont="1" applyFill="1" applyBorder="1" applyAlignment="1" applyProtection="1">
      <alignment vertical="center"/>
      <protection/>
    </xf>
    <xf numFmtId="0" fontId="5" fillId="35" borderId="15" xfId="0" applyFont="1" applyFill="1" applyBorder="1" applyAlignment="1" applyProtection="1">
      <alignment vertical="center"/>
      <protection/>
    </xf>
    <xf numFmtId="0" fontId="5" fillId="35" borderId="16" xfId="0" applyFont="1" applyFill="1" applyBorder="1" applyAlignment="1" applyProtection="1">
      <alignment horizontal="center" vertical="center"/>
      <protection/>
    </xf>
    <xf numFmtId="0" fontId="5" fillId="35" borderId="16" xfId="0" applyFont="1" applyFill="1" applyBorder="1" applyAlignment="1" applyProtection="1">
      <alignment vertical="center"/>
      <protection/>
    </xf>
    <xf numFmtId="0" fontId="5" fillId="35" borderId="20" xfId="0" applyFont="1" applyFill="1" applyBorder="1" applyAlignment="1" applyProtection="1">
      <alignment vertical="center"/>
      <protection/>
    </xf>
    <xf numFmtId="0" fontId="5" fillId="33" borderId="19" xfId="0" applyFont="1" applyFill="1" applyBorder="1" applyAlignment="1" applyProtection="1">
      <alignment horizontal="center" vertical="center"/>
      <protection/>
    </xf>
    <xf numFmtId="181" fontId="5" fillId="33" borderId="19" xfId="0" applyNumberFormat="1" applyFont="1" applyFill="1" applyBorder="1" applyAlignment="1" applyProtection="1">
      <alignment vertical="center"/>
      <protection/>
    </xf>
    <xf numFmtId="181" fontId="5" fillId="33" borderId="0" xfId="0" applyNumberFormat="1" applyFont="1" applyFill="1" applyBorder="1" applyAlignment="1" applyProtection="1">
      <alignment vertical="center"/>
      <protection/>
    </xf>
    <xf numFmtId="181" fontId="5" fillId="33" borderId="18" xfId="0" applyNumberFormat="1" applyFont="1" applyFill="1" applyBorder="1" applyAlignment="1" applyProtection="1">
      <alignment vertical="center"/>
      <protection/>
    </xf>
    <xf numFmtId="0" fontId="5" fillId="33" borderId="21" xfId="0" applyFont="1" applyFill="1" applyBorder="1" applyAlignment="1" applyProtection="1">
      <alignment horizontal="center" vertical="center"/>
      <protection/>
    </xf>
    <xf numFmtId="0" fontId="5" fillId="33" borderId="21" xfId="0" applyFont="1" applyFill="1" applyBorder="1" applyAlignment="1" applyProtection="1">
      <alignment vertical="center"/>
      <protection/>
    </xf>
    <xf numFmtId="0" fontId="5" fillId="33" borderId="18" xfId="0" applyFont="1" applyFill="1" applyBorder="1" applyAlignment="1" applyProtection="1">
      <alignment vertical="center"/>
      <protection/>
    </xf>
    <xf numFmtId="0" fontId="5" fillId="33" borderId="18" xfId="0" applyFont="1" applyFill="1" applyBorder="1" applyAlignment="1" applyProtection="1">
      <alignment horizontal="left" vertical="center" shrinkToFit="1"/>
      <protection/>
    </xf>
    <xf numFmtId="181" fontId="5" fillId="33" borderId="18" xfId="0" applyNumberFormat="1" applyFont="1" applyFill="1" applyBorder="1" applyAlignment="1" applyProtection="1">
      <alignment horizontal="center" vertical="center"/>
      <protection/>
    </xf>
    <xf numFmtId="0" fontId="5" fillId="33" borderId="12" xfId="0" applyFont="1" applyFill="1" applyBorder="1" applyAlignment="1" applyProtection="1">
      <alignment vertical="center"/>
      <protection/>
    </xf>
    <xf numFmtId="0" fontId="5" fillId="33" borderId="19" xfId="0" applyFont="1" applyFill="1" applyBorder="1" applyAlignment="1" applyProtection="1">
      <alignment vertical="center"/>
      <protection/>
    </xf>
    <xf numFmtId="0" fontId="6" fillId="33" borderId="0" xfId="0" applyFont="1" applyFill="1" applyBorder="1" applyAlignment="1" applyProtection="1">
      <alignment horizontal="left" vertical="center" wrapText="1"/>
      <protection/>
    </xf>
    <xf numFmtId="0" fontId="6" fillId="33" borderId="0" xfId="0" applyFont="1" applyFill="1" applyBorder="1" applyAlignment="1" applyProtection="1">
      <alignment vertical="center"/>
      <protection/>
    </xf>
    <xf numFmtId="0" fontId="6" fillId="33" borderId="0" xfId="0" applyFont="1" applyFill="1" applyBorder="1" applyAlignment="1" applyProtection="1">
      <alignment vertical="center" wrapText="1"/>
      <protection/>
    </xf>
    <xf numFmtId="0" fontId="63" fillId="33" borderId="0" xfId="0" applyFont="1" applyFill="1" applyBorder="1" applyAlignment="1" applyProtection="1">
      <alignment horizontal="center" vertical="center" wrapText="1"/>
      <protection/>
    </xf>
    <xf numFmtId="0" fontId="6" fillId="33" borderId="0" xfId="0" applyFont="1" applyFill="1" applyBorder="1" applyAlignment="1" applyProtection="1">
      <alignment horizontal="left" vertical="center"/>
      <protection/>
    </xf>
    <xf numFmtId="0" fontId="5" fillId="33" borderId="0" xfId="0" applyFont="1" applyFill="1" applyBorder="1" applyAlignment="1" applyProtection="1">
      <alignment vertical="center"/>
      <protection/>
    </xf>
    <xf numFmtId="0" fontId="5" fillId="0" borderId="0" xfId="0" applyFont="1" applyAlignment="1" applyProtection="1">
      <alignment horizontal="center" vertical="center"/>
      <protection/>
    </xf>
    <xf numFmtId="0" fontId="8" fillId="0" borderId="0" xfId="0" applyFont="1" applyAlignment="1" applyProtection="1">
      <alignment horizontal="left" vertical="center"/>
      <protection/>
    </xf>
    <xf numFmtId="0" fontId="63" fillId="33" borderId="0" xfId="0" applyFont="1" applyFill="1" applyBorder="1" applyAlignment="1" applyProtection="1">
      <alignment horizontal="center" vertical="center"/>
      <protection/>
    </xf>
    <xf numFmtId="0" fontId="5" fillId="34" borderId="0" xfId="0" applyFont="1" applyFill="1" applyAlignment="1" applyProtection="1">
      <alignment horizontal="center" vertical="center"/>
      <protection/>
    </xf>
    <xf numFmtId="0" fontId="6" fillId="33" borderId="0" xfId="0" applyFont="1" applyFill="1" applyBorder="1" applyAlignment="1" applyProtection="1">
      <alignment vertical="top" wrapText="1"/>
      <protection/>
    </xf>
    <xf numFmtId="179" fontId="5" fillId="34" borderId="10" xfId="0" applyNumberFormat="1" applyFont="1" applyFill="1" applyBorder="1" applyAlignment="1">
      <alignment horizontal="center" vertical="center"/>
    </xf>
    <xf numFmtId="0" fontId="5" fillId="35" borderId="10" xfId="0" applyFont="1" applyFill="1" applyBorder="1" applyAlignment="1" applyProtection="1">
      <alignment horizontal="center" vertical="center"/>
      <protection/>
    </xf>
    <xf numFmtId="0" fontId="5" fillId="33" borderId="0" xfId="0" applyFont="1" applyFill="1" applyBorder="1" applyAlignment="1" applyProtection="1">
      <alignment horizontal="left" vertical="center"/>
      <protection/>
    </xf>
    <xf numFmtId="0" fontId="5" fillId="33" borderId="0" xfId="0" applyFont="1" applyFill="1" applyBorder="1" applyAlignment="1" applyProtection="1">
      <alignment horizontal="center" vertical="center" shrinkToFit="1"/>
      <protection/>
    </xf>
    <xf numFmtId="178" fontId="5" fillId="33" borderId="0" xfId="0" applyNumberFormat="1" applyFont="1" applyFill="1" applyBorder="1" applyAlignment="1" applyProtection="1">
      <alignment horizontal="center" vertical="center"/>
      <protection/>
    </xf>
    <xf numFmtId="178" fontId="5" fillId="33" borderId="16" xfId="0" applyNumberFormat="1" applyFont="1" applyFill="1" applyBorder="1" applyAlignment="1" applyProtection="1">
      <alignment horizontal="center" vertical="center"/>
      <protection/>
    </xf>
    <xf numFmtId="0" fontId="5" fillId="35" borderId="22" xfId="0" applyFont="1" applyFill="1" applyBorder="1" applyAlignment="1" applyProtection="1">
      <alignment vertical="center"/>
      <protection/>
    </xf>
    <xf numFmtId="0" fontId="11" fillId="33" borderId="18" xfId="0" applyFont="1" applyFill="1" applyBorder="1" applyAlignment="1" applyProtection="1">
      <alignment horizontal="left" vertical="center"/>
      <protection/>
    </xf>
    <xf numFmtId="192" fontId="5" fillId="33" borderId="0" xfId="0" applyNumberFormat="1" applyFont="1" applyFill="1" applyBorder="1" applyAlignment="1" applyProtection="1">
      <alignment horizontal="center" vertical="center"/>
      <protection/>
    </xf>
    <xf numFmtId="0" fontId="6" fillId="33" borderId="18" xfId="0" applyFont="1" applyFill="1" applyBorder="1" applyAlignment="1" applyProtection="1">
      <alignment vertical="top"/>
      <protection/>
    </xf>
    <xf numFmtId="0" fontId="5" fillId="35" borderId="1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protection/>
    </xf>
    <xf numFmtId="0" fontId="5" fillId="33" borderId="18" xfId="0" applyFont="1" applyFill="1" applyBorder="1" applyAlignment="1" applyProtection="1">
      <alignment horizontal="left" vertical="center"/>
      <protection/>
    </xf>
    <xf numFmtId="0" fontId="64" fillId="33" borderId="0" xfId="0" applyFont="1" applyFill="1" applyBorder="1" applyAlignment="1" applyProtection="1">
      <alignment horizontal="left" vertical="center"/>
      <protection/>
    </xf>
    <xf numFmtId="0" fontId="5" fillId="33" borderId="19" xfId="0" applyFont="1" applyFill="1" applyBorder="1" applyAlignment="1" applyProtection="1">
      <alignment horizontal="left" vertical="center"/>
      <protection/>
    </xf>
    <xf numFmtId="0" fontId="5" fillId="33" borderId="11" xfId="0" applyFont="1" applyFill="1" applyBorder="1" applyAlignment="1" applyProtection="1">
      <alignment horizontal="left" vertical="center"/>
      <protection/>
    </xf>
    <xf numFmtId="0" fontId="5" fillId="33" borderId="21" xfId="0" applyFont="1" applyFill="1" applyBorder="1" applyAlignment="1" applyProtection="1">
      <alignment horizontal="left" vertical="center"/>
      <protection/>
    </xf>
    <xf numFmtId="0" fontId="5" fillId="33" borderId="0" xfId="0" applyFont="1" applyFill="1" applyBorder="1" applyAlignment="1" applyProtection="1">
      <alignment horizontal="left" vertical="center"/>
      <protection/>
    </xf>
    <xf numFmtId="0" fontId="5" fillId="33" borderId="17" xfId="0" applyFont="1" applyFill="1" applyBorder="1" applyAlignment="1" applyProtection="1">
      <alignment horizontal="left" vertical="center"/>
      <protection/>
    </xf>
    <xf numFmtId="0" fontId="5" fillId="33" borderId="18" xfId="0" applyFont="1" applyFill="1" applyBorder="1" applyAlignment="1" applyProtection="1">
      <alignment horizontal="left" vertical="center"/>
      <protection/>
    </xf>
    <xf numFmtId="0" fontId="5" fillId="33" borderId="13" xfId="0" applyFont="1" applyFill="1" applyBorder="1" applyAlignment="1" applyProtection="1">
      <alignment horizontal="left" vertical="center"/>
      <protection/>
    </xf>
    <xf numFmtId="0" fontId="5" fillId="33" borderId="0" xfId="0" applyFont="1" applyFill="1" applyBorder="1" applyAlignment="1" applyProtection="1">
      <alignment horizontal="center" vertical="center"/>
      <protection/>
    </xf>
    <xf numFmtId="0" fontId="13" fillId="33" borderId="18" xfId="0" applyFont="1" applyFill="1" applyBorder="1" applyAlignment="1" applyProtection="1">
      <alignment horizontal="left" vertical="center"/>
      <protection/>
    </xf>
    <xf numFmtId="0" fontId="13" fillId="33" borderId="0" xfId="0" applyFont="1" applyFill="1" applyBorder="1" applyAlignment="1" applyProtection="1">
      <alignment horizontal="left" vertical="center"/>
      <protection/>
    </xf>
    <xf numFmtId="0" fontId="13" fillId="33" borderId="0" xfId="0" applyFont="1" applyFill="1" applyBorder="1" applyAlignment="1" applyProtection="1">
      <alignment vertical="center"/>
      <protection/>
    </xf>
    <xf numFmtId="0" fontId="5" fillId="0" borderId="0" xfId="0" applyFont="1" applyFill="1" applyBorder="1" applyAlignment="1" applyProtection="1">
      <alignment horizontal="left" vertical="center"/>
      <protection/>
    </xf>
    <xf numFmtId="0" fontId="6" fillId="34" borderId="0" xfId="0" applyFont="1" applyFill="1" applyBorder="1" applyAlignment="1" applyProtection="1">
      <alignment horizontal="center" vertical="center"/>
      <protection/>
    </xf>
    <xf numFmtId="0" fontId="5" fillId="35" borderId="10" xfId="0" applyFont="1" applyFill="1" applyBorder="1" applyAlignment="1" applyProtection="1">
      <alignment horizontal="center" vertical="center"/>
      <protection/>
    </xf>
    <xf numFmtId="0" fontId="5" fillId="35" borderId="10" xfId="0" applyFont="1" applyFill="1" applyBorder="1" applyAlignment="1" applyProtection="1">
      <alignment horizontal="center" vertical="center"/>
      <protection/>
    </xf>
    <xf numFmtId="178" fontId="5" fillId="34" borderId="10" xfId="0" applyNumberFormat="1" applyFont="1" applyFill="1" applyBorder="1" applyAlignment="1" applyProtection="1">
      <alignment horizontal="center" vertical="center" shrinkToFit="1"/>
      <protection/>
    </xf>
    <xf numFmtId="0" fontId="63" fillId="33" borderId="0" xfId="0" applyFont="1" applyFill="1" applyBorder="1" applyAlignment="1" applyProtection="1">
      <alignment horizontal="left" vertical="center"/>
      <protection/>
    </xf>
    <xf numFmtId="0" fontId="63" fillId="33" borderId="17" xfId="0" applyFont="1" applyFill="1" applyBorder="1" applyAlignment="1" applyProtection="1">
      <alignment vertical="center"/>
      <protection/>
    </xf>
    <xf numFmtId="0" fontId="65" fillId="33" borderId="18" xfId="0" applyFont="1" applyFill="1" applyBorder="1" applyAlignment="1" applyProtection="1">
      <alignment horizontal="left" vertical="center"/>
      <protection/>
    </xf>
    <xf numFmtId="0" fontId="66" fillId="33" borderId="18" xfId="0" applyFont="1" applyFill="1" applyBorder="1" applyAlignment="1" applyProtection="1">
      <alignment horizontal="center" vertical="top"/>
      <protection/>
    </xf>
    <xf numFmtId="0" fontId="5" fillId="0" borderId="0" xfId="0" applyFont="1" applyFill="1" applyAlignment="1" applyProtection="1">
      <alignment horizontal="left" vertical="center"/>
      <protection/>
    </xf>
    <xf numFmtId="178" fontId="5" fillId="33" borderId="19" xfId="0" applyNumberFormat="1" applyFont="1" applyFill="1" applyBorder="1" applyAlignment="1" applyProtection="1">
      <alignment horizontal="center" vertical="center"/>
      <protection/>
    </xf>
    <xf numFmtId="0" fontId="5" fillId="34" borderId="0" xfId="0" applyFont="1" applyFill="1" applyBorder="1" applyAlignment="1">
      <alignment horizontal="left" vertical="center"/>
    </xf>
    <xf numFmtId="0" fontId="65" fillId="33" borderId="0" xfId="0" applyFont="1" applyFill="1" applyBorder="1" applyAlignment="1" applyProtection="1">
      <alignment horizontal="left" vertical="center"/>
      <protection/>
    </xf>
    <xf numFmtId="0" fontId="5" fillId="35" borderId="0" xfId="0" applyFont="1" applyFill="1" applyBorder="1" applyAlignment="1" applyProtection="1">
      <alignment horizontal="center" vertical="center"/>
      <protection/>
    </xf>
    <xf numFmtId="178" fontId="5" fillId="34" borderId="0" xfId="0" applyNumberFormat="1" applyFont="1" applyFill="1" applyBorder="1" applyAlignment="1" applyProtection="1">
      <alignment horizontal="center" vertical="center" shrinkToFit="1"/>
      <protection/>
    </xf>
    <xf numFmtId="0" fontId="5" fillId="33" borderId="19" xfId="0" applyFont="1" applyFill="1" applyBorder="1" applyAlignment="1" applyProtection="1">
      <alignment horizontal="center" vertical="center" shrinkToFit="1"/>
      <protection/>
    </xf>
    <xf numFmtId="192" fontId="5" fillId="33" borderId="19" xfId="0" applyNumberFormat="1" applyFont="1" applyFill="1" applyBorder="1" applyAlignment="1" applyProtection="1">
      <alignment horizontal="center" vertical="center"/>
      <protection/>
    </xf>
    <xf numFmtId="0" fontId="63" fillId="33" borderId="15" xfId="0" applyFont="1" applyFill="1" applyBorder="1" applyAlignment="1" applyProtection="1">
      <alignment horizontal="center" vertical="center"/>
      <protection/>
    </xf>
    <xf numFmtId="0" fontId="5" fillId="35" borderId="10" xfId="0" applyFont="1" applyFill="1" applyBorder="1" applyAlignment="1" applyProtection="1">
      <alignment horizontal="center" vertical="center"/>
      <protection/>
    </xf>
    <xf numFmtId="0" fontId="5" fillId="33" borderId="0" xfId="0" applyFont="1" applyFill="1" applyBorder="1" applyAlignment="1" applyProtection="1">
      <alignment horizontal="left" vertical="center"/>
      <protection/>
    </xf>
    <xf numFmtId="178" fontId="5" fillId="33" borderId="18" xfId="0" applyNumberFormat="1" applyFont="1" applyFill="1" applyBorder="1" applyAlignment="1" applyProtection="1">
      <alignment horizontal="center" vertical="center"/>
      <protection/>
    </xf>
    <xf numFmtId="0" fontId="5" fillId="36" borderId="10"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xf>
    <xf numFmtId="0" fontId="5" fillId="33" borderId="16" xfId="0" applyFont="1" applyFill="1" applyBorder="1" applyAlignment="1">
      <alignment horizontal="center" vertical="center"/>
    </xf>
    <xf numFmtId="0" fontId="5" fillId="0" borderId="0" xfId="0" applyFont="1" applyAlignment="1">
      <alignment horizontal="left" vertical="center"/>
    </xf>
    <xf numFmtId="0" fontId="63" fillId="33" borderId="0" xfId="0" applyFont="1" applyFill="1" applyBorder="1" applyAlignment="1">
      <alignment horizontal="left" vertical="center"/>
    </xf>
    <xf numFmtId="0" fontId="5" fillId="33" borderId="14" xfId="0" applyFont="1" applyFill="1" applyBorder="1" applyAlignment="1">
      <alignment horizontal="center" vertical="center"/>
    </xf>
    <xf numFmtId="0" fontId="5" fillId="33" borderId="18" xfId="0" applyFont="1" applyFill="1" applyBorder="1" applyAlignment="1">
      <alignment horizontal="left" vertical="center"/>
    </xf>
    <xf numFmtId="0" fontId="5" fillId="35" borderId="21" xfId="0" applyFont="1" applyFill="1" applyBorder="1" applyAlignment="1" applyProtection="1">
      <alignment vertical="center"/>
      <protection/>
    </xf>
    <xf numFmtId="0" fontId="5" fillId="35" borderId="23" xfId="0" applyFont="1" applyFill="1" applyBorder="1" applyAlignment="1" applyProtection="1">
      <alignment vertical="center"/>
      <protection/>
    </xf>
    <xf numFmtId="0" fontId="6" fillId="33" borderId="16" xfId="0" applyFont="1" applyFill="1" applyBorder="1" applyAlignment="1">
      <alignment horizontal="center" vertical="center"/>
    </xf>
    <xf numFmtId="0" fontId="18" fillId="33" borderId="0" xfId="0" applyFont="1" applyFill="1" applyBorder="1" applyAlignment="1" applyProtection="1">
      <alignment horizontal="left" vertical="top"/>
      <protection/>
    </xf>
    <xf numFmtId="0" fontId="13" fillId="33" borderId="0" xfId="0" applyFont="1" applyFill="1" applyBorder="1" applyAlignment="1">
      <alignment vertical="top"/>
    </xf>
    <xf numFmtId="0" fontId="6" fillId="33" borderId="0" xfId="0" applyFont="1" applyFill="1" applyBorder="1" applyAlignment="1">
      <alignment vertical="top"/>
    </xf>
    <xf numFmtId="0" fontId="6" fillId="33" borderId="0" xfId="0" applyFont="1" applyFill="1" applyBorder="1" applyAlignment="1">
      <alignment horizontal="left" vertical="center"/>
    </xf>
    <xf numFmtId="0" fontId="6" fillId="0" borderId="0" xfId="0" applyFont="1" applyAlignment="1">
      <alignment horizontal="left" vertical="center"/>
    </xf>
    <xf numFmtId="0" fontId="14" fillId="33" borderId="0" xfId="0" applyFont="1" applyFill="1" applyBorder="1" applyAlignment="1">
      <alignment vertical="center"/>
    </xf>
    <xf numFmtId="0" fontId="19" fillId="33" borderId="0" xfId="0" applyFont="1" applyFill="1" applyBorder="1" applyAlignment="1">
      <alignment vertical="center"/>
    </xf>
    <xf numFmtId="0" fontId="5" fillId="33" borderId="0" xfId="0" applyFont="1" applyFill="1" applyBorder="1" applyAlignment="1">
      <alignment vertical="center"/>
    </xf>
    <xf numFmtId="0" fontId="11" fillId="33" borderId="18" xfId="0" applyFont="1" applyFill="1" applyBorder="1" applyAlignment="1">
      <alignment vertical="center"/>
    </xf>
    <xf numFmtId="0" fontId="14" fillId="33" borderId="18" xfId="0" applyFont="1" applyFill="1" applyBorder="1" applyAlignment="1">
      <alignment vertical="center"/>
    </xf>
    <xf numFmtId="196" fontId="63" fillId="33" borderId="0" xfId="0" applyNumberFormat="1" applyFont="1" applyFill="1" applyBorder="1" applyAlignment="1">
      <alignment vertical="center"/>
    </xf>
    <xf numFmtId="0" fontId="17" fillId="33" borderId="0" xfId="0" applyFont="1" applyFill="1" applyBorder="1" applyAlignment="1" applyProtection="1">
      <alignment horizontal="left" vertical="top"/>
      <protection/>
    </xf>
    <xf numFmtId="0" fontId="5" fillId="33" borderId="18" xfId="0" applyFont="1" applyFill="1" applyBorder="1" applyAlignment="1">
      <alignment horizontal="center" vertical="center"/>
    </xf>
    <xf numFmtId="0" fontId="63" fillId="33" borderId="16" xfId="0" applyFont="1" applyFill="1" applyBorder="1" applyAlignment="1" applyProtection="1">
      <alignment vertical="center"/>
      <protection/>
    </xf>
    <xf numFmtId="178" fontId="63" fillId="33" borderId="0" xfId="0" applyNumberFormat="1" applyFont="1" applyFill="1" applyBorder="1" applyAlignment="1">
      <alignment horizontal="center" vertical="center"/>
    </xf>
    <xf numFmtId="0" fontId="5" fillId="35" borderId="11" xfId="0" applyFont="1" applyFill="1" applyBorder="1" applyAlignment="1" applyProtection="1">
      <alignment horizontal="center" vertical="center"/>
      <protection/>
    </xf>
    <xf numFmtId="0" fontId="5" fillId="36" borderId="10" xfId="0" applyFont="1" applyFill="1" applyBorder="1" applyAlignment="1" applyProtection="1">
      <alignment horizontal="center" vertical="center"/>
      <protection locked="0"/>
    </xf>
    <xf numFmtId="0" fontId="5" fillId="0" borderId="10" xfId="0" applyFont="1" applyBorder="1" applyAlignment="1">
      <alignment horizontal="center" vertical="center"/>
    </xf>
    <xf numFmtId="0" fontId="67" fillId="33" borderId="16" xfId="0" applyFont="1" applyFill="1" applyBorder="1" applyAlignment="1">
      <alignment vertical="top" wrapText="1"/>
    </xf>
    <xf numFmtId="0" fontId="5" fillId="34" borderId="16" xfId="0"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0" fontId="6" fillId="34" borderId="0" xfId="0" applyFont="1" applyFill="1" applyBorder="1" applyAlignment="1">
      <alignment horizontal="left" vertical="center"/>
    </xf>
    <xf numFmtId="0" fontId="6" fillId="0" borderId="0" xfId="0" applyFont="1" applyBorder="1" applyAlignment="1">
      <alignment horizontal="left" vertical="center"/>
    </xf>
    <xf numFmtId="0" fontId="5" fillId="0" borderId="0" xfId="0" applyFont="1" applyBorder="1" applyAlignment="1">
      <alignment horizontal="left" vertical="center"/>
    </xf>
    <xf numFmtId="0" fontId="5" fillId="33" borderId="18" xfId="0" applyFont="1" applyFill="1" applyBorder="1" applyAlignment="1" applyProtection="1">
      <alignment horizontal="left" vertical="center"/>
      <protection/>
    </xf>
    <xf numFmtId="178" fontId="5" fillId="33" borderId="19"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16" xfId="0"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xf>
    <xf numFmtId="0" fontId="68" fillId="0" borderId="0" xfId="0" applyFont="1" applyAlignment="1" applyProtection="1">
      <alignment horizontal="left" vertical="center"/>
      <protection/>
    </xf>
    <xf numFmtId="0" fontId="63" fillId="33" borderId="19" xfId="0" applyFont="1" applyFill="1" applyBorder="1" applyAlignment="1" applyProtection="1">
      <alignment horizontal="center" vertical="center"/>
      <protection/>
    </xf>
    <xf numFmtId="0" fontId="8" fillId="33" borderId="12" xfId="0" applyFont="1" applyFill="1" applyBorder="1" applyAlignment="1" applyProtection="1">
      <alignment horizontal="center" vertical="center"/>
      <protection/>
    </xf>
    <xf numFmtId="0" fontId="8" fillId="33" borderId="13" xfId="0" applyFont="1" applyFill="1" applyBorder="1" applyAlignment="1" applyProtection="1">
      <alignment horizontal="center" vertical="center"/>
      <protection/>
    </xf>
    <xf numFmtId="0" fontId="8" fillId="33" borderId="16" xfId="0" applyFont="1" applyFill="1" applyBorder="1" applyAlignment="1" applyProtection="1">
      <alignment horizontal="center" vertical="center"/>
      <protection/>
    </xf>
    <xf numFmtId="0" fontId="8" fillId="33" borderId="17" xfId="0" applyFont="1" applyFill="1" applyBorder="1" applyAlignment="1" applyProtection="1">
      <alignment horizontal="center" vertical="center"/>
      <protection/>
    </xf>
    <xf numFmtId="0" fontId="8" fillId="33" borderId="14" xfId="0" applyFont="1" applyFill="1" applyBorder="1" applyAlignment="1" applyProtection="1">
      <alignment horizontal="center" vertical="center"/>
      <protection/>
    </xf>
    <xf numFmtId="0" fontId="8" fillId="33" borderId="15" xfId="0" applyFont="1" applyFill="1" applyBorder="1" applyAlignment="1" applyProtection="1">
      <alignment horizontal="center" vertical="center"/>
      <protection/>
    </xf>
    <xf numFmtId="0" fontId="5" fillId="35" borderId="24" xfId="0" applyFont="1" applyFill="1" applyBorder="1" applyAlignment="1" applyProtection="1">
      <alignment horizontal="center" vertical="center"/>
      <protection/>
    </xf>
    <xf numFmtId="0" fontId="5" fillId="35" borderId="10" xfId="0" applyFont="1" applyFill="1" applyBorder="1" applyAlignment="1" applyProtection="1">
      <alignment horizontal="center" vertical="center"/>
      <protection/>
    </xf>
    <xf numFmtId="178" fontId="5" fillId="33" borderId="10" xfId="0" applyNumberFormat="1" applyFont="1" applyFill="1" applyBorder="1" applyAlignment="1" applyProtection="1">
      <alignment horizontal="center" vertical="center"/>
      <protection/>
    </xf>
    <xf numFmtId="178" fontId="5" fillId="36" borderId="11" xfId="0" applyNumberFormat="1" applyFont="1" applyFill="1" applyBorder="1" applyAlignment="1" applyProtection="1">
      <alignment horizontal="center" vertical="center"/>
      <protection locked="0"/>
    </xf>
    <xf numFmtId="178" fontId="5" fillId="36" borderId="21" xfId="0" applyNumberFormat="1" applyFont="1" applyFill="1" applyBorder="1" applyAlignment="1" applyProtection="1">
      <alignment horizontal="center" vertical="center"/>
      <protection locked="0"/>
    </xf>
    <xf numFmtId="178" fontId="5" fillId="36" borderId="23" xfId="0" applyNumberFormat="1" applyFont="1" applyFill="1" applyBorder="1" applyAlignment="1" applyProtection="1">
      <alignment horizontal="center" vertical="center"/>
      <protection locked="0"/>
    </xf>
    <xf numFmtId="0" fontId="5" fillId="34" borderId="11"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3" borderId="10" xfId="0" applyFont="1" applyFill="1" applyBorder="1" applyAlignment="1" applyProtection="1">
      <alignment horizontal="left" vertical="center"/>
      <protection/>
    </xf>
    <xf numFmtId="0" fontId="66" fillId="33" borderId="21" xfId="0" applyFont="1" applyFill="1" applyBorder="1" applyAlignment="1" applyProtection="1">
      <alignment horizontal="left" vertical="top"/>
      <protection/>
    </xf>
    <xf numFmtId="181" fontId="5" fillId="36" borderId="12" xfId="0" applyNumberFormat="1" applyFont="1" applyFill="1" applyBorder="1" applyAlignment="1" applyProtection="1">
      <alignment horizontal="center" vertical="center" shrinkToFit="1"/>
      <protection locked="0"/>
    </xf>
    <xf numFmtId="181" fontId="5" fillId="36" borderId="19" xfId="0" applyNumberFormat="1" applyFont="1" applyFill="1" applyBorder="1" applyAlignment="1" applyProtection="1">
      <alignment horizontal="center" vertical="center" shrinkToFit="1"/>
      <protection locked="0"/>
    </xf>
    <xf numFmtId="181" fontId="5" fillId="36" borderId="13" xfId="0" applyNumberFormat="1" applyFont="1" applyFill="1" applyBorder="1" applyAlignment="1" applyProtection="1">
      <alignment horizontal="center" vertical="center" shrinkToFit="1"/>
      <protection locked="0"/>
    </xf>
    <xf numFmtId="181" fontId="5" fillId="36" borderId="16" xfId="0" applyNumberFormat="1" applyFont="1" applyFill="1" applyBorder="1" applyAlignment="1" applyProtection="1">
      <alignment horizontal="center" vertical="center" shrinkToFit="1"/>
      <protection locked="0"/>
    </xf>
    <xf numFmtId="181" fontId="5" fillId="36" borderId="0" xfId="0" applyNumberFormat="1" applyFont="1" applyFill="1" applyBorder="1" applyAlignment="1" applyProtection="1">
      <alignment horizontal="center" vertical="center" shrinkToFit="1"/>
      <protection locked="0"/>
    </xf>
    <xf numFmtId="181" fontId="5" fillId="36" borderId="17" xfId="0" applyNumberFormat="1" applyFont="1" applyFill="1" applyBorder="1" applyAlignment="1" applyProtection="1">
      <alignment horizontal="center" vertical="center" shrinkToFit="1"/>
      <protection locked="0"/>
    </xf>
    <xf numFmtId="181" fontId="5" fillId="36" borderId="14" xfId="0" applyNumberFormat="1" applyFont="1" applyFill="1" applyBorder="1" applyAlignment="1" applyProtection="1">
      <alignment horizontal="center" vertical="center" shrinkToFit="1"/>
      <protection locked="0"/>
    </xf>
    <xf numFmtId="181" fontId="5" fillId="36" borderId="18" xfId="0" applyNumberFormat="1" applyFont="1" applyFill="1" applyBorder="1" applyAlignment="1" applyProtection="1">
      <alignment horizontal="center" vertical="center" shrinkToFit="1"/>
      <protection locked="0"/>
    </xf>
    <xf numFmtId="181" fontId="5" fillId="36" borderId="15" xfId="0" applyNumberFormat="1" applyFont="1" applyFill="1" applyBorder="1" applyAlignment="1" applyProtection="1">
      <alignment horizontal="center" vertical="center" shrinkToFit="1"/>
      <protection locked="0"/>
    </xf>
    <xf numFmtId="179" fontId="5" fillId="34" borderId="11" xfId="0" applyNumberFormat="1" applyFont="1" applyFill="1" applyBorder="1" applyAlignment="1" applyProtection="1">
      <alignment horizontal="center" vertical="center"/>
      <protection/>
    </xf>
    <xf numFmtId="179" fontId="5" fillId="34" borderId="23" xfId="0" applyNumberFormat="1" applyFont="1" applyFill="1" applyBorder="1" applyAlignment="1" applyProtection="1">
      <alignment horizontal="center" vertical="center"/>
      <protection/>
    </xf>
    <xf numFmtId="0" fontId="5" fillId="33" borderId="19" xfId="0" applyFont="1" applyFill="1" applyBorder="1" applyAlignment="1" applyProtection="1">
      <alignment horizontal="left" vertical="center"/>
      <protection/>
    </xf>
    <xf numFmtId="0" fontId="5" fillId="33" borderId="13" xfId="0" applyFont="1" applyFill="1" applyBorder="1" applyAlignment="1" applyProtection="1">
      <alignment horizontal="left" vertical="center"/>
      <protection/>
    </xf>
    <xf numFmtId="0" fontId="5" fillId="33" borderId="11" xfId="0" applyFont="1" applyFill="1" applyBorder="1" applyAlignment="1" applyProtection="1">
      <alignment horizontal="center" vertical="center"/>
      <protection/>
    </xf>
    <xf numFmtId="0" fontId="5" fillId="33" borderId="21" xfId="0" applyFont="1" applyFill="1" applyBorder="1" applyAlignment="1" applyProtection="1">
      <alignment horizontal="center" vertical="center"/>
      <protection/>
    </xf>
    <xf numFmtId="0" fontId="5" fillId="33" borderId="23" xfId="0" applyFont="1" applyFill="1" applyBorder="1" applyAlignment="1" applyProtection="1">
      <alignment horizontal="center" vertical="center"/>
      <protection/>
    </xf>
    <xf numFmtId="0" fontId="5" fillId="35" borderId="11" xfId="0" applyFont="1" applyFill="1" applyBorder="1" applyAlignment="1" applyProtection="1">
      <alignment horizontal="center" vertical="center"/>
      <protection/>
    </xf>
    <xf numFmtId="0" fontId="5" fillId="35" borderId="21" xfId="0" applyFont="1" applyFill="1" applyBorder="1" applyAlignment="1" applyProtection="1">
      <alignment horizontal="center" vertical="center"/>
      <protection/>
    </xf>
    <xf numFmtId="0" fontId="5" fillId="35" borderId="23" xfId="0" applyFont="1" applyFill="1" applyBorder="1" applyAlignment="1" applyProtection="1">
      <alignment horizontal="center" vertical="center"/>
      <protection/>
    </xf>
    <xf numFmtId="0" fontId="5" fillId="33" borderId="11" xfId="0" applyFont="1" applyFill="1" applyBorder="1" applyAlignment="1" applyProtection="1">
      <alignment horizontal="left" vertical="center"/>
      <protection/>
    </xf>
    <xf numFmtId="0" fontId="5" fillId="33" borderId="21" xfId="0" applyFont="1" applyFill="1" applyBorder="1" applyAlignment="1" applyProtection="1">
      <alignment horizontal="left" vertical="center"/>
      <protection/>
    </xf>
    <xf numFmtId="0" fontId="63" fillId="33" borderId="22" xfId="0" applyFont="1" applyFill="1" applyBorder="1" applyAlignment="1" applyProtection="1">
      <alignment horizontal="center" vertical="center"/>
      <protection/>
    </xf>
    <xf numFmtId="0" fontId="5" fillId="35" borderId="11" xfId="0" applyFont="1" applyFill="1" applyBorder="1" applyAlignment="1" applyProtection="1">
      <alignment horizontal="center" vertical="center" shrinkToFit="1"/>
      <protection/>
    </xf>
    <xf numFmtId="0" fontId="5" fillId="35" borderId="21" xfId="0" applyFont="1" applyFill="1" applyBorder="1" applyAlignment="1" applyProtection="1">
      <alignment horizontal="center" vertical="center" shrinkToFit="1"/>
      <protection/>
    </xf>
    <xf numFmtId="0" fontId="5" fillId="35" borderId="23" xfId="0" applyFont="1" applyFill="1" applyBorder="1" applyAlignment="1" applyProtection="1">
      <alignment horizontal="center" vertical="center" shrinkToFit="1"/>
      <protection/>
    </xf>
    <xf numFmtId="0" fontId="64" fillId="33" borderId="16" xfId="0" applyFont="1" applyFill="1" applyBorder="1" applyAlignment="1" applyProtection="1">
      <alignment horizontal="center" vertical="center"/>
      <protection/>
    </xf>
    <xf numFmtId="178" fontId="5" fillId="0" borderId="12" xfId="0" applyNumberFormat="1" applyFont="1" applyFill="1" applyBorder="1" applyAlignment="1" applyProtection="1">
      <alignment horizontal="center" vertical="center"/>
      <protection/>
    </xf>
    <xf numFmtId="178" fontId="5" fillId="0" borderId="19" xfId="0" applyNumberFormat="1" applyFont="1" applyFill="1" applyBorder="1" applyAlignment="1" applyProtection="1">
      <alignment horizontal="center" vertical="center"/>
      <protection/>
    </xf>
    <xf numFmtId="178" fontId="5" fillId="0" borderId="13" xfId="0" applyNumberFormat="1" applyFont="1" applyFill="1" applyBorder="1" applyAlignment="1" applyProtection="1">
      <alignment horizontal="center" vertical="center"/>
      <protection/>
    </xf>
    <xf numFmtId="178" fontId="5" fillId="0" borderId="14" xfId="0" applyNumberFormat="1" applyFont="1" applyFill="1" applyBorder="1" applyAlignment="1" applyProtection="1">
      <alignment horizontal="center" vertical="center"/>
      <protection/>
    </xf>
    <xf numFmtId="178" fontId="5" fillId="0" borderId="18" xfId="0" applyNumberFormat="1" applyFont="1" applyFill="1" applyBorder="1" applyAlignment="1" applyProtection="1">
      <alignment horizontal="center" vertical="center"/>
      <protection/>
    </xf>
    <xf numFmtId="178" fontId="5" fillId="0" borderId="15" xfId="0" applyNumberFormat="1" applyFont="1" applyFill="1" applyBorder="1" applyAlignment="1" applyProtection="1">
      <alignment horizontal="center" vertical="center"/>
      <protection/>
    </xf>
    <xf numFmtId="0" fontId="6" fillId="33" borderId="11" xfId="0" applyFont="1" applyFill="1" applyBorder="1" applyAlignment="1" applyProtection="1">
      <alignment horizontal="left" vertical="center" wrapText="1"/>
      <protection/>
    </xf>
    <xf numFmtId="0" fontId="6" fillId="33" borderId="21" xfId="0" applyFont="1" applyFill="1" applyBorder="1" applyAlignment="1" applyProtection="1">
      <alignment horizontal="left" vertical="center" wrapText="1"/>
      <protection/>
    </xf>
    <xf numFmtId="0" fontId="6" fillId="33" borderId="23" xfId="0" applyFont="1" applyFill="1" applyBorder="1" applyAlignment="1" applyProtection="1">
      <alignment horizontal="left" vertical="center" wrapText="1"/>
      <protection/>
    </xf>
    <xf numFmtId="178" fontId="5" fillId="36" borderId="10" xfId="0" applyNumberFormat="1" applyFont="1" applyFill="1" applyBorder="1" applyAlignment="1" applyProtection="1">
      <alignment horizontal="center" vertical="center"/>
      <protection locked="0"/>
    </xf>
    <xf numFmtId="181" fontId="5" fillId="33" borderId="19" xfId="0" applyNumberFormat="1" applyFont="1" applyFill="1" applyBorder="1" applyAlignment="1" applyProtection="1">
      <alignment horizontal="center" vertical="center" shrinkToFit="1"/>
      <protection/>
    </xf>
    <xf numFmtId="181" fontId="5" fillId="33" borderId="13" xfId="0" applyNumberFormat="1" applyFont="1" applyFill="1" applyBorder="1" applyAlignment="1" applyProtection="1">
      <alignment horizontal="center" vertical="center" shrinkToFit="1"/>
      <protection/>
    </xf>
    <xf numFmtId="181" fontId="5" fillId="33" borderId="0" xfId="0" applyNumberFormat="1" applyFont="1" applyFill="1" applyBorder="1" applyAlignment="1" applyProtection="1">
      <alignment horizontal="center" vertical="center" shrinkToFit="1"/>
      <protection/>
    </xf>
    <xf numFmtId="181" fontId="5" fillId="33" borderId="17" xfId="0" applyNumberFormat="1" applyFont="1" applyFill="1" applyBorder="1" applyAlignment="1" applyProtection="1">
      <alignment horizontal="center" vertical="center" shrinkToFit="1"/>
      <protection/>
    </xf>
    <xf numFmtId="181" fontId="5" fillId="33" borderId="18" xfId="0" applyNumberFormat="1" applyFont="1" applyFill="1" applyBorder="1" applyAlignment="1" applyProtection="1">
      <alignment horizontal="center" vertical="center" shrinkToFit="1"/>
      <protection/>
    </xf>
    <xf numFmtId="181" fontId="5" fillId="33" borderId="15" xfId="0" applyNumberFormat="1" applyFont="1" applyFill="1" applyBorder="1" applyAlignment="1" applyProtection="1">
      <alignment horizontal="center" vertical="center" shrinkToFit="1"/>
      <protection/>
    </xf>
    <xf numFmtId="181" fontId="5" fillId="33" borderId="19" xfId="0" applyNumberFormat="1" applyFont="1" applyFill="1" applyBorder="1" applyAlignment="1" applyProtection="1">
      <alignment horizontal="right" vertical="center" shrinkToFit="1"/>
      <protection/>
    </xf>
    <xf numFmtId="181" fontId="5" fillId="33" borderId="18" xfId="0" applyNumberFormat="1" applyFont="1" applyFill="1" applyBorder="1" applyAlignment="1" applyProtection="1">
      <alignment horizontal="right" vertical="center" shrinkToFit="1"/>
      <protection/>
    </xf>
    <xf numFmtId="181" fontId="5" fillId="33" borderId="19" xfId="0" applyNumberFormat="1" applyFont="1" applyFill="1" applyBorder="1" applyAlignment="1" applyProtection="1">
      <alignment horizontal="center" vertical="center"/>
      <protection/>
    </xf>
    <xf numFmtId="181" fontId="5" fillId="33" borderId="18" xfId="0" applyNumberFormat="1" applyFont="1" applyFill="1" applyBorder="1" applyAlignment="1" applyProtection="1">
      <alignment horizontal="center" vertical="center"/>
      <protection/>
    </xf>
    <xf numFmtId="0" fontId="5" fillId="33" borderId="21" xfId="0" applyFont="1" applyFill="1" applyBorder="1" applyAlignment="1" applyProtection="1">
      <alignment vertical="center"/>
      <protection/>
    </xf>
    <xf numFmtId="181" fontId="5" fillId="33" borderId="0" xfId="0" applyNumberFormat="1" applyFont="1" applyFill="1" applyBorder="1" applyAlignment="1" applyProtection="1">
      <alignment horizontal="right" vertical="center" shrinkToFit="1"/>
      <protection/>
    </xf>
    <xf numFmtId="0" fontId="5" fillId="33" borderId="0" xfId="0" applyFont="1" applyFill="1" applyBorder="1" applyAlignment="1" applyProtection="1">
      <alignment horizontal="left" vertical="center"/>
      <protection/>
    </xf>
    <xf numFmtId="0" fontId="5" fillId="33" borderId="18" xfId="0" applyFont="1" applyFill="1" applyBorder="1" applyAlignment="1" applyProtection="1">
      <alignment horizontal="left" vertical="center"/>
      <protection/>
    </xf>
    <xf numFmtId="0" fontId="3" fillId="33" borderId="19" xfId="0" applyFont="1" applyFill="1" applyBorder="1" applyAlignment="1" applyProtection="1" quotePrefix="1">
      <alignment horizontal="left" vertical="center"/>
      <protection/>
    </xf>
    <xf numFmtId="0" fontId="3" fillId="33" borderId="19" xfId="0" applyFont="1" applyFill="1" applyBorder="1" applyAlignment="1" applyProtection="1">
      <alignment horizontal="left" vertical="center"/>
      <protection/>
    </xf>
    <xf numFmtId="181" fontId="5" fillId="33" borderId="21" xfId="0" applyNumberFormat="1" applyFont="1" applyFill="1" applyBorder="1" applyAlignment="1" applyProtection="1">
      <alignment horizontal="center" vertical="center" shrinkToFit="1"/>
      <protection/>
    </xf>
    <xf numFmtId="181" fontId="5" fillId="33" borderId="23" xfId="0" applyNumberFormat="1" applyFont="1" applyFill="1" applyBorder="1" applyAlignment="1" applyProtection="1">
      <alignment horizontal="center" vertical="center" shrinkToFit="1"/>
      <protection/>
    </xf>
    <xf numFmtId="181" fontId="5" fillId="33" borderId="21" xfId="0" applyNumberFormat="1" applyFont="1" applyFill="1" applyBorder="1" applyAlignment="1" applyProtection="1">
      <alignment horizontal="left" vertical="center"/>
      <protection/>
    </xf>
    <xf numFmtId="181" fontId="3" fillId="33" borderId="19" xfId="0" applyNumberFormat="1" applyFont="1" applyFill="1" applyBorder="1" applyAlignment="1" applyProtection="1">
      <alignment horizontal="center" vertical="center" shrinkToFit="1"/>
      <protection/>
    </xf>
    <xf numFmtId="181" fontId="3" fillId="33" borderId="0" xfId="0" applyNumberFormat="1" applyFont="1" applyFill="1" applyBorder="1" applyAlignment="1" applyProtection="1">
      <alignment horizontal="center" vertical="center" shrinkToFit="1"/>
      <protection/>
    </xf>
    <xf numFmtId="181" fontId="3" fillId="33" borderId="18" xfId="0" applyNumberFormat="1" applyFont="1" applyFill="1" applyBorder="1" applyAlignment="1" applyProtection="1">
      <alignment horizontal="center" vertical="center" shrinkToFit="1"/>
      <protection/>
    </xf>
    <xf numFmtId="192" fontId="5" fillId="36" borderId="10" xfId="0" applyNumberFormat="1" applyFont="1" applyFill="1" applyBorder="1" applyAlignment="1" applyProtection="1">
      <alignment horizontal="center" vertical="center"/>
      <protection locked="0"/>
    </xf>
    <xf numFmtId="0" fontId="5" fillId="35" borderId="23" xfId="0" applyFont="1" applyFill="1" applyBorder="1" applyAlignment="1">
      <alignment horizontal="center" vertical="center"/>
    </xf>
    <xf numFmtId="0" fontId="5" fillId="35" borderId="10" xfId="0" applyFont="1" applyFill="1" applyBorder="1" applyAlignment="1">
      <alignment horizontal="center" vertical="center"/>
    </xf>
    <xf numFmtId="0" fontId="5" fillId="33" borderId="19" xfId="0" applyFont="1" applyFill="1" applyBorder="1" applyAlignment="1" applyProtection="1">
      <alignment horizontal="left" vertical="center" wrapText="1"/>
      <protection/>
    </xf>
    <xf numFmtId="0" fontId="15" fillId="33" borderId="11" xfId="0" applyFont="1" applyFill="1" applyBorder="1" applyAlignment="1" applyProtection="1">
      <alignment horizontal="left" vertical="center" wrapText="1"/>
      <protection/>
    </xf>
    <xf numFmtId="0" fontId="15" fillId="33" borderId="21" xfId="0" applyFont="1" applyFill="1" applyBorder="1" applyAlignment="1" applyProtection="1">
      <alignment horizontal="left" vertical="center" wrapText="1"/>
      <protection/>
    </xf>
    <xf numFmtId="0" fontId="15" fillId="33" borderId="23" xfId="0" applyFont="1" applyFill="1" applyBorder="1" applyAlignment="1" applyProtection="1">
      <alignment horizontal="left" vertical="center" wrapText="1"/>
      <protection/>
    </xf>
    <xf numFmtId="0" fontId="6" fillId="36" borderId="10" xfId="0" applyFont="1" applyFill="1" applyBorder="1" applyAlignment="1" applyProtection="1">
      <alignment horizontal="left" vertical="center"/>
      <protection locked="0"/>
    </xf>
    <xf numFmtId="0" fontId="6" fillId="33" borderId="11" xfId="0" applyFont="1" applyFill="1" applyBorder="1" applyAlignment="1" applyProtection="1">
      <alignment horizontal="left" vertical="center"/>
      <protection/>
    </xf>
    <xf numFmtId="0" fontId="6" fillId="33" borderId="21" xfId="0" applyFont="1" applyFill="1" applyBorder="1" applyAlignment="1" applyProtection="1">
      <alignment horizontal="left" vertical="center"/>
      <protection/>
    </xf>
    <xf numFmtId="0" fontId="6" fillId="33" borderId="23" xfId="0" applyFont="1" applyFill="1" applyBorder="1" applyAlignment="1" applyProtection="1">
      <alignment horizontal="left" vertical="center"/>
      <protection/>
    </xf>
    <xf numFmtId="179" fontId="5" fillId="35" borderId="11" xfId="0" applyNumberFormat="1" applyFont="1" applyFill="1" applyBorder="1" applyAlignment="1" applyProtection="1">
      <alignment horizontal="center" vertical="center" shrinkToFit="1"/>
      <protection/>
    </xf>
    <xf numFmtId="179" fontId="5" fillId="35" borderId="23" xfId="0" applyNumberFormat="1" applyFont="1" applyFill="1" applyBorder="1" applyAlignment="1" applyProtection="1">
      <alignment horizontal="center" vertical="center" shrinkToFit="1"/>
      <protection/>
    </xf>
    <xf numFmtId="178" fontId="5" fillId="33" borderId="11" xfId="0" applyNumberFormat="1" applyFont="1" applyFill="1" applyBorder="1" applyAlignment="1" applyProtection="1">
      <alignment horizontal="center" vertical="center"/>
      <protection/>
    </xf>
    <xf numFmtId="178" fontId="5" fillId="33" borderId="21" xfId="0" applyNumberFormat="1" applyFont="1" applyFill="1" applyBorder="1" applyAlignment="1" applyProtection="1">
      <alignment horizontal="center" vertical="center"/>
      <protection/>
    </xf>
    <xf numFmtId="178" fontId="5" fillId="33" borderId="23" xfId="0" applyNumberFormat="1" applyFont="1" applyFill="1" applyBorder="1" applyAlignment="1" applyProtection="1">
      <alignment horizontal="center" vertical="center"/>
      <protection/>
    </xf>
    <xf numFmtId="192" fontId="5" fillId="36" borderId="25" xfId="0" applyNumberFormat="1" applyFont="1" applyFill="1" applyBorder="1" applyAlignment="1" applyProtection="1">
      <alignment horizontal="center" vertical="center"/>
      <protection locked="0"/>
    </xf>
    <xf numFmtId="178" fontId="5" fillId="33" borderId="25" xfId="0" applyNumberFormat="1" applyFont="1" applyFill="1" applyBorder="1" applyAlignment="1" applyProtection="1">
      <alignment horizontal="center" vertical="center"/>
      <protection/>
    </xf>
    <xf numFmtId="0" fontId="5" fillId="35" borderId="12" xfId="0" applyFont="1" applyFill="1" applyBorder="1" applyAlignment="1" applyProtection="1">
      <alignment horizontal="center" vertical="center"/>
      <protection/>
    </xf>
    <xf numFmtId="0" fontId="5" fillId="35" borderId="19" xfId="0" applyFont="1" applyFill="1" applyBorder="1" applyAlignment="1" applyProtection="1">
      <alignment horizontal="center" vertical="center"/>
      <protection/>
    </xf>
    <xf numFmtId="0" fontId="5" fillId="35" borderId="13" xfId="0" applyFont="1" applyFill="1" applyBorder="1" applyAlignment="1" applyProtection="1">
      <alignment horizontal="center" vertical="center"/>
      <protection/>
    </xf>
    <xf numFmtId="178" fontId="5" fillId="33" borderId="12" xfId="0" applyNumberFormat="1" applyFont="1" applyFill="1" applyBorder="1" applyAlignment="1" applyProtection="1">
      <alignment horizontal="center" vertical="center"/>
      <protection/>
    </xf>
    <xf numFmtId="178" fontId="5" fillId="33" borderId="19" xfId="0" applyNumberFormat="1" applyFont="1" applyFill="1" applyBorder="1" applyAlignment="1" applyProtection="1">
      <alignment horizontal="center" vertical="center"/>
      <protection/>
    </xf>
    <xf numFmtId="178" fontId="5" fillId="33" borderId="13" xfId="0" applyNumberFormat="1" applyFont="1" applyFill="1" applyBorder="1" applyAlignment="1" applyProtection="1">
      <alignment horizontal="center" vertical="center"/>
      <protection/>
    </xf>
    <xf numFmtId="178" fontId="5" fillId="33" borderId="26" xfId="0" applyNumberFormat="1" applyFont="1" applyFill="1" applyBorder="1" applyAlignment="1" applyProtection="1">
      <alignment horizontal="center" vertical="center"/>
      <protection/>
    </xf>
    <xf numFmtId="178" fontId="5" fillId="33" borderId="27" xfId="0" applyNumberFormat="1" applyFont="1" applyFill="1" applyBorder="1" applyAlignment="1" applyProtection="1">
      <alignment horizontal="center" vertical="center"/>
      <protection/>
    </xf>
    <xf numFmtId="178" fontId="5" fillId="33" borderId="28" xfId="0" applyNumberFormat="1" applyFont="1" applyFill="1" applyBorder="1" applyAlignment="1" applyProtection="1">
      <alignment horizontal="center" vertical="center"/>
      <protection/>
    </xf>
    <xf numFmtId="178" fontId="5" fillId="33" borderId="29" xfId="0" applyNumberFormat="1" applyFont="1" applyFill="1" applyBorder="1" applyAlignment="1" applyProtection="1">
      <alignment horizontal="center" vertical="center"/>
      <protection/>
    </xf>
    <xf numFmtId="178" fontId="5" fillId="33" borderId="30" xfId="0" applyNumberFormat="1" applyFont="1" applyFill="1" applyBorder="1" applyAlignment="1" applyProtection="1">
      <alignment horizontal="center" vertical="center"/>
      <protection/>
    </xf>
    <xf numFmtId="178" fontId="5" fillId="33" borderId="31" xfId="0" applyNumberFormat="1" applyFont="1" applyFill="1" applyBorder="1" applyAlignment="1" applyProtection="1">
      <alignment horizontal="center" vertical="center"/>
      <protection/>
    </xf>
    <xf numFmtId="192" fontId="5" fillId="36" borderId="11" xfId="0" applyNumberFormat="1" applyFont="1" applyFill="1" applyBorder="1" applyAlignment="1" applyProtection="1">
      <alignment horizontal="center" vertical="center" shrinkToFit="1"/>
      <protection locked="0"/>
    </xf>
    <xf numFmtId="192" fontId="5" fillId="36" borderId="21" xfId="0" applyNumberFormat="1" applyFont="1" applyFill="1" applyBorder="1" applyAlignment="1" applyProtection="1">
      <alignment horizontal="center" vertical="center" shrinkToFit="1"/>
      <protection locked="0"/>
    </xf>
    <xf numFmtId="192" fontId="5" fillId="36" borderId="23" xfId="0" applyNumberFormat="1" applyFont="1" applyFill="1" applyBorder="1" applyAlignment="1" applyProtection="1">
      <alignment horizontal="center" vertical="center" shrinkToFit="1"/>
      <protection locked="0"/>
    </xf>
    <xf numFmtId="192" fontId="5" fillId="36" borderId="12" xfId="0" applyNumberFormat="1" applyFont="1" applyFill="1" applyBorder="1" applyAlignment="1" applyProtection="1">
      <alignment horizontal="center" vertical="center" shrinkToFit="1"/>
      <protection locked="0"/>
    </xf>
    <xf numFmtId="192" fontId="5" fillId="36" borderId="19" xfId="0" applyNumberFormat="1" applyFont="1" applyFill="1" applyBorder="1" applyAlignment="1" applyProtection="1">
      <alignment horizontal="center" vertical="center" shrinkToFit="1"/>
      <protection locked="0"/>
    </xf>
    <xf numFmtId="192" fontId="5" fillId="36" borderId="13" xfId="0" applyNumberFormat="1" applyFont="1" applyFill="1" applyBorder="1" applyAlignment="1" applyProtection="1">
      <alignment horizontal="center" vertical="center" shrinkToFit="1"/>
      <protection locked="0"/>
    </xf>
    <xf numFmtId="192" fontId="5" fillId="36" borderId="16" xfId="0" applyNumberFormat="1" applyFont="1" applyFill="1" applyBorder="1" applyAlignment="1" applyProtection="1">
      <alignment horizontal="center" vertical="center" shrinkToFit="1"/>
      <protection locked="0"/>
    </xf>
    <xf numFmtId="192" fontId="5" fillId="36" borderId="0" xfId="0" applyNumberFormat="1" applyFont="1" applyFill="1" applyBorder="1" applyAlignment="1" applyProtection="1">
      <alignment horizontal="center" vertical="center" shrinkToFit="1"/>
      <protection locked="0"/>
    </xf>
    <xf numFmtId="192" fontId="5" fillId="36" borderId="17" xfId="0" applyNumberFormat="1" applyFont="1" applyFill="1" applyBorder="1" applyAlignment="1" applyProtection="1">
      <alignment horizontal="center" vertical="center" shrinkToFit="1"/>
      <protection locked="0"/>
    </xf>
    <xf numFmtId="192" fontId="5" fillId="36" borderId="14" xfId="0" applyNumberFormat="1" applyFont="1" applyFill="1" applyBorder="1" applyAlignment="1" applyProtection="1">
      <alignment horizontal="center" vertical="center" shrinkToFit="1"/>
      <protection locked="0"/>
    </xf>
    <xf numFmtId="192" fontId="5" fillId="36" borderId="18" xfId="0" applyNumberFormat="1" applyFont="1" applyFill="1" applyBorder="1" applyAlignment="1" applyProtection="1">
      <alignment horizontal="center" vertical="center" shrinkToFit="1"/>
      <protection locked="0"/>
    </xf>
    <xf numFmtId="192" fontId="5" fillId="36" borderId="15" xfId="0" applyNumberFormat="1" applyFont="1" applyFill="1" applyBorder="1" applyAlignment="1" applyProtection="1">
      <alignment horizontal="center" vertical="center" shrinkToFit="1"/>
      <protection locked="0"/>
    </xf>
    <xf numFmtId="178" fontId="5" fillId="0" borderId="11" xfId="0" applyNumberFormat="1" applyFont="1" applyFill="1" applyBorder="1" applyAlignment="1" applyProtection="1">
      <alignment horizontal="center" vertical="center"/>
      <protection/>
    </xf>
    <xf numFmtId="178" fontId="5" fillId="0" borderId="21" xfId="0" applyNumberFormat="1" applyFont="1" applyFill="1" applyBorder="1" applyAlignment="1" applyProtection="1">
      <alignment horizontal="center" vertical="center"/>
      <protection/>
    </xf>
    <xf numFmtId="178" fontId="5" fillId="0" borderId="23" xfId="0" applyNumberFormat="1" applyFont="1" applyFill="1" applyBorder="1" applyAlignment="1" applyProtection="1">
      <alignment horizontal="center" vertical="center"/>
      <protection/>
    </xf>
    <xf numFmtId="192" fontId="5" fillId="33" borderId="11" xfId="0" applyNumberFormat="1" applyFont="1" applyFill="1" applyBorder="1" applyAlignment="1" applyProtection="1">
      <alignment horizontal="center" vertical="center" shrinkToFit="1"/>
      <protection/>
    </xf>
    <xf numFmtId="192" fontId="5" fillId="33" borderId="21" xfId="0" applyNumberFormat="1" applyFont="1" applyFill="1" applyBorder="1" applyAlignment="1" applyProtection="1">
      <alignment horizontal="center" vertical="center" shrinkToFit="1"/>
      <protection/>
    </xf>
    <xf numFmtId="192" fontId="5" fillId="33" borderId="23" xfId="0" applyNumberFormat="1" applyFont="1" applyFill="1" applyBorder="1" applyAlignment="1" applyProtection="1">
      <alignment horizontal="center" vertical="center" shrinkToFit="1"/>
      <protection/>
    </xf>
    <xf numFmtId="0" fontId="14" fillId="35" borderId="24" xfId="0" applyFont="1" applyFill="1" applyBorder="1" applyAlignment="1" applyProtection="1">
      <alignment horizontal="center" vertical="center"/>
      <protection/>
    </xf>
    <xf numFmtId="178" fontId="5" fillId="35" borderId="10" xfId="0" applyNumberFormat="1" applyFont="1" applyFill="1" applyBorder="1" applyAlignment="1" applyProtection="1">
      <alignment horizontal="center" vertical="center"/>
      <protection/>
    </xf>
    <xf numFmtId="192" fontId="5" fillId="35" borderId="11" xfId="0" applyNumberFormat="1" applyFont="1" applyFill="1" applyBorder="1" applyAlignment="1" applyProtection="1">
      <alignment horizontal="center" vertical="center"/>
      <protection/>
    </xf>
    <xf numFmtId="192" fontId="5" fillId="35" borderId="21" xfId="0" applyNumberFormat="1" applyFont="1" applyFill="1" applyBorder="1" applyAlignment="1" applyProtection="1">
      <alignment horizontal="center" vertical="center"/>
      <protection/>
    </xf>
    <xf numFmtId="192" fontId="5" fillId="35" borderId="23" xfId="0" applyNumberFormat="1" applyFont="1" applyFill="1" applyBorder="1" applyAlignment="1" applyProtection="1">
      <alignment horizontal="center" vertical="center"/>
      <protection/>
    </xf>
    <xf numFmtId="0" fontId="5" fillId="35" borderId="14" xfId="0" applyFont="1" applyFill="1" applyBorder="1" applyAlignment="1" applyProtection="1">
      <alignment horizontal="center" vertical="center"/>
      <protection/>
    </xf>
    <xf numFmtId="0" fontId="5" fillId="35" borderId="18" xfId="0" applyFont="1" applyFill="1" applyBorder="1" applyAlignment="1" applyProtection="1">
      <alignment horizontal="center" vertical="center"/>
      <protection/>
    </xf>
    <xf numFmtId="0" fontId="5" fillId="35" borderId="15" xfId="0" applyFont="1" applyFill="1" applyBorder="1" applyAlignment="1" applyProtection="1">
      <alignment horizontal="center" vertical="center"/>
      <protection/>
    </xf>
    <xf numFmtId="0" fontId="14" fillId="33" borderId="19" xfId="0" applyFont="1" applyFill="1" applyBorder="1" applyAlignment="1" applyProtection="1">
      <alignment horizontal="left" vertical="center"/>
      <protection/>
    </xf>
    <xf numFmtId="0" fontId="5" fillId="33" borderId="21" xfId="0" applyFont="1" applyFill="1" applyBorder="1" applyAlignment="1" applyProtection="1">
      <alignment horizontal="left" vertical="center" wrapText="1"/>
      <protection/>
    </xf>
    <xf numFmtId="0" fontId="5" fillId="33" borderId="23" xfId="0" applyFont="1" applyFill="1" applyBorder="1" applyAlignment="1" applyProtection="1">
      <alignment horizontal="left" vertical="center" wrapText="1"/>
      <protection/>
    </xf>
    <xf numFmtId="0" fontId="5" fillId="35" borderId="13" xfId="0" applyFont="1" applyFill="1" applyBorder="1" applyAlignment="1" applyProtection="1">
      <alignment horizontal="left" vertical="center"/>
      <protection/>
    </xf>
    <xf numFmtId="0" fontId="5" fillId="35" borderId="24" xfId="0" applyFont="1" applyFill="1" applyBorder="1" applyAlignment="1" applyProtection="1">
      <alignment horizontal="left" vertical="center"/>
      <protection/>
    </xf>
    <xf numFmtId="0" fontId="5" fillId="35" borderId="32" xfId="0" applyFont="1" applyFill="1" applyBorder="1" applyAlignment="1" applyProtection="1">
      <alignment horizontal="center" vertical="center"/>
      <protection/>
    </xf>
    <xf numFmtId="0" fontId="5" fillId="36" borderId="24" xfId="0" applyFont="1" applyFill="1" applyBorder="1" applyAlignment="1" applyProtection="1">
      <alignment horizontal="center" vertical="center"/>
      <protection locked="0"/>
    </xf>
    <xf numFmtId="0" fontId="5" fillId="36" borderId="20" xfId="0" applyFont="1" applyFill="1" applyBorder="1" applyAlignment="1" applyProtection="1">
      <alignment horizontal="center" vertical="center"/>
      <protection locked="0"/>
    </xf>
    <xf numFmtId="0" fontId="8" fillId="33" borderId="11" xfId="0" applyFont="1" applyFill="1" applyBorder="1" applyAlignment="1" applyProtection="1">
      <alignment horizontal="center" vertical="center"/>
      <protection/>
    </xf>
    <xf numFmtId="0" fontId="8" fillId="33" borderId="23" xfId="0" applyFont="1" applyFill="1" applyBorder="1" applyAlignment="1" applyProtection="1">
      <alignment horizontal="center" vertical="center"/>
      <protection/>
    </xf>
    <xf numFmtId="0" fontId="8" fillId="33" borderId="11" xfId="0" applyFont="1" applyFill="1" applyBorder="1" applyAlignment="1" applyProtection="1" quotePrefix="1">
      <alignment horizontal="center" vertical="center"/>
      <protection/>
    </xf>
    <xf numFmtId="0" fontId="5" fillId="36" borderId="10" xfId="0" applyFont="1" applyFill="1" applyBorder="1" applyAlignment="1" applyProtection="1">
      <alignment horizontal="center" vertical="center"/>
      <protection locked="0"/>
    </xf>
    <xf numFmtId="0" fontId="5" fillId="33" borderId="11" xfId="0" applyFont="1" applyFill="1" applyBorder="1" applyAlignment="1" applyProtection="1">
      <alignment horizontal="left" vertical="center" wrapText="1"/>
      <protection/>
    </xf>
    <xf numFmtId="0" fontId="5" fillId="35" borderId="20" xfId="0" applyFont="1" applyFill="1" applyBorder="1" applyAlignment="1" applyProtection="1">
      <alignment horizontal="center" vertical="center"/>
      <protection/>
    </xf>
    <xf numFmtId="0" fontId="6" fillId="33" borderId="24" xfId="0" applyFont="1" applyFill="1" applyBorder="1" applyAlignment="1" applyProtection="1">
      <alignment horizontal="left" vertical="center" wrapText="1"/>
      <protection/>
    </xf>
    <xf numFmtId="0" fontId="6" fillId="33" borderId="20" xfId="0" applyFont="1" applyFill="1" applyBorder="1" applyAlignment="1" applyProtection="1">
      <alignment horizontal="left" vertical="center" wrapText="1"/>
      <protection/>
    </xf>
    <xf numFmtId="178" fontId="5" fillId="0" borderId="33" xfId="0" applyNumberFormat="1" applyFont="1" applyBorder="1" applyAlignment="1" applyProtection="1">
      <alignment horizontal="center" vertical="center"/>
      <protection/>
    </xf>
    <xf numFmtId="178" fontId="5" fillId="0" borderId="24" xfId="0" applyNumberFormat="1" applyFont="1" applyBorder="1" applyAlignment="1" applyProtection="1">
      <alignment horizontal="center" vertical="center"/>
      <protection/>
    </xf>
    <xf numFmtId="178" fontId="5" fillId="0" borderId="32" xfId="0" applyNumberFormat="1" applyFont="1" applyBorder="1" applyAlignment="1" applyProtection="1">
      <alignment horizontal="center" vertical="center"/>
      <protection/>
    </xf>
    <xf numFmtId="178" fontId="5" fillId="0" borderId="34" xfId="0" applyNumberFormat="1" applyFont="1" applyBorder="1" applyAlignment="1" applyProtection="1">
      <alignment horizontal="center" vertical="center"/>
      <protection/>
    </xf>
    <xf numFmtId="178" fontId="5" fillId="0" borderId="35" xfId="0" applyNumberFormat="1" applyFont="1" applyBorder="1" applyAlignment="1" applyProtection="1">
      <alignment horizontal="center" vertical="center"/>
      <protection/>
    </xf>
    <xf numFmtId="178" fontId="5" fillId="0" borderId="36" xfId="0" applyNumberFormat="1" applyFont="1" applyBorder="1" applyAlignment="1" applyProtection="1">
      <alignment horizontal="center" vertical="center"/>
      <protection/>
    </xf>
    <xf numFmtId="178" fontId="5" fillId="0" borderId="37" xfId="0" applyNumberFormat="1" applyFont="1" applyBorder="1" applyAlignment="1" applyProtection="1">
      <alignment horizontal="center" vertical="center"/>
      <protection/>
    </xf>
    <xf numFmtId="178" fontId="5" fillId="0" borderId="38" xfId="0" applyNumberFormat="1" applyFont="1" applyBorder="1" applyAlignment="1" applyProtection="1">
      <alignment horizontal="center" vertical="center"/>
      <protection/>
    </xf>
    <xf numFmtId="178" fontId="5" fillId="0" borderId="39" xfId="0" applyNumberFormat="1" applyFont="1" applyBorder="1" applyAlignment="1" applyProtection="1">
      <alignment horizontal="center" vertical="center"/>
      <protection/>
    </xf>
    <xf numFmtId="178" fontId="5" fillId="0" borderId="10" xfId="0" applyNumberFormat="1" applyFont="1" applyBorder="1" applyAlignment="1" applyProtection="1">
      <alignment horizontal="center" vertical="center"/>
      <protection/>
    </xf>
    <xf numFmtId="178" fontId="5" fillId="36" borderId="24" xfId="0" applyNumberFormat="1" applyFont="1" applyFill="1" applyBorder="1" applyAlignment="1" applyProtection="1">
      <alignment horizontal="center" vertical="center"/>
      <protection locked="0"/>
    </xf>
    <xf numFmtId="178" fontId="5" fillId="36" borderId="12" xfId="0" applyNumberFormat="1"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xf>
    <xf numFmtId="0" fontId="5" fillId="36" borderId="11" xfId="0" applyFont="1" applyFill="1" applyBorder="1" applyAlignment="1" applyProtection="1">
      <alignment horizontal="center" vertical="center"/>
      <protection locked="0"/>
    </xf>
    <xf numFmtId="0" fontId="5" fillId="36" borderId="23" xfId="0" applyFont="1" applyFill="1" applyBorder="1" applyAlignment="1" applyProtection="1">
      <alignment horizontal="center" vertical="center"/>
      <protection locked="0"/>
    </xf>
    <xf numFmtId="0" fontId="5" fillId="35" borderId="40"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5" fillId="35" borderId="39" xfId="0" applyFont="1" applyFill="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12" fillId="33" borderId="11" xfId="0" applyFont="1" applyFill="1" applyBorder="1" applyAlignment="1" applyProtection="1">
      <alignment horizontal="center" vertical="center"/>
      <protection/>
    </xf>
    <xf numFmtId="0" fontId="12" fillId="33" borderId="23" xfId="0" applyFont="1" applyFill="1" applyBorder="1" applyAlignment="1" applyProtection="1">
      <alignment horizontal="center" vertical="center"/>
      <protection/>
    </xf>
    <xf numFmtId="195" fontId="5" fillId="36" borderId="40" xfId="0" applyNumberFormat="1" applyFont="1" applyFill="1" applyBorder="1" applyAlignment="1" applyProtection="1">
      <alignment horizontal="center" vertical="center"/>
      <protection locked="0"/>
    </xf>
    <xf numFmtId="195" fontId="5" fillId="36" borderId="41" xfId="0" applyNumberFormat="1" applyFont="1" applyFill="1" applyBorder="1" applyAlignment="1" applyProtection="1">
      <alignment horizontal="center" vertical="center"/>
      <protection locked="0"/>
    </xf>
    <xf numFmtId="178" fontId="5" fillId="33" borderId="20" xfId="0" applyNumberFormat="1" applyFont="1" applyFill="1" applyBorder="1" applyAlignment="1" applyProtection="1">
      <alignment horizontal="center" vertical="center"/>
      <protection/>
    </xf>
    <xf numFmtId="178" fontId="5" fillId="33" borderId="14" xfId="0" applyNumberFormat="1" applyFont="1" applyFill="1" applyBorder="1" applyAlignment="1" applyProtection="1">
      <alignment horizontal="center" vertical="center"/>
      <protection/>
    </xf>
    <xf numFmtId="178" fontId="5" fillId="33" borderId="18" xfId="0" applyNumberFormat="1" applyFont="1" applyFill="1" applyBorder="1" applyAlignment="1" applyProtection="1">
      <alignment horizontal="center" vertical="center"/>
      <protection/>
    </xf>
    <xf numFmtId="178" fontId="5" fillId="33" borderId="15" xfId="0" applyNumberFormat="1" applyFont="1" applyFill="1" applyBorder="1" applyAlignment="1" applyProtection="1">
      <alignment horizontal="center" vertical="center"/>
      <protection/>
    </xf>
    <xf numFmtId="178" fontId="5" fillId="33" borderId="42" xfId="0" applyNumberFormat="1" applyFont="1" applyFill="1" applyBorder="1" applyAlignment="1" applyProtection="1">
      <alignment horizontal="center" vertical="center"/>
      <protection/>
    </xf>
    <xf numFmtId="0" fontId="5" fillId="35" borderId="23" xfId="0" applyFont="1" applyFill="1" applyBorder="1" applyAlignment="1" applyProtection="1">
      <alignment horizontal="left" vertical="center"/>
      <protection/>
    </xf>
    <xf numFmtId="0" fontId="5" fillId="35" borderId="10" xfId="0" applyFont="1" applyFill="1" applyBorder="1" applyAlignment="1" applyProtection="1">
      <alignment horizontal="left" vertical="center"/>
      <protection/>
    </xf>
    <xf numFmtId="181" fontId="5" fillId="33" borderId="19" xfId="0" applyNumberFormat="1" applyFont="1" applyFill="1" applyBorder="1" applyAlignment="1" applyProtection="1" quotePrefix="1">
      <alignment horizontal="right" vertical="center" shrinkToFit="1"/>
      <protection/>
    </xf>
    <xf numFmtId="0" fontId="5" fillId="33" borderId="23" xfId="0" applyFont="1" applyFill="1" applyBorder="1" applyAlignment="1" applyProtection="1">
      <alignment horizontal="left" vertical="center"/>
      <protection/>
    </xf>
    <xf numFmtId="181" fontId="5" fillId="33" borderId="21" xfId="0" applyNumberFormat="1" applyFont="1" applyFill="1" applyBorder="1" applyAlignment="1" applyProtection="1">
      <alignment horizontal="right" vertical="center" shrinkToFit="1"/>
      <protection/>
    </xf>
    <xf numFmtId="181" fontId="5" fillId="33" borderId="21" xfId="0" applyNumberFormat="1" applyFont="1" applyFill="1" applyBorder="1" applyAlignment="1" applyProtection="1">
      <alignment horizontal="center" vertical="center"/>
      <protection/>
    </xf>
    <xf numFmtId="181" fontId="5" fillId="33" borderId="23" xfId="0" applyNumberFormat="1" applyFont="1" applyFill="1" applyBorder="1" applyAlignment="1" applyProtection="1">
      <alignment horizontal="center" vertical="center"/>
      <protection/>
    </xf>
    <xf numFmtId="181" fontId="5" fillId="36" borderId="10" xfId="0" applyNumberFormat="1"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xf>
    <xf numFmtId="0" fontId="5" fillId="33" borderId="19"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0" fontId="5" fillId="33" borderId="16" xfId="0" applyFont="1" applyFill="1" applyBorder="1" applyAlignment="1" applyProtection="1">
      <alignment horizontal="center" vertical="center"/>
      <protection/>
    </xf>
    <xf numFmtId="0" fontId="5" fillId="33" borderId="17" xfId="0"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xf>
    <xf numFmtId="0" fontId="5" fillId="33" borderId="18" xfId="0"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xf>
    <xf numFmtId="0" fontId="5" fillId="33" borderId="19"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8" fillId="33" borderId="12" xfId="0" applyFont="1" applyFill="1" applyBorder="1" applyAlignment="1" applyProtection="1" quotePrefix="1">
      <alignment horizontal="center" vertical="center"/>
      <protection/>
    </xf>
    <xf numFmtId="179" fontId="5" fillId="36" borderId="10" xfId="0" applyNumberFormat="1" applyFont="1" applyFill="1" applyBorder="1" applyAlignment="1" applyProtection="1">
      <alignment horizontal="center" vertical="center" wrapText="1"/>
      <protection locked="0"/>
    </xf>
    <xf numFmtId="0" fontId="9" fillId="0" borderId="0" xfId="0" applyFont="1" applyAlignment="1" applyProtection="1">
      <alignment horizontal="left" vertical="center"/>
      <protection/>
    </xf>
    <xf numFmtId="0" fontId="15" fillId="33" borderId="11" xfId="0" applyFont="1" applyFill="1" applyBorder="1" applyAlignment="1" applyProtection="1">
      <alignment horizontal="left" vertical="center"/>
      <protection/>
    </xf>
    <xf numFmtId="0" fontId="15" fillId="33" borderId="21" xfId="0" applyFont="1" applyFill="1" applyBorder="1" applyAlignment="1" applyProtection="1">
      <alignment horizontal="left" vertical="center"/>
      <protection/>
    </xf>
    <xf numFmtId="0" fontId="15" fillId="33" borderId="23" xfId="0" applyFont="1" applyFill="1" applyBorder="1" applyAlignment="1" applyProtection="1">
      <alignment horizontal="left" vertical="center"/>
      <protection/>
    </xf>
    <xf numFmtId="0" fontId="5" fillId="36" borderId="11" xfId="0" applyFont="1" applyFill="1" applyBorder="1" applyAlignment="1" applyProtection="1">
      <alignment horizontal="left" vertical="center"/>
      <protection locked="0"/>
    </xf>
    <xf numFmtId="0" fontId="5" fillId="36" borderId="21" xfId="0" applyFont="1" applyFill="1" applyBorder="1" applyAlignment="1" applyProtection="1">
      <alignment horizontal="left" vertical="center"/>
      <protection locked="0"/>
    </xf>
    <xf numFmtId="0" fontId="5" fillId="36" borderId="23" xfId="0" applyFont="1" applyFill="1" applyBorder="1" applyAlignment="1" applyProtection="1">
      <alignment horizontal="left" vertical="center"/>
      <protection locked="0"/>
    </xf>
    <xf numFmtId="0" fontId="6" fillId="33" borderId="11" xfId="0" applyFont="1" applyFill="1" applyBorder="1" applyAlignment="1" applyProtection="1">
      <alignment horizontal="left" vertical="top" wrapText="1"/>
      <protection/>
    </xf>
    <xf numFmtId="0" fontId="6" fillId="33" borderId="21" xfId="0" applyFont="1" applyFill="1" applyBorder="1" applyAlignment="1" applyProtection="1">
      <alignment horizontal="left" vertical="top" wrapText="1"/>
      <protection/>
    </xf>
    <xf numFmtId="0" fontId="6" fillId="33" borderId="23" xfId="0" applyFont="1" applyFill="1" applyBorder="1" applyAlignment="1" applyProtection="1">
      <alignment horizontal="left" vertical="top" wrapText="1"/>
      <protection/>
    </xf>
    <xf numFmtId="0" fontId="15" fillId="33" borderId="11" xfId="0" applyFont="1" applyFill="1" applyBorder="1" applyAlignment="1" applyProtection="1">
      <alignment horizontal="left" vertical="top" wrapText="1"/>
      <protection/>
    </xf>
    <xf numFmtId="0" fontId="15" fillId="33" borderId="21" xfId="0" applyFont="1" applyFill="1" applyBorder="1" applyAlignment="1" applyProtection="1">
      <alignment horizontal="left" vertical="top" wrapText="1"/>
      <protection/>
    </xf>
    <xf numFmtId="0" fontId="15" fillId="33" borderId="23" xfId="0" applyFont="1" applyFill="1" applyBorder="1" applyAlignment="1" applyProtection="1">
      <alignment horizontal="left" vertical="top" wrapText="1"/>
      <protection/>
    </xf>
    <xf numFmtId="0" fontId="6" fillId="33" borderId="11" xfId="0" applyFont="1" applyFill="1" applyBorder="1" applyAlignment="1" applyProtection="1">
      <alignment horizontal="left" vertical="top"/>
      <protection/>
    </xf>
    <xf numFmtId="0" fontId="6" fillId="33" borderId="21" xfId="0" applyFont="1" applyFill="1" applyBorder="1" applyAlignment="1" applyProtection="1">
      <alignment horizontal="left" vertical="top"/>
      <protection/>
    </xf>
    <xf numFmtId="0" fontId="6" fillId="33" borderId="23" xfId="0" applyFont="1" applyFill="1" applyBorder="1" applyAlignment="1" applyProtection="1">
      <alignment horizontal="left" vertical="top"/>
      <protection/>
    </xf>
    <xf numFmtId="0" fontId="6" fillId="33" borderId="12" xfId="0" applyFont="1" applyFill="1" applyBorder="1" applyAlignment="1" applyProtection="1">
      <alignment horizontal="left" vertical="top" wrapText="1"/>
      <protection/>
    </xf>
    <xf numFmtId="0" fontId="6" fillId="33" borderId="19" xfId="0" applyFont="1" applyFill="1" applyBorder="1" applyAlignment="1" applyProtection="1">
      <alignment horizontal="left" vertical="top" wrapText="1"/>
      <protection/>
    </xf>
    <xf numFmtId="0" fontId="6" fillId="33" borderId="13" xfId="0" applyFont="1" applyFill="1" applyBorder="1" applyAlignment="1" applyProtection="1">
      <alignment horizontal="left" vertical="top" wrapText="1"/>
      <protection/>
    </xf>
    <xf numFmtId="0" fontId="6" fillId="33" borderId="16" xfId="0" applyFont="1" applyFill="1" applyBorder="1" applyAlignment="1" applyProtection="1">
      <alignment horizontal="left" vertical="top" wrapText="1"/>
      <protection/>
    </xf>
    <xf numFmtId="0" fontId="6" fillId="33" borderId="0" xfId="0" applyFont="1" applyFill="1" applyBorder="1" applyAlignment="1" applyProtection="1">
      <alignment horizontal="left" vertical="top" wrapText="1"/>
      <protection/>
    </xf>
    <xf numFmtId="0" fontId="6" fillId="33" borderId="17" xfId="0" applyFont="1" applyFill="1" applyBorder="1" applyAlignment="1" applyProtection="1">
      <alignment horizontal="left" vertical="top" wrapText="1"/>
      <protection/>
    </xf>
    <xf numFmtId="0" fontId="6" fillId="33" borderId="14" xfId="0" applyFont="1" applyFill="1" applyBorder="1" applyAlignment="1" applyProtection="1">
      <alignment horizontal="left" vertical="top" wrapText="1"/>
      <protection/>
    </xf>
    <xf numFmtId="0" fontId="6" fillId="33" borderId="18" xfId="0" applyFont="1" applyFill="1" applyBorder="1" applyAlignment="1" applyProtection="1">
      <alignment horizontal="left" vertical="top" wrapText="1"/>
      <protection/>
    </xf>
    <xf numFmtId="0" fontId="6" fillId="33" borderId="15" xfId="0" applyFont="1" applyFill="1" applyBorder="1" applyAlignment="1" applyProtection="1">
      <alignment horizontal="left" vertical="top" wrapText="1"/>
      <protection/>
    </xf>
    <xf numFmtId="0" fontId="5" fillId="35" borderId="21" xfId="0" applyFont="1" applyFill="1" applyBorder="1" applyAlignment="1" applyProtection="1">
      <alignment horizontal="left" vertical="center"/>
      <protection/>
    </xf>
    <xf numFmtId="195" fontId="5" fillId="33" borderId="43" xfId="0" applyNumberFormat="1" applyFont="1" applyFill="1" applyBorder="1" applyAlignment="1" applyProtection="1">
      <alignment horizontal="center" vertical="center"/>
      <protection/>
    </xf>
    <xf numFmtId="195" fontId="5" fillId="33" borderId="40" xfId="0" applyNumberFormat="1" applyFont="1" applyFill="1" applyBorder="1" applyAlignment="1" applyProtection="1">
      <alignment horizontal="center" vertical="center"/>
      <protection/>
    </xf>
    <xf numFmtId="0" fontId="5" fillId="33" borderId="44" xfId="0" applyFont="1" applyFill="1" applyBorder="1" applyAlignment="1" applyProtection="1">
      <alignment horizontal="center" vertical="center"/>
      <protection/>
    </xf>
    <xf numFmtId="0" fontId="5" fillId="33" borderId="45" xfId="0" applyFont="1" applyFill="1" applyBorder="1" applyAlignment="1" applyProtection="1">
      <alignment horizontal="center" vertical="center"/>
      <protection/>
    </xf>
    <xf numFmtId="0" fontId="5" fillId="35" borderId="24" xfId="0" applyFont="1" applyFill="1" applyBorder="1" applyAlignment="1">
      <alignment horizontal="center" vertical="center"/>
    </xf>
    <xf numFmtId="178" fontId="5" fillId="36" borderId="24" xfId="0" applyNumberFormat="1" applyFont="1" applyFill="1" applyBorder="1" applyAlignment="1" applyProtection="1">
      <alignment horizontal="center" vertical="center" shrinkToFit="1"/>
      <protection locked="0"/>
    </xf>
    <xf numFmtId="0" fontId="15" fillId="33" borderId="12" xfId="0" applyFont="1" applyFill="1" applyBorder="1" applyAlignment="1">
      <alignment vertical="top" wrapText="1"/>
    </xf>
    <xf numFmtId="0" fontId="15" fillId="33" borderId="19" xfId="0" applyFont="1" applyFill="1" applyBorder="1" applyAlignment="1">
      <alignment vertical="top" wrapText="1"/>
    </xf>
    <xf numFmtId="0" fontId="15" fillId="33" borderId="13" xfId="0" applyFont="1" applyFill="1" applyBorder="1" applyAlignment="1">
      <alignment vertical="top" wrapText="1"/>
    </xf>
    <xf numFmtId="0" fontId="15" fillId="33" borderId="16" xfId="0" applyFont="1" applyFill="1" applyBorder="1" applyAlignment="1">
      <alignment vertical="top" wrapText="1"/>
    </xf>
    <xf numFmtId="0" fontId="15" fillId="33" borderId="0" xfId="0" applyFont="1" applyFill="1" applyBorder="1" applyAlignment="1">
      <alignment vertical="top" wrapText="1"/>
    </xf>
    <xf numFmtId="0" fontId="15" fillId="33" borderId="17" xfId="0" applyFont="1" applyFill="1" applyBorder="1" applyAlignment="1">
      <alignment vertical="top" wrapText="1"/>
    </xf>
    <xf numFmtId="0" fontId="15" fillId="33" borderId="14" xfId="0" applyFont="1" applyFill="1" applyBorder="1" applyAlignment="1">
      <alignment vertical="top" wrapText="1"/>
    </xf>
    <xf numFmtId="0" fontId="15" fillId="33" borderId="18" xfId="0" applyFont="1" applyFill="1" applyBorder="1" applyAlignment="1">
      <alignment vertical="top" wrapText="1"/>
    </xf>
    <xf numFmtId="0" fontId="15" fillId="33" borderId="15" xfId="0" applyFont="1" applyFill="1" applyBorder="1" applyAlignment="1">
      <alignment vertical="top" wrapText="1"/>
    </xf>
    <xf numFmtId="0" fontId="6" fillId="36" borderId="21" xfId="0" applyFont="1" applyFill="1" applyBorder="1" applyAlignment="1" applyProtection="1">
      <alignment horizontal="left" vertical="center" wrapText="1"/>
      <protection locked="0"/>
    </xf>
    <xf numFmtId="0" fontId="6" fillId="36" borderId="23" xfId="0" applyFont="1" applyFill="1" applyBorder="1" applyAlignment="1" applyProtection="1">
      <alignment horizontal="left" vertical="center" wrapText="1"/>
      <protection locked="0"/>
    </xf>
    <xf numFmtId="179" fontId="5" fillId="35" borderId="12" xfId="0" applyNumberFormat="1" applyFont="1" applyFill="1" applyBorder="1" applyAlignment="1" applyProtection="1">
      <alignment horizontal="center" vertical="center"/>
      <protection/>
    </xf>
    <xf numFmtId="179" fontId="5" fillId="35" borderId="13" xfId="0" applyNumberFormat="1" applyFont="1" applyFill="1" applyBorder="1" applyAlignment="1" applyProtection="1">
      <alignment horizontal="center" vertical="center"/>
      <protection/>
    </xf>
    <xf numFmtId="179" fontId="5" fillId="35" borderId="14" xfId="0" applyNumberFormat="1" applyFont="1" applyFill="1" applyBorder="1" applyAlignment="1" applyProtection="1">
      <alignment horizontal="center" vertical="center"/>
      <protection/>
    </xf>
    <xf numFmtId="179" fontId="5" fillId="35" borderId="15" xfId="0" applyNumberFormat="1" applyFont="1" applyFill="1" applyBorder="1" applyAlignment="1" applyProtection="1">
      <alignment horizontal="center" vertical="center"/>
      <protection/>
    </xf>
    <xf numFmtId="0" fontId="5" fillId="35" borderId="46" xfId="0" applyFont="1" applyFill="1" applyBorder="1" applyAlignment="1">
      <alignment horizontal="center" vertical="center"/>
    </xf>
    <xf numFmtId="0" fontId="5" fillId="35" borderId="21" xfId="0" applyFont="1" applyFill="1" applyBorder="1" applyAlignment="1">
      <alignment horizontal="center" vertical="center"/>
    </xf>
    <xf numFmtId="0" fontId="5" fillId="0" borderId="25" xfId="0" applyFont="1" applyBorder="1" applyAlignment="1">
      <alignment horizontal="center" vertical="center" shrinkToFit="1"/>
    </xf>
    <xf numFmtId="178" fontId="5" fillId="36" borderId="10" xfId="0" applyNumberFormat="1" applyFont="1" applyFill="1" applyBorder="1" applyAlignment="1" applyProtection="1">
      <alignment horizontal="center" vertical="center" shrinkToFit="1"/>
      <protection locked="0"/>
    </xf>
    <xf numFmtId="0" fontId="5" fillId="35" borderId="11" xfId="0" applyFont="1" applyFill="1" applyBorder="1" applyAlignment="1">
      <alignment horizontal="center" vertical="center"/>
    </xf>
    <xf numFmtId="181" fontId="5" fillId="36" borderId="11" xfId="0" applyNumberFormat="1" applyFont="1" applyFill="1" applyBorder="1" applyAlignment="1" applyProtection="1">
      <alignment horizontal="center" vertical="center"/>
      <protection locked="0"/>
    </xf>
    <xf numFmtId="181" fontId="5" fillId="36" borderId="21" xfId="0" applyNumberFormat="1" applyFont="1" applyFill="1" applyBorder="1" applyAlignment="1" applyProtection="1">
      <alignment horizontal="center" vertical="center"/>
      <protection locked="0"/>
    </xf>
    <xf numFmtId="181" fontId="5" fillId="36" borderId="23" xfId="0" applyNumberFormat="1" applyFont="1" applyFill="1" applyBorder="1" applyAlignment="1" applyProtection="1">
      <alignment horizontal="center" vertical="center"/>
      <protection locked="0"/>
    </xf>
    <xf numFmtId="181" fontId="5" fillId="33" borderId="11" xfId="0" applyNumberFormat="1" applyFont="1" applyFill="1" applyBorder="1" applyAlignment="1" applyProtection="1">
      <alignment horizontal="center" vertical="center"/>
      <protection/>
    </xf>
    <xf numFmtId="0" fontId="5" fillId="35" borderId="12"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3" fillId="33" borderId="19" xfId="0" applyFont="1" applyFill="1" applyBorder="1" applyAlignment="1" applyProtection="1">
      <alignment horizontal="center" vertical="center" shrinkToFit="1"/>
      <protection/>
    </xf>
    <xf numFmtId="0" fontId="3" fillId="33" borderId="0" xfId="0" applyFont="1" applyFill="1" applyBorder="1" applyAlignment="1" applyProtection="1">
      <alignment horizontal="center" vertical="center" shrinkToFit="1"/>
      <protection/>
    </xf>
    <xf numFmtId="0" fontId="3" fillId="33" borderId="18" xfId="0" applyFont="1" applyFill="1" applyBorder="1" applyAlignment="1" applyProtection="1">
      <alignment horizontal="center" vertical="center" shrinkToFit="1"/>
      <protection/>
    </xf>
    <xf numFmtId="178" fontId="5" fillId="36" borderId="11" xfId="0" applyNumberFormat="1" applyFont="1" applyFill="1" applyBorder="1" applyAlignment="1" applyProtection="1">
      <alignment horizontal="center" vertical="center" shrinkToFit="1"/>
      <protection locked="0"/>
    </xf>
    <xf numFmtId="178" fontId="3" fillId="0" borderId="46" xfId="0" applyNumberFormat="1" applyFont="1" applyBorder="1" applyAlignment="1">
      <alignment horizontal="center" vertical="center" shrinkToFit="1"/>
    </xf>
    <xf numFmtId="178" fontId="3" fillId="0" borderId="21" xfId="0" applyNumberFormat="1" applyFont="1" applyBorder="1" applyAlignment="1">
      <alignment horizontal="center" vertical="center" shrinkToFit="1"/>
    </xf>
    <xf numFmtId="178" fontId="3" fillId="0" borderId="23" xfId="0" applyNumberFormat="1" applyFont="1" applyBorder="1" applyAlignment="1">
      <alignment horizontal="center" vertical="center" shrinkToFit="1"/>
    </xf>
    <xf numFmtId="178" fontId="5" fillId="36" borderId="12" xfId="0" applyNumberFormat="1" applyFont="1" applyFill="1" applyBorder="1" applyAlignment="1" applyProtection="1">
      <alignment horizontal="center" vertical="center" shrinkToFit="1"/>
      <protection locked="0"/>
    </xf>
    <xf numFmtId="178" fontId="3" fillId="0" borderId="47" xfId="0" applyNumberFormat="1" applyFont="1" applyBorder="1" applyAlignment="1">
      <alignment horizontal="center" vertical="center" shrinkToFit="1"/>
    </xf>
    <xf numFmtId="178" fontId="3" fillId="0" borderId="19" xfId="0" applyNumberFormat="1" applyFont="1" applyBorder="1" applyAlignment="1">
      <alignment horizontal="center" vertical="center" shrinkToFit="1"/>
    </xf>
    <xf numFmtId="178" fontId="3" fillId="0" borderId="13" xfId="0" applyNumberFormat="1" applyFont="1" applyBorder="1" applyAlignment="1">
      <alignment horizontal="center" vertical="center" shrinkToFit="1"/>
    </xf>
    <xf numFmtId="0" fontId="5" fillId="33" borderId="11" xfId="0" applyFont="1" applyFill="1" applyBorder="1" applyAlignment="1">
      <alignment horizontal="left" vertical="center"/>
    </xf>
    <xf numFmtId="0" fontId="5" fillId="33" borderId="21" xfId="0" applyFont="1" applyFill="1" applyBorder="1" applyAlignment="1">
      <alignment horizontal="left" vertical="center"/>
    </xf>
    <xf numFmtId="0" fontId="5" fillId="33" borderId="23" xfId="0" applyFont="1" applyFill="1" applyBorder="1" applyAlignment="1">
      <alignment horizontal="left" vertical="center"/>
    </xf>
    <xf numFmtId="0" fontId="14" fillId="33" borderId="21" xfId="0" applyFont="1" applyFill="1" applyBorder="1" applyAlignment="1">
      <alignment horizontal="left" vertical="center"/>
    </xf>
    <xf numFmtId="0" fontId="5" fillId="35" borderId="32" xfId="0" applyFont="1" applyFill="1" applyBorder="1" applyAlignment="1">
      <alignment horizontal="center" vertical="center"/>
    </xf>
    <xf numFmtId="178" fontId="3" fillId="0" borderId="32" xfId="0" applyNumberFormat="1" applyFont="1" applyBorder="1" applyAlignment="1">
      <alignment horizontal="center" vertical="center" shrinkToFit="1"/>
    </xf>
    <xf numFmtId="178" fontId="3" fillId="0" borderId="34" xfId="0" applyNumberFormat="1" applyFont="1" applyBorder="1" applyAlignment="1">
      <alignment horizontal="center" vertical="center" shrinkToFit="1"/>
    </xf>
    <xf numFmtId="178" fontId="3" fillId="0" borderId="36" xfId="0" applyNumberFormat="1" applyFont="1" applyBorder="1" applyAlignment="1">
      <alignment horizontal="center" vertical="center" shrinkToFit="1"/>
    </xf>
    <xf numFmtId="178" fontId="3" fillId="0" borderId="37" xfId="0" applyNumberFormat="1" applyFont="1" applyBorder="1" applyAlignment="1">
      <alignment horizontal="center" vertical="center" shrinkToFit="1"/>
    </xf>
    <xf numFmtId="178" fontId="3" fillId="0" borderId="48" xfId="0" applyNumberFormat="1" applyFont="1" applyBorder="1" applyAlignment="1">
      <alignment horizontal="center" vertical="center" shrinkToFit="1"/>
    </xf>
    <xf numFmtId="178" fontId="3" fillId="0" borderId="35" xfId="0" applyNumberFormat="1" applyFont="1" applyBorder="1" applyAlignment="1">
      <alignment horizontal="center" vertical="center" shrinkToFit="1"/>
    </xf>
    <xf numFmtId="0" fontId="6" fillId="33" borderId="12" xfId="0" applyFont="1" applyFill="1" applyBorder="1" applyAlignment="1" applyProtection="1">
      <alignment vertical="top" wrapText="1"/>
      <protection/>
    </xf>
    <xf numFmtId="0" fontId="6" fillId="33" borderId="19" xfId="0" applyFont="1" applyFill="1" applyBorder="1" applyAlignment="1" applyProtection="1">
      <alignment vertical="top" wrapText="1"/>
      <protection/>
    </xf>
    <xf numFmtId="0" fontId="6" fillId="33" borderId="13" xfId="0" applyFont="1" applyFill="1" applyBorder="1" applyAlignment="1" applyProtection="1">
      <alignment vertical="top" wrapText="1"/>
      <protection/>
    </xf>
    <xf numFmtId="0" fontId="6" fillId="33" borderId="16" xfId="0" applyFont="1" applyFill="1" applyBorder="1" applyAlignment="1" applyProtection="1">
      <alignment vertical="top" wrapText="1"/>
      <protection/>
    </xf>
    <xf numFmtId="0" fontId="6" fillId="33" borderId="0" xfId="0" applyFont="1" applyFill="1" applyBorder="1" applyAlignment="1" applyProtection="1">
      <alignment vertical="top" wrapText="1"/>
      <protection/>
    </xf>
    <xf numFmtId="0" fontId="6" fillId="33" borderId="17" xfId="0" applyFont="1" applyFill="1" applyBorder="1" applyAlignment="1" applyProtection="1">
      <alignment vertical="top" wrapText="1"/>
      <protection/>
    </xf>
    <xf numFmtId="0" fontId="6" fillId="33" borderId="14" xfId="0" applyFont="1" applyFill="1" applyBorder="1" applyAlignment="1" applyProtection="1">
      <alignment vertical="top" wrapText="1"/>
      <protection/>
    </xf>
    <xf numFmtId="0" fontId="6" fillId="33" borderId="18" xfId="0" applyFont="1" applyFill="1" applyBorder="1" applyAlignment="1" applyProtection="1">
      <alignment vertical="top" wrapText="1"/>
      <protection/>
    </xf>
    <xf numFmtId="0" fontId="6" fillId="33" borderId="15" xfId="0" applyFont="1" applyFill="1" applyBorder="1" applyAlignment="1" applyProtection="1">
      <alignmen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良い" xfId="63"/>
  </cellStyles>
  <dxfs count="14">
    <dxf>
      <fill>
        <patternFill patternType="darkGray"/>
      </fill>
    </dxf>
    <dxf>
      <fill>
        <patternFill patternType="darkGray"/>
      </fill>
    </dxf>
    <dxf>
      <font>
        <color theme="0"/>
      </font>
    </dxf>
    <dxf>
      <font>
        <name val="ＭＳ Ｐゴシック"/>
        <color theme="0"/>
      </font>
    </dxf>
    <dxf>
      <font>
        <name val="ＭＳ Ｐゴシック"/>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88</xdr:row>
      <xdr:rowOff>47625</xdr:rowOff>
    </xdr:from>
    <xdr:to>
      <xdr:col>17</xdr:col>
      <xdr:colOff>114300</xdr:colOff>
      <xdr:row>90</xdr:row>
      <xdr:rowOff>200025</xdr:rowOff>
    </xdr:to>
    <xdr:sp>
      <xdr:nvSpPr>
        <xdr:cNvPr id="1" name="右中かっこ 1"/>
        <xdr:cNvSpPr>
          <a:spLocks/>
        </xdr:cNvSpPr>
      </xdr:nvSpPr>
      <xdr:spPr>
        <a:xfrm>
          <a:off x="3238500" y="19659600"/>
          <a:ext cx="114300" cy="6477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190500</xdr:colOff>
      <xdr:row>95</xdr:row>
      <xdr:rowOff>38100</xdr:rowOff>
    </xdr:from>
    <xdr:to>
      <xdr:col>17</xdr:col>
      <xdr:colOff>104775</xdr:colOff>
      <xdr:row>96</xdr:row>
      <xdr:rowOff>219075</xdr:rowOff>
    </xdr:to>
    <xdr:sp>
      <xdr:nvSpPr>
        <xdr:cNvPr id="2" name="右中かっこ 2"/>
        <xdr:cNvSpPr>
          <a:spLocks/>
        </xdr:cNvSpPr>
      </xdr:nvSpPr>
      <xdr:spPr>
        <a:xfrm>
          <a:off x="3238500" y="21259800"/>
          <a:ext cx="104775" cy="42862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I209"/>
  <sheetViews>
    <sheetView tabSelected="1" view="pageBreakPreview" zoomScaleSheetLayoutView="100" zoomScalePageLayoutView="0" workbookViewId="0" topLeftCell="A28">
      <selection activeCell="W96" sqref="W96:Y98"/>
    </sheetView>
  </sheetViews>
  <sheetFormatPr defaultColWidth="3.28125" defaultRowHeight="19.5" customHeight="1" outlineLevelRow="1" outlineLevelCol="1"/>
  <cols>
    <col min="1" max="1" width="2.8515625" style="56" customWidth="1"/>
    <col min="2" max="32" width="2.8515625" style="14" customWidth="1"/>
    <col min="33" max="60" width="3.28125" style="14" hidden="1" customWidth="1" outlineLevel="1"/>
    <col min="61" max="61" width="3.28125" style="14" customWidth="1" collapsed="1"/>
    <col min="62" max="16384" width="3.28125" style="14" customWidth="1"/>
  </cols>
  <sheetData>
    <row r="1" spans="1:60" ht="19.5" customHeight="1">
      <c r="A1" s="343" t="s">
        <v>212</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row>
    <row r="2" spans="1:60" ht="19.5" customHeight="1">
      <c r="A2" s="15" t="s">
        <v>116</v>
      </c>
      <c r="B2" s="368" t="s">
        <v>117</v>
      </c>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22"/>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row>
    <row r="3" spans="1:61" ht="19.5" customHeight="1">
      <c r="A3" s="22" t="s">
        <v>129</v>
      </c>
      <c r="B3" s="175" t="s">
        <v>118</v>
      </c>
      <c r="C3" s="175"/>
      <c r="D3" s="175"/>
      <c r="E3" s="175"/>
      <c r="F3" s="175"/>
      <c r="G3" s="175"/>
      <c r="H3" s="175"/>
      <c r="I3" s="175"/>
      <c r="J3" s="175"/>
      <c r="K3" s="175"/>
      <c r="L3" s="175"/>
      <c r="M3" s="175"/>
      <c r="N3" s="75"/>
      <c r="O3" s="39" t="s">
        <v>126</v>
      </c>
      <c r="P3" s="175" t="s">
        <v>119</v>
      </c>
      <c r="Q3" s="175"/>
      <c r="R3" s="175"/>
      <c r="S3" s="175"/>
      <c r="T3" s="175"/>
      <c r="U3" s="175"/>
      <c r="V3" s="175"/>
      <c r="W3" s="175"/>
      <c r="X3" s="175"/>
      <c r="Y3" s="175"/>
      <c r="Z3" s="175"/>
      <c r="AA3" s="175"/>
      <c r="AB3" s="175"/>
      <c r="AC3" s="175"/>
      <c r="AD3" s="75"/>
      <c r="AE3" s="75"/>
      <c r="AF3" s="81"/>
      <c r="AG3" s="78"/>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95"/>
    </row>
    <row r="4" spans="1:61" ht="19.5" customHeight="1">
      <c r="A4" s="16"/>
      <c r="B4" s="347"/>
      <c r="C4" s="348"/>
      <c r="D4" s="348"/>
      <c r="E4" s="348"/>
      <c r="F4" s="348"/>
      <c r="G4" s="348"/>
      <c r="H4" s="348"/>
      <c r="I4" s="348"/>
      <c r="J4" s="348"/>
      <c r="K4" s="348"/>
      <c r="L4" s="348"/>
      <c r="M4" s="349"/>
      <c r="N4" s="78"/>
      <c r="O4" s="78"/>
      <c r="P4" s="306" t="s">
        <v>127</v>
      </c>
      <c r="Q4" s="306"/>
      <c r="R4" s="307"/>
      <c r="S4" s="308"/>
      <c r="T4" s="82" t="s">
        <v>130</v>
      </c>
      <c r="U4" s="347"/>
      <c r="V4" s="348"/>
      <c r="W4" s="348"/>
      <c r="X4" s="348"/>
      <c r="Y4" s="348"/>
      <c r="Z4" s="348"/>
      <c r="AA4" s="348"/>
      <c r="AB4" s="348"/>
      <c r="AC4" s="348"/>
      <c r="AD4" s="348"/>
      <c r="AE4" s="349"/>
      <c r="AF4" s="17"/>
      <c r="AG4" s="86"/>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95"/>
    </row>
    <row r="5" spans="1:61" ht="19.5" customHeight="1">
      <c r="A5" s="16" t="s">
        <v>133</v>
      </c>
      <c r="B5" s="212" t="s">
        <v>120</v>
      </c>
      <c r="C5" s="212"/>
      <c r="D5" s="212"/>
      <c r="E5" s="212"/>
      <c r="F5" s="212"/>
      <c r="G5" s="212"/>
      <c r="H5" s="212"/>
      <c r="I5" s="212"/>
      <c r="J5" s="212"/>
      <c r="K5" s="212"/>
      <c r="L5" s="212"/>
      <c r="M5" s="212"/>
      <c r="N5" s="78"/>
      <c r="O5" s="82" t="s">
        <v>124</v>
      </c>
      <c r="P5" s="212" t="s">
        <v>121</v>
      </c>
      <c r="Q5" s="212"/>
      <c r="R5" s="212"/>
      <c r="S5" s="212"/>
      <c r="T5" s="212"/>
      <c r="U5" s="212"/>
      <c r="V5" s="212"/>
      <c r="W5" s="212"/>
      <c r="X5" s="212"/>
      <c r="Y5" s="212"/>
      <c r="Z5" s="212"/>
      <c r="AA5" s="212"/>
      <c r="AB5" s="212"/>
      <c r="AC5" s="212"/>
      <c r="AD5" s="78"/>
      <c r="AE5" s="78"/>
      <c r="AF5" s="79"/>
      <c r="AG5" s="78"/>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95"/>
    </row>
    <row r="6" spans="1:61" ht="19.5" customHeight="1">
      <c r="A6" s="16"/>
      <c r="B6" s="310" t="s">
        <v>211</v>
      </c>
      <c r="C6" s="310"/>
      <c r="D6" s="289">
        <v>6</v>
      </c>
      <c r="E6" s="289"/>
      <c r="F6" s="82" t="s">
        <v>128</v>
      </c>
      <c r="G6" s="307">
        <v>4</v>
      </c>
      <c r="H6" s="308"/>
      <c r="I6" s="82" t="s">
        <v>131</v>
      </c>
      <c r="J6" s="307">
        <v>1</v>
      </c>
      <c r="K6" s="308"/>
      <c r="L6" s="82" t="s">
        <v>132</v>
      </c>
      <c r="M6" s="78"/>
      <c r="N6" s="78"/>
      <c r="O6" s="78"/>
      <c r="P6" s="289"/>
      <c r="Q6" s="289"/>
      <c r="R6" s="289"/>
      <c r="S6" s="289"/>
      <c r="T6" s="82" t="s">
        <v>128</v>
      </c>
      <c r="U6" s="307"/>
      <c r="V6" s="308"/>
      <c r="W6" s="82" t="s">
        <v>131</v>
      </c>
      <c r="X6" s="307"/>
      <c r="Y6" s="308"/>
      <c r="Z6" s="82" t="s">
        <v>132</v>
      </c>
      <c r="AA6" s="78"/>
      <c r="AB6" s="78"/>
      <c r="AC6" s="78"/>
      <c r="AD6" s="78"/>
      <c r="AE6" s="78"/>
      <c r="AF6" s="79"/>
      <c r="AG6" s="78"/>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95"/>
    </row>
    <row r="7" spans="1:60" ht="19.5" customHeight="1">
      <c r="A7" s="16" t="s">
        <v>122</v>
      </c>
      <c r="B7" s="212" t="s">
        <v>123</v>
      </c>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80"/>
      <c r="AD7" s="78"/>
      <c r="AE7" s="78"/>
      <c r="AF7" s="79"/>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row>
    <row r="8" spans="1:60" ht="19.5" customHeight="1">
      <c r="A8" s="16"/>
      <c r="B8" s="133"/>
      <c r="C8" s="183" t="s">
        <v>125</v>
      </c>
      <c r="D8" s="184"/>
      <c r="E8" s="184"/>
      <c r="F8" s="184"/>
      <c r="G8" s="184"/>
      <c r="H8" s="226" t="s">
        <v>213</v>
      </c>
      <c r="I8" s="227"/>
      <c r="J8" s="227"/>
      <c r="K8" s="227"/>
      <c r="L8" s="227"/>
      <c r="M8" s="227"/>
      <c r="N8" s="227"/>
      <c r="O8" s="227"/>
      <c r="P8" s="227"/>
      <c r="Q8" s="227"/>
      <c r="R8" s="227"/>
      <c r="S8" s="227"/>
      <c r="T8" s="227"/>
      <c r="U8" s="227"/>
      <c r="V8" s="227"/>
      <c r="W8" s="227"/>
      <c r="X8" s="227"/>
      <c r="Y8" s="227"/>
      <c r="Z8" s="227"/>
      <c r="AA8" s="227"/>
      <c r="AB8" s="227"/>
      <c r="AC8" s="227"/>
      <c r="AD8" s="227"/>
      <c r="AE8" s="228"/>
      <c r="AF8" s="79"/>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row>
    <row r="9" spans="1:60" ht="19.5" customHeight="1">
      <c r="A9" s="16"/>
      <c r="B9" s="133"/>
      <c r="C9" s="76" t="s">
        <v>209</v>
      </c>
      <c r="D9" s="77"/>
      <c r="E9" s="77"/>
      <c r="F9" s="77"/>
      <c r="G9" s="77"/>
      <c r="H9" s="344" t="s">
        <v>215</v>
      </c>
      <c r="I9" s="345"/>
      <c r="J9" s="345"/>
      <c r="K9" s="345"/>
      <c r="L9" s="345"/>
      <c r="M9" s="345"/>
      <c r="N9" s="345"/>
      <c r="O9" s="345"/>
      <c r="P9" s="345"/>
      <c r="Q9" s="345"/>
      <c r="R9" s="345"/>
      <c r="S9" s="345"/>
      <c r="T9" s="345"/>
      <c r="U9" s="345"/>
      <c r="V9" s="345"/>
      <c r="W9" s="345"/>
      <c r="X9" s="345"/>
      <c r="Y9" s="345"/>
      <c r="Z9" s="345"/>
      <c r="AA9" s="345"/>
      <c r="AB9" s="345"/>
      <c r="AC9" s="345"/>
      <c r="AD9" s="345"/>
      <c r="AE9" s="346"/>
      <c r="AF9" s="79"/>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row>
    <row r="10" spans="1:60" ht="19.5" customHeight="1">
      <c r="A10" s="16"/>
      <c r="B10" s="133"/>
      <c r="C10" s="183" t="s">
        <v>210</v>
      </c>
      <c r="D10" s="184"/>
      <c r="E10" s="184"/>
      <c r="F10" s="184"/>
      <c r="G10" s="184"/>
      <c r="H10" s="226" t="s">
        <v>214</v>
      </c>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8"/>
      <c r="AF10" s="79"/>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row>
    <row r="11" spans="1:60" ht="19.5" customHeight="1">
      <c r="A11" s="18"/>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77"/>
      <c r="AD11" s="80"/>
      <c r="AE11" s="80"/>
      <c r="AF11" s="20"/>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row>
    <row r="12" spans="1:61" ht="19.5" customHeight="1">
      <c r="A12" s="21" t="s">
        <v>134</v>
      </c>
      <c r="B12" s="281" t="s">
        <v>135</v>
      </c>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154" t="s">
        <v>136</v>
      </c>
      <c r="AB12" s="154"/>
      <c r="AC12" s="180" t="s">
        <v>220</v>
      </c>
      <c r="AD12" s="181"/>
      <c r="AE12" s="181"/>
      <c r="AF12" s="182"/>
      <c r="AG12" s="136"/>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146"/>
    </row>
    <row r="13" spans="1:60" ht="19.5" customHeight="1">
      <c r="A13" s="22" t="s">
        <v>129</v>
      </c>
      <c r="B13" s="175" t="s">
        <v>137</v>
      </c>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286" t="s">
        <v>186</v>
      </c>
      <c r="AB13" s="287"/>
      <c r="AC13" s="350"/>
      <c r="AD13" s="351"/>
      <c r="AE13" s="351"/>
      <c r="AF13" s="352"/>
      <c r="AG13" s="136"/>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row>
    <row r="14" spans="1:60" ht="19.5" customHeight="1">
      <c r="A14" s="16"/>
      <c r="B14" s="155"/>
      <c r="C14" s="155"/>
      <c r="D14" s="155"/>
      <c r="E14" s="155" t="s">
        <v>138</v>
      </c>
      <c r="F14" s="155"/>
      <c r="G14" s="155"/>
      <c r="H14" s="155" t="s">
        <v>139</v>
      </c>
      <c r="I14" s="155"/>
      <c r="J14" s="155"/>
      <c r="K14" s="155" t="s">
        <v>140</v>
      </c>
      <c r="L14" s="155"/>
      <c r="M14" s="155"/>
      <c r="N14" s="155" t="s">
        <v>141</v>
      </c>
      <c r="O14" s="155"/>
      <c r="P14" s="155"/>
      <c r="Q14" s="155" t="s">
        <v>142</v>
      </c>
      <c r="R14" s="155"/>
      <c r="S14" s="155"/>
      <c r="T14" s="155" t="s">
        <v>143</v>
      </c>
      <c r="U14" s="155"/>
      <c r="V14" s="180"/>
      <c r="W14" s="311" t="s">
        <v>144</v>
      </c>
      <c r="X14" s="155"/>
      <c r="Y14" s="155"/>
      <c r="Z14" s="1"/>
      <c r="AA14" s="286"/>
      <c r="AB14" s="287"/>
      <c r="AC14" s="350"/>
      <c r="AD14" s="351"/>
      <c r="AE14" s="351"/>
      <c r="AF14" s="352"/>
      <c r="AG14" s="136"/>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row>
    <row r="15" spans="1:60" ht="19.5" customHeight="1">
      <c r="A15" s="16"/>
      <c r="B15" s="155" t="s">
        <v>145</v>
      </c>
      <c r="C15" s="155"/>
      <c r="D15" s="155"/>
      <c r="E15" s="312"/>
      <c r="F15" s="312"/>
      <c r="G15" s="312"/>
      <c r="H15" s="312"/>
      <c r="I15" s="312"/>
      <c r="J15" s="312"/>
      <c r="K15" s="312"/>
      <c r="L15" s="312"/>
      <c r="M15" s="312"/>
      <c r="N15" s="199"/>
      <c r="O15" s="199"/>
      <c r="P15" s="199"/>
      <c r="Q15" s="199"/>
      <c r="R15" s="199"/>
      <c r="S15" s="199"/>
      <c r="T15" s="199"/>
      <c r="U15" s="199"/>
      <c r="V15" s="157"/>
      <c r="W15" s="302">
        <f>SUM(N15:V15)</f>
        <v>0</v>
      </c>
      <c r="X15" s="303"/>
      <c r="Y15" s="303"/>
      <c r="Z15" s="1"/>
      <c r="AA15" s="286"/>
      <c r="AB15" s="287"/>
      <c r="AC15" s="350"/>
      <c r="AD15" s="351"/>
      <c r="AE15" s="351"/>
      <c r="AF15" s="352"/>
      <c r="AG15" s="136"/>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row>
    <row r="16" spans="1:60" ht="19.5" customHeight="1" thickBot="1">
      <c r="A16" s="16"/>
      <c r="B16" s="154" t="s">
        <v>146</v>
      </c>
      <c r="C16" s="154"/>
      <c r="D16" s="154"/>
      <c r="E16" s="304"/>
      <c r="F16" s="304"/>
      <c r="G16" s="304"/>
      <c r="H16" s="304"/>
      <c r="I16" s="304"/>
      <c r="J16" s="304"/>
      <c r="K16" s="304"/>
      <c r="L16" s="304"/>
      <c r="M16" s="304"/>
      <c r="N16" s="304"/>
      <c r="O16" s="304"/>
      <c r="P16" s="304"/>
      <c r="Q16" s="304"/>
      <c r="R16" s="304"/>
      <c r="S16" s="304"/>
      <c r="T16" s="304"/>
      <c r="U16" s="304"/>
      <c r="V16" s="305"/>
      <c r="W16" s="294">
        <f>SUM(E16:V16)</f>
        <v>0</v>
      </c>
      <c r="X16" s="295"/>
      <c r="Y16" s="295"/>
      <c r="Z16" s="1"/>
      <c r="AA16" s="286"/>
      <c r="AB16" s="287"/>
      <c r="AC16" s="350"/>
      <c r="AD16" s="351"/>
      <c r="AE16" s="351"/>
      <c r="AF16" s="352"/>
      <c r="AG16" s="136"/>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row>
    <row r="17" spans="1:60" ht="19.5" customHeight="1" thickTop="1">
      <c r="A17" s="16"/>
      <c r="B17" s="283" t="s">
        <v>144</v>
      </c>
      <c r="C17" s="283"/>
      <c r="D17" s="283"/>
      <c r="E17" s="296">
        <f>E16</f>
        <v>0</v>
      </c>
      <c r="F17" s="296"/>
      <c r="G17" s="296"/>
      <c r="H17" s="296">
        <f>H16</f>
        <v>0</v>
      </c>
      <c r="I17" s="296"/>
      <c r="J17" s="296"/>
      <c r="K17" s="296">
        <f>K16</f>
        <v>0</v>
      </c>
      <c r="L17" s="296"/>
      <c r="M17" s="296"/>
      <c r="N17" s="296">
        <f>N15+N16</f>
        <v>0</v>
      </c>
      <c r="O17" s="296"/>
      <c r="P17" s="296"/>
      <c r="Q17" s="297">
        <f>Q15+Q16</f>
        <v>0</v>
      </c>
      <c r="R17" s="298"/>
      <c r="S17" s="299"/>
      <c r="T17" s="297">
        <f>T15+T16</f>
        <v>0</v>
      </c>
      <c r="U17" s="298"/>
      <c r="V17" s="300"/>
      <c r="W17" s="301">
        <f>W15+W16</f>
        <v>0</v>
      </c>
      <c r="X17" s="296"/>
      <c r="Y17" s="296"/>
      <c r="Z17" s="1"/>
      <c r="AA17" s="286"/>
      <c r="AB17" s="287"/>
      <c r="AC17" s="350"/>
      <c r="AD17" s="351"/>
      <c r="AE17" s="351"/>
      <c r="AF17" s="352"/>
      <c r="AG17" s="136"/>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row>
    <row r="18" spans="1:60" ht="9.75" customHeight="1">
      <c r="A18" s="18"/>
      <c r="B18" s="24"/>
      <c r="C18" s="24"/>
      <c r="D18" s="24"/>
      <c r="E18" s="24"/>
      <c r="F18" s="24"/>
      <c r="G18" s="24"/>
      <c r="H18" s="24"/>
      <c r="I18" s="24"/>
      <c r="J18" s="24"/>
      <c r="K18" s="24"/>
      <c r="L18" s="24"/>
      <c r="M18" s="24"/>
      <c r="N18" s="24"/>
      <c r="O18" s="24"/>
      <c r="P18" s="24"/>
      <c r="Q18" s="24"/>
      <c r="R18" s="24"/>
      <c r="S18" s="24"/>
      <c r="T18" s="24"/>
      <c r="U18" s="24"/>
      <c r="V18" s="24"/>
      <c r="W18" s="24"/>
      <c r="X18" s="24"/>
      <c r="Y18" s="24"/>
      <c r="Z18" s="19"/>
      <c r="AA18" s="286"/>
      <c r="AB18" s="287"/>
      <c r="AC18" s="350"/>
      <c r="AD18" s="351"/>
      <c r="AE18" s="351"/>
      <c r="AF18" s="352"/>
      <c r="AG18" s="136"/>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row>
    <row r="19" spans="1:61" ht="19.5" customHeight="1">
      <c r="A19" s="22" t="s">
        <v>126</v>
      </c>
      <c r="B19" s="175" t="s">
        <v>243</v>
      </c>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313" t="str">
        <f>IF(MAX(I22:T22)&gt;35,"否","適")</f>
        <v>適</v>
      </c>
      <c r="AB19" s="314"/>
      <c r="AC19" s="353" t="s">
        <v>221</v>
      </c>
      <c r="AD19" s="354"/>
      <c r="AE19" s="354"/>
      <c r="AF19" s="355"/>
      <c r="AG19" s="136"/>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146"/>
    </row>
    <row r="20" spans="1:60" ht="19.5" customHeight="1">
      <c r="A20" s="16"/>
      <c r="B20" s="155"/>
      <c r="C20" s="155"/>
      <c r="D20" s="155"/>
      <c r="E20" s="155"/>
      <c r="F20" s="155"/>
      <c r="G20" s="155"/>
      <c r="H20" s="155"/>
      <c r="I20" s="155" t="s">
        <v>141</v>
      </c>
      <c r="J20" s="155"/>
      <c r="K20" s="155"/>
      <c r="L20" s="155"/>
      <c r="M20" s="155" t="s">
        <v>142</v>
      </c>
      <c r="N20" s="155"/>
      <c r="O20" s="155"/>
      <c r="P20" s="155"/>
      <c r="Q20" s="155" t="s">
        <v>143</v>
      </c>
      <c r="R20" s="155"/>
      <c r="S20" s="155"/>
      <c r="T20" s="180"/>
      <c r="U20" s="311" t="s">
        <v>144</v>
      </c>
      <c r="V20" s="155"/>
      <c r="W20" s="155"/>
      <c r="X20" s="155"/>
      <c r="Y20" s="155"/>
      <c r="Z20" s="1"/>
      <c r="AA20" s="313"/>
      <c r="AB20" s="314"/>
      <c r="AC20" s="353"/>
      <c r="AD20" s="354"/>
      <c r="AE20" s="354"/>
      <c r="AF20" s="355"/>
      <c r="AG20" s="136"/>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row>
    <row r="21" spans="1:60" ht="19.5" customHeight="1" thickBot="1">
      <c r="A21" s="16"/>
      <c r="B21" s="309" t="s">
        <v>147</v>
      </c>
      <c r="C21" s="309"/>
      <c r="D21" s="309"/>
      <c r="E21" s="309"/>
      <c r="F21" s="309"/>
      <c r="G21" s="309"/>
      <c r="H21" s="309"/>
      <c r="I21" s="315"/>
      <c r="J21" s="315"/>
      <c r="K21" s="315"/>
      <c r="L21" s="315"/>
      <c r="M21" s="315"/>
      <c r="N21" s="315"/>
      <c r="O21" s="315"/>
      <c r="P21" s="315"/>
      <c r="Q21" s="315"/>
      <c r="R21" s="315"/>
      <c r="S21" s="315"/>
      <c r="T21" s="316"/>
      <c r="U21" s="369">
        <f>SUM(I21:T21)</f>
        <v>0</v>
      </c>
      <c r="V21" s="370"/>
      <c r="W21" s="370"/>
      <c r="X21" s="370"/>
      <c r="Y21" s="370"/>
      <c r="Z21" s="1"/>
      <c r="AA21" s="313"/>
      <c r="AB21" s="314"/>
      <c r="AC21" s="353"/>
      <c r="AD21" s="354"/>
      <c r="AE21" s="354"/>
      <c r="AF21" s="355"/>
      <c r="AG21" s="136"/>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row>
    <row r="22" spans="1:60" ht="19.5" customHeight="1" thickTop="1">
      <c r="A22" s="16"/>
      <c r="B22" s="291" t="s">
        <v>148</v>
      </c>
      <c r="C22" s="291"/>
      <c r="D22" s="291"/>
      <c r="E22" s="291"/>
      <c r="F22" s="291"/>
      <c r="G22" s="291"/>
      <c r="H22" s="291"/>
      <c r="I22" s="317">
        <f>_xlfn.IFERROR(ROUNDUP(N17/I21,0),0)</f>
        <v>0</v>
      </c>
      <c r="J22" s="317"/>
      <c r="K22" s="317"/>
      <c r="L22" s="317"/>
      <c r="M22" s="318">
        <f>_xlfn.IFERROR(ROUNDUP(Q17/M21,0),0)</f>
        <v>0</v>
      </c>
      <c r="N22" s="319"/>
      <c r="O22" s="319"/>
      <c r="P22" s="320"/>
      <c r="Q22" s="318">
        <f>_xlfn.IFERROR(ROUNDUP(T17/Q21,0),0)</f>
        <v>0</v>
      </c>
      <c r="R22" s="319"/>
      <c r="S22" s="319"/>
      <c r="T22" s="321"/>
      <c r="U22" s="371"/>
      <c r="V22" s="372"/>
      <c r="W22" s="372"/>
      <c r="X22" s="372"/>
      <c r="Y22" s="372"/>
      <c r="Z22" s="1"/>
      <c r="AA22" s="313"/>
      <c r="AB22" s="314"/>
      <c r="AC22" s="353"/>
      <c r="AD22" s="354"/>
      <c r="AE22" s="354"/>
      <c r="AF22" s="355"/>
      <c r="AG22" s="136"/>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row>
    <row r="23" spans="1:60" ht="9.75" customHeight="1">
      <c r="A23" s="18"/>
      <c r="B23" s="24"/>
      <c r="C23" s="24"/>
      <c r="D23" s="24"/>
      <c r="E23" s="24"/>
      <c r="F23" s="24"/>
      <c r="G23" s="24"/>
      <c r="H23" s="24"/>
      <c r="I23" s="24"/>
      <c r="J23" s="24"/>
      <c r="K23" s="24"/>
      <c r="L23" s="24"/>
      <c r="M23" s="24"/>
      <c r="N23" s="24"/>
      <c r="O23" s="24"/>
      <c r="P23" s="24"/>
      <c r="Q23" s="24"/>
      <c r="R23" s="24"/>
      <c r="S23" s="24"/>
      <c r="T23" s="24"/>
      <c r="U23" s="24"/>
      <c r="V23" s="24"/>
      <c r="W23" s="24"/>
      <c r="X23" s="24"/>
      <c r="Y23" s="24"/>
      <c r="Z23" s="19"/>
      <c r="AA23" s="313"/>
      <c r="AB23" s="314"/>
      <c r="AC23" s="353"/>
      <c r="AD23" s="354"/>
      <c r="AE23" s="354"/>
      <c r="AF23" s="355"/>
      <c r="AG23" s="136"/>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row>
    <row r="24" spans="1:60" ht="19.5" customHeight="1">
      <c r="A24" s="22" t="s">
        <v>133</v>
      </c>
      <c r="B24" s="175" t="s">
        <v>149</v>
      </c>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286" t="s">
        <v>187</v>
      </c>
      <c r="AB24" s="287"/>
      <c r="AC24" s="356"/>
      <c r="AD24" s="357"/>
      <c r="AE24" s="357"/>
      <c r="AF24" s="358"/>
      <c r="AG24" s="136"/>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row>
    <row r="25" spans="1:60" ht="19.5" customHeight="1">
      <c r="A25" s="16"/>
      <c r="B25" s="133"/>
      <c r="C25" s="183" t="s">
        <v>112</v>
      </c>
      <c r="D25" s="184"/>
      <c r="E25" s="184"/>
      <c r="F25" s="184"/>
      <c r="G25" s="184"/>
      <c r="H25" s="184"/>
      <c r="I25" s="184"/>
      <c r="J25" s="184"/>
      <c r="K25" s="184"/>
      <c r="L25" s="184"/>
      <c r="M25" s="184"/>
      <c r="N25" s="184"/>
      <c r="O25" s="184"/>
      <c r="P25" s="184"/>
      <c r="Q25" s="184"/>
      <c r="R25" s="184"/>
      <c r="S25" s="184"/>
      <c r="T25" s="184"/>
      <c r="U25" s="184"/>
      <c r="V25" s="184"/>
      <c r="W25" s="184"/>
      <c r="X25" s="184"/>
      <c r="Y25" s="325"/>
      <c r="Z25" s="1"/>
      <c r="AA25" s="286"/>
      <c r="AB25" s="287"/>
      <c r="AC25" s="356"/>
      <c r="AD25" s="357"/>
      <c r="AE25" s="357"/>
      <c r="AF25" s="358"/>
      <c r="AG25" s="25"/>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row>
    <row r="26" spans="1:60" ht="19.5" customHeight="1">
      <c r="A26" s="16"/>
      <c r="B26" s="133"/>
      <c r="C26" s="183" t="s">
        <v>113</v>
      </c>
      <c r="D26" s="184"/>
      <c r="E26" s="184"/>
      <c r="F26" s="184"/>
      <c r="G26" s="184"/>
      <c r="H26" s="184"/>
      <c r="I26" s="184"/>
      <c r="J26" s="184"/>
      <c r="K26" s="184"/>
      <c r="L26" s="184"/>
      <c r="M26" s="184"/>
      <c r="N26" s="184"/>
      <c r="O26" s="184"/>
      <c r="P26" s="184"/>
      <c r="Q26" s="184"/>
      <c r="R26" s="184"/>
      <c r="S26" s="184"/>
      <c r="T26" s="184"/>
      <c r="U26" s="184"/>
      <c r="V26" s="184"/>
      <c r="W26" s="184"/>
      <c r="X26" s="184"/>
      <c r="Y26" s="325"/>
      <c r="Z26" s="1"/>
      <c r="AA26" s="286"/>
      <c r="AB26" s="287"/>
      <c r="AC26" s="356"/>
      <c r="AD26" s="357"/>
      <c r="AE26" s="357"/>
      <c r="AF26" s="358"/>
      <c r="AG26" s="136"/>
      <c r="AH26" s="29"/>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row>
    <row r="27" spans="1:60" ht="19.5" customHeight="1">
      <c r="A27" s="16"/>
      <c r="B27" s="133"/>
      <c r="C27" s="183" t="s">
        <v>114</v>
      </c>
      <c r="D27" s="184"/>
      <c r="E27" s="184"/>
      <c r="F27" s="184"/>
      <c r="G27" s="184"/>
      <c r="H27" s="184"/>
      <c r="I27" s="184"/>
      <c r="J27" s="184"/>
      <c r="K27" s="184"/>
      <c r="L27" s="184"/>
      <c r="M27" s="184"/>
      <c r="N27" s="184"/>
      <c r="O27" s="184"/>
      <c r="P27" s="184"/>
      <c r="Q27" s="184"/>
      <c r="R27" s="184"/>
      <c r="S27" s="184"/>
      <c r="T27" s="184"/>
      <c r="U27" s="184"/>
      <c r="V27" s="184"/>
      <c r="W27" s="184"/>
      <c r="X27" s="184"/>
      <c r="Y27" s="325"/>
      <c r="Z27" s="1"/>
      <c r="AA27" s="286"/>
      <c r="AB27" s="287"/>
      <c r="AC27" s="356"/>
      <c r="AD27" s="357"/>
      <c r="AE27" s="357"/>
      <c r="AF27" s="358"/>
      <c r="AG27" s="136"/>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row>
    <row r="28" spans="1:60" ht="19.5" customHeight="1">
      <c r="A28" s="16"/>
      <c r="B28" s="133"/>
      <c r="C28" s="183" t="s">
        <v>115</v>
      </c>
      <c r="D28" s="184"/>
      <c r="E28" s="184"/>
      <c r="F28" s="184"/>
      <c r="G28" s="184"/>
      <c r="H28" s="184"/>
      <c r="I28" s="184"/>
      <c r="J28" s="184"/>
      <c r="K28" s="184"/>
      <c r="L28" s="184"/>
      <c r="M28" s="184"/>
      <c r="N28" s="184"/>
      <c r="O28" s="184"/>
      <c r="P28" s="184"/>
      <c r="Q28" s="184"/>
      <c r="R28" s="184"/>
      <c r="S28" s="184"/>
      <c r="T28" s="184"/>
      <c r="U28" s="184"/>
      <c r="V28" s="184"/>
      <c r="W28" s="184"/>
      <c r="X28" s="184"/>
      <c r="Y28" s="325"/>
      <c r="Z28" s="1"/>
      <c r="AA28" s="286"/>
      <c r="AB28" s="287"/>
      <c r="AC28" s="356"/>
      <c r="AD28" s="357"/>
      <c r="AE28" s="357"/>
      <c r="AF28" s="358"/>
      <c r="AG28" s="136"/>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row>
    <row r="29" spans="1:60" ht="9.75" customHeight="1">
      <c r="A29" s="18"/>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286"/>
      <c r="AB29" s="287"/>
      <c r="AC29" s="356"/>
      <c r="AD29" s="357"/>
      <c r="AE29" s="357"/>
      <c r="AF29" s="358"/>
      <c r="AG29" s="136"/>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row>
    <row r="30" spans="1:60" ht="19.5" customHeight="1">
      <c r="A30" s="22" t="s">
        <v>124</v>
      </c>
      <c r="B30" s="175" t="s">
        <v>154</v>
      </c>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288" t="str">
        <f>IF(NOT(OR(B27="○",B28="○")),"-",IF(SUM(Z31:Z38)=4,"適","否"))</f>
        <v>-</v>
      </c>
      <c r="AB30" s="287"/>
      <c r="AC30" s="359" t="s">
        <v>230</v>
      </c>
      <c r="AD30" s="360"/>
      <c r="AE30" s="360"/>
      <c r="AF30" s="361"/>
      <c r="AG30" s="136"/>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row>
    <row r="31" spans="1:60" ht="19.5" customHeight="1">
      <c r="A31" s="16"/>
      <c r="B31" s="289"/>
      <c r="C31" s="290" t="s">
        <v>109</v>
      </c>
      <c r="D31" s="279"/>
      <c r="E31" s="279"/>
      <c r="F31" s="279"/>
      <c r="G31" s="279"/>
      <c r="H31" s="279"/>
      <c r="I31" s="279"/>
      <c r="J31" s="279"/>
      <c r="K31" s="279"/>
      <c r="L31" s="279"/>
      <c r="M31" s="279"/>
      <c r="N31" s="279"/>
      <c r="O31" s="279"/>
      <c r="P31" s="279"/>
      <c r="Q31" s="279"/>
      <c r="R31" s="279"/>
      <c r="S31" s="279"/>
      <c r="T31" s="279"/>
      <c r="U31" s="279"/>
      <c r="V31" s="279"/>
      <c r="W31" s="279"/>
      <c r="X31" s="279"/>
      <c r="Y31" s="280"/>
      <c r="Z31" s="185">
        <f>IF(B31="○",1,0)</f>
        <v>0</v>
      </c>
      <c r="AA31" s="286"/>
      <c r="AB31" s="287"/>
      <c r="AC31" s="362"/>
      <c r="AD31" s="363"/>
      <c r="AE31" s="363"/>
      <c r="AF31" s="364"/>
      <c r="AG31" s="136"/>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row>
    <row r="32" spans="1:60" ht="19.5" customHeight="1">
      <c r="A32" s="16"/>
      <c r="B32" s="289"/>
      <c r="C32" s="290"/>
      <c r="D32" s="279"/>
      <c r="E32" s="279"/>
      <c r="F32" s="279"/>
      <c r="G32" s="279"/>
      <c r="H32" s="279"/>
      <c r="I32" s="279"/>
      <c r="J32" s="279"/>
      <c r="K32" s="279"/>
      <c r="L32" s="279"/>
      <c r="M32" s="279"/>
      <c r="N32" s="279"/>
      <c r="O32" s="279"/>
      <c r="P32" s="279"/>
      <c r="Q32" s="279"/>
      <c r="R32" s="279"/>
      <c r="S32" s="279"/>
      <c r="T32" s="279"/>
      <c r="U32" s="279"/>
      <c r="V32" s="279"/>
      <c r="W32" s="279"/>
      <c r="X32" s="279"/>
      <c r="Y32" s="280"/>
      <c r="Z32" s="185"/>
      <c r="AA32" s="286"/>
      <c r="AB32" s="287"/>
      <c r="AC32" s="362"/>
      <c r="AD32" s="363"/>
      <c r="AE32" s="363"/>
      <c r="AF32" s="364"/>
      <c r="AG32" s="136"/>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row>
    <row r="33" spans="1:60" ht="19.5" customHeight="1">
      <c r="A33" s="16"/>
      <c r="B33" s="289"/>
      <c r="C33" s="290" t="s">
        <v>150</v>
      </c>
      <c r="D33" s="279"/>
      <c r="E33" s="279"/>
      <c r="F33" s="279"/>
      <c r="G33" s="279"/>
      <c r="H33" s="279"/>
      <c r="I33" s="279"/>
      <c r="J33" s="279"/>
      <c r="K33" s="279"/>
      <c r="L33" s="279"/>
      <c r="M33" s="279"/>
      <c r="N33" s="279"/>
      <c r="O33" s="279"/>
      <c r="P33" s="279"/>
      <c r="Q33" s="279"/>
      <c r="R33" s="279"/>
      <c r="S33" s="279"/>
      <c r="T33" s="279"/>
      <c r="U33" s="279"/>
      <c r="V33" s="279"/>
      <c r="W33" s="279"/>
      <c r="X33" s="279"/>
      <c r="Y33" s="280"/>
      <c r="Z33" s="185">
        <f>IF(B33="○",1,0)</f>
        <v>0</v>
      </c>
      <c r="AA33" s="286"/>
      <c r="AB33" s="287"/>
      <c r="AC33" s="362"/>
      <c r="AD33" s="363"/>
      <c r="AE33" s="363"/>
      <c r="AF33" s="364"/>
      <c r="AG33" s="136"/>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row>
    <row r="34" spans="1:60" ht="19.5" customHeight="1">
      <c r="A34" s="16"/>
      <c r="B34" s="289"/>
      <c r="C34" s="290" t="s">
        <v>110</v>
      </c>
      <c r="D34" s="279"/>
      <c r="E34" s="279"/>
      <c r="F34" s="279"/>
      <c r="G34" s="279"/>
      <c r="H34" s="279"/>
      <c r="I34" s="279"/>
      <c r="J34" s="279"/>
      <c r="K34" s="279"/>
      <c r="L34" s="279"/>
      <c r="M34" s="279"/>
      <c r="N34" s="279"/>
      <c r="O34" s="279"/>
      <c r="P34" s="279"/>
      <c r="Q34" s="279"/>
      <c r="R34" s="279"/>
      <c r="S34" s="279"/>
      <c r="T34" s="279"/>
      <c r="U34" s="279"/>
      <c r="V34" s="279"/>
      <c r="W34" s="279"/>
      <c r="X34" s="279"/>
      <c r="Y34" s="280"/>
      <c r="Z34" s="185"/>
      <c r="AA34" s="286"/>
      <c r="AB34" s="287"/>
      <c r="AC34" s="362"/>
      <c r="AD34" s="363"/>
      <c r="AE34" s="363"/>
      <c r="AF34" s="364"/>
      <c r="AG34" s="136"/>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row>
    <row r="35" spans="1:60" ht="19.5" customHeight="1">
      <c r="A35" s="16"/>
      <c r="B35" s="289"/>
      <c r="C35" s="290" t="s">
        <v>151</v>
      </c>
      <c r="D35" s="279"/>
      <c r="E35" s="279"/>
      <c r="F35" s="279"/>
      <c r="G35" s="279"/>
      <c r="H35" s="279"/>
      <c r="I35" s="279"/>
      <c r="J35" s="279"/>
      <c r="K35" s="279"/>
      <c r="L35" s="279"/>
      <c r="M35" s="279"/>
      <c r="N35" s="279"/>
      <c r="O35" s="279"/>
      <c r="P35" s="279"/>
      <c r="Q35" s="279"/>
      <c r="R35" s="279"/>
      <c r="S35" s="279"/>
      <c r="T35" s="279"/>
      <c r="U35" s="279"/>
      <c r="V35" s="279"/>
      <c r="W35" s="279"/>
      <c r="X35" s="279"/>
      <c r="Y35" s="280"/>
      <c r="Z35" s="185">
        <f>IF(B35="○",1,0)</f>
        <v>0</v>
      </c>
      <c r="AA35" s="286"/>
      <c r="AB35" s="287"/>
      <c r="AC35" s="362"/>
      <c r="AD35" s="363"/>
      <c r="AE35" s="363"/>
      <c r="AF35" s="364"/>
      <c r="AG35" s="136"/>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row>
    <row r="36" spans="1:60" ht="19.5" customHeight="1">
      <c r="A36" s="16"/>
      <c r="B36" s="289"/>
      <c r="C36" s="290"/>
      <c r="D36" s="279"/>
      <c r="E36" s="279"/>
      <c r="F36" s="279"/>
      <c r="G36" s="279"/>
      <c r="H36" s="279"/>
      <c r="I36" s="279"/>
      <c r="J36" s="279"/>
      <c r="K36" s="279"/>
      <c r="L36" s="279"/>
      <c r="M36" s="279"/>
      <c r="N36" s="279"/>
      <c r="O36" s="279"/>
      <c r="P36" s="279"/>
      <c r="Q36" s="279"/>
      <c r="R36" s="279"/>
      <c r="S36" s="279"/>
      <c r="T36" s="279"/>
      <c r="U36" s="279">
        <v>21</v>
      </c>
      <c r="V36" s="279">
        <v>22</v>
      </c>
      <c r="W36" s="279">
        <v>23</v>
      </c>
      <c r="X36" s="279">
        <v>24</v>
      </c>
      <c r="Y36" s="280">
        <v>25</v>
      </c>
      <c r="Z36" s="185"/>
      <c r="AA36" s="286"/>
      <c r="AB36" s="287"/>
      <c r="AC36" s="362"/>
      <c r="AD36" s="363"/>
      <c r="AE36" s="363"/>
      <c r="AF36" s="364"/>
      <c r="AG36" s="136"/>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row>
    <row r="37" spans="1:60" ht="19.5" customHeight="1">
      <c r="A37" s="16"/>
      <c r="B37" s="289"/>
      <c r="C37" s="290" t="s">
        <v>193</v>
      </c>
      <c r="D37" s="279"/>
      <c r="E37" s="279"/>
      <c r="F37" s="279"/>
      <c r="G37" s="279"/>
      <c r="H37" s="279"/>
      <c r="I37" s="279"/>
      <c r="J37" s="279"/>
      <c r="K37" s="279"/>
      <c r="L37" s="279"/>
      <c r="M37" s="279"/>
      <c r="N37" s="279"/>
      <c r="O37" s="279"/>
      <c r="P37" s="279"/>
      <c r="Q37" s="279"/>
      <c r="R37" s="279"/>
      <c r="S37" s="279"/>
      <c r="T37" s="279"/>
      <c r="U37" s="279"/>
      <c r="V37" s="279"/>
      <c r="W37" s="279"/>
      <c r="X37" s="279"/>
      <c r="Y37" s="280"/>
      <c r="Z37" s="185">
        <f>IF(B37="○",1,0)</f>
        <v>0</v>
      </c>
      <c r="AA37" s="286"/>
      <c r="AB37" s="287"/>
      <c r="AC37" s="362"/>
      <c r="AD37" s="363"/>
      <c r="AE37" s="363"/>
      <c r="AF37" s="364"/>
      <c r="AG37" s="136"/>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row>
    <row r="38" spans="1:60" ht="19.5" customHeight="1">
      <c r="A38" s="16"/>
      <c r="B38" s="289"/>
      <c r="C38" s="290" t="s">
        <v>111</v>
      </c>
      <c r="D38" s="279"/>
      <c r="E38" s="279"/>
      <c r="F38" s="279"/>
      <c r="G38" s="279"/>
      <c r="H38" s="279"/>
      <c r="I38" s="279"/>
      <c r="J38" s="279"/>
      <c r="K38" s="279"/>
      <c r="L38" s="279"/>
      <c r="M38" s="279"/>
      <c r="N38" s="279"/>
      <c r="O38" s="279"/>
      <c r="P38" s="279"/>
      <c r="Q38" s="279"/>
      <c r="R38" s="279"/>
      <c r="S38" s="279"/>
      <c r="T38" s="279"/>
      <c r="U38" s="279"/>
      <c r="V38" s="279"/>
      <c r="W38" s="279"/>
      <c r="X38" s="279"/>
      <c r="Y38" s="280"/>
      <c r="Z38" s="185"/>
      <c r="AA38" s="286"/>
      <c r="AB38" s="287"/>
      <c r="AC38" s="362"/>
      <c r="AD38" s="363"/>
      <c r="AE38" s="363"/>
      <c r="AF38" s="364"/>
      <c r="AG38" s="136"/>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row>
    <row r="39" spans="1:60" ht="9.75" customHeight="1">
      <c r="A39" s="18"/>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286"/>
      <c r="AB39" s="287"/>
      <c r="AC39" s="362"/>
      <c r="AD39" s="363"/>
      <c r="AE39" s="363"/>
      <c r="AF39" s="364"/>
      <c r="AG39" s="136"/>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row>
    <row r="40" spans="1:60" ht="19.5" customHeight="1">
      <c r="A40" s="22" t="s">
        <v>153</v>
      </c>
      <c r="B40" s="278" t="s">
        <v>155</v>
      </c>
      <c r="C40" s="278"/>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86" t="str">
        <f>IF(NOT(B28="○"),"-",IF(B41="○","適","否"))</f>
        <v>-</v>
      </c>
      <c r="AB40" s="287"/>
      <c r="AC40" s="362"/>
      <c r="AD40" s="363"/>
      <c r="AE40" s="363"/>
      <c r="AF40" s="364"/>
      <c r="AG40" s="136"/>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row>
    <row r="41" spans="1:60" ht="19.5" customHeight="1">
      <c r="A41" s="16"/>
      <c r="B41" s="284"/>
      <c r="C41" s="292" t="s">
        <v>152</v>
      </c>
      <c r="D41" s="292"/>
      <c r="E41" s="292"/>
      <c r="F41" s="292"/>
      <c r="G41" s="292"/>
      <c r="H41" s="292"/>
      <c r="I41" s="292"/>
      <c r="J41" s="292"/>
      <c r="K41" s="292"/>
      <c r="L41" s="292"/>
      <c r="M41" s="292"/>
      <c r="N41" s="292"/>
      <c r="O41" s="292"/>
      <c r="P41" s="292"/>
      <c r="Q41" s="292"/>
      <c r="R41" s="292"/>
      <c r="S41" s="292"/>
      <c r="T41" s="292"/>
      <c r="U41" s="292"/>
      <c r="V41" s="292"/>
      <c r="W41" s="292"/>
      <c r="X41" s="292"/>
      <c r="Y41" s="292"/>
      <c r="Z41" s="1"/>
      <c r="AA41" s="286"/>
      <c r="AB41" s="287"/>
      <c r="AC41" s="362"/>
      <c r="AD41" s="363"/>
      <c r="AE41" s="363"/>
      <c r="AF41" s="364"/>
      <c r="AG41" s="136"/>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row>
    <row r="42" spans="1:60" ht="19.5" customHeight="1">
      <c r="A42" s="16"/>
      <c r="B42" s="285"/>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1"/>
      <c r="AA42" s="286"/>
      <c r="AB42" s="287"/>
      <c r="AC42" s="362"/>
      <c r="AD42" s="363"/>
      <c r="AE42" s="363"/>
      <c r="AF42" s="364"/>
      <c r="AG42" s="136"/>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row>
    <row r="43" spans="1:60" ht="19.5" customHeight="1">
      <c r="A43" s="18"/>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286"/>
      <c r="AB43" s="287"/>
      <c r="AC43" s="365"/>
      <c r="AD43" s="366"/>
      <c r="AE43" s="366"/>
      <c r="AF43" s="367"/>
      <c r="AG43" s="136"/>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row>
    <row r="44" spans="1:60" ht="19.5" customHeight="1">
      <c r="A44" s="21" t="s">
        <v>156</v>
      </c>
      <c r="B44" s="281" t="s">
        <v>157</v>
      </c>
      <c r="C44" s="282"/>
      <c r="D44" s="282"/>
      <c r="E44" s="282"/>
      <c r="F44" s="282"/>
      <c r="G44" s="282"/>
      <c r="H44" s="282"/>
      <c r="I44" s="282"/>
      <c r="J44" s="282"/>
      <c r="K44" s="282"/>
      <c r="L44" s="282"/>
      <c r="M44" s="282"/>
      <c r="N44" s="282"/>
      <c r="O44" s="282"/>
      <c r="P44" s="282"/>
      <c r="Q44" s="282"/>
      <c r="R44" s="282"/>
      <c r="S44" s="282"/>
      <c r="T44" s="282"/>
      <c r="U44" s="282"/>
      <c r="V44" s="282"/>
      <c r="W44" s="282"/>
      <c r="X44" s="282"/>
      <c r="Y44" s="282"/>
      <c r="Z44" s="282"/>
      <c r="AA44" s="154" t="s">
        <v>136</v>
      </c>
      <c r="AB44" s="154"/>
      <c r="AC44" s="180" t="s">
        <v>220</v>
      </c>
      <c r="AD44" s="181"/>
      <c r="AE44" s="181"/>
      <c r="AF44" s="182"/>
      <c r="AG44" s="136"/>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row>
    <row r="45" spans="1:60" ht="19.5" customHeight="1">
      <c r="A45" s="22" t="s">
        <v>158</v>
      </c>
      <c r="B45" s="175" t="s">
        <v>159</v>
      </c>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48" t="str">
        <f>IF(OR(B46="○",B47="○",B48="○",B49="○",B50="○"),"適","否")</f>
        <v>否</v>
      </c>
      <c r="AB45" s="149"/>
      <c r="AC45" s="375" t="s">
        <v>262</v>
      </c>
      <c r="AD45" s="376"/>
      <c r="AE45" s="376"/>
      <c r="AF45" s="377"/>
      <c r="AG45" s="135"/>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row>
    <row r="46" spans="1:60" ht="19.5" customHeight="1">
      <c r="A46" s="16"/>
      <c r="B46" s="133"/>
      <c r="C46" s="27" t="s">
        <v>7</v>
      </c>
      <c r="D46" s="279" t="s">
        <v>29</v>
      </c>
      <c r="E46" s="279"/>
      <c r="F46" s="279"/>
      <c r="G46" s="279"/>
      <c r="H46" s="279"/>
      <c r="I46" s="279"/>
      <c r="J46" s="279"/>
      <c r="K46" s="279"/>
      <c r="L46" s="279"/>
      <c r="M46" s="279"/>
      <c r="N46" s="279"/>
      <c r="O46" s="279"/>
      <c r="P46" s="279"/>
      <c r="Q46" s="279"/>
      <c r="R46" s="279"/>
      <c r="S46" s="279"/>
      <c r="T46" s="279"/>
      <c r="U46" s="279"/>
      <c r="V46" s="279"/>
      <c r="W46" s="279"/>
      <c r="X46" s="279"/>
      <c r="Y46" s="280"/>
      <c r="Z46" s="1"/>
      <c r="AA46" s="150"/>
      <c r="AB46" s="151"/>
      <c r="AC46" s="378"/>
      <c r="AD46" s="379"/>
      <c r="AE46" s="379"/>
      <c r="AF46" s="380"/>
      <c r="AG46" s="135"/>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row>
    <row r="47" spans="1:60" ht="19.5" customHeight="1">
      <c r="A47" s="16"/>
      <c r="B47" s="133"/>
      <c r="C47" s="27" t="s">
        <v>15</v>
      </c>
      <c r="D47" s="279" t="s">
        <v>30</v>
      </c>
      <c r="E47" s="279"/>
      <c r="F47" s="279"/>
      <c r="G47" s="279"/>
      <c r="H47" s="279"/>
      <c r="I47" s="279"/>
      <c r="J47" s="279"/>
      <c r="K47" s="279"/>
      <c r="L47" s="279"/>
      <c r="M47" s="279"/>
      <c r="N47" s="279"/>
      <c r="O47" s="279"/>
      <c r="P47" s="279"/>
      <c r="Q47" s="279"/>
      <c r="R47" s="279"/>
      <c r="S47" s="279"/>
      <c r="T47" s="279"/>
      <c r="U47" s="279"/>
      <c r="V47" s="279"/>
      <c r="W47" s="279"/>
      <c r="X47" s="279"/>
      <c r="Y47" s="280"/>
      <c r="Z47" s="1"/>
      <c r="AA47" s="150"/>
      <c r="AB47" s="151"/>
      <c r="AC47" s="378"/>
      <c r="AD47" s="379"/>
      <c r="AE47" s="379"/>
      <c r="AF47" s="380"/>
      <c r="AG47" s="135"/>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row>
    <row r="48" spans="1:60" ht="19.5" customHeight="1">
      <c r="A48" s="16"/>
      <c r="B48" s="133"/>
      <c r="C48" s="27" t="s">
        <v>18</v>
      </c>
      <c r="D48" s="197" t="s">
        <v>32</v>
      </c>
      <c r="E48" s="197"/>
      <c r="F48" s="197"/>
      <c r="G48" s="197"/>
      <c r="H48" s="197"/>
      <c r="I48" s="197"/>
      <c r="J48" s="197"/>
      <c r="K48" s="197"/>
      <c r="L48" s="197"/>
      <c r="M48" s="197"/>
      <c r="N48" s="197"/>
      <c r="O48" s="197"/>
      <c r="P48" s="197"/>
      <c r="Q48" s="197"/>
      <c r="R48" s="197"/>
      <c r="S48" s="197"/>
      <c r="T48" s="197"/>
      <c r="U48" s="197"/>
      <c r="V48" s="197"/>
      <c r="W48" s="197"/>
      <c r="X48" s="197"/>
      <c r="Y48" s="198"/>
      <c r="Z48" s="1"/>
      <c r="AA48" s="150"/>
      <c r="AB48" s="151"/>
      <c r="AC48" s="378"/>
      <c r="AD48" s="379"/>
      <c r="AE48" s="379"/>
      <c r="AF48" s="380"/>
      <c r="AG48" s="135"/>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row>
    <row r="49" spans="1:60" ht="19.5" customHeight="1">
      <c r="A49" s="16"/>
      <c r="B49" s="133"/>
      <c r="C49" s="27" t="s">
        <v>28</v>
      </c>
      <c r="D49" s="279" t="s">
        <v>33</v>
      </c>
      <c r="E49" s="279"/>
      <c r="F49" s="279"/>
      <c r="G49" s="279"/>
      <c r="H49" s="279"/>
      <c r="I49" s="279"/>
      <c r="J49" s="279"/>
      <c r="K49" s="279"/>
      <c r="L49" s="279"/>
      <c r="M49" s="279"/>
      <c r="N49" s="279"/>
      <c r="O49" s="279"/>
      <c r="P49" s="279"/>
      <c r="Q49" s="279"/>
      <c r="R49" s="279"/>
      <c r="S49" s="279"/>
      <c r="T49" s="279"/>
      <c r="U49" s="279"/>
      <c r="V49" s="279"/>
      <c r="W49" s="279"/>
      <c r="X49" s="279"/>
      <c r="Y49" s="280"/>
      <c r="Z49" s="1"/>
      <c r="AA49" s="150"/>
      <c r="AB49" s="151"/>
      <c r="AC49" s="378"/>
      <c r="AD49" s="379"/>
      <c r="AE49" s="379"/>
      <c r="AF49" s="380"/>
      <c r="AG49" s="135"/>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row>
    <row r="50" spans="1:60" ht="19.5" customHeight="1">
      <c r="A50" s="28"/>
      <c r="B50" s="133"/>
      <c r="C50" s="27" t="s">
        <v>31</v>
      </c>
      <c r="D50" s="279" t="s">
        <v>100</v>
      </c>
      <c r="E50" s="279"/>
      <c r="F50" s="279"/>
      <c r="G50" s="279"/>
      <c r="H50" s="279"/>
      <c r="I50" s="279"/>
      <c r="J50" s="279"/>
      <c r="K50" s="279"/>
      <c r="L50" s="279"/>
      <c r="M50" s="279"/>
      <c r="N50" s="279"/>
      <c r="O50" s="279"/>
      <c r="P50" s="279"/>
      <c r="Q50" s="279"/>
      <c r="R50" s="279"/>
      <c r="S50" s="279"/>
      <c r="T50" s="279"/>
      <c r="U50" s="279"/>
      <c r="V50" s="279"/>
      <c r="W50" s="279"/>
      <c r="X50" s="279"/>
      <c r="Y50" s="280"/>
      <c r="Z50" s="1"/>
      <c r="AA50" s="150"/>
      <c r="AB50" s="151"/>
      <c r="AC50" s="378"/>
      <c r="AD50" s="379"/>
      <c r="AE50" s="379"/>
      <c r="AF50" s="380"/>
      <c r="AG50" s="135"/>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row>
    <row r="51" spans="1:60" ht="9.75" customHeight="1">
      <c r="A51" s="18"/>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52"/>
      <c r="AB51" s="153"/>
      <c r="AC51" s="381"/>
      <c r="AD51" s="382"/>
      <c r="AE51" s="382"/>
      <c r="AF51" s="383"/>
      <c r="AG51" s="135"/>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row>
    <row r="52" spans="1:60" ht="19.5" customHeight="1">
      <c r="A52" s="22" t="s">
        <v>126</v>
      </c>
      <c r="B52" s="175" t="s">
        <v>208</v>
      </c>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48" t="str">
        <f>IF(OR((Z56+Z58+Z59)=3,(Z65+Z67+Z68)=3),"適","否")</f>
        <v>適</v>
      </c>
      <c r="AB52" s="149"/>
      <c r="AC52" s="425" t="s">
        <v>222</v>
      </c>
      <c r="AD52" s="426"/>
      <c r="AE52" s="426"/>
      <c r="AF52" s="427"/>
      <c r="AG52" s="136"/>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row>
    <row r="53" spans="1:60" ht="19.5" customHeight="1">
      <c r="A53" s="16"/>
      <c r="B53" s="68" t="s">
        <v>196</v>
      </c>
      <c r="C53" s="45"/>
      <c r="D53" s="45"/>
      <c r="E53" s="45"/>
      <c r="F53" s="45"/>
      <c r="G53" s="45"/>
      <c r="H53" s="45"/>
      <c r="I53" s="45"/>
      <c r="J53" s="45"/>
      <c r="K53" s="45"/>
      <c r="L53" s="45"/>
      <c r="M53" s="45"/>
      <c r="N53" s="45"/>
      <c r="O53" s="45"/>
      <c r="P53" s="45"/>
      <c r="Q53" s="45"/>
      <c r="R53" s="45"/>
      <c r="S53" s="45"/>
      <c r="T53" s="45"/>
      <c r="U53" s="45"/>
      <c r="V53" s="45"/>
      <c r="W53" s="45"/>
      <c r="X53" s="45"/>
      <c r="Y53" s="45"/>
      <c r="Z53" s="63"/>
      <c r="AA53" s="150"/>
      <c r="AB53" s="151"/>
      <c r="AC53" s="428"/>
      <c r="AD53" s="429"/>
      <c r="AE53" s="429"/>
      <c r="AF53" s="430"/>
      <c r="AG53" s="29" t="s">
        <v>20</v>
      </c>
      <c r="AH53" s="23" t="s">
        <v>160</v>
      </c>
      <c r="AI53" s="29"/>
      <c r="AJ53" s="29"/>
      <c r="AK53" s="29"/>
      <c r="AL53" s="29"/>
      <c r="AM53" s="29"/>
      <c r="AN53" s="29"/>
      <c r="AO53" s="23"/>
      <c r="AP53" s="23"/>
      <c r="AQ53" s="23"/>
      <c r="AR53" s="97"/>
      <c r="AS53" s="23"/>
      <c r="AT53" s="23"/>
      <c r="AU53" s="23"/>
      <c r="AV53" s="23"/>
      <c r="AW53" s="23"/>
      <c r="AX53" s="23"/>
      <c r="AY53" s="23"/>
      <c r="AZ53" s="23"/>
      <c r="BA53" s="23"/>
      <c r="BB53" s="23"/>
      <c r="BC53" s="23"/>
      <c r="BD53" s="23"/>
      <c r="BE53" s="23"/>
      <c r="BF53" s="23"/>
      <c r="BG53" s="23"/>
      <c r="BH53" s="23"/>
    </row>
    <row r="54" spans="1:60" ht="19.5" customHeight="1">
      <c r="A54" s="16"/>
      <c r="B54" s="30"/>
      <c r="C54" s="31"/>
      <c r="D54" s="31"/>
      <c r="E54" s="31"/>
      <c r="F54" s="31"/>
      <c r="G54" s="32"/>
      <c r="H54" s="155" t="s">
        <v>36</v>
      </c>
      <c r="I54" s="155"/>
      <c r="J54" s="155"/>
      <c r="K54" s="155"/>
      <c r="L54" s="155"/>
      <c r="M54" s="155"/>
      <c r="N54" s="155" t="s">
        <v>37</v>
      </c>
      <c r="O54" s="155"/>
      <c r="P54" s="155"/>
      <c r="Q54" s="155"/>
      <c r="R54" s="155"/>
      <c r="S54" s="155"/>
      <c r="T54" s="270" t="s">
        <v>38</v>
      </c>
      <c r="U54" s="270"/>
      <c r="V54" s="270"/>
      <c r="W54" s="154" t="s">
        <v>39</v>
      </c>
      <c r="X54" s="154"/>
      <c r="Y54" s="154"/>
      <c r="Z54" s="189"/>
      <c r="AA54" s="150"/>
      <c r="AB54" s="151"/>
      <c r="AC54" s="428"/>
      <c r="AD54" s="429"/>
      <c r="AE54" s="429"/>
      <c r="AF54" s="430"/>
      <c r="AG54" s="29"/>
      <c r="AH54" s="62" t="s">
        <v>42</v>
      </c>
      <c r="AI54" s="26">
        <f>ROUND(ROUNDDOWN(E17/3,1)+ROUNDDOWN((H17+K17)/6,1)+ROUNDDOWN(N17/20,1)+ROUNDDOWN((Q17+T17)/30,1),0)</f>
        <v>0</v>
      </c>
      <c r="AJ54" s="62" t="s">
        <v>43</v>
      </c>
      <c r="AK54" s="26" t="s">
        <v>46</v>
      </c>
      <c r="AL54" s="62" t="s">
        <v>45</v>
      </c>
      <c r="AM54" s="26">
        <f>IF(W16&lt;=90,3.5,2.5)</f>
        <v>3.5</v>
      </c>
      <c r="AN54" s="29"/>
      <c r="AO54" s="23"/>
      <c r="AP54" s="23"/>
      <c r="AQ54" s="23"/>
      <c r="AR54" s="97"/>
      <c r="AS54" s="23"/>
      <c r="AT54" s="23"/>
      <c r="AU54" s="23"/>
      <c r="AV54" s="23"/>
      <c r="AW54" s="23"/>
      <c r="AX54" s="23"/>
      <c r="AY54" s="23"/>
      <c r="AZ54" s="23"/>
      <c r="BA54" s="23"/>
      <c r="BB54" s="23"/>
      <c r="BC54" s="23"/>
      <c r="BD54" s="23"/>
      <c r="BE54" s="23"/>
      <c r="BF54" s="23"/>
      <c r="BG54" s="23"/>
      <c r="BH54" s="23"/>
    </row>
    <row r="55" spans="1:60" ht="19.5" customHeight="1">
      <c r="A55" s="16"/>
      <c r="B55" s="33"/>
      <c r="C55" s="34"/>
      <c r="D55" s="34"/>
      <c r="E55" s="34"/>
      <c r="F55" s="34"/>
      <c r="G55" s="35"/>
      <c r="H55" s="155" t="s">
        <v>34</v>
      </c>
      <c r="I55" s="155"/>
      <c r="J55" s="155"/>
      <c r="K55" s="155" t="s">
        <v>35</v>
      </c>
      <c r="L55" s="155" t="s">
        <v>35</v>
      </c>
      <c r="M55" s="155"/>
      <c r="N55" s="155" t="s">
        <v>34</v>
      </c>
      <c r="O55" s="155" t="s">
        <v>34</v>
      </c>
      <c r="P55" s="155"/>
      <c r="Q55" s="155" t="s">
        <v>35</v>
      </c>
      <c r="R55" s="155" t="s">
        <v>35</v>
      </c>
      <c r="S55" s="155"/>
      <c r="T55" s="275" t="s">
        <v>7</v>
      </c>
      <c r="U55" s="276"/>
      <c r="V55" s="277"/>
      <c r="W55" s="291" t="s">
        <v>15</v>
      </c>
      <c r="X55" s="291" t="s">
        <v>35</v>
      </c>
      <c r="Y55" s="291"/>
      <c r="Z55" s="189"/>
      <c r="AA55" s="150"/>
      <c r="AB55" s="151"/>
      <c r="AC55" s="428"/>
      <c r="AD55" s="429"/>
      <c r="AE55" s="429"/>
      <c r="AF55" s="430"/>
      <c r="AG55" s="29" t="s">
        <v>217</v>
      </c>
      <c r="AH55" s="23" t="s">
        <v>216</v>
      </c>
      <c r="AI55" s="29"/>
      <c r="AJ55" s="29"/>
      <c r="AK55" s="29"/>
      <c r="AL55" s="29"/>
      <c r="AM55" s="29"/>
      <c r="AN55" s="29"/>
      <c r="AO55" s="23"/>
      <c r="AP55" s="23"/>
      <c r="AQ55" s="23"/>
      <c r="AR55" s="97"/>
      <c r="AS55" s="23"/>
      <c r="AT55" s="23"/>
      <c r="AU55" s="23"/>
      <c r="AV55" s="23"/>
      <c r="AW55" s="23"/>
      <c r="AX55" s="23"/>
      <c r="AY55" s="23"/>
      <c r="AZ55" s="23"/>
      <c r="BA55" s="23"/>
      <c r="BB55" s="23"/>
      <c r="BC55" s="23"/>
      <c r="BD55" s="23"/>
      <c r="BE55" s="23"/>
      <c r="BF55" s="23"/>
      <c r="BG55" s="23"/>
      <c r="BH55" s="23"/>
    </row>
    <row r="56" spans="1:61" ht="19.5" customHeight="1">
      <c r="A56" s="16"/>
      <c r="B56" s="240" t="s">
        <v>40</v>
      </c>
      <c r="C56" s="241"/>
      <c r="D56" s="241"/>
      <c r="E56" s="241"/>
      <c r="F56" s="241"/>
      <c r="G56" s="242"/>
      <c r="H56" s="156">
        <f>SUM(H57:J59)</f>
        <v>0</v>
      </c>
      <c r="I56" s="156"/>
      <c r="J56" s="156"/>
      <c r="K56" s="156">
        <f>SUM(K57:M59)</f>
        <v>0</v>
      </c>
      <c r="L56" s="156"/>
      <c r="M56" s="156"/>
      <c r="N56" s="267">
        <f>N57</f>
        <v>0</v>
      </c>
      <c r="O56" s="268"/>
      <c r="P56" s="269"/>
      <c r="Q56" s="267">
        <f>SUM(Q57:S59)</f>
        <v>0</v>
      </c>
      <c r="R56" s="268"/>
      <c r="S56" s="269"/>
      <c r="T56" s="235">
        <f>_xlfn.IFERROR(IF(K56=0,H56,H56+(ROUND(Q56/N56,0))),0)</f>
        <v>0</v>
      </c>
      <c r="U56" s="236"/>
      <c r="V56" s="237"/>
      <c r="W56" s="235">
        <f>_xlfn.IFERROR(IF(W17=0,0,AI54+AM54),0)</f>
        <v>0</v>
      </c>
      <c r="X56" s="236"/>
      <c r="Y56" s="237"/>
      <c r="Z56" s="58">
        <f>IF(T56&gt;=W56,1,0)</f>
        <v>1</v>
      </c>
      <c r="AA56" s="150"/>
      <c r="AB56" s="151"/>
      <c r="AC56" s="428"/>
      <c r="AD56" s="429"/>
      <c r="AE56" s="429"/>
      <c r="AF56" s="430"/>
      <c r="AG56" s="29"/>
      <c r="AH56" s="29"/>
      <c r="AI56" s="26">
        <f>ROUND(ROUNDDOWN(N17/20,1)+ROUNDDOWN((Q17+T17)/30,1),0)</f>
        <v>0</v>
      </c>
      <c r="AJ56" s="29"/>
      <c r="AK56" s="29"/>
      <c r="AL56" s="29"/>
      <c r="AM56" s="29"/>
      <c r="AN56" s="29"/>
      <c r="AO56" s="23"/>
      <c r="AP56" s="23"/>
      <c r="AQ56" s="23"/>
      <c r="AR56" s="23"/>
      <c r="AS56" s="23"/>
      <c r="AT56" s="23"/>
      <c r="AU56" s="23"/>
      <c r="AV56" s="23"/>
      <c r="AW56" s="23"/>
      <c r="AX56" s="23"/>
      <c r="AY56" s="23"/>
      <c r="AZ56" s="23"/>
      <c r="BA56" s="23"/>
      <c r="BB56" s="23"/>
      <c r="BC56" s="23"/>
      <c r="BD56" s="23"/>
      <c r="BE56" s="23"/>
      <c r="BF56" s="23"/>
      <c r="BG56" s="23"/>
      <c r="BH56" s="23"/>
      <c r="BI56" s="137"/>
    </row>
    <row r="57" spans="1:61" ht="19.5" customHeight="1">
      <c r="A57" s="16"/>
      <c r="B57" s="36"/>
      <c r="C57" s="186" t="s">
        <v>197</v>
      </c>
      <c r="D57" s="187"/>
      <c r="E57" s="187"/>
      <c r="F57" s="187"/>
      <c r="G57" s="188"/>
      <c r="H57" s="199"/>
      <c r="I57" s="199"/>
      <c r="J57" s="199"/>
      <c r="K57" s="199"/>
      <c r="L57" s="199"/>
      <c r="M57" s="199"/>
      <c r="N57" s="255"/>
      <c r="O57" s="256"/>
      <c r="P57" s="257"/>
      <c r="Q57" s="252"/>
      <c r="R57" s="253"/>
      <c r="S57" s="254"/>
      <c r="T57" s="235">
        <f>_xlfn.IFERROR(IF(K57=0,H57,H57+(ROUNDDOWN(Q57/N57,0))),0)</f>
        <v>0</v>
      </c>
      <c r="U57" s="236"/>
      <c r="V57" s="237"/>
      <c r="W57" s="190">
        <f>W56-W59</f>
        <v>0</v>
      </c>
      <c r="X57" s="191"/>
      <c r="Y57" s="192"/>
      <c r="Z57" s="130"/>
      <c r="AA57" s="150"/>
      <c r="AB57" s="151"/>
      <c r="AC57" s="428"/>
      <c r="AD57" s="429"/>
      <c r="AE57" s="429"/>
      <c r="AF57" s="430"/>
      <c r="AG57" s="29" t="s">
        <v>20</v>
      </c>
      <c r="AH57" s="23" t="s">
        <v>44</v>
      </c>
      <c r="AI57" s="29"/>
      <c r="AJ57" s="29"/>
      <c r="AK57" s="29"/>
      <c r="AL57" s="29"/>
      <c r="AM57" s="29"/>
      <c r="AN57" s="29"/>
      <c r="AO57" s="23"/>
      <c r="AP57" s="23"/>
      <c r="AQ57" s="23"/>
      <c r="AR57" s="23"/>
      <c r="AS57" s="23"/>
      <c r="AT57" s="23"/>
      <c r="AU57" s="23"/>
      <c r="AV57" s="23"/>
      <c r="AW57" s="23"/>
      <c r="AX57" s="23"/>
      <c r="AY57" s="23"/>
      <c r="AZ57" s="23"/>
      <c r="BA57" s="23"/>
      <c r="BB57" s="23"/>
      <c r="BC57" s="23"/>
      <c r="BD57" s="23"/>
      <c r="BE57" s="23"/>
      <c r="BF57" s="23"/>
      <c r="BG57" s="23"/>
      <c r="BH57" s="23"/>
      <c r="BI57" s="137"/>
    </row>
    <row r="58" spans="1:61" ht="19.5" customHeight="1">
      <c r="A58" s="16"/>
      <c r="B58" s="37"/>
      <c r="C58" s="186" t="s">
        <v>195</v>
      </c>
      <c r="D58" s="187"/>
      <c r="E58" s="187"/>
      <c r="F58" s="187"/>
      <c r="G58" s="188"/>
      <c r="H58" s="199"/>
      <c r="I58" s="199"/>
      <c r="J58" s="199"/>
      <c r="K58" s="199"/>
      <c r="L58" s="199"/>
      <c r="M58" s="199"/>
      <c r="N58" s="258"/>
      <c r="O58" s="259"/>
      <c r="P58" s="260"/>
      <c r="Q58" s="252"/>
      <c r="R58" s="253"/>
      <c r="S58" s="254"/>
      <c r="T58" s="235">
        <f>_xlfn.IFERROR(IF(K58=0,H58,H58+(ROUNDDOWN(Q58/N57,0))),0)</f>
        <v>0</v>
      </c>
      <c r="U58" s="236"/>
      <c r="V58" s="237"/>
      <c r="W58" s="193"/>
      <c r="X58" s="194"/>
      <c r="Y58" s="195"/>
      <c r="Z58" s="58">
        <f>IF(T58+AK60&gt;=W57-AI60,1,0)</f>
        <v>1</v>
      </c>
      <c r="AA58" s="150"/>
      <c r="AB58" s="151"/>
      <c r="AC58" s="428"/>
      <c r="AD58" s="429"/>
      <c r="AE58" s="429"/>
      <c r="AF58" s="430"/>
      <c r="AG58" s="29"/>
      <c r="AH58" s="62" t="s">
        <v>42</v>
      </c>
      <c r="AI58" s="26">
        <f>AI54</f>
        <v>0</v>
      </c>
      <c r="AJ58" s="62" t="s">
        <v>43</v>
      </c>
      <c r="AK58" s="26">
        <f>ROUND(ROUNDDOWN(E17/3,1)+ROUNDDOWN((H17+K17)/6,1),0)+ROUNDUP(AI56/3,0)</f>
        <v>0</v>
      </c>
      <c r="AL58" s="29"/>
      <c r="AM58" s="29"/>
      <c r="AN58" s="29"/>
      <c r="AO58" s="23"/>
      <c r="AP58" s="23"/>
      <c r="AQ58" s="23"/>
      <c r="AR58" s="23"/>
      <c r="AS58" s="23"/>
      <c r="AT58" s="23"/>
      <c r="AU58" s="23"/>
      <c r="AV58" s="23"/>
      <c r="AW58" s="23"/>
      <c r="AX58" s="23"/>
      <c r="AY58" s="23"/>
      <c r="AZ58" s="23"/>
      <c r="BA58" s="23"/>
      <c r="BB58" s="23"/>
      <c r="BC58" s="23"/>
      <c r="BD58" s="23"/>
      <c r="BE58" s="23"/>
      <c r="BF58" s="23"/>
      <c r="BG58" s="23"/>
      <c r="BH58" s="23"/>
      <c r="BI58" s="137"/>
    </row>
    <row r="59" spans="1:61" ht="19.5" customHeight="1">
      <c r="A59" s="16"/>
      <c r="B59" s="38"/>
      <c r="C59" s="186" t="s">
        <v>194</v>
      </c>
      <c r="D59" s="187"/>
      <c r="E59" s="187"/>
      <c r="F59" s="187"/>
      <c r="G59" s="188"/>
      <c r="H59" s="199"/>
      <c r="I59" s="199"/>
      <c r="J59" s="199"/>
      <c r="K59" s="199"/>
      <c r="L59" s="199"/>
      <c r="M59" s="199"/>
      <c r="N59" s="261"/>
      <c r="O59" s="262"/>
      <c r="P59" s="263"/>
      <c r="Q59" s="222"/>
      <c r="R59" s="222"/>
      <c r="S59" s="222"/>
      <c r="T59" s="235">
        <f>_xlfn.IFERROR(IF(K59=0,H59,H59+(ROUNDDOWN(Q59/N57,0))),0)</f>
        <v>0</v>
      </c>
      <c r="U59" s="236"/>
      <c r="V59" s="237"/>
      <c r="W59" s="264">
        <f>AK58-AI60</f>
        <v>0</v>
      </c>
      <c r="X59" s="265"/>
      <c r="Y59" s="266"/>
      <c r="Z59" s="58">
        <f>IF(T59&gt;=W59,1,0)</f>
        <v>1</v>
      </c>
      <c r="AA59" s="150"/>
      <c r="AB59" s="151"/>
      <c r="AC59" s="428"/>
      <c r="AD59" s="429"/>
      <c r="AE59" s="429"/>
      <c r="AF59" s="430"/>
      <c r="AG59" s="29" t="s">
        <v>20</v>
      </c>
      <c r="AH59" s="23" t="s">
        <v>235</v>
      </c>
      <c r="AI59" s="29"/>
      <c r="AJ59" s="29"/>
      <c r="AK59" s="29"/>
      <c r="AL59" s="23"/>
      <c r="AM59" s="29"/>
      <c r="AN59" s="29"/>
      <c r="AO59" s="23"/>
      <c r="AP59" s="23"/>
      <c r="AQ59" s="23"/>
      <c r="AR59" s="23"/>
      <c r="AS59" s="23"/>
      <c r="AT59" s="23"/>
      <c r="AU59" s="23"/>
      <c r="AV59" s="23"/>
      <c r="AW59" s="23"/>
      <c r="AX59" s="23"/>
      <c r="AY59" s="23"/>
      <c r="AZ59" s="23"/>
      <c r="BA59" s="23"/>
      <c r="BB59" s="23"/>
      <c r="BC59" s="23"/>
      <c r="BD59" s="23"/>
      <c r="BE59" s="23"/>
      <c r="BF59" s="23"/>
      <c r="BG59" s="23"/>
      <c r="BH59" s="23"/>
      <c r="BI59" s="137"/>
    </row>
    <row r="60" spans="1:61" ht="19.5" customHeight="1">
      <c r="A60" s="16"/>
      <c r="B60" s="98" t="s">
        <v>238</v>
      </c>
      <c r="C60" s="101"/>
      <c r="D60" s="101"/>
      <c r="E60" s="101"/>
      <c r="F60" s="101"/>
      <c r="G60" s="101"/>
      <c r="H60" s="96"/>
      <c r="I60" s="96"/>
      <c r="J60" s="96"/>
      <c r="K60" s="96"/>
      <c r="L60" s="96"/>
      <c r="M60" s="96"/>
      <c r="N60" s="102"/>
      <c r="O60" s="102"/>
      <c r="P60" s="102"/>
      <c r="Q60" s="102"/>
      <c r="R60" s="102"/>
      <c r="S60" s="102"/>
      <c r="T60" s="96"/>
      <c r="U60" s="96"/>
      <c r="V60" s="96"/>
      <c r="W60" s="96"/>
      <c r="X60" s="96"/>
      <c r="Y60" s="96"/>
      <c r="Z60" s="58"/>
      <c r="AA60" s="150"/>
      <c r="AB60" s="151"/>
      <c r="AC60" s="428"/>
      <c r="AD60" s="429"/>
      <c r="AE60" s="429"/>
      <c r="AF60" s="430"/>
      <c r="AG60" s="29"/>
      <c r="AH60" s="88" t="s">
        <v>236</v>
      </c>
      <c r="AI60" s="26">
        <f>IF(T59&gt;AK58,0,MIN(AK58-T59,T57))</f>
        <v>0</v>
      </c>
      <c r="AJ60" s="88" t="s">
        <v>237</v>
      </c>
      <c r="AK60" s="90">
        <f>T57-AI60</f>
        <v>0</v>
      </c>
      <c r="AL60" s="29"/>
      <c r="AM60" s="29"/>
      <c r="AN60" s="29"/>
      <c r="AO60" s="23"/>
      <c r="AP60" s="23"/>
      <c r="AQ60" s="23"/>
      <c r="AR60" s="23"/>
      <c r="AS60" s="23"/>
      <c r="AT60" s="23"/>
      <c r="AU60" s="23"/>
      <c r="AV60" s="23"/>
      <c r="AW60" s="23"/>
      <c r="AX60" s="23"/>
      <c r="AY60" s="23"/>
      <c r="AZ60" s="23"/>
      <c r="BA60" s="23"/>
      <c r="BB60" s="23"/>
      <c r="BC60" s="23"/>
      <c r="BD60" s="23"/>
      <c r="BE60" s="23"/>
      <c r="BF60" s="23"/>
      <c r="BG60" s="23"/>
      <c r="BH60" s="23"/>
      <c r="BI60" s="137"/>
    </row>
    <row r="61" spans="1:61" ht="19.5" customHeight="1">
      <c r="A61" s="108"/>
      <c r="B61" s="128" t="s">
        <v>242</v>
      </c>
      <c r="C61" s="64"/>
      <c r="D61" s="64"/>
      <c r="E61" s="64"/>
      <c r="F61" s="64"/>
      <c r="G61" s="64"/>
      <c r="H61" s="65"/>
      <c r="I61" s="65"/>
      <c r="J61" s="65"/>
      <c r="K61" s="65"/>
      <c r="L61" s="65"/>
      <c r="M61" s="65"/>
      <c r="N61" s="69"/>
      <c r="O61" s="69"/>
      <c r="P61" s="69"/>
      <c r="Q61" s="69"/>
      <c r="R61" s="69"/>
      <c r="S61" s="69"/>
      <c r="T61" s="65"/>
      <c r="U61" s="65"/>
      <c r="V61" s="65"/>
      <c r="W61" s="65"/>
      <c r="X61" s="65"/>
      <c r="Y61" s="65"/>
      <c r="Z61" s="58"/>
      <c r="AA61" s="150"/>
      <c r="AB61" s="151"/>
      <c r="AC61" s="428"/>
      <c r="AD61" s="429"/>
      <c r="AE61" s="429"/>
      <c r="AF61" s="430"/>
      <c r="AG61" s="29"/>
      <c r="AH61" s="99"/>
      <c r="AI61" s="29"/>
      <c r="AJ61" s="99"/>
      <c r="AK61" s="100"/>
      <c r="AL61" s="29"/>
      <c r="AM61" s="29"/>
      <c r="AN61" s="29"/>
      <c r="AO61" s="23"/>
      <c r="AP61" s="23"/>
      <c r="AQ61" s="23"/>
      <c r="AR61" s="23"/>
      <c r="AS61" s="23"/>
      <c r="AT61" s="23"/>
      <c r="AU61" s="23"/>
      <c r="AV61" s="23"/>
      <c r="AW61" s="23"/>
      <c r="AX61" s="23"/>
      <c r="AY61" s="23"/>
      <c r="AZ61" s="23"/>
      <c r="BA61" s="23"/>
      <c r="BB61" s="23"/>
      <c r="BC61" s="23"/>
      <c r="BD61" s="23"/>
      <c r="BE61" s="23"/>
      <c r="BF61" s="23"/>
      <c r="BG61" s="23"/>
      <c r="BH61" s="23"/>
      <c r="BI61" s="137"/>
    </row>
    <row r="62" spans="1:61" s="121" customFormat="1" ht="19.5" customHeight="1" hidden="1" outlineLevel="1">
      <c r="A62" s="116"/>
      <c r="B62" s="117" t="s">
        <v>247</v>
      </c>
      <c r="C62" s="118"/>
      <c r="D62" s="118"/>
      <c r="E62" s="118"/>
      <c r="F62" s="118"/>
      <c r="G62" s="118"/>
      <c r="H62" s="118"/>
      <c r="I62" s="119"/>
      <c r="J62" s="119"/>
      <c r="K62" s="119"/>
      <c r="L62" s="119"/>
      <c r="M62" s="119"/>
      <c r="N62" s="119"/>
      <c r="O62" s="119"/>
      <c r="P62" s="119"/>
      <c r="Q62" s="119"/>
      <c r="R62" s="119"/>
      <c r="S62" s="119"/>
      <c r="T62" s="119"/>
      <c r="U62" s="119"/>
      <c r="V62" s="119"/>
      <c r="W62" s="119"/>
      <c r="X62" s="120"/>
      <c r="Y62" s="65"/>
      <c r="Z62" s="58"/>
      <c r="AA62" s="150"/>
      <c r="AB62" s="151"/>
      <c r="AC62" s="428"/>
      <c r="AD62" s="429"/>
      <c r="AE62" s="429"/>
      <c r="AF62" s="430"/>
      <c r="AG62" s="29" t="s">
        <v>20</v>
      </c>
      <c r="AH62" s="23" t="s">
        <v>160</v>
      </c>
      <c r="AI62" s="29"/>
      <c r="AJ62" s="29"/>
      <c r="AK62" s="29"/>
      <c r="AL62" s="29"/>
      <c r="AM62" s="29"/>
      <c r="AN62" s="29"/>
      <c r="AO62" s="23"/>
      <c r="AP62" s="23"/>
      <c r="AQ62" s="138"/>
      <c r="AR62" s="138"/>
      <c r="AS62" s="138"/>
      <c r="AT62" s="139"/>
      <c r="AU62" s="139"/>
      <c r="AV62" s="139"/>
      <c r="AW62" s="139"/>
      <c r="AX62" s="139"/>
      <c r="AY62" s="139"/>
      <c r="AZ62" s="139"/>
      <c r="BA62" s="139"/>
      <c r="BB62" s="139"/>
      <c r="BC62" s="139"/>
      <c r="BD62" s="139"/>
      <c r="BE62" s="139"/>
      <c r="BF62" s="139"/>
      <c r="BG62" s="139"/>
      <c r="BH62" s="139"/>
      <c r="BI62" s="139"/>
    </row>
    <row r="63" spans="1:61" s="110" customFormat="1" ht="19.5" customHeight="1" hidden="1" outlineLevel="1">
      <c r="A63" s="109"/>
      <c r="B63" s="107"/>
      <c r="C63" s="414" t="s">
        <v>248</v>
      </c>
      <c r="D63" s="415"/>
      <c r="E63" s="415"/>
      <c r="F63" s="415"/>
      <c r="G63" s="415"/>
      <c r="H63" s="415"/>
      <c r="I63" s="415"/>
      <c r="J63" s="415"/>
      <c r="K63" s="415"/>
      <c r="L63" s="415"/>
      <c r="M63" s="415"/>
      <c r="N63" s="416"/>
      <c r="O63" s="122"/>
      <c r="P63" s="122"/>
      <c r="Q63" s="122"/>
      <c r="R63" s="123"/>
      <c r="S63" s="123"/>
      <c r="T63" s="124"/>
      <c r="U63" s="124"/>
      <c r="V63" s="124"/>
      <c r="W63" s="154" t="s">
        <v>39</v>
      </c>
      <c r="X63" s="154"/>
      <c r="Y63" s="154"/>
      <c r="Z63" s="58"/>
      <c r="AA63" s="150"/>
      <c r="AB63" s="151"/>
      <c r="AC63" s="428"/>
      <c r="AD63" s="429"/>
      <c r="AE63" s="429"/>
      <c r="AF63" s="430"/>
      <c r="AG63" s="29"/>
      <c r="AH63" s="104" t="s">
        <v>42</v>
      </c>
      <c r="AI63" s="26">
        <f>ROUND(ROUNDDOWN(E68/3,1)+ROUNDDOWN((G68+I68)/6,1)+ROUNDDOWN(K68/20,1)+ROUNDDOWN((M68+O68)/30,1),0)</f>
        <v>1</v>
      </c>
      <c r="AJ63" s="104" t="s">
        <v>43</v>
      </c>
      <c r="AK63" s="26" t="s">
        <v>46</v>
      </c>
      <c r="AL63" s="132" t="s">
        <v>45</v>
      </c>
      <c r="AM63" s="29">
        <f>IF(Q67&lt;=90,3.5,2.5)</f>
        <v>3.5</v>
      </c>
      <c r="AN63" s="29"/>
      <c r="AO63" s="23"/>
      <c r="AP63" s="23"/>
      <c r="AQ63" s="140"/>
      <c r="AR63" s="140"/>
      <c r="AS63" s="140"/>
      <c r="AT63" s="140"/>
      <c r="AU63" s="140"/>
      <c r="AV63" s="140"/>
      <c r="AW63" s="140"/>
      <c r="AX63" s="140"/>
      <c r="AY63" s="140"/>
      <c r="AZ63" s="140"/>
      <c r="BA63" s="140"/>
      <c r="BB63" s="140"/>
      <c r="BC63" s="140"/>
      <c r="BD63" s="140"/>
      <c r="BE63" s="140"/>
      <c r="BF63" s="140"/>
      <c r="BG63" s="140"/>
      <c r="BH63" s="140"/>
      <c r="BI63" s="140"/>
    </row>
    <row r="64" spans="1:61" s="110" customFormat="1" ht="19.5" customHeight="1" hidden="1" outlineLevel="1">
      <c r="A64" s="109"/>
      <c r="B64" s="417" t="s">
        <v>249</v>
      </c>
      <c r="C64" s="417"/>
      <c r="D64" s="417"/>
      <c r="E64" s="417"/>
      <c r="F64" s="417"/>
      <c r="G64" s="417"/>
      <c r="H64" s="417"/>
      <c r="I64" s="417"/>
      <c r="J64" s="417"/>
      <c r="K64" s="417"/>
      <c r="L64" s="417"/>
      <c r="M64" s="125"/>
      <c r="N64" s="125"/>
      <c r="O64" s="126"/>
      <c r="P64" s="126"/>
      <c r="Q64" s="126"/>
      <c r="R64" s="126"/>
      <c r="S64" s="126"/>
      <c r="T64" s="124"/>
      <c r="U64" s="124"/>
      <c r="V64" s="124"/>
      <c r="W64" s="291" t="s">
        <v>15</v>
      </c>
      <c r="X64" s="291" t="s">
        <v>35</v>
      </c>
      <c r="Y64" s="291"/>
      <c r="Z64" s="58"/>
      <c r="AA64" s="150"/>
      <c r="AB64" s="151"/>
      <c r="AC64" s="428"/>
      <c r="AD64" s="429"/>
      <c r="AE64" s="429"/>
      <c r="AF64" s="430"/>
      <c r="AG64" s="29" t="s">
        <v>20</v>
      </c>
      <c r="AH64" s="23" t="s">
        <v>216</v>
      </c>
      <c r="AI64" s="29"/>
      <c r="AJ64" s="29"/>
      <c r="AK64" s="29"/>
      <c r="AL64" s="29"/>
      <c r="AM64" s="29"/>
      <c r="AN64" s="29"/>
      <c r="AO64" s="23"/>
      <c r="AP64" s="23"/>
      <c r="AQ64" s="140"/>
      <c r="AR64" s="140"/>
      <c r="AS64" s="140"/>
      <c r="AT64" s="140"/>
      <c r="AU64" s="140"/>
      <c r="AV64" s="140"/>
      <c r="AW64" s="140"/>
      <c r="AX64" s="140"/>
      <c r="AY64" s="140"/>
      <c r="AZ64" s="140"/>
      <c r="BA64" s="140"/>
      <c r="BB64" s="140"/>
      <c r="BC64" s="140"/>
      <c r="BD64" s="140"/>
      <c r="BE64" s="140"/>
      <c r="BF64" s="140"/>
      <c r="BG64" s="140"/>
      <c r="BH64" s="140"/>
      <c r="BI64" s="140"/>
    </row>
    <row r="65" spans="1:61" s="110" customFormat="1" ht="19.5" customHeight="1" hidden="1" outlineLevel="1">
      <c r="A65" s="109"/>
      <c r="B65" s="224"/>
      <c r="C65" s="224"/>
      <c r="D65" s="224"/>
      <c r="E65" s="224" t="s">
        <v>250</v>
      </c>
      <c r="F65" s="224"/>
      <c r="G65" s="224" t="s">
        <v>251</v>
      </c>
      <c r="H65" s="224"/>
      <c r="I65" s="224" t="s">
        <v>252</v>
      </c>
      <c r="J65" s="224"/>
      <c r="K65" s="224" t="s">
        <v>253</v>
      </c>
      <c r="L65" s="224"/>
      <c r="M65" s="224" t="s">
        <v>254</v>
      </c>
      <c r="N65" s="224"/>
      <c r="O65" s="224" t="s">
        <v>255</v>
      </c>
      <c r="P65" s="394"/>
      <c r="Q65" s="390" t="s">
        <v>246</v>
      </c>
      <c r="R65" s="391"/>
      <c r="S65" s="223"/>
      <c r="T65" s="111">
        <f>_xlfn.IFERROR(IF(Q67=0,0,AI63+AM63),0)</f>
        <v>4.5</v>
      </c>
      <c r="U65" s="224" t="s">
        <v>258</v>
      </c>
      <c r="V65" s="394"/>
      <c r="W65" s="235" t="str">
        <f>IF(AND(B63="○",Q68&gt;=1),T65,"0")</f>
        <v>0</v>
      </c>
      <c r="X65" s="236"/>
      <c r="Y65" s="237"/>
      <c r="Z65" s="58">
        <f>IF(T56&gt;=W65,1,0)</f>
        <v>0</v>
      </c>
      <c r="AA65" s="150"/>
      <c r="AB65" s="151"/>
      <c r="AC65" s="428"/>
      <c r="AD65" s="429"/>
      <c r="AE65" s="429"/>
      <c r="AF65" s="430"/>
      <c r="AG65" s="29"/>
      <c r="AH65" s="29"/>
      <c r="AI65" s="26">
        <f>ROUND(ROUNDDOWN(K68/20,1)+ROUNDDOWN((M68+O68)/30,1),0)</f>
        <v>1</v>
      </c>
      <c r="AJ65" s="29"/>
      <c r="AK65" s="29"/>
      <c r="AL65" s="29"/>
      <c r="AM65" s="29"/>
      <c r="AN65" s="29"/>
      <c r="AO65" s="23"/>
      <c r="AP65" s="23"/>
      <c r="AQ65" s="140"/>
      <c r="AR65" s="140"/>
      <c r="AS65" s="140"/>
      <c r="AT65" s="140"/>
      <c r="AU65" s="140"/>
      <c r="AV65" s="140"/>
      <c r="AW65" s="140"/>
      <c r="AX65" s="140"/>
      <c r="AY65" s="140"/>
      <c r="AZ65" s="140"/>
      <c r="BA65" s="140"/>
      <c r="BB65" s="140"/>
      <c r="BC65" s="140"/>
      <c r="BD65" s="140"/>
      <c r="BE65" s="140"/>
      <c r="BF65" s="140"/>
      <c r="BG65" s="140"/>
      <c r="BH65" s="140"/>
      <c r="BI65" s="140"/>
    </row>
    <row r="66" spans="1:61" s="110" customFormat="1" ht="19.5" customHeight="1" hidden="1" outlineLevel="1">
      <c r="A66" s="109"/>
      <c r="B66" s="224" t="s">
        <v>256</v>
      </c>
      <c r="C66" s="224"/>
      <c r="D66" s="224"/>
      <c r="E66" s="392"/>
      <c r="F66" s="392"/>
      <c r="G66" s="392"/>
      <c r="H66" s="392"/>
      <c r="I66" s="392"/>
      <c r="J66" s="392"/>
      <c r="K66" s="393">
        <v>5</v>
      </c>
      <c r="L66" s="393"/>
      <c r="M66" s="393">
        <v>5</v>
      </c>
      <c r="N66" s="393"/>
      <c r="O66" s="393">
        <v>5</v>
      </c>
      <c r="P66" s="406"/>
      <c r="Q66" s="407">
        <f>SUM(K66:P66)</f>
        <v>15</v>
      </c>
      <c r="R66" s="408"/>
      <c r="S66" s="409"/>
      <c r="T66" s="127"/>
      <c r="U66" s="399" t="s">
        <v>259</v>
      </c>
      <c r="V66" s="400"/>
      <c r="W66" s="190" t="str">
        <f>IF(AND(B63="○",Q68&gt;=1),T67,"0")</f>
        <v>0</v>
      </c>
      <c r="X66" s="191"/>
      <c r="Y66" s="192"/>
      <c r="Z66" s="130"/>
      <c r="AA66" s="150"/>
      <c r="AB66" s="151"/>
      <c r="AC66" s="428"/>
      <c r="AD66" s="429"/>
      <c r="AE66" s="429"/>
      <c r="AF66" s="430"/>
      <c r="AG66" s="29" t="s">
        <v>20</v>
      </c>
      <c r="AH66" s="23" t="s">
        <v>44</v>
      </c>
      <c r="AI66" s="29"/>
      <c r="AJ66" s="29"/>
      <c r="AK66" s="29"/>
      <c r="AL66" s="29"/>
      <c r="AM66" s="29"/>
      <c r="AN66" s="29"/>
      <c r="AO66" s="23"/>
      <c r="AP66" s="23"/>
      <c r="AQ66" s="140"/>
      <c r="AR66" s="140"/>
      <c r="AS66" s="140"/>
      <c r="AT66" s="140"/>
      <c r="AU66" s="140"/>
      <c r="AV66" s="140"/>
      <c r="AW66" s="140"/>
      <c r="AX66" s="140"/>
      <c r="AY66" s="140"/>
      <c r="AZ66" s="140"/>
      <c r="BA66" s="140"/>
      <c r="BB66" s="140"/>
      <c r="BC66" s="140"/>
      <c r="BD66" s="140"/>
      <c r="BE66" s="140"/>
      <c r="BF66" s="140"/>
      <c r="BG66" s="140"/>
      <c r="BH66" s="140"/>
      <c r="BI66" s="140"/>
    </row>
    <row r="67" spans="1:61" s="110" customFormat="1" ht="19.5" customHeight="1" hidden="1" outlineLevel="1" thickBot="1">
      <c r="A67" s="109"/>
      <c r="B67" s="373" t="s">
        <v>257</v>
      </c>
      <c r="C67" s="373"/>
      <c r="D67" s="373"/>
      <c r="E67" s="374"/>
      <c r="F67" s="374"/>
      <c r="G67" s="374"/>
      <c r="H67" s="374"/>
      <c r="I67" s="374"/>
      <c r="J67" s="374"/>
      <c r="K67" s="374">
        <v>5</v>
      </c>
      <c r="L67" s="374"/>
      <c r="M67" s="374">
        <v>5</v>
      </c>
      <c r="N67" s="374"/>
      <c r="O67" s="374">
        <v>10</v>
      </c>
      <c r="P67" s="410"/>
      <c r="Q67" s="411">
        <f>SUM(E67:P67)</f>
        <v>20</v>
      </c>
      <c r="R67" s="412"/>
      <c r="S67" s="413"/>
      <c r="T67" s="131">
        <f>W65-W68</f>
        <v>0</v>
      </c>
      <c r="U67" s="401"/>
      <c r="V67" s="402"/>
      <c r="W67" s="193"/>
      <c r="X67" s="194"/>
      <c r="Y67" s="195"/>
      <c r="Z67" s="58">
        <f>IF(T58+AK69&gt;=W66-AI69,1,0)</f>
        <v>1</v>
      </c>
      <c r="AA67" s="150"/>
      <c r="AB67" s="151"/>
      <c r="AC67" s="428"/>
      <c r="AD67" s="429"/>
      <c r="AE67" s="429"/>
      <c r="AF67" s="430"/>
      <c r="AG67" s="29"/>
      <c r="AH67" s="104" t="s">
        <v>42</v>
      </c>
      <c r="AI67" s="26">
        <f>AI63</f>
        <v>1</v>
      </c>
      <c r="AJ67" s="104" t="s">
        <v>43</v>
      </c>
      <c r="AK67" s="26">
        <f>ROUND(ROUNDDOWN(E68/3,1)+ROUNDDOWN((G68+I68)/6,1),0)+ROUNDUP(AI65/3,0)</f>
        <v>1</v>
      </c>
      <c r="AL67" s="29"/>
      <c r="AM67" s="29"/>
      <c r="AN67" s="29"/>
      <c r="AO67" s="23"/>
      <c r="AP67" s="23"/>
      <c r="AQ67" s="140"/>
      <c r="AR67" s="140"/>
      <c r="AS67" s="140"/>
      <c r="AT67" s="140"/>
      <c r="AU67" s="140"/>
      <c r="AV67" s="140"/>
      <c r="AW67" s="140"/>
      <c r="AX67" s="140"/>
      <c r="AY67" s="140"/>
      <c r="AZ67" s="140"/>
      <c r="BA67" s="140"/>
      <c r="BB67" s="140"/>
      <c r="BC67" s="140"/>
      <c r="BD67" s="140"/>
      <c r="BE67" s="140"/>
      <c r="BF67" s="140"/>
      <c r="BG67" s="140"/>
      <c r="BH67" s="140"/>
      <c r="BI67" s="140"/>
    </row>
    <row r="68" spans="1:61" s="110" customFormat="1" ht="19.5" customHeight="1" hidden="1" outlineLevel="1" thickTop="1">
      <c r="A68" s="109"/>
      <c r="B68" s="418" t="s">
        <v>246</v>
      </c>
      <c r="C68" s="418"/>
      <c r="D68" s="418"/>
      <c r="E68" s="419">
        <f>E67</f>
        <v>0</v>
      </c>
      <c r="F68" s="419"/>
      <c r="G68" s="419">
        <f>G67</f>
        <v>0</v>
      </c>
      <c r="H68" s="419"/>
      <c r="I68" s="419">
        <f>I67</f>
        <v>0</v>
      </c>
      <c r="J68" s="419"/>
      <c r="K68" s="419">
        <f>K66+K67</f>
        <v>10</v>
      </c>
      <c r="L68" s="419"/>
      <c r="M68" s="420">
        <f>M66+M67</f>
        <v>10</v>
      </c>
      <c r="N68" s="421"/>
      <c r="O68" s="420">
        <f>O66+O67</f>
        <v>15</v>
      </c>
      <c r="P68" s="422"/>
      <c r="Q68" s="423">
        <f>SUM(E68:P68)</f>
        <v>35</v>
      </c>
      <c r="R68" s="424"/>
      <c r="S68" s="421"/>
      <c r="T68" s="111">
        <f>AK67-AI69</f>
        <v>1</v>
      </c>
      <c r="U68" s="394" t="s">
        <v>260</v>
      </c>
      <c r="V68" s="223"/>
      <c r="W68" s="264" t="str">
        <f>IF(AND(B63="○",Q68&gt;=1),T68,"0")</f>
        <v>0</v>
      </c>
      <c r="X68" s="265"/>
      <c r="Y68" s="266"/>
      <c r="Z68" s="58">
        <f>IF(T59&gt;=W68,1,0)</f>
        <v>0</v>
      </c>
      <c r="AA68" s="150"/>
      <c r="AB68" s="151"/>
      <c r="AC68" s="428"/>
      <c r="AD68" s="429"/>
      <c r="AE68" s="429"/>
      <c r="AF68" s="430"/>
      <c r="AG68" s="29" t="s">
        <v>20</v>
      </c>
      <c r="AH68" s="23" t="s">
        <v>235</v>
      </c>
      <c r="AI68" s="29"/>
      <c r="AJ68" s="29"/>
      <c r="AK68" s="29"/>
      <c r="AL68" s="23"/>
      <c r="AM68" s="29"/>
      <c r="AN68" s="29"/>
      <c r="AO68" s="23"/>
      <c r="AP68" s="23"/>
      <c r="AQ68" s="140"/>
      <c r="AR68" s="140"/>
      <c r="AS68" s="140"/>
      <c r="AT68" s="140"/>
      <c r="AU68" s="140"/>
      <c r="AV68" s="140"/>
      <c r="AW68" s="140"/>
      <c r="AX68" s="140"/>
      <c r="AY68" s="140"/>
      <c r="AZ68" s="140"/>
      <c r="BA68" s="140"/>
      <c r="BB68" s="140"/>
      <c r="BC68" s="140"/>
      <c r="BD68" s="140"/>
      <c r="BE68" s="140"/>
      <c r="BF68" s="140"/>
      <c r="BG68" s="140"/>
      <c r="BH68" s="140"/>
      <c r="BI68" s="140"/>
    </row>
    <row r="69" spans="1:61" s="110" customFormat="1" ht="9.75" customHeight="1" hidden="1" outlineLevel="1">
      <c r="A69" s="112"/>
      <c r="B69" s="129"/>
      <c r="C69" s="129"/>
      <c r="D69" s="129"/>
      <c r="E69" s="129"/>
      <c r="F69" s="129"/>
      <c r="G69" s="129"/>
      <c r="H69" s="129"/>
      <c r="I69" s="129"/>
      <c r="J69" s="129"/>
      <c r="K69" s="129"/>
      <c r="L69" s="129"/>
      <c r="M69" s="129"/>
      <c r="N69" s="129"/>
      <c r="O69" s="129"/>
      <c r="P69" s="129"/>
      <c r="Q69" s="129"/>
      <c r="R69" s="129"/>
      <c r="S69" s="129"/>
      <c r="T69" s="113"/>
      <c r="U69" s="129"/>
      <c r="V69" s="129"/>
      <c r="W69" s="129"/>
      <c r="X69" s="113"/>
      <c r="Y69" s="106"/>
      <c r="Z69" s="103"/>
      <c r="AA69" s="152"/>
      <c r="AB69" s="153"/>
      <c r="AC69" s="431"/>
      <c r="AD69" s="432"/>
      <c r="AE69" s="432"/>
      <c r="AF69" s="433"/>
      <c r="AG69" s="29"/>
      <c r="AH69" s="104" t="s">
        <v>236</v>
      </c>
      <c r="AI69" s="26">
        <f>IF(T59&gt;AK67,0,MIN(AK67-T59,T57))</f>
        <v>0</v>
      </c>
      <c r="AJ69" s="104" t="s">
        <v>237</v>
      </c>
      <c r="AK69" s="90">
        <f>T57-AI69</f>
        <v>0</v>
      </c>
      <c r="AL69" s="29"/>
      <c r="AM69" s="29"/>
      <c r="AN69" s="29"/>
      <c r="AO69" s="23"/>
      <c r="AP69" s="23"/>
      <c r="AQ69" s="140"/>
      <c r="AR69" s="140"/>
      <c r="AS69" s="140"/>
      <c r="AT69" s="140"/>
      <c r="AU69" s="140"/>
      <c r="AV69" s="140"/>
      <c r="AW69" s="140"/>
      <c r="AX69" s="140"/>
      <c r="AY69" s="140"/>
      <c r="AZ69" s="140"/>
      <c r="BA69" s="140"/>
      <c r="BB69" s="140"/>
      <c r="BC69" s="140"/>
      <c r="BD69" s="140"/>
      <c r="BE69" s="140"/>
      <c r="BF69" s="140"/>
      <c r="BG69" s="140"/>
      <c r="BH69" s="140"/>
      <c r="BI69" s="140"/>
    </row>
    <row r="70" spans="1:61" ht="19.5" customHeight="1" collapsed="1">
      <c r="A70" s="143" t="s">
        <v>202</v>
      </c>
      <c r="B70" s="49" t="s">
        <v>198</v>
      </c>
      <c r="C70" s="101"/>
      <c r="D70" s="101"/>
      <c r="E70" s="101"/>
      <c r="F70" s="101"/>
      <c r="G70" s="101"/>
      <c r="H70" s="142"/>
      <c r="I70" s="142"/>
      <c r="J70" s="142"/>
      <c r="K70" s="142"/>
      <c r="L70" s="142"/>
      <c r="M70" s="142"/>
      <c r="N70" s="102"/>
      <c r="O70" s="102"/>
      <c r="P70" s="102"/>
      <c r="Q70" s="102"/>
      <c r="R70" s="102"/>
      <c r="S70" s="102"/>
      <c r="T70" s="142"/>
      <c r="U70" s="142"/>
      <c r="V70" s="142"/>
      <c r="W70" s="142"/>
      <c r="X70" s="142"/>
      <c r="Y70" s="142"/>
      <c r="Z70" s="147"/>
      <c r="AA70" s="148" t="str">
        <f>IF(H73&gt;=N73,"適","否")</f>
        <v>適</v>
      </c>
      <c r="AB70" s="149"/>
      <c r="AC70" s="350" t="s">
        <v>234</v>
      </c>
      <c r="AD70" s="351"/>
      <c r="AE70" s="351"/>
      <c r="AF70" s="352"/>
      <c r="AG70" s="29"/>
      <c r="AH70" s="23"/>
      <c r="AI70" s="29"/>
      <c r="AJ70" s="29"/>
      <c r="AK70" s="29"/>
      <c r="AL70" s="29"/>
      <c r="AM70" s="29"/>
      <c r="AN70" s="29"/>
      <c r="AO70" s="23"/>
      <c r="AP70" s="23"/>
      <c r="AQ70" s="23"/>
      <c r="AR70" s="23"/>
      <c r="AS70" s="23"/>
      <c r="AT70" s="23"/>
      <c r="AU70" s="23"/>
      <c r="AV70" s="23"/>
      <c r="AW70" s="23"/>
      <c r="AX70" s="23"/>
      <c r="AY70" s="23"/>
      <c r="AZ70" s="23"/>
      <c r="BA70" s="23"/>
      <c r="BB70" s="23"/>
      <c r="BC70" s="23"/>
      <c r="BD70" s="23"/>
      <c r="BE70" s="23"/>
      <c r="BF70" s="23"/>
      <c r="BG70" s="23"/>
      <c r="BH70" s="23"/>
      <c r="BI70" s="137"/>
    </row>
    <row r="71" spans="1:61" ht="19.5" customHeight="1">
      <c r="A71" s="144"/>
      <c r="B71" s="68" t="s">
        <v>233</v>
      </c>
      <c r="C71" s="64"/>
      <c r="D71" s="64"/>
      <c r="E71" s="64"/>
      <c r="F71" s="64"/>
      <c r="G71" s="64"/>
      <c r="H71" s="65"/>
      <c r="I71" s="65"/>
      <c r="J71" s="65"/>
      <c r="K71" s="65"/>
      <c r="L71" s="65"/>
      <c r="M71" s="65"/>
      <c r="N71" s="69"/>
      <c r="O71" s="69"/>
      <c r="P71" s="69"/>
      <c r="Q71" s="69"/>
      <c r="R71" s="69"/>
      <c r="S71" s="69"/>
      <c r="T71" s="65"/>
      <c r="U71" s="65"/>
      <c r="V71" s="65"/>
      <c r="W71" s="65"/>
      <c r="X71" s="65"/>
      <c r="Y71" s="65"/>
      <c r="Z71" s="58"/>
      <c r="AA71" s="150"/>
      <c r="AB71" s="151"/>
      <c r="AC71" s="350"/>
      <c r="AD71" s="351"/>
      <c r="AE71" s="351"/>
      <c r="AF71" s="352"/>
      <c r="AG71" s="29"/>
      <c r="AH71" s="23"/>
      <c r="AI71" s="29"/>
      <c r="AJ71" s="29"/>
      <c r="AK71" s="29"/>
      <c r="AL71" s="29"/>
      <c r="AM71" s="29"/>
      <c r="AN71" s="29"/>
      <c r="AO71" s="23"/>
      <c r="AP71" s="23"/>
      <c r="AQ71" s="23"/>
      <c r="AR71" s="23"/>
      <c r="AS71" s="23"/>
      <c r="AT71" s="23"/>
      <c r="AU71" s="23"/>
      <c r="AV71" s="23"/>
      <c r="AW71" s="23"/>
      <c r="AX71" s="23"/>
      <c r="AY71" s="23"/>
      <c r="AZ71" s="23"/>
      <c r="BA71" s="23"/>
      <c r="BB71" s="23"/>
      <c r="BC71" s="23"/>
      <c r="BD71" s="23"/>
      <c r="BE71" s="23"/>
      <c r="BF71" s="23"/>
      <c r="BG71" s="23"/>
      <c r="BH71" s="23"/>
      <c r="BI71" s="137"/>
    </row>
    <row r="72" spans="1:61" ht="19.5" customHeight="1">
      <c r="A72" s="144"/>
      <c r="B72" s="180"/>
      <c r="C72" s="181"/>
      <c r="D72" s="181"/>
      <c r="E72" s="181"/>
      <c r="F72" s="181"/>
      <c r="G72" s="182"/>
      <c r="H72" s="271" t="s">
        <v>199</v>
      </c>
      <c r="I72" s="271"/>
      <c r="J72" s="271"/>
      <c r="K72" s="271"/>
      <c r="L72" s="271"/>
      <c r="M72" s="271"/>
      <c r="N72" s="272" t="s">
        <v>201</v>
      </c>
      <c r="O72" s="273"/>
      <c r="P72" s="273"/>
      <c r="Q72" s="273"/>
      <c r="R72" s="273"/>
      <c r="S72" s="274"/>
      <c r="T72" s="66"/>
      <c r="U72" s="65"/>
      <c r="V72" s="65"/>
      <c r="W72" s="65"/>
      <c r="X72" s="65"/>
      <c r="Y72" s="65"/>
      <c r="Z72" s="58"/>
      <c r="AA72" s="150"/>
      <c r="AB72" s="151"/>
      <c r="AC72" s="350"/>
      <c r="AD72" s="351"/>
      <c r="AE72" s="351"/>
      <c r="AF72" s="352"/>
      <c r="AG72" s="29"/>
      <c r="AH72" s="23"/>
      <c r="AI72" s="29"/>
      <c r="AJ72" s="29"/>
      <c r="AK72" s="29"/>
      <c r="AL72" s="29"/>
      <c r="AM72" s="29"/>
      <c r="AN72" s="29"/>
      <c r="AO72" s="23"/>
      <c r="AP72" s="23"/>
      <c r="AQ72" s="23"/>
      <c r="AR72" s="23"/>
      <c r="AS72" s="23"/>
      <c r="AT72" s="23"/>
      <c r="AU72" s="23"/>
      <c r="AV72" s="23"/>
      <c r="AW72" s="23"/>
      <c r="AX72" s="23"/>
      <c r="AY72" s="23"/>
      <c r="AZ72" s="23"/>
      <c r="BA72" s="23"/>
      <c r="BB72" s="23"/>
      <c r="BC72" s="23"/>
      <c r="BD72" s="23"/>
      <c r="BE72" s="23"/>
      <c r="BF72" s="23"/>
      <c r="BG72" s="23"/>
      <c r="BH72" s="23"/>
      <c r="BI72" s="137"/>
    </row>
    <row r="73" spans="1:61" ht="19.5" customHeight="1">
      <c r="A73" s="144"/>
      <c r="B73" s="154" t="s">
        <v>200</v>
      </c>
      <c r="C73" s="155"/>
      <c r="D73" s="155"/>
      <c r="E73" s="155"/>
      <c r="F73" s="155"/>
      <c r="G73" s="155"/>
      <c r="H73" s="156">
        <f>SUM(H74:M75)</f>
        <v>0</v>
      </c>
      <c r="I73" s="156"/>
      <c r="J73" s="156"/>
      <c r="K73" s="156"/>
      <c r="L73" s="156"/>
      <c r="M73" s="156"/>
      <c r="N73" s="243">
        <f>U21</f>
        <v>0</v>
      </c>
      <c r="O73" s="244"/>
      <c r="P73" s="244"/>
      <c r="Q73" s="244"/>
      <c r="R73" s="244"/>
      <c r="S73" s="245"/>
      <c r="T73" s="66"/>
      <c r="U73" s="65"/>
      <c r="V73" s="65"/>
      <c r="W73" s="65"/>
      <c r="X73" s="65"/>
      <c r="Y73" s="65"/>
      <c r="Z73" s="58"/>
      <c r="AA73" s="150"/>
      <c r="AB73" s="151"/>
      <c r="AC73" s="350"/>
      <c r="AD73" s="351"/>
      <c r="AE73" s="351"/>
      <c r="AF73" s="352"/>
      <c r="AG73" s="29"/>
      <c r="AH73" s="23"/>
      <c r="AI73" s="29"/>
      <c r="AJ73" s="29"/>
      <c r="AK73" s="29"/>
      <c r="AL73" s="29"/>
      <c r="AM73" s="29"/>
      <c r="AN73" s="29"/>
      <c r="AO73" s="23"/>
      <c r="AP73" s="23"/>
      <c r="AQ73" s="23"/>
      <c r="AR73" s="23"/>
      <c r="AS73" s="23"/>
      <c r="AT73" s="23"/>
      <c r="AU73" s="23"/>
      <c r="AV73" s="23"/>
      <c r="AW73" s="23"/>
      <c r="AX73" s="23"/>
      <c r="AY73" s="23"/>
      <c r="AZ73" s="23"/>
      <c r="BA73" s="23"/>
      <c r="BB73" s="23"/>
      <c r="BC73" s="23"/>
      <c r="BD73" s="23"/>
      <c r="BE73" s="23"/>
      <c r="BF73" s="23"/>
      <c r="BG73" s="23"/>
      <c r="BH73" s="23"/>
      <c r="BI73" s="137"/>
    </row>
    <row r="74" spans="1:61" ht="19.5" customHeight="1">
      <c r="A74" s="144"/>
      <c r="B74" s="67"/>
      <c r="C74" s="186" t="s">
        <v>197</v>
      </c>
      <c r="D74" s="187"/>
      <c r="E74" s="187"/>
      <c r="F74" s="187"/>
      <c r="G74" s="188"/>
      <c r="H74" s="157"/>
      <c r="I74" s="158"/>
      <c r="J74" s="158"/>
      <c r="K74" s="158"/>
      <c r="L74" s="158"/>
      <c r="M74" s="159"/>
      <c r="N74" s="246"/>
      <c r="O74" s="247"/>
      <c r="P74" s="247"/>
      <c r="Q74" s="247"/>
      <c r="R74" s="247"/>
      <c r="S74" s="248"/>
      <c r="T74" s="66"/>
      <c r="U74" s="65"/>
      <c r="V74" s="65"/>
      <c r="W74" s="65"/>
      <c r="X74" s="65"/>
      <c r="Y74" s="65"/>
      <c r="Z74" s="58"/>
      <c r="AA74" s="150"/>
      <c r="AB74" s="151"/>
      <c r="AC74" s="350"/>
      <c r="AD74" s="351"/>
      <c r="AE74" s="351"/>
      <c r="AF74" s="352"/>
      <c r="AG74" s="29"/>
      <c r="AH74" s="23"/>
      <c r="AI74" s="29"/>
      <c r="AJ74" s="29"/>
      <c r="AK74" s="29"/>
      <c r="AL74" s="29"/>
      <c r="AM74" s="29"/>
      <c r="AN74" s="29"/>
      <c r="AO74" s="23"/>
      <c r="AP74" s="23"/>
      <c r="AQ74" s="23"/>
      <c r="AR74" s="23"/>
      <c r="AS74" s="23"/>
      <c r="AT74" s="23"/>
      <c r="AU74" s="23"/>
      <c r="AV74" s="23"/>
      <c r="AW74" s="23"/>
      <c r="AX74" s="23"/>
      <c r="AY74" s="23"/>
      <c r="AZ74" s="23"/>
      <c r="BA74" s="23"/>
      <c r="BB74" s="23"/>
      <c r="BC74" s="23"/>
      <c r="BD74" s="23"/>
      <c r="BE74" s="23"/>
      <c r="BF74" s="23"/>
      <c r="BG74" s="23"/>
      <c r="BH74" s="23"/>
      <c r="BI74" s="137"/>
    </row>
    <row r="75" spans="1:61" ht="19.5" customHeight="1">
      <c r="A75" s="144"/>
      <c r="B75" s="38"/>
      <c r="C75" s="186" t="s">
        <v>195</v>
      </c>
      <c r="D75" s="187"/>
      <c r="E75" s="187"/>
      <c r="F75" s="187"/>
      <c r="G75" s="188"/>
      <c r="H75" s="157"/>
      <c r="I75" s="158"/>
      <c r="J75" s="158"/>
      <c r="K75" s="158"/>
      <c r="L75" s="158"/>
      <c r="M75" s="159"/>
      <c r="N75" s="249"/>
      <c r="O75" s="250"/>
      <c r="P75" s="250"/>
      <c r="Q75" s="250"/>
      <c r="R75" s="250"/>
      <c r="S75" s="251"/>
      <c r="T75" s="66"/>
      <c r="U75" s="65"/>
      <c r="V75" s="65"/>
      <c r="W75" s="65"/>
      <c r="X75" s="65"/>
      <c r="Y75" s="65"/>
      <c r="Z75" s="58"/>
      <c r="AA75" s="150"/>
      <c r="AB75" s="151"/>
      <c r="AC75" s="350"/>
      <c r="AD75" s="351"/>
      <c r="AE75" s="351"/>
      <c r="AF75" s="352"/>
      <c r="AG75" s="29"/>
      <c r="AH75" s="23"/>
      <c r="AI75" s="29"/>
      <c r="AJ75" s="29"/>
      <c r="AK75" s="29"/>
      <c r="AL75" s="29"/>
      <c r="AM75" s="29"/>
      <c r="AN75" s="29"/>
      <c r="AO75" s="23"/>
      <c r="AP75" s="23"/>
      <c r="AQ75" s="23"/>
      <c r="AR75" s="23"/>
      <c r="AS75" s="23"/>
      <c r="AT75" s="23"/>
      <c r="AU75" s="23"/>
      <c r="AV75" s="23"/>
      <c r="AW75" s="23"/>
      <c r="AX75" s="23"/>
      <c r="AY75" s="23"/>
      <c r="AZ75" s="23"/>
      <c r="BA75" s="23"/>
      <c r="BB75" s="23"/>
      <c r="BC75" s="23"/>
      <c r="BD75" s="23"/>
      <c r="BE75" s="23"/>
      <c r="BF75" s="23"/>
      <c r="BG75" s="23"/>
      <c r="BH75" s="23"/>
      <c r="BI75" s="137"/>
    </row>
    <row r="76" spans="1:61" ht="9.75" customHeight="1">
      <c r="A76" s="145"/>
      <c r="B76" s="70"/>
      <c r="C76" s="70"/>
      <c r="D76" s="70"/>
      <c r="E76" s="70"/>
      <c r="F76" s="70"/>
      <c r="G76" s="70"/>
      <c r="H76" s="70"/>
      <c r="I76" s="70"/>
      <c r="J76" s="70"/>
      <c r="K76" s="70"/>
      <c r="L76" s="70"/>
      <c r="M76" s="70"/>
      <c r="N76" s="70"/>
      <c r="O76" s="70"/>
      <c r="P76" s="70"/>
      <c r="Q76" s="70"/>
      <c r="R76" s="70"/>
      <c r="S76" s="70"/>
      <c r="T76" s="70"/>
      <c r="U76" s="70"/>
      <c r="V76" s="70"/>
      <c r="W76" s="70"/>
      <c r="X76" s="70"/>
      <c r="Y76" s="70"/>
      <c r="Z76" s="141"/>
      <c r="AA76" s="152"/>
      <c r="AB76" s="153"/>
      <c r="AC76" s="350"/>
      <c r="AD76" s="351"/>
      <c r="AE76" s="351"/>
      <c r="AF76" s="352"/>
      <c r="AG76" s="25"/>
      <c r="AH76" s="29"/>
      <c r="AI76" s="29"/>
      <c r="AJ76" s="29"/>
      <c r="AK76" s="29"/>
      <c r="AL76" s="29"/>
      <c r="AM76" s="29"/>
      <c r="AN76" s="29"/>
      <c r="AO76" s="23"/>
      <c r="AP76" s="23"/>
      <c r="AQ76" s="23"/>
      <c r="AR76" s="23"/>
      <c r="AS76" s="23"/>
      <c r="AT76" s="23"/>
      <c r="AU76" s="23"/>
      <c r="AV76" s="23"/>
      <c r="AW76" s="23"/>
      <c r="AX76" s="23"/>
      <c r="AY76" s="23"/>
      <c r="AZ76" s="23"/>
      <c r="BA76" s="23"/>
      <c r="BB76" s="23"/>
      <c r="BC76" s="23"/>
      <c r="BD76" s="23"/>
      <c r="BE76" s="23"/>
      <c r="BF76" s="23"/>
      <c r="BG76" s="23"/>
      <c r="BH76" s="23"/>
      <c r="BI76" s="137"/>
    </row>
    <row r="77" spans="1:61" ht="19.5" customHeight="1">
      <c r="A77" s="22" t="s">
        <v>203</v>
      </c>
      <c r="B77" s="175" t="s">
        <v>161</v>
      </c>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6"/>
      <c r="AA77" s="148" t="str">
        <f>IF(OR(AND(W16&gt;=151,T80&gt;=2,H80+K80&gt;=3),AND(T80&gt;=W80,H81+K81&gt;=W81)),"適","否")</f>
        <v>否</v>
      </c>
      <c r="AB77" s="149"/>
      <c r="AC77" s="350" t="s">
        <v>223</v>
      </c>
      <c r="AD77" s="357"/>
      <c r="AE77" s="357"/>
      <c r="AF77" s="358"/>
      <c r="AG77" s="29"/>
      <c r="AH77" s="23"/>
      <c r="AI77" s="29"/>
      <c r="AJ77" s="29"/>
      <c r="AK77" s="29"/>
      <c r="AL77" s="29"/>
      <c r="AM77" s="29"/>
      <c r="AN77" s="29"/>
      <c r="AO77" s="23"/>
      <c r="AP77" s="23"/>
      <c r="AQ77" s="23"/>
      <c r="AR77" s="23"/>
      <c r="AS77" s="23"/>
      <c r="AT77" s="23"/>
      <c r="AU77" s="23"/>
      <c r="AV77" s="23"/>
      <c r="AW77" s="23"/>
      <c r="AX77" s="23"/>
      <c r="AY77" s="23"/>
      <c r="AZ77" s="23"/>
      <c r="BA77" s="23"/>
      <c r="BB77" s="23"/>
      <c r="BC77" s="23"/>
      <c r="BD77" s="23"/>
      <c r="BE77" s="23"/>
      <c r="BF77" s="23"/>
      <c r="BG77" s="23"/>
      <c r="BH77" s="23"/>
      <c r="BI77" s="137"/>
    </row>
    <row r="78" spans="1:61" ht="19.5" customHeight="1">
      <c r="A78" s="16"/>
      <c r="B78" s="30"/>
      <c r="C78" s="31"/>
      <c r="D78" s="31"/>
      <c r="E78" s="31"/>
      <c r="F78" s="31"/>
      <c r="G78" s="32"/>
      <c r="H78" s="155" t="s">
        <v>36</v>
      </c>
      <c r="I78" s="155"/>
      <c r="J78" s="155"/>
      <c r="K78" s="155"/>
      <c r="L78" s="155"/>
      <c r="M78" s="155"/>
      <c r="N78" s="155" t="s">
        <v>37</v>
      </c>
      <c r="O78" s="155"/>
      <c r="P78" s="155"/>
      <c r="Q78" s="155"/>
      <c r="R78" s="155"/>
      <c r="S78" s="155"/>
      <c r="T78" s="270" t="s">
        <v>38</v>
      </c>
      <c r="U78" s="270"/>
      <c r="V78" s="270"/>
      <c r="W78" s="154" t="s">
        <v>39</v>
      </c>
      <c r="X78" s="154"/>
      <c r="Y78" s="154"/>
      <c r="Z78" s="1"/>
      <c r="AA78" s="150"/>
      <c r="AB78" s="151"/>
      <c r="AC78" s="356"/>
      <c r="AD78" s="357"/>
      <c r="AE78" s="357"/>
      <c r="AF78" s="358"/>
      <c r="AG78" s="29" t="s">
        <v>20</v>
      </c>
      <c r="AH78" s="23" t="s">
        <v>47</v>
      </c>
      <c r="AI78" s="29"/>
      <c r="AJ78" s="29"/>
      <c r="AK78" s="29"/>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137"/>
    </row>
    <row r="79" spans="1:61" ht="19.5" customHeight="1">
      <c r="A79" s="16"/>
      <c r="B79" s="33"/>
      <c r="C79" s="34"/>
      <c r="D79" s="34"/>
      <c r="E79" s="34"/>
      <c r="F79" s="34"/>
      <c r="G79" s="35"/>
      <c r="H79" s="155" t="s">
        <v>34</v>
      </c>
      <c r="I79" s="155"/>
      <c r="J79" s="155"/>
      <c r="K79" s="155" t="s">
        <v>35</v>
      </c>
      <c r="L79" s="155" t="s">
        <v>35</v>
      </c>
      <c r="M79" s="155"/>
      <c r="N79" s="155" t="s">
        <v>34</v>
      </c>
      <c r="O79" s="155" t="s">
        <v>34</v>
      </c>
      <c r="P79" s="155"/>
      <c r="Q79" s="155" t="s">
        <v>35</v>
      </c>
      <c r="R79" s="155" t="s">
        <v>35</v>
      </c>
      <c r="S79" s="155"/>
      <c r="T79" s="275" t="s">
        <v>7</v>
      </c>
      <c r="U79" s="276"/>
      <c r="V79" s="277"/>
      <c r="W79" s="291" t="s">
        <v>15</v>
      </c>
      <c r="X79" s="291" t="s">
        <v>35</v>
      </c>
      <c r="Y79" s="291"/>
      <c r="Z79" s="1"/>
      <c r="AA79" s="150"/>
      <c r="AB79" s="151"/>
      <c r="AC79" s="356"/>
      <c r="AD79" s="357"/>
      <c r="AE79" s="357"/>
      <c r="AF79" s="358"/>
      <c r="AG79" s="87"/>
      <c r="AH79" s="26">
        <f>IF(OR(B26="○",AH113=0),0,IF(W16&gt;=41,2,1))</f>
        <v>0</v>
      </c>
      <c r="AI79" s="25"/>
      <c r="AJ79" s="29"/>
      <c r="AK79" s="29"/>
      <c r="AL79" s="29"/>
      <c r="AM79" s="29"/>
      <c r="AN79" s="23"/>
      <c r="AO79" s="23"/>
      <c r="AP79" s="23"/>
      <c r="AQ79" s="23"/>
      <c r="AR79" s="23"/>
      <c r="AS79" s="23"/>
      <c r="AT79" s="23"/>
      <c r="AU79" s="23"/>
      <c r="AV79" s="23"/>
      <c r="AW79" s="23"/>
      <c r="AX79" s="23"/>
      <c r="AY79" s="23"/>
      <c r="AZ79" s="23"/>
      <c r="BA79" s="23"/>
      <c r="BB79" s="23"/>
      <c r="BC79" s="23"/>
      <c r="BD79" s="23"/>
      <c r="BE79" s="23"/>
      <c r="BF79" s="23"/>
      <c r="BG79" s="23"/>
      <c r="BH79" s="23"/>
      <c r="BI79" s="137"/>
    </row>
    <row r="80" spans="1:61" ht="19.5" customHeight="1">
      <c r="A80" s="16"/>
      <c r="B80" s="155" t="s">
        <v>49</v>
      </c>
      <c r="C80" s="155"/>
      <c r="D80" s="155"/>
      <c r="E80" s="155"/>
      <c r="F80" s="155"/>
      <c r="G80" s="155"/>
      <c r="H80" s="199"/>
      <c r="I80" s="199"/>
      <c r="J80" s="199"/>
      <c r="K80" s="199"/>
      <c r="L80" s="199"/>
      <c r="M80" s="199"/>
      <c r="N80" s="222"/>
      <c r="O80" s="222"/>
      <c r="P80" s="222"/>
      <c r="Q80" s="222"/>
      <c r="R80" s="222"/>
      <c r="S80" s="222"/>
      <c r="T80" s="156">
        <f>_xlfn.IFERROR(IF(K80=0,H80,H80+(ROUNDDOWN(Q80/N80,0))),0)</f>
        <v>0</v>
      </c>
      <c r="U80" s="156"/>
      <c r="V80" s="156"/>
      <c r="W80" s="156">
        <f>IF(W17=0,"",AH79)</f>
      </c>
      <c r="X80" s="156"/>
      <c r="Y80" s="156"/>
      <c r="Z80" s="58">
        <f>IF(T80&gt;=W80,1,0)</f>
        <v>0</v>
      </c>
      <c r="AA80" s="150"/>
      <c r="AB80" s="151"/>
      <c r="AC80" s="356"/>
      <c r="AD80" s="357"/>
      <c r="AE80" s="357"/>
      <c r="AF80" s="358"/>
      <c r="AG80" s="29" t="s">
        <v>20</v>
      </c>
      <c r="AH80" s="23" t="s">
        <v>48</v>
      </c>
      <c r="AI80" s="29"/>
      <c r="AJ80" s="29"/>
      <c r="AK80" s="29"/>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137"/>
    </row>
    <row r="81" spans="1:61" ht="19.5" customHeight="1">
      <c r="A81" s="16"/>
      <c r="B81" s="155" t="s">
        <v>50</v>
      </c>
      <c r="C81" s="155"/>
      <c r="D81" s="155"/>
      <c r="E81" s="155"/>
      <c r="F81" s="155"/>
      <c r="G81" s="155"/>
      <c r="H81" s="199"/>
      <c r="I81" s="199"/>
      <c r="J81" s="199"/>
      <c r="K81" s="199"/>
      <c r="L81" s="199"/>
      <c r="M81" s="199"/>
      <c r="N81" s="238"/>
      <c r="O81" s="238"/>
      <c r="P81" s="238"/>
      <c r="Q81" s="238"/>
      <c r="R81" s="238"/>
      <c r="S81" s="238"/>
      <c r="T81" s="239"/>
      <c r="U81" s="239"/>
      <c r="V81" s="239"/>
      <c r="W81" s="156">
        <f>IF(W17=0,"",AH81)</f>
      </c>
      <c r="X81" s="156"/>
      <c r="Y81" s="156"/>
      <c r="Z81" s="58">
        <f>IF(T81&gt;=W81,1,0)</f>
        <v>1</v>
      </c>
      <c r="AA81" s="150"/>
      <c r="AB81" s="151"/>
      <c r="AC81" s="356"/>
      <c r="AD81" s="357"/>
      <c r="AE81" s="357"/>
      <c r="AF81" s="358"/>
      <c r="AG81" s="29"/>
      <c r="AH81" s="26">
        <f>IF(B26="○",1,0)</f>
        <v>0</v>
      </c>
      <c r="AI81" s="25"/>
      <c r="AJ81" s="29"/>
      <c r="AK81" s="29"/>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137"/>
    </row>
    <row r="82" spans="1:61" ht="19.5" customHeight="1">
      <c r="A82" s="18"/>
      <c r="B82" s="93" t="s">
        <v>238</v>
      </c>
      <c r="C82" s="19"/>
      <c r="D82" s="19"/>
      <c r="E82" s="19"/>
      <c r="F82" s="19"/>
      <c r="G82" s="19"/>
      <c r="H82" s="19"/>
      <c r="I82" s="19"/>
      <c r="J82" s="19"/>
      <c r="K82" s="19"/>
      <c r="L82" s="19"/>
      <c r="M82" s="19"/>
      <c r="N82" s="19"/>
      <c r="O82" s="19"/>
      <c r="P82" s="19"/>
      <c r="Q82" s="19"/>
      <c r="R82" s="19"/>
      <c r="S82" s="19"/>
      <c r="T82" s="19"/>
      <c r="U82" s="19"/>
      <c r="V82" s="19"/>
      <c r="W82" s="19"/>
      <c r="X82" s="19"/>
      <c r="Y82" s="19"/>
      <c r="Z82" s="19"/>
      <c r="AA82" s="152"/>
      <c r="AB82" s="153"/>
      <c r="AC82" s="356"/>
      <c r="AD82" s="357"/>
      <c r="AE82" s="357"/>
      <c r="AF82" s="358"/>
      <c r="AG82" s="29"/>
      <c r="AH82" s="29"/>
      <c r="AI82" s="29"/>
      <c r="AJ82" s="29"/>
      <c r="AK82" s="29"/>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137"/>
    </row>
    <row r="83" spans="1:60" ht="33.75" customHeight="1">
      <c r="A83" s="22" t="s">
        <v>204</v>
      </c>
      <c r="B83" s="175" t="s">
        <v>177</v>
      </c>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48" t="str">
        <f>IF(AND(B84="○",J84="○",R84="○"),"適","否")</f>
        <v>否</v>
      </c>
      <c r="AB83" s="149"/>
      <c r="AC83" s="353" t="s">
        <v>263</v>
      </c>
      <c r="AD83" s="354"/>
      <c r="AE83" s="354"/>
      <c r="AF83" s="355"/>
      <c r="AG83" s="136"/>
      <c r="AH83" s="23"/>
      <c r="AI83" s="23"/>
      <c r="AJ83" s="23"/>
      <c r="AK83" s="23"/>
      <c r="AL83" s="23"/>
      <c r="AM83" s="29"/>
      <c r="AN83" s="29"/>
      <c r="AO83" s="23"/>
      <c r="AP83" s="23"/>
      <c r="AQ83" s="23"/>
      <c r="AR83" s="23"/>
      <c r="AS83" s="23"/>
      <c r="AT83" s="23"/>
      <c r="AU83" s="23"/>
      <c r="AV83" s="23"/>
      <c r="AW83" s="23"/>
      <c r="AX83" s="23"/>
      <c r="AY83" s="23"/>
      <c r="AZ83" s="23"/>
      <c r="BA83" s="23"/>
      <c r="BB83" s="23"/>
      <c r="BC83" s="23"/>
      <c r="BD83" s="23"/>
      <c r="BE83" s="23"/>
      <c r="BF83" s="23"/>
      <c r="BG83" s="23"/>
      <c r="BH83" s="23"/>
    </row>
    <row r="84" spans="1:60" ht="33.75" customHeight="1">
      <c r="A84" s="16"/>
      <c r="B84" s="133"/>
      <c r="C84" s="162" t="s">
        <v>205</v>
      </c>
      <c r="D84" s="162"/>
      <c r="E84" s="162"/>
      <c r="F84" s="162"/>
      <c r="G84" s="162"/>
      <c r="H84" s="162"/>
      <c r="I84" s="162"/>
      <c r="J84" s="133"/>
      <c r="K84" s="162" t="s">
        <v>206</v>
      </c>
      <c r="L84" s="162"/>
      <c r="M84" s="162"/>
      <c r="N84" s="162"/>
      <c r="O84" s="162"/>
      <c r="P84" s="162"/>
      <c r="Q84" s="162"/>
      <c r="R84" s="133"/>
      <c r="S84" s="162" t="s">
        <v>207</v>
      </c>
      <c r="T84" s="162"/>
      <c r="U84" s="162"/>
      <c r="V84" s="162"/>
      <c r="W84" s="162"/>
      <c r="X84" s="162"/>
      <c r="Y84" s="162"/>
      <c r="Z84" s="1"/>
      <c r="AA84" s="150"/>
      <c r="AB84" s="151"/>
      <c r="AC84" s="353"/>
      <c r="AD84" s="354"/>
      <c r="AE84" s="354"/>
      <c r="AF84" s="355"/>
      <c r="AG84" s="136"/>
      <c r="AH84" s="23"/>
      <c r="AI84" s="23"/>
      <c r="AJ84" s="23"/>
      <c r="AK84" s="23"/>
      <c r="AL84" s="23"/>
      <c r="AM84" s="29"/>
      <c r="AN84" s="29"/>
      <c r="AO84" s="23"/>
      <c r="AP84" s="23"/>
      <c r="AQ84" s="23"/>
      <c r="AR84" s="23"/>
      <c r="AS84" s="23"/>
      <c r="AT84" s="23"/>
      <c r="AU84" s="23"/>
      <c r="AV84" s="23"/>
      <c r="AW84" s="23"/>
      <c r="AX84" s="23"/>
      <c r="AY84" s="23"/>
      <c r="AZ84" s="23"/>
      <c r="BA84" s="23"/>
      <c r="BB84" s="23"/>
      <c r="BC84" s="23"/>
      <c r="BD84" s="23"/>
      <c r="BE84" s="23"/>
      <c r="BF84" s="23"/>
      <c r="BG84" s="23"/>
      <c r="BH84" s="23"/>
    </row>
    <row r="85" spans="1:60" ht="33.75" customHeight="1">
      <c r="A85" s="18"/>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52"/>
      <c r="AB85" s="153"/>
      <c r="AC85" s="353"/>
      <c r="AD85" s="354"/>
      <c r="AE85" s="354"/>
      <c r="AF85" s="355"/>
      <c r="AG85" s="136"/>
      <c r="AH85" s="23"/>
      <c r="AI85" s="23"/>
      <c r="AJ85" s="23"/>
      <c r="AK85" s="23"/>
      <c r="AL85" s="23"/>
      <c r="AM85" s="29"/>
      <c r="AN85" s="29"/>
      <c r="AO85" s="23"/>
      <c r="AP85" s="23"/>
      <c r="AQ85" s="23"/>
      <c r="AR85" s="23"/>
      <c r="AS85" s="23"/>
      <c r="AT85" s="23"/>
      <c r="AU85" s="23"/>
      <c r="AV85" s="23"/>
      <c r="AW85" s="23"/>
      <c r="AX85" s="23"/>
      <c r="AY85" s="23"/>
      <c r="AZ85" s="23"/>
      <c r="BA85" s="23"/>
      <c r="BB85" s="23"/>
      <c r="BC85" s="23"/>
      <c r="BD85" s="23"/>
      <c r="BE85" s="23"/>
      <c r="BF85" s="23"/>
      <c r="BG85" s="23"/>
      <c r="BH85" s="23"/>
    </row>
    <row r="86" spans="1:60" ht="19.5" customHeight="1">
      <c r="A86" s="15" t="s">
        <v>164</v>
      </c>
      <c r="B86" s="322" t="s">
        <v>165</v>
      </c>
      <c r="C86" s="323"/>
      <c r="D86" s="323"/>
      <c r="E86" s="323"/>
      <c r="F86" s="323"/>
      <c r="G86" s="323"/>
      <c r="H86" s="323"/>
      <c r="I86" s="323"/>
      <c r="J86" s="323"/>
      <c r="K86" s="323"/>
      <c r="L86" s="323"/>
      <c r="M86" s="323"/>
      <c r="N86" s="323"/>
      <c r="O86" s="323"/>
      <c r="P86" s="323"/>
      <c r="Q86" s="323"/>
      <c r="R86" s="323"/>
      <c r="S86" s="323"/>
      <c r="T86" s="323"/>
      <c r="U86" s="323"/>
      <c r="V86" s="323"/>
      <c r="W86" s="323"/>
      <c r="X86" s="323"/>
      <c r="Y86" s="323"/>
      <c r="Z86" s="323"/>
      <c r="AA86" s="155" t="s">
        <v>136</v>
      </c>
      <c r="AB86" s="155"/>
      <c r="AC86" s="180" t="s">
        <v>220</v>
      </c>
      <c r="AD86" s="181"/>
      <c r="AE86" s="181"/>
      <c r="AF86" s="182"/>
      <c r="AG86" s="136"/>
      <c r="AH86" s="23"/>
      <c r="AI86" s="23"/>
      <c r="AJ86" s="23"/>
      <c r="AK86" s="23"/>
      <c r="AL86" s="23"/>
      <c r="AM86" s="29"/>
      <c r="AN86" s="29"/>
      <c r="AO86" s="23"/>
      <c r="AP86" s="23"/>
      <c r="AQ86" s="23"/>
      <c r="AR86" s="23"/>
      <c r="AS86" s="23"/>
      <c r="AT86" s="23"/>
      <c r="AU86" s="23"/>
      <c r="AV86" s="23"/>
      <c r="AW86" s="23"/>
      <c r="AX86" s="23"/>
      <c r="AY86" s="23"/>
      <c r="AZ86" s="23"/>
      <c r="BA86" s="23"/>
      <c r="BB86" s="23"/>
      <c r="BC86" s="23"/>
      <c r="BD86" s="23"/>
      <c r="BE86" s="23"/>
      <c r="BF86" s="23"/>
      <c r="BG86" s="23"/>
      <c r="BH86" s="23"/>
    </row>
    <row r="87" spans="1:60" ht="19.5" customHeight="1">
      <c r="A87" s="22" t="s">
        <v>129</v>
      </c>
      <c r="B87" s="175" t="s">
        <v>166</v>
      </c>
      <c r="C87" s="175"/>
      <c r="D87" s="175"/>
      <c r="E87" s="175"/>
      <c r="F87" s="175"/>
      <c r="G87" s="175"/>
      <c r="H87" s="175"/>
      <c r="I87" s="175"/>
      <c r="J87" s="175"/>
      <c r="K87" s="175"/>
      <c r="L87" s="175"/>
      <c r="M87" s="175"/>
      <c r="N87" s="175"/>
      <c r="O87" s="175"/>
      <c r="P87" s="175"/>
      <c r="Q87" s="175"/>
      <c r="R87" s="175"/>
      <c r="S87" s="175"/>
      <c r="T87" s="175"/>
      <c r="U87" s="175"/>
      <c r="V87" s="175"/>
      <c r="W87" s="175"/>
      <c r="X87" s="175"/>
      <c r="Y87" s="175"/>
      <c r="Z87" s="176"/>
      <c r="AA87" s="148" t="str">
        <f>IF(T89&lt;=W89,"適","否")</f>
        <v>否</v>
      </c>
      <c r="AB87" s="149"/>
      <c r="AC87" s="350" t="s">
        <v>224</v>
      </c>
      <c r="AD87" s="351"/>
      <c r="AE87" s="351"/>
      <c r="AF87" s="352"/>
      <c r="AG87" s="136"/>
      <c r="AH87" s="23"/>
      <c r="AI87" s="23"/>
      <c r="AJ87" s="23"/>
      <c r="AK87" s="23"/>
      <c r="AL87" s="23"/>
      <c r="AM87" s="29"/>
      <c r="AN87" s="29"/>
      <c r="AO87" s="23"/>
      <c r="AP87" s="23"/>
      <c r="AQ87" s="23"/>
      <c r="AR87" s="23"/>
      <c r="AS87" s="23"/>
      <c r="AT87" s="23"/>
      <c r="AU87" s="23"/>
      <c r="AV87" s="23"/>
      <c r="AW87" s="23"/>
      <c r="AX87" s="23"/>
      <c r="AY87" s="23"/>
      <c r="AZ87" s="23"/>
      <c r="BA87" s="23"/>
      <c r="BB87" s="23"/>
      <c r="BC87" s="23"/>
      <c r="BD87" s="23"/>
      <c r="BE87" s="23"/>
      <c r="BF87" s="23"/>
      <c r="BG87" s="23"/>
      <c r="BH87" s="23"/>
    </row>
    <row r="88" spans="1:60" ht="19.5" customHeight="1">
      <c r="A88" s="16"/>
      <c r="B88" s="180" t="s">
        <v>13</v>
      </c>
      <c r="C88" s="181"/>
      <c r="D88" s="181"/>
      <c r="E88" s="181"/>
      <c r="F88" s="181"/>
      <c r="G88" s="181"/>
      <c r="H88" s="181"/>
      <c r="I88" s="181"/>
      <c r="J88" s="181"/>
      <c r="K88" s="181"/>
      <c r="L88" s="181"/>
      <c r="M88" s="181"/>
      <c r="N88" s="181"/>
      <c r="O88" s="181"/>
      <c r="P88" s="181"/>
      <c r="Q88" s="181"/>
      <c r="R88" s="181"/>
      <c r="S88" s="181"/>
      <c r="T88" s="181"/>
      <c r="U88" s="181"/>
      <c r="V88" s="182"/>
      <c r="W88" s="155" t="s">
        <v>14</v>
      </c>
      <c r="X88" s="155"/>
      <c r="Y88" s="155"/>
      <c r="Z88" s="1"/>
      <c r="AA88" s="150"/>
      <c r="AB88" s="151"/>
      <c r="AC88" s="350"/>
      <c r="AD88" s="351"/>
      <c r="AE88" s="351"/>
      <c r="AF88" s="352"/>
      <c r="AG88" s="13"/>
      <c r="AH88" s="13"/>
      <c r="AI88" s="13"/>
      <c r="AJ88" s="13"/>
      <c r="AK88" s="13"/>
      <c r="AL88" s="13"/>
      <c r="AM88" s="29"/>
      <c r="AN88" s="29"/>
      <c r="AO88" s="23"/>
      <c r="AP88" s="23"/>
      <c r="AQ88" s="23"/>
      <c r="AR88" s="23"/>
      <c r="AS88" s="23"/>
      <c r="AT88" s="23"/>
      <c r="AU88" s="23"/>
      <c r="AV88" s="23"/>
      <c r="AW88" s="23"/>
      <c r="AX88" s="23"/>
      <c r="AY88" s="23"/>
      <c r="AZ88" s="23"/>
      <c r="BA88" s="23"/>
      <c r="BB88" s="23"/>
      <c r="BC88" s="23"/>
      <c r="BD88" s="23"/>
      <c r="BE88" s="23"/>
      <c r="BF88" s="23"/>
      <c r="BG88" s="13"/>
      <c r="BH88" s="13"/>
    </row>
    <row r="89" spans="1:60" ht="19.5" customHeight="1">
      <c r="A89" s="16"/>
      <c r="B89" s="22" t="s">
        <v>102</v>
      </c>
      <c r="C89" s="214" t="str">
        <f>IF(U21="","学級数に応じた面積",IF(U21=1,"180㎡","320㎡＋100㎡×（学級数－２)"))</f>
        <v>320㎡＋100㎡×（学級数－２)</v>
      </c>
      <c r="D89" s="215"/>
      <c r="E89" s="215"/>
      <c r="F89" s="215"/>
      <c r="G89" s="215"/>
      <c r="H89" s="215"/>
      <c r="I89" s="215"/>
      <c r="J89" s="215"/>
      <c r="K89" s="215"/>
      <c r="L89" s="215"/>
      <c r="M89" s="39" t="s">
        <v>106</v>
      </c>
      <c r="N89" s="324">
        <f>IF(U21=1,180,320+100*(U21-2))</f>
        <v>120</v>
      </c>
      <c r="O89" s="324"/>
      <c r="P89" s="324"/>
      <c r="Q89" s="324"/>
      <c r="R89" s="40"/>
      <c r="S89" s="219" t="s">
        <v>169</v>
      </c>
      <c r="T89" s="200">
        <f>N89+N90+N91</f>
        <v>120</v>
      </c>
      <c r="U89" s="200"/>
      <c r="V89" s="201"/>
      <c r="W89" s="164"/>
      <c r="X89" s="165"/>
      <c r="Y89" s="166"/>
      <c r="Z89" s="1"/>
      <c r="AA89" s="150"/>
      <c r="AB89" s="151"/>
      <c r="AC89" s="350"/>
      <c r="AD89" s="351"/>
      <c r="AE89" s="351"/>
      <c r="AF89" s="352"/>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row>
    <row r="90" spans="1:60" ht="19.5" customHeight="1">
      <c r="A90" s="16"/>
      <c r="B90" s="16" t="s">
        <v>103</v>
      </c>
      <c r="C90" s="212" t="s">
        <v>101</v>
      </c>
      <c r="D90" s="212"/>
      <c r="E90" s="212"/>
      <c r="F90" s="212"/>
      <c r="G90" s="212"/>
      <c r="H90" s="212"/>
      <c r="I90" s="212"/>
      <c r="J90" s="212"/>
      <c r="K90" s="212"/>
      <c r="L90" s="212"/>
      <c r="M90" s="3" t="s">
        <v>106</v>
      </c>
      <c r="N90" s="211">
        <f>K17*1.98</f>
        <v>0</v>
      </c>
      <c r="O90" s="211"/>
      <c r="P90" s="211"/>
      <c r="Q90" s="211"/>
      <c r="R90" s="41" t="s">
        <v>19</v>
      </c>
      <c r="S90" s="220"/>
      <c r="T90" s="202"/>
      <c r="U90" s="202"/>
      <c r="V90" s="203"/>
      <c r="W90" s="167"/>
      <c r="X90" s="168"/>
      <c r="Y90" s="169"/>
      <c r="Z90" s="1"/>
      <c r="AA90" s="150"/>
      <c r="AB90" s="151"/>
      <c r="AC90" s="350"/>
      <c r="AD90" s="351"/>
      <c r="AE90" s="351"/>
      <c r="AF90" s="352"/>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row>
    <row r="91" spans="1:60" ht="19.5" customHeight="1">
      <c r="A91" s="16"/>
      <c r="B91" s="18" t="s">
        <v>104</v>
      </c>
      <c r="C91" s="213" t="s">
        <v>105</v>
      </c>
      <c r="D91" s="213"/>
      <c r="E91" s="213"/>
      <c r="F91" s="213"/>
      <c r="G91" s="213"/>
      <c r="H91" s="213"/>
      <c r="I91" s="213"/>
      <c r="J91" s="213"/>
      <c r="K91" s="213"/>
      <c r="L91" s="213"/>
      <c r="M91" s="24" t="s">
        <v>106</v>
      </c>
      <c r="N91" s="207">
        <f>(E17+H17)*3.3</f>
        <v>0</v>
      </c>
      <c r="O91" s="207"/>
      <c r="P91" s="207"/>
      <c r="Q91" s="207"/>
      <c r="R91" s="42"/>
      <c r="S91" s="221"/>
      <c r="T91" s="204"/>
      <c r="U91" s="204"/>
      <c r="V91" s="205"/>
      <c r="W91" s="170"/>
      <c r="X91" s="171"/>
      <c r="Y91" s="172"/>
      <c r="Z91" s="1"/>
      <c r="AA91" s="150"/>
      <c r="AB91" s="151"/>
      <c r="AC91" s="350"/>
      <c r="AD91" s="351"/>
      <c r="AE91" s="351"/>
      <c r="AF91" s="352"/>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row>
    <row r="92" spans="1:60" ht="9.75" customHeight="1">
      <c r="A92" s="18"/>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52"/>
      <c r="AB92" s="153"/>
      <c r="AC92" s="350"/>
      <c r="AD92" s="351"/>
      <c r="AE92" s="351"/>
      <c r="AF92" s="352"/>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row>
    <row r="93" spans="1:60" ht="19.5" customHeight="1">
      <c r="A93" s="22" t="s">
        <v>167</v>
      </c>
      <c r="B93" s="210" t="s">
        <v>168</v>
      </c>
      <c r="C93" s="210"/>
      <c r="D93" s="210"/>
      <c r="E93" s="210"/>
      <c r="F93" s="210"/>
      <c r="G93" s="210"/>
      <c r="H93" s="210"/>
      <c r="I93" s="210"/>
      <c r="J93" s="210"/>
      <c r="K93" s="210"/>
      <c r="L93" s="210"/>
      <c r="M93" s="210"/>
      <c r="N93" s="210"/>
      <c r="O93" s="210"/>
      <c r="P93" s="210"/>
      <c r="Q93" s="210"/>
      <c r="R93" s="210"/>
      <c r="S93" s="210"/>
      <c r="T93" s="210"/>
      <c r="U93" s="210"/>
      <c r="V93" s="210"/>
      <c r="W93" s="210"/>
      <c r="X93" s="210"/>
      <c r="Y93" s="210"/>
      <c r="Z93" s="49"/>
      <c r="AA93" s="148" t="str">
        <f>IF(Z96+Z98=2,"適","否")</f>
        <v>否</v>
      </c>
      <c r="AB93" s="149"/>
      <c r="AC93" s="350" t="s">
        <v>225</v>
      </c>
      <c r="AD93" s="351"/>
      <c r="AE93" s="351"/>
      <c r="AF93" s="352"/>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row>
    <row r="94" spans="1:60" ht="19.5" customHeight="1">
      <c r="A94" s="16"/>
      <c r="B94" s="133"/>
      <c r="C94" s="183" t="s">
        <v>21</v>
      </c>
      <c r="D94" s="184"/>
      <c r="E94" s="184"/>
      <c r="F94" s="184"/>
      <c r="G94" s="184"/>
      <c r="H94" s="184"/>
      <c r="I94" s="184"/>
      <c r="J94" s="184"/>
      <c r="K94" s="184"/>
      <c r="L94" s="184"/>
      <c r="M94" s="184"/>
      <c r="N94" s="184"/>
      <c r="O94" s="184"/>
      <c r="P94" s="184"/>
      <c r="Q94" s="184"/>
      <c r="R94" s="184"/>
      <c r="S94" s="184"/>
      <c r="T94" s="184"/>
      <c r="U94" s="184"/>
      <c r="V94" s="184"/>
      <c r="W94" s="184"/>
      <c r="X94" s="184"/>
      <c r="Y94" s="325"/>
      <c r="Z94" s="1"/>
      <c r="AA94" s="150"/>
      <c r="AB94" s="151"/>
      <c r="AC94" s="350"/>
      <c r="AD94" s="351"/>
      <c r="AE94" s="351"/>
      <c r="AF94" s="352"/>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row>
    <row r="95" spans="1:60" ht="19.5" customHeight="1">
      <c r="A95" s="16"/>
      <c r="B95" s="180" t="s">
        <v>13</v>
      </c>
      <c r="C95" s="181"/>
      <c r="D95" s="181"/>
      <c r="E95" s="181"/>
      <c r="F95" s="181"/>
      <c r="G95" s="181"/>
      <c r="H95" s="181"/>
      <c r="I95" s="181"/>
      <c r="J95" s="181"/>
      <c r="K95" s="181"/>
      <c r="L95" s="181"/>
      <c r="M95" s="181"/>
      <c r="N95" s="181"/>
      <c r="O95" s="181"/>
      <c r="P95" s="181"/>
      <c r="Q95" s="181"/>
      <c r="R95" s="181"/>
      <c r="S95" s="181"/>
      <c r="T95" s="181"/>
      <c r="U95" s="181"/>
      <c r="V95" s="182"/>
      <c r="W95" s="180" t="s">
        <v>14</v>
      </c>
      <c r="X95" s="181"/>
      <c r="Y95" s="182"/>
      <c r="Z95" s="1"/>
      <c r="AA95" s="150"/>
      <c r="AB95" s="151"/>
      <c r="AC95" s="350"/>
      <c r="AD95" s="351"/>
      <c r="AE95" s="351"/>
      <c r="AF95" s="352"/>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row>
    <row r="96" spans="1:60" ht="19.5" customHeight="1">
      <c r="A96" s="16"/>
      <c r="B96" s="22" t="s">
        <v>17</v>
      </c>
      <c r="C96" s="215" t="str">
        <f>IF(U21="","学級数に応じた面積",IF(U21&lt;=2,"330㎡＋30㎡×（学級数－１）","400㎡＋80㎡×（学級数－３)"))</f>
        <v>330㎡＋30㎡×（学級数－１）</v>
      </c>
      <c r="D96" s="215"/>
      <c r="E96" s="215"/>
      <c r="F96" s="215"/>
      <c r="G96" s="215"/>
      <c r="H96" s="215"/>
      <c r="I96" s="215"/>
      <c r="J96" s="215"/>
      <c r="K96" s="215"/>
      <c r="L96" s="215"/>
      <c r="M96" s="39" t="s">
        <v>19</v>
      </c>
      <c r="N96" s="206">
        <f>IF(U21="",0,IF(U21&lt;=2,330+30*(U21-1),400+80*(U21-3)))</f>
        <v>300</v>
      </c>
      <c r="O96" s="206"/>
      <c r="P96" s="206"/>
      <c r="Q96" s="206"/>
      <c r="R96" s="40"/>
      <c r="S96" s="208" t="s">
        <v>169</v>
      </c>
      <c r="T96" s="200">
        <f>N96+N97</f>
        <v>300</v>
      </c>
      <c r="U96" s="200"/>
      <c r="V96" s="201"/>
      <c r="W96" s="164"/>
      <c r="X96" s="165"/>
      <c r="Y96" s="166"/>
      <c r="Z96" s="185">
        <f>IF(T96&lt;=W96,1,0)</f>
        <v>0</v>
      </c>
      <c r="AA96" s="150"/>
      <c r="AB96" s="151"/>
      <c r="AC96" s="350"/>
      <c r="AD96" s="351"/>
      <c r="AE96" s="351"/>
      <c r="AF96" s="352"/>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row>
    <row r="97" spans="1:60" ht="19.5" customHeight="1">
      <c r="A97" s="16"/>
      <c r="B97" s="16" t="s">
        <v>16</v>
      </c>
      <c r="C97" s="213" t="s">
        <v>107</v>
      </c>
      <c r="D97" s="213"/>
      <c r="E97" s="213"/>
      <c r="F97" s="213"/>
      <c r="G97" s="213"/>
      <c r="H97" s="213"/>
      <c r="I97" s="213"/>
      <c r="J97" s="213"/>
      <c r="K97" s="213"/>
      <c r="L97" s="213"/>
      <c r="M97" s="3" t="s">
        <v>19</v>
      </c>
      <c r="N97" s="207">
        <f>(H17+K17)*3.3</f>
        <v>0</v>
      </c>
      <c r="O97" s="207"/>
      <c r="P97" s="207"/>
      <c r="Q97" s="207"/>
      <c r="R97" s="42"/>
      <c r="S97" s="209"/>
      <c r="T97" s="204"/>
      <c r="U97" s="204"/>
      <c r="V97" s="205"/>
      <c r="W97" s="167"/>
      <c r="X97" s="168"/>
      <c r="Y97" s="169"/>
      <c r="Z97" s="185"/>
      <c r="AA97" s="150"/>
      <c r="AB97" s="151"/>
      <c r="AC97" s="350"/>
      <c r="AD97" s="351"/>
      <c r="AE97" s="351"/>
      <c r="AF97" s="352"/>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row>
    <row r="98" spans="1:60" ht="19.5" customHeight="1">
      <c r="A98" s="16"/>
      <c r="B98" s="27" t="s">
        <v>15</v>
      </c>
      <c r="C98" s="184" t="s">
        <v>108</v>
      </c>
      <c r="D98" s="184"/>
      <c r="E98" s="184"/>
      <c r="F98" s="184"/>
      <c r="G98" s="184"/>
      <c r="H98" s="184"/>
      <c r="I98" s="184"/>
      <c r="J98" s="184"/>
      <c r="K98" s="184"/>
      <c r="L98" s="184"/>
      <c r="M98" s="43" t="s">
        <v>19</v>
      </c>
      <c r="N98" s="326"/>
      <c r="O98" s="326"/>
      <c r="P98" s="326"/>
      <c r="Q98" s="326"/>
      <c r="R98" s="218"/>
      <c r="S98" s="218"/>
      <c r="T98" s="216">
        <f>IF(B94="○","－",SUM(H17:V17)*3.3)</f>
        <v>0</v>
      </c>
      <c r="U98" s="216"/>
      <c r="V98" s="217"/>
      <c r="W98" s="170"/>
      <c r="X98" s="171"/>
      <c r="Y98" s="172"/>
      <c r="Z98" s="58">
        <f>IF(B94="○",1,IF(T98&lt;=W96,1,0))</f>
        <v>1</v>
      </c>
      <c r="AA98" s="150"/>
      <c r="AB98" s="151"/>
      <c r="AC98" s="350"/>
      <c r="AD98" s="351"/>
      <c r="AE98" s="351"/>
      <c r="AF98" s="352"/>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row>
    <row r="99" spans="1:60" ht="19.5" customHeight="1">
      <c r="A99" s="18"/>
      <c r="B99" s="94" t="s">
        <v>41</v>
      </c>
      <c r="C99" s="163" t="str">
        <f>IF(B94="○","Ａ（A1＋A2）以上の面積であること。","Ａ（A1＋A2）又はＢのいずれか大きい方の面積以上であること。")</f>
        <v>Ａ（A1＋A2）又はＢのいずれか大きい方の面積以上であること。</v>
      </c>
      <c r="D99" s="163"/>
      <c r="E99" s="163"/>
      <c r="F99" s="163"/>
      <c r="G99" s="163"/>
      <c r="H99" s="163"/>
      <c r="I99" s="163"/>
      <c r="J99" s="163"/>
      <c r="K99" s="163"/>
      <c r="L99" s="163"/>
      <c r="M99" s="163"/>
      <c r="N99" s="163"/>
      <c r="O99" s="163"/>
      <c r="P99" s="163"/>
      <c r="Q99" s="163"/>
      <c r="R99" s="163"/>
      <c r="S99" s="163"/>
      <c r="T99" s="163"/>
      <c r="U99" s="163"/>
      <c r="V99" s="163"/>
      <c r="W99" s="163"/>
      <c r="X99" s="19"/>
      <c r="Y99" s="19"/>
      <c r="Z99" s="19"/>
      <c r="AA99" s="152"/>
      <c r="AB99" s="153"/>
      <c r="AC99" s="350"/>
      <c r="AD99" s="351"/>
      <c r="AE99" s="351"/>
      <c r="AF99" s="352"/>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row>
    <row r="100" spans="1:60" ht="19.5" customHeight="1">
      <c r="A100" s="22" t="s">
        <v>170</v>
      </c>
      <c r="B100" s="175" t="s">
        <v>179</v>
      </c>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48" t="str">
        <f>IF(T102+T103&lt;=W102+W103,"適","否")</f>
        <v>適</v>
      </c>
      <c r="AB100" s="149"/>
      <c r="AC100" s="350" t="s">
        <v>261</v>
      </c>
      <c r="AD100" s="351"/>
      <c r="AE100" s="351"/>
      <c r="AF100" s="352"/>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row>
    <row r="101" spans="1:60" ht="19.5" customHeight="1">
      <c r="A101" s="16"/>
      <c r="B101" s="180" t="s">
        <v>25</v>
      </c>
      <c r="C101" s="181"/>
      <c r="D101" s="181"/>
      <c r="E101" s="181"/>
      <c r="F101" s="181"/>
      <c r="G101" s="181"/>
      <c r="H101" s="181"/>
      <c r="I101" s="182"/>
      <c r="J101" s="180" t="s">
        <v>13</v>
      </c>
      <c r="K101" s="181"/>
      <c r="L101" s="181"/>
      <c r="M101" s="181"/>
      <c r="N101" s="181"/>
      <c r="O101" s="181"/>
      <c r="P101" s="181"/>
      <c r="Q101" s="181"/>
      <c r="R101" s="181"/>
      <c r="S101" s="181"/>
      <c r="T101" s="181"/>
      <c r="U101" s="181"/>
      <c r="V101" s="182"/>
      <c r="W101" s="180" t="s">
        <v>14</v>
      </c>
      <c r="X101" s="181"/>
      <c r="Y101" s="182"/>
      <c r="Z101" s="1"/>
      <c r="AA101" s="150"/>
      <c r="AB101" s="151"/>
      <c r="AC101" s="350"/>
      <c r="AD101" s="351"/>
      <c r="AE101" s="351"/>
      <c r="AF101" s="352"/>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row>
    <row r="102" spans="1:60" ht="19.5" customHeight="1">
      <c r="A102" s="16"/>
      <c r="B102" s="177" t="s">
        <v>0</v>
      </c>
      <c r="C102" s="178"/>
      <c r="D102" s="178"/>
      <c r="E102" s="178"/>
      <c r="F102" s="178"/>
      <c r="G102" s="178"/>
      <c r="H102" s="178"/>
      <c r="I102" s="179"/>
      <c r="J102" s="183" t="s">
        <v>23</v>
      </c>
      <c r="K102" s="184"/>
      <c r="L102" s="184"/>
      <c r="M102" s="184"/>
      <c r="N102" s="184"/>
      <c r="O102" s="184"/>
      <c r="P102" s="184"/>
      <c r="Q102" s="184"/>
      <c r="R102" s="43" t="s">
        <v>19</v>
      </c>
      <c r="S102" s="44"/>
      <c r="T102" s="327">
        <f>E17*3.3</f>
        <v>0</v>
      </c>
      <c r="U102" s="327"/>
      <c r="V102" s="328"/>
      <c r="W102" s="329"/>
      <c r="X102" s="329"/>
      <c r="Y102" s="329"/>
      <c r="Z102" s="1"/>
      <c r="AA102" s="150"/>
      <c r="AB102" s="151"/>
      <c r="AC102" s="350"/>
      <c r="AD102" s="351"/>
      <c r="AE102" s="351"/>
      <c r="AF102" s="352"/>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row>
    <row r="103" spans="1:60" ht="19.5" customHeight="1">
      <c r="A103" s="16"/>
      <c r="B103" s="177" t="s">
        <v>1</v>
      </c>
      <c r="C103" s="178"/>
      <c r="D103" s="178"/>
      <c r="E103" s="178"/>
      <c r="F103" s="178"/>
      <c r="G103" s="178"/>
      <c r="H103" s="178"/>
      <c r="I103" s="179"/>
      <c r="J103" s="183" t="s">
        <v>24</v>
      </c>
      <c r="K103" s="184"/>
      <c r="L103" s="184"/>
      <c r="M103" s="184"/>
      <c r="N103" s="184"/>
      <c r="O103" s="184"/>
      <c r="P103" s="184"/>
      <c r="Q103" s="184"/>
      <c r="R103" s="43" t="s">
        <v>19</v>
      </c>
      <c r="S103" s="44"/>
      <c r="T103" s="327">
        <f>H17*3.3</f>
        <v>0</v>
      </c>
      <c r="U103" s="327"/>
      <c r="V103" s="328"/>
      <c r="W103" s="329"/>
      <c r="X103" s="329"/>
      <c r="Y103" s="329"/>
      <c r="Z103" s="1"/>
      <c r="AA103" s="150"/>
      <c r="AB103" s="151"/>
      <c r="AC103" s="350"/>
      <c r="AD103" s="351"/>
      <c r="AE103" s="351"/>
      <c r="AF103" s="352"/>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row>
    <row r="104" spans="1:60" ht="9.75" customHeight="1">
      <c r="A104" s="18"/>
      <c r="B104" s="24"/>
      <c r="C104" s="45"/>
      <c r="D104" s="45"/>
      <c r="E104" s="45"/>
      <c r="F104" s="45"/>
      <c r="G104" s="45"/>
      <c r="H104" s="45"/>
      <c r="I104" s="45"/>
      <c r="J104" s="46"/>
      <c r="K104" s="46"/>
      <c r="L104" s="46"/>
      <c r="M104" s="46"/>
      <c r="N104" s="46"/>
      <c r="O104" s="46"/>
      <c r="P104" s="46"/>
      <c r="Q104" s="46"/>
      <c r="R104" s="24"/>
      <c r="S104" s="45"/>
      <c r="T104" s="47"/>
      <c r="U104" s="47"/>
      <c r="V104" s="47"/>
      <c r="W104" s="47"/>
      <c r="X104" s="47"/>
      <c r="Y104" s="47"/>
      <c r="Z104" s="19"/>
      <c r="AA104" s="152"/>
      <c r="AB104" s="153"/>
      <c r="AC104" s="350"/>
      <c r="AD104" s="351"/>
      <c r="AE104" s="351"/>
      <c r="AF104" s="352"/>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row>
    <row r="105" spans="1:60" ht="19.5" customHeight="1">
      <c r="A105" s="22" t="s">
        <v>178</v>
      </c>
      <c r="B105" s="175" t="s">
        <v>180</v>
      </c>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6"/>
      <c r="AA105" s="341" t="str">
        <f>IF(B106="○",IF(AA87="適","適","否"),IF(Q108&lt;=W110,"適","否"))</f>
        <v>適</v>
      </c>
      <c r="AB105" s="149"/>
      <c r="AC105" s="350"/>
      <c r="AD105" s="351"/>
      <c r="AE105" s="351"/>
      <c r="AF105" s="352"/>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row>
    <row r="106" spans="1:60" ht="19.5" customHeight="1">
      <c r="A106" s="16"/>
      <c r="B106" s="133"/>
      <c r="C106" s="183" t="s">
        <v>22</v>
      </c>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325"/>
      <c r="Z106" s="1"/>
      <c r="AA106" s="150"/>
      <c r="AB106" s="151"/>
      <c r="AC106" s="350"/>
      <c r="AD106" s="351"/>
      <c r="AE106" s="351"/>
      <c r="AF106" s="352"/>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row>
    <row r="107" spans="1:60" ht="19.5" customHeight="1">
      <c r="A107" s="16"/>
      <c r="B107" s="180" t="s">
        <v>25</v>
      </c>
      <c r="C107" s="181"/>
      <c r="D107" s="181"/>
      <c r="E107" s="181"/>
      <c r="F107" s="181"/>
      <c r="G107" s="181"/>
      <c r="H107" s="180" t="s">
        <v>13</v>
      </c>
      <c r="I107" s="181"/>
      <c r="J107" s="181"/>
      <c r="K107" s="181"/>
      <c r="L107" s="181"/>
      <c r="M107" s="181"/>
      <c r="N107" s="181"/>
      <c r="O107" s="114"/>
      <c r="P107" s="114"/>
      <c r="Q107" s="114"/>
      <c r="R107" s="114"/>
      <c r="S107" s="114"/>
      <c r="T107" s="114"/>
      <c r="U107" s="114"/>
      <c r="V107" s="115"/>
      <c r="W107" s="180" t="s">
        <v>14</v>
      </c>
      <c r="X107" s="181"/>
      <c r="Y107" s="182"/>
      <c r="Z107" s="1"/>
      <c r="AA107" s="150"/>
      <c r="AB107" s="151"/>
      <c r="AC107" s="350"/>
      <c r="AD107" s="351"/>
      <c r="AE107" s="351"/>
      <c r="AF107" s="352"/>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row>
    <row r="108" spans="1:60" ht="19.5" customHeight="1">
      <c r="A108" s="16"/>
      <c r="B108" s="330" t="s">
        <v>2</v>
      </c>
      <c r="C108" s="331"/>
      <c r="D108" s="331"/>
      <c r="E108" s="331"/>
      <c r="F108" s="331"/>
      <c r="G108" s="332"/>
      <c r="H108" s="338" t="str">
        <f>IF(B106="○","①園舎の面積のうちＡを満たせば可","２歳以上の園児×1.98㎡")</f>
        <v>２歳以上の園児×1.98㎡</v>
      </c>
      <c r="I108" s="338"/>
      <c r="J108" s="338"/>
      <c r="K108" s="338"/>
      <c r="L108" s="338"/>
      <c r="M108" s="338"/>
      <c r="N108" s="338"/>
      <c r="O108" s="403" t="str">
        <f>IF(B106="○","⇒","＝")</f>
        <v>＝</v>
      </c>
      <c r="P108" s="403"/>
      <c r="Q108" s="219">
        <f>IF(B106="○","－",SUM(K17:V17)*1.98)</f>
        <v>0</v>
      </c>
      <c r="R108" s="219"/>
      <c r="S108" s="219"/>
      <c r="T108" s="224" t="s">
        <v>244</v>
      </c>
      <c r="U108" s="224"/>
      <c r="V108" s="224"/>
      <c r="W108" s="329"/>
      <c r="X108" s="329"/>
      <c r="Y108" s="329"/>
      <c r="Z108" s="1"/>
      <c r="AA108" s="150"/>
      <c r="AB108" s="151"/>
      <c r="AC108" s="350"/>
      <c r="AD108" s="351"/>
      <c r="AE108" s="351"/>
      <c r="AF108" s="352"/>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row>
    <row r="109" spans="1:60" ht="19.5" customHeight="1">
      <c r="A109" s="16"/>
      <c r="B109" s="333"/>
      <c r="C109" s="306"/>
      <c r="D109" s="306"/>
      <c r="E109" s="306"/>
      <c r="F109" s="306"/>
      <c r="G109" s="334"/>
      <c r="H109" s="339"/>
      <c r="I109" s="339"/>
      <c r="J109" s="339"/>
      <c r="K109" s="339"/>
      <c r="L109" s="339"/>
      <c r="M109" s="339"/>
      <c r="N109" s="339"/>
      <c r="O109" s="404"/>
      <c r="P109" s="404"/>
      <c r="Q109" s="220"/>
      <c r="R109" s="220"/>
      <c r="S109" s="220"/>
      <c r="T109" s="224" t="s">
        <v>245</v>
      </c>
      <c r="U109" s="224"/>
      <c r="V109" s="224"/>
      <c r="W109" s="395"/>
      <c r="X109" s="396"/>
      <c r="Y109" s="397"/>
      <c r="Z109" s="105"/>
      <c r="AA109" s="150"/>
      <c r="AB109" s="151"/>
      <c r="AC109" s="350"/>
      <c r="AD109" s="351"/>
      <c r="AE109" s="351"/>
      <c r="AF109" s="352"/>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row>
    <row r="110" spans="1:60" ht="19.5" customHeight="1">
      <c r="A110" s="16"/>
      <c r="B110" s="335"/>
      <c r="C110" s="336"/>
      <c r="D110" s="336"/>
      <c r="E110" s="336"/>
      <c r="F110" s="336"/>
      <c r="G110" s="337"/>
      <c r="H110" s="340"/>
      <c r="I110" s="340"/>
      <c r="J110" s="340"/>
      <c r="K110" s="340"/>
      <c r="L110" s="340"/>
      <c r="M110" s="340"/>
      <c r="N110" s="340"/>
      <c r="O110" s="405"/>
      <c r="P110" s="405"/>
      <c r="Q110" s="221"/>
      <c r="R110" s="221"/>
      <c r="S110" s="221"/>
      <c r="T110" s="224" t="s">
        <v>246</v>
      </c>
      <c r="U110" s="224"/>
      <c r="V110" s="224"/>
      <c r="W110" s="398">
        <f>SUM(W108:Y109)</f>
        <v>0</v>
      </c>
      <c r="X110" s="327"/>
      <c r="Y110" s="328"/>
      <c r="Z110" s="105"/>
      <c r="AA110" s="150"/>
      <c r="AB110" s="151"/>
      <c r="AC110" s="350"/>
      <c r="AD110" s="351"/>
      <c r="AE110" s="351"/>
      <c r="AF110" s="352"/>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row>
    <row r="111" spans="1:60" ht="9.75" customHeight="1">
      <c r="A111" s="18"/>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52"/>
      <c r="AB111" s="153"/>
      <c r="AC111" s="350"/>
      <c r="AD111" s="351"/>
      <c r="AE111" s="351"/>
      <c r="AF111" s="352"/>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row>
    <row r="112" spans="1:60" ht="19.5" customHeight="1">
      <c r="A112" s="22" t="s">
        <v>181</v>
      </c>
      <c r="B112" s="175" t="s">
        <v>171</v>
      </c>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A112" s="148" t="str">
        <f>IF(Z113+Z116=2,"適","否")</f>
        <v>否</v>
      </c>
      <c r="AB112" s="149"/>
      <c r="AC112" s="350" t="s">
        <v>226</v>
      </c>
      <c r="AD112" s="351"/>
      <c r="AE112" s="351"/>
      <c r="AF112" s="352"/>
      <c r="AG112" s="29" t="s">
        <v>162</v>
      </c>
      <c r="AH112" s="23" t="s">
        <v>163</v>
      </c>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row>
    <row r="113" spans="1:60" ht="19.5" customHeight="1">
      <c r="A113" s="16"/>
      <c r="B113" s="133"/>
      <c r="C113" s="162" t="s">
        <v>189</v>
      </c>
      <c r="D113" s="162"/>
      <c r="E113" s="162"/>
      <c r="F113" s="162"/>
      <c r="G113" s="162"/>
      <c r="H113" s="162"/>
      <c r="I113" s="162"/>
      <c r="J113" s="162"/>
      <c r="K113" s="162"/>
      <c r="L113" s="162"/>
      <c r="M113" s="162"/>
      <c r="N113" s="133"/>
      <c r="O113" s="162" t="s">
        <v>188</v>
      </c>
      <c r="P113" s="162"/>
      <c r="Q113" s="162"/>
      <c r="R113" s="162"/>
      <c r="S113" s="162"/>
      <c r="T113" s="162"/>
      <c r="U113" s="162"/>
      <c r="V113" s="162"/>
      <c r="W113" s="162"/>
      <c r="X113" s="162"/>
      <c r="Y113" s="162"/>
      <c r="Z113" s="58">
        <f>IF(AH113&gt;=20,IF(OR(B113="○",B114="○"),1,0),IF(OR(B113="○",N113="○",B114="○"),1,0))</f>
        <v>0</v>
      </c>
      <c r="AA113" s="150"/>
      <c r="AB113" s="151"/>
      <c r="AC113" s="350"/>
      <c r="AD113" s="351"/>
      <c r="AE113" s="351"/>
      <c r="AF113" s="352"/>
      <c r="AG113" s="13"/>
      <c r="AH113" s="160">
        <f>IF(OR(B25="○",B26="○"),W17,IF(OR(B27="○",B28="○"),SUM(E17:M17),0))</f>
        <v>0</v>
      </c>
      <c r="AI113" s="161"/>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row>
    <row r="114" spans="1:60" ht="19.5" customHeight="1">
      <c r="A114" s="16"/>
      <c r="B114" s="133"/>
      <c r="C114" s="162" t="s">
        <v>174</v>
      </c>
      <c r="D114" s="162"/>
      <c r="E114" s="162"/>
      <c r="F114" s="162"/>
      <c r="G114" s="162"/>
      <c r="H114" s="162"/>
      <c r="I114" s="162"/>
      <c r="J114" s="162"/>
      <c r="K114" s="162"/>
      <c r="L114" s="162"/>
      <c r="M114" s="162"/>
      <c r="N114" s="48"/>
      <c r="O114" s="49"/>
      <c r="P114" s="49"/>
      <c r="Q114" s="49"/>
      <c r="R114" s="49"/>
      <c r="S114" s="49"/>
      <c r="T114" s="49"/>
      <c r="U114" s="49"/>
      <c r="V114" s="49"/>
      <c r="W114" s="49"/>
      <c r="X114" s="49"/>
      <c r="Y114" s="49"/>
      <c r="Z114" s="91"/>
      <c r="AA114" s="150"/>
      <c r="AB114" s="151"/>
      <c r="AC114" s="350"/>
      <c r="AD114" s="351"/>
      <c r="AE114" s="351"/>
      <c r="AF114" s="352"/>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row>
    <row r="115" spans="1:60" ht="19.5" customHeight="1">
      <c r="A115" s="16"/>
      <c r="B115" s="85" t="s">
        <v>219</v>
      </c>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92"/>
      <c r="AA115" s="150"/>
      <c r="AB115" s="151"/>
      <c r="AC115" s="350"/>
      <c r="AD115" s="351"/>
      <c r="AE115" s="351"/>
      <c r="AF115" s="352"/>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row>
    <row r="116" spans="1:60" ht="19.5" customHeight="1">
      <c r="A116" s="16"/>
      <c r="B116" s="133"/>
      <c r="C116" s="196" t="s">
        <v>54</v>
      </c>
      <c r="D116" s="197"/>
      <c r="E116" s="197"/>
      <c r="F116" s="197"/>
      <c r="G116" s="197"/>
      <c r="H116" s="197"/>
      <c r="I116" s="197"/>
      <c r="J116" s="197"/>
      <c r="K116" s="197"/>
      <c r="L116" s="197"/>
      <c r="M116" s="197"/>
      <c r="N116" s="197"/>
      <c r="O116" s="197"/>
      <c r="P116" s="197"/>
      <c r="Q116" s="197"/>
      <c r="R116" s="197"/>
      <c r="S116" s="197"/>
      <c r="T116" s="197"/>
      <c r="U116" s="197"/>
      <c r="V116" s="197"/>
      <c r="W116" s="197"/>
      <c r="X116" s="197"/>
      <c r="Y116" s="198"/>
      <c r="Z116" s="58">
        <f>IF(AND(AH117&gt;=3,B114="○"),IF(OR(B116="○",B117="○",B118="○"),1,0),1)</f>
        <v>1</v>
      </c>
      <c r="AA116" s="150"/>
      <c r="AB116" s="151"/>
      <c r="AC116" s="350"/>
      <c r="AD116" s="351"/>
      <c r="AE116" s="351"/>
      <c r="AF116" s="352"/>
      <c r="AG116" s="59" t="s">
        <v>162</v>
      </c>
      <c r="AH116" s="13" t="s">
        <v>190</v>
      </c>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row>
    <row r="117" spans="1:60" ht="19.5" customHeight="1">
      <c r="A117" s="16"/>
      <c r="B117" s="133"/>
      <c r="C117" s="196" t="s">
        <v>172</v>
      </c>
      <c r="D117" s="197"/>
      <c r="E117" s="197"/>
      <c r="F117" s="197"/>
      <c r="G117" s="197"/>
      <c r="H117" s="197"/>
      <c r="I117" s="197"/>
      <c r="J117" s="197"/>
      <c r="K117" s="197"/>
      <c r="L117" s="197"/>
      <c r="M117" s="197"/>
      <c r="N117" s="197"/>
      <c r="O117" s="197"/>
      <c r="P117" s="197"/>
      <c r="Q117" s="197"/>
      <c r="R117" s="197"/>
      <c r="S117" s="197"/>
      <c r="T117" s="197"/>
      <c r="U117" s="197"/>
      <c r="V117" s="197"/>
      <c r="W117" s="197"/>
      <c r="X117" s="197"/>
      <c r="Y117" s="198"/>
      <c r="Z117" s="74"/>
      <c r="AA117" s="150"/>
      <c r="AB117" s="151"/>
      <c r="AC117" s="350"/>
      <c r="AD117" s="351"/>
      <c r="AE117" s="351"/>
      <c r="AF117" s="352"/>
      <c r="AG117" s="13"/>
      <c r="AH117" s="173">
        <f>MAX(X125:Y128)</f>
        <v>0</v>
      </c>
      <c r="AI117" s="174"/>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row>
    <row r="118" spans="1:60" ht="19.5" customHeight="1">
      <c r="A118" s="16"/>
      <c r="B118" s="133"/>
      <c r="C118" s="196" t="s">
        <v>173</v>
      </c>
      <c r="D118" s="197"/>
      <c r="E118" s="197"/>
      <c r="F118" s="197"/>
      <c r="G118" s="197"/>
      <c r="H118" s="197"/>
      <c r="I118" s="197"/>
      <c r="J118" s="197"/>
      <c r="K118" s="197"/>
      <c r="L118" s="197"/>
      <c r="M118" s="197"/>
      <c r="N118" s="197"/>
      <c r="O118" s="197"/>
      <c r="P118" s="197"/>
      <c r="Q118" s="197"/>
      <c r="R118" s="197"/>
      <c r="S118" s="197"/>
      <c r="T118" s="197"/>
      <c r="U118" s="197"/>
      <c r="V118" s="197"/>
      <c r="W118" s="197"/>
      <c r="X118" s="197"/>
      <c r="Y118" s="198"/>
      <c r="Z118" s="74"/>
      <c r="AA118" s="150"/>
      <c r="AB118" s="151"/>
      <c r="AC118" s="350"/>
      <c r="AD118" s="351"/>
      <c r="AE118" s="351"/>
      <c r="AF118" s="352"/>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row>
    <row r="119" spans="1:60" ht="9.75" customHeight="1">
      <c r="A119" s="18"/>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52"/>
      <c r="AB119" s="153"/>
      <c r="AC119" s="350"/>
      <c r="AD119" s="351"/>
      <c r="AE119" s="351"/>
      <c r="AF119" s="352"/>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row>
    <row r="120" spans="1:60" ht="19.5" customHeight="1">
      <c r="A120" s="22" t="s">
        <v>182</v>
      </c>
      <c r="B120" s="175" t="s">
        <v>176</v>
      </c>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48" t="str">
        <f>IF(AH121="あり",IF(AND(B121="○",N121="○"),"適","否"),IF(N121="○","適","否"))</f>
        <v>否</v>
      </c>
      <c r="AB120" s="149"/>
      <c r="AC120" s="350" t="s">
        <v>232</v>
      </c>
      <c r="AD120" s="351"/>
      <c r="AE120" s="351"/>
      <c r="AF120" s="352"/>
      <c r="AG120" s="59" t="s">
        <v>191</v>
      </c>
      <c r="AH120" s="13" t="s">
        <v>192</v>
      </c>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row>
    <row r="121" spans="1:60" ht="19.5" customHeight="1">
      <c r="A121" s="16"/>
      <c r="B121" s="133"/>
      <c r="C121" s="162" t="s">
        <v>231</v>
      </c>
      <c r="D121" s="162"/>
      <c r="E121" s="162"/>
      <c r="F121" s="162"/>
      <c r="G121" s="162"/>
      <c r="H121" s="162"/>
      <c r="I121" s="162"/>
      <c r="J121" s="162"/>
      <c r="K121" s="162"/>
      <c r="L121" s="162"/>
      <c r="M121" s="162"/>
      <c r="N121" s="133"/>
      <c r="O121" s="162" t="s">
        <v>175</v>
      </c>
      <c r="P121" s="162"/>
      <c r="Q121" s="162"/>
      <c r="R121" s="162"/>
      <c r="S121" s="162"/>
      <c r="T121" s="162"/>
      <c r="U121" s="162"/>
      <c r="V121" s="162"/>
      <c r="W121" s="162"/>
      <c r="X121" s="162"/>
      <c r="Y121" s="162"/>
      <c r="Z121" s="1"/>
      <c r="AA121" s="150"/>
      <c r="AB121" s="151"/>
      <c r="AC121" s="350"/>
      <c r="AD121" s="351"/>
      <c r="AE121" s="351"/>
      <c r="AF121" s="352"/>
      <c r="AG121" s="13"/>
      <c r="AH121" s="160" t="str">
        <f>IF(E17+H17=0,"なし","あり")</f>
        <v>なし</v>
      </c>
      <c r="AI121" s="161"/>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row>
    <row r="122" spans="1:60" ht="9.75" customHeight="1">
      <c r="A122" s="18"/>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52"/>
      <c r="AB122" s="153"/>
      <c r="AC122" s="350"/>
      <c r="AD122" s="351"/>
      <c r="AE122" s="351"/>
      <c r="AF122" s="352"/>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row>
    <row r="123" spans="1:60" ht="19.5" customHeight="1">
      <c r="A123" s="22" t="s">
        <v>53</v>
      </c>
      <c r="B123" s="175" t="s">
        <v>56</v>
      </c>
      <c r="C123" s="175"/>
      <c r="D123" s="175"/>
      <c r="E123" s="175"/>
      <c r="F123" s="175"/>
      <c r="G123" s="175"/>
      <c r="H123" s="175"/>
      <c r="I123" s="175"/>
      <c r="J123" s="175"/>
      <c r="K123" s="175"/>
      <c r="L123" s="175"/>
      <c r="M123" s="175"/>
      <c r="N123" s="175"/>
      <c r="O123" s="175"/>
      <c r="P123" s="175"/>
      <c r="Q123" s="175"/>
      <c r="R123" s="175"/>
      <c r="S123" s="175"/>
      <c r="T123" s="175"/>
      <c r="U123" s="175"/>
      <c r="V123" s="39" t="s">
        <v>55</v>
      </c>
      <c r="W123" s="225" t="s">
        <v>26</v>
      </c>
      <c r="X123" s="225"/>
      <c r="Y123" s="225"/>
      <c r="Z123" s="225"/>
      <c r="AA123" s="148" t="str">
        <f>IF(AH117&gt;=3,IF(AND(B124="○",B128="○",B129="○"),"適","否"),IF(AH117=2,IF(B124="○","適","否"),"適"))</f>
        <v>適</v>
      </c>
      <c r="AB123" s="149"/>
      <c r="AC123" s="350" t="s">
        <v>227</v>
      </c>
      <c r="AD123" s="357"/>
      <c r="AE123" s="357"/>
      <c r="AF123" s="358"/>
      <c r="AG123" s="13"/>
      <c r="AH123" s="4" t="s">
        <v>9</v>
      </c>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row>
    <row r="124" spans="1:60" ht="19.5" customHeight="1">
      <c r="A124" s="16"/>
      <c r="B124" s="133"/>
      <c r="C124" s="183" t="s">
        <v>4</v>
      </c>
      <c r="D124" s="184"/>
      <c r="E124" s="184"/>
      <c r="F124" s="184"/>
      <c r="G124" s="197" t="s">
        <v>6</v>
      </c>
      <c r="H124" s="197"/>
      <c r="I124" s="197"/>
      <c r="J124" s="197"/>
      <c r="K124" s="197"/>
      <c r="L124" s="197"/>
      <c r="M124" s="197"/>
      <c r="N124" s="197"/>
      <c r="O124" s="197"/>
      <c r="P124" s="197"/>
      <c r="Q124" s="197"/>
      <c r="R124" s="197"/>
      <c r="S124" s="197"/>
      <c r="T124" s="198"/>
      <c r="U124" s="50"/>
      <c r="V124" s="51"/>
      <c r="W124" s="212" t="s">
        <v>59</v>
      </c>
      <c r="X124" s="212"/>
      <c r="Y124" s="212"/>
      <c r="Z124" s="212"/>
      <c r="AA124" s="150"/>
      <c r="AB124" s="151"/>
      <c r="AC124" s="356"/>
      <c r="AD124" s="357"/>
      <c r="AE124" s="357"/>
      <c r="AF124" s="358"/>
      <c r="AG124" s="13"/>
      <c r="AH124" s="134"/>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row>
    <row r="125" spans="1:60" ht="19.5" customHeight="1">
      <c r="A125" s="16"/>
      <c r="B125" s="133"/>
      <c r="C125" s="183" t="s">
        <v>5</v>
      </c>
      <c r="D125" s="184"/>
      <c r="E125" s="184"/>
      <c r="F125" s="184"/>
      <c r="G125" s="197" t="s">
        <v>60</v>
      </c>
      <c r="H125" s="197"/>
      <c r="I125" s="197"/>
      <c r="J125" s="197"/>
      <c r="K125" s="197"/>
      <c r="L125" s="197"/>
      <c r="M125" s="197"/>
      <c r="N125" s="197"/>
      <c r="O125" s="197"/>
      <c r="P125" s="197"/>
      <c r="Q125" s="197"/>
      <c r="R125" s="197"/>
      <c r="S125" s="197"/>
      <c r="T125" s="198"/>
      <c r="U125" s="50"/>
      <c r="V125" s="52"/>
      <c r="W125" s="71" t="s">
        <v>8</v>
      </c>
      <c r="X125" s="342"/>
      <c r="Y125" s="342"/>
      <c r="Z125" s="53"/>
      <c r="AA125" s="150"/>
      <c r="AB125" s="151"/>
      <c r="AC125" s="356"/>
      <c r="AD125" s="357"/>
      <c r="AE125" s="357"/>
      <c r="AF125" s="358"/>
      <c r="AG125" s="13"/>
      <c r="AH125" s="4">
        <v>1</v>
      </c>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row>
    <row r="126" spans="1:60" ht="19.5" customHeight="1">
      <c r="A126" s="16"/>
      <c r="B126" s="133"/>
      <c r="C126" s="183" t="s">
        <v>3</v>
      </c>
      <c r="D126" s="184"/>
      <c r="E126" s="184"/>
      <c r="F126" s="184"/>
      <c r="G126" s="231"/>
      <c r="H126" s="231"/>
      <c r="I126" s="231"/>
      <c r="J126" s="231"/>
      <c r="K126" s="231"/>
      <c r="L126" s="231"/>
      <c r="M126" s="231"/>
      <c r="N126" s="231"/>
      <c r="O126" s="231"/>
      <c r="P126" s="231"/>
      <c r="Q126" s="231"/>
      <c r="R126" s="231"/>
      <c r="S126" s="231"/>
      <c r="T126" s="232"/>
      <c r="U126" s="54"/>
      <c r="V126" s="55"/>
      <c r="W126" s="71" t="s">
        <v>9</v>
      </c>
      <c r="X126" s="342"/>
      <c r="Y126" s="342"/>
      <c r="Z126" s="55"/>
      <c r="AA126" s="150"/>
      <c r="AB126" s="151"/>
      <c r="AC126" s="356"/>
      <c r="AD126" s="357"/>
      <c r="AE126" s="357"/>
      <c r="AF126" s="358"/>
      <c r="AG126" s="13"/>
      <c r="AH126" s="4">
        <v>2</v>
      </c>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row>
    <row r="127" spans="1:60" ht="19.5" customHeight="1">
      <c r="A127" s="16"/>
      <c r="B127" s="84" t="s">
        <v>219</v>
      </c>
      <c r="C127" s="1"/>
      <c r="D127" s="1"/>
      <c r="E127" s="1"/>
      <c r="F127" s="1"/>
      <c r="G127" s="1"/>
      <c r="H127" s="1"/>
      <c r="I127" s="1"/>
      <c r="J127" s="1"/>
      <c r="K127" s="1"/>
      <c r="L127" s="1"/>
      <c r="M127" s="1"/>
      <c r="N127" s="1"/>
      <c r="O127" s="1"/>
      <c r="P127" s="1"/>
      <c r="Q127" s="1"/>
      <c r="R127" s="1"/>
      <c r="S127" s="1"/>
      <c r="T127" s="1"/>
      <c r="U127" s="1"/>
      <c r="V127" s="1"/>
      <c r="W127" s="89" t="s">
        <v>10</v>
      </c>
      <c r="X127" s="342"/>
      <c r="Y127" s="342"/>
      <c r="Z127" s="1"/>
      <c r="AA127" s="150"/>
      <c r="AB127" s="151"/>
      <c r="AC127" s="356"/>
      <c r="AD127" s="357"/>
      <c r="AE127" s="357"/>
      <c r="AF127" s="358"/>
      <c r="AG127" s="13"/>
      <c r="AH127" s="4">
        <v>3</v>
      </c>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row>
    <row r="128" spans="1:60" ht="19.5" customHeight="1">
      <c r="A128" s="16"/>
      <c r="B128" s="133"/>
      <c r="C128" s="196" t="s">
        <v>57</v>
      </c>
      <c r="D128" s="197"/>
      <c r="E128" s="197"/>
      <c r="F128" s="197"/>
      <c r="G128" s="197"/>
      <c r="H128" s="197"/>
      <c r="I128" s="197"/>
      <c r="J128" s="197"/>
      <c r="K128" s="197"/>
      <c r="L128" s="197"/>
      <c r="M128" s="197"/>
      <c r="N128" s="197"/>
      <c r="O128" s="197"/>
      <c r="P128" s="197"/>
      <c r="Q128" s="197"/>
      <c r="R128" s="197"/>
      <c r="S128" s="197"/>
      <c r="T128" s="198"/>
      <c r="U128" s="50"/>
      <c r="V128" s="1"/>
      <c r="W128" s="89" t="s">
        <v>11</v>
      </c>
      <c r="X128" s="342"/>
      <c r="Y128" s="342"/>
      <c r="Z128" s="1"/>
      <c r="AA128" s="150"/>
      <c r="AB128" s="151"/>
      <c r="AC128" s="356"/>
      <c r="AD128" s="357"/>
      <c r="AE128" s="357"/>
      <c r="AF128" s="358"/>
      <c r="AG128" s="13"/>
      <c r="AH128" s="4">
        <v>4</v>
      </c>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row>
    <row r="129" spans="1:60" ht="19.5" customHeight="1">
      <c r="A129" s="16"/>
      <c r="B129" s="133"/>
      <c r="C129" s="196" t="s">
        <v>58</v>
      </c>
      <c r="D129" s="197"/>
      <c r="E129" s="197"/>
      <c r="F129" s="197"/>
      <c r="G129" s="197"/>
      <c r="H129" s="197"/>
      <c r="I129" s="197"/>
      <c r="J129" s="197"/>
      <c r="K129" s="197"/>
      <c r="L129" s="197"/>
      <c r="M129" s="197"/>
      <c r="N129" s="197"/>
      <c r="O129" s="197"/>
      <c r="P129" s="197"/>
      <c r="Q129" s="197"/>
      <c r="R129" s="197"/>
      <c r="S129" s="197"/>
      <c r="T129" s="198"/>
      <c r="U129" s="50"/>
      <c r="V129" s="60"/>
      <c r="W129" s="60"/>
      <c r="X129" s="60"/>
      <c r="Y129" s="60"/>
      <c r="Z129" s="1"/>
      <c r="AA129" s="150"/>
      <c r="AB129" s="151"/>
      <c r="AC129" s="356"/>
      <c r="AD129" s="357"/>
      <c r="AE129" s="357"/>
      <c r="AF129" s="358"/>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row>
    <row r="130" spans="1:60" ht="9.75" customHeight="1">
      <c r="A130" s="18"/>
      <c r="B130" s="45"/>
      <c r="C130" s="45"/>
      <c r="D130" s="45"/>
      <c r="E130" s="19"/>
      <c r="F130" s="19"/>
      <c r="G130" s="19"/>
      <c r="H130" s="19"/>
      <c r="I130" s="19"/>
      <c r="J130" s="19"/>
      <c r="K130" s="19"/>
      <c r="L130" s="19"/>
      <c r="M130" s="19"/>
      <c r="N130" s="19"/>
      <c r="O130" s="19"/>
      <c r="P130" s="19"/>
      <c r="Q130" s="19"/>
      <c r="R130" s="19"/>
      <c r="S130" s="19"/>
      <c r="T130" s="19"/>
      <c r="U130" s="19"/>
      <c r="V130" s="19"/>
      <c r="W130" s="19"/>
      <c r="X130" s="19"/>
      <c r="Y130" s="19"/>
      <c r="Z130" s="19"/>
      <c r="AA130" s="152"/>
      <c r="AB130" s="153"/>
      <c r="AC130" s="356"/>
      <c r="AD130" s="357"/>
      <c r="AE130" s="357"/>
      <c r="AF130" s="358"/>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row>
    <row r="131" spans="1:60" ht="27.75" customHeight="1">
      <c r="A131" s="22" t="s">
        <v>239</v>
      </c>
      <c r="B131" s="175" t="s">
        <v>183</v>
      </c>
      <c r="C131" s="175"/>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48" t="str">
        <f>IF(AH117&gt;1,IF(B132="○","適","否"),"適")</f>
        <v>適</v>
      </c>
      <c r="AB131" s="149"/>
      <c r="AC131" s="353" t="s">
        <v>264</v>
      </c>
      <c r="AD131" s="354"/>
      <c r="AE131" s="354"/>
      <c r="AF131" s="355"/>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row>
    <row r="132" spans="1:60" ht="27.75" customHeight="1">
      <c r="A132" s="16"/>
      <c r="B132" s="133"/>
      <c r="C132" s="196" t="s">
        <v>99</v>
      </c>
      <c r="D132" s="197"/>
      <c r="E132" s="197"/>
      <c r="F132" s="197"/>
      <c r="G132" s="197"/>
      <c r="H132" s="197"/>
      <c r="I132" s="197"/>
      <c r="J132" s="197"/>
      <c r="K132" s="197"/>
      <c r="L132" s="197"/>
      <c r="M132" s="197"/>
      <c r="N132" s="197"/>
      <c r="O132" s="197"/>
      <c r="P132" s="197"/>
      <c r="Q132" s="197"/>
      <c r="R132" s="197"/>
      <c r="S132" s="197"/>
      <c r="T132" s="197"/>
      <c r="U132" s="197"/>
      <c r="V132" s="197"/>
      <c r="W132" s="197"/>
      <c r="X132" s="197"/>
      <c r="Y132" s="198"/>
      <c r="Z132" s="1"/>
      <c r="AA132" s="150"/>
      <c r="AB132" s="151"/>
      <c r="AC132" s="353"/>
      <c r="AD132" s="354"/>
      <c r="AE132" s="354"/>
      <c r="AF132" s="355"/>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row>
    <row r="133" spans="1:60" ht="27.75" customHeight="1">
      <c r="A133" s="16"/>
      <c r="B133" s="233">
        <f>IF(X125="","",X125)</f>
      </c>
      <c r="C133" s="234"/>
      <c r="D133" s="384"/>
      <c r="E133" s="384"/>
      <c r="F133" s="384"/>
      <c r="G133" s="384"/>
      <c r="H133" s="384"/>
      <c r="I133" s="384"/>
      <c r="J133" s="384"/>
      <c r="K133" s="384"/>
      <c r="L133" s="384"/>
      <c r="M133" s="385"/>
      <c r="N133" s="233">
        <f>IF(X127="","",X127)</f>
      </c>
      <c r="O133" s="234"/>
      <c r="P133" s="384"/>
      <c r="Q133" s="384"/>
      <c r="R133" s="384"/>
      <c r="S133" s="384"/>
      <c r="T133" s="384"/>
      <c r="U133" s="384"/>
      <c r="V133" s="384"/>
      <c r="W133" s="384"/>
      <c r="X133" s="384"/>
      <c r="Y133" s="385"/>
      <c r="Z133" s="1"/>
      <c r="AA133" s="150"/>
      <c r="AB133" s="151"/>
      <c r="AC133" s="353"/>
      <c r="AD133" s="354"/>
      <c r="AE133" s="354"/>
      <c r="AF133" s="355"/>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row>
    <row r="134" spans="1:60" ht="27.75" customHeight="1">
      <c r="A134" s="16"/>
      <c r="B134" s="233">
        <f>IF(X126="","",X126)</f>
      </c>
      <c r="C134" s="234"/>
      <c r="D134" s="384"/>
      <c r="E134" s="384"/>
      <c r="F134" s="384"/>
      <c r="G134" s="384"/>
      <c r="H134" s="384"/>
      <c r="I134" s="384"/>
      <c r="J134" s="384"/>
      <c r="K134" s="384"/>
      <c r="L134" s="384"/>
      <c r="M134" s="385"/>
      <c r="N134" s="233">
        <f>IF(X128="","",X128)</f>
      </c>
      <c r="O134" s="234"/>
      <c r="P134" s="384"/>
      <c r="Q134" s="384"/>
      <c r="R134" s="384"/>
      <c r="S134" s="384"/>
      <c r="T134" s="384"/>
      <c r="U134" s="384"/>
      <c r="V134" s="384"/>
      <c r="W134" s="384"/>
      <c r="X134" s="384"/>
      <c r="Y134" s="385"/>
      <c r="Z134" s="1"/>
      <c r="AA134" s="150"/>
      <c r="AB134" s="151"/>
      <c r="AC134" s="353"/>
      <c r="AD134" s="354"/>
      <c r="AE134" s="354"/>
      <c r="AF134" s="355"/>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row>
    <row r="135" spans="1:60" ht="27.75" customHeight="1">
      <c r="A135" s="18"/>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52"/>
      <c r="AB135" s="153"/>
      <c r="AC135" s="353"/>
      <c r="AD135" s="354"/>
      <c r="AE135" s="354"/>
      <c r="AF135" s="355"/>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row>
    <row r="136" spans="1:60" ht="19.5" customHeight="1">
      <c r="A136" s="22" t="s">
        <v>240</v>
      </c>
      <c r="B136" s="175" t="s">
        <v>184</v>
      </c>
      <c r="C136" s="175"/>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48" t="str">
        <f>IF(AH117&lt;=2,"適",IF(B138="○","適","否"))</f>
        <v>適</v>
      </c>
      <c r="AB136" s="149"/>
      <c r="AC136" s="350" t="s">
        <v>228</v>
      </c>
      <c r="AD136" s="351"/>
      <c r="AE136" s="351"/>
      <c r="AF136" s="352"/>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row>
    <row r="137" spans="1:60" ht="19.5" customHeight="1">
      <c r="A137" s="16"/>
      <c r="B137" s="83" t="s">
        <v>218</v>
      </c>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2"/>
      <c r="AA137" s="150"/>
      <c r="AB137" s="151"/>
      <c r="AC137" s="350"/>
      <c r="AD137" s="351"/>
      <c r="AE137" s="351"/>
      <c r="AF137" s="352"/>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row>
    <row r="138" spans="1:60" ht="19.5" customHeight="1">
      <c r="A138" s="16"/>
      <c r="B138" s="133"/>
      <c r="C138" s="230" t="s">
        <v>62</v>
      </c>
      <c r="D138" s="231"/>
      <c r="E138" s="231"/>
      <c r="F138" s="231"/>
      <c r="G138" s="231"/>
      <c r="H138" s="231"/>
      <c r="I138" s="231"/>
      <c r="J138" s="231"/>
      <c r="K138" s="231"/>
      <c r="L138" s="231"/>
      <c r="M138" s="231"/>
      <c r="N138" s="231"/>
      <c r="O138" s="231"/>
      <c r="P138" s="231"/>
      <c r="Q138" s="231"/>
      <c r="R138" s="231"/>
      <c r="S138" s="231"/>
      <c r="T138" s="231"/>
      <c r="U138" s="231"/>
      <c r="V138" s="231"/>
      <c r="W138" s="231"/>
      <c r="X138" s="231"/>
      <c r="Y138" s="232"/>
      <c r="Z138" s="1"/>
      <c r="AA138" s="150"/>
      <c r="AB138" s="151"/>
      <c r="AC138" s="350"/>
      <c r="AD138" s="351"/>
      <c r="AE138" s="351"/>
      <c r="AF138" s="352"/>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row>
    <row r="139" spans="1:60" ht="9.75" customHeight="1">
      <c r="A139" s="18"/>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52"/>
      <c r="AB139" s="153"/>
      <c r="AC139" s="350"/>
      <c r="AD139" s="351"/>
      <c r="AE139" s="351"/>
      <c r="AF139" s="352"/>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row>
    <row r="140" spans="1:60" ht="19.5" customHeight="1">
      <c r="A140" s="22" t="s">
        <v>241</v>
      </c>
      <c r="B140" s="175" t="s">
        <v>185</v>
      </c>
      <c r="C140" s="175"/>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48" t="str">
        <f>IF(AH117&gt;=3,IF(AND(B141="○",AL150=8),"適","否"),IF(AL150=8,"適","否"))</f>
        <v>適</v>
      </c>
      <c r="AB140" s="149"/>
      <c r="AC140" s="350" t="s">
        <v>229</v>
      </c>
      <c r="AD140" s="351"/>
      <c r="AE140" s="351"/>
      <c r="AF140" s="352"/>
      <c r="AG140" s="12"/>
      <c r="AH140" s="2"/>
      <c r="AI140" s="12"/>
      <c r="AJ140" s="12" t="s">
        <v>95</v>
      </c>
      <c r="AK140" s="12" t="s">
        <v>93</v>
      </c>
      <c r="AL140" s="12" t="s">
        <v>97</v>
      </c>
      <c r="AM140" s="12"/>
      <c r="AN140" s="12"/>
      <c r="AO140" s="2"/>
      <c r="AP140" s="2"/>
      <c r="AQ140" s="2"/>
      <c r="AR140" s="2"/>
      <c r="AS140" s="2"/>
      <c r="AT140" s="2"/>
      <c r="AU140" s="13"/>
      <c r="AV140" s="13"/>
      <c r="AW140" s="13"/>
      <c r="AX140" s="13"/>
      <c r="AY140" s="13"/>
      <c r="AZ140" s="13"/>
      <c r="BA140" s="13"/>
      <c r="BB140" s="13"/>
      <c r="BC140" s="13"/>
      <c r="BD140" s="13"/>
      <c r="BE140" s="13"/>
      <c r="BF140" s="13"/>
      <c r="BG140" s="13"/>
      <c r="BH140" s="13"/>
    </row>
    <row r="141" spans="1:60" ht="19.5" customHeight="1">
      <c r="A141" s="16"/>
      <c r="B141" s="133"/>
      <c r="C141" s="226" t="s">
        <v>265</v>
      </c>
      <c r="D141" s="227"/>
      <c r="E141" s="227"/>
      <c r="F141" s="227"/>
      <c r="G141" s="227"/>
      <c r="H141" s="227"/>
      <c r="I141" s="227"/>
      <c r="J141" s="227"/>
      <c r="K141" s="227"/>
      <c r="L141" s="227"/>
      <c r="M141" s="227"/>
      <c r="N141" s="227"/>
      <c r="O141" s="227"/>
      <c r="P141" s="227"/>
      <c r="Q141" s="227"/>
      <c r="R141" s="227"/>
      <c r="S141" s="227"/>
      <c r="T141" s="227"/>
      <c r="U141" s="227"/>
      <c r="V141" s="227"/>
      <c r="W141" s="227"/>
      <c r="X141" s="227"/>
      <c r="Y141" s="228"/>
      <c r="Z141" s="1"/>
      <c r="AA141" s="150"/>
      <c r="AB141" s="151"/>
      <c r="AC141" s="350"/>
      <c r="AD141" s="351"/>
      <c r="AE141" s="351"/>
      <c r="AF141" s="352"/>
      <c r="AG141" s="12"/>
      <c r="AH141" s="2"/>
      <c r="AI141" s="12"/>
      <c r="AJ141" s="12" t="s">
        <v>96</v>
      </c>
      <c r="AK141" s="12" t="s">
        <v>94</v>
      </c>
      <c r="AL141" s="12" t="s">
        <v>98</v>
      </c>
      <c r="AM141" s="12"/>
      <c r="AN141" s="12"/>
      <c r="AO141" s="2"/>
      <c r="AP141" s="2"/>
      <c r="AQ141" s="2"/>
      <c r="AR141" s="2"/>
      <c r="AS141" s="2"/>
      <c r="AT141" s="2"/>
      <c r="AU141" s="13"/>
      <c r="AV141" s="13"/>
      <c r="AW141" s="13"/>
      <c r="AX141" s="13"/>
      <c r="AY141" s="13"/>
      <c r="AZ141" s="13"/>
      <c r="BA141" s="13"/>
      <c r="BB141" s="13"/>
      <c r="BC141" s="13"/>
      <c r="BD141" s="13"/>
      <c r="BE141" s="13"/>
      <c r="BF141" s="13"/>
      <c r="BG141" s="13"/>
      <c r="BH141" s="13"/>
    </row>
    <row r="142" spans="1:60" ht="19.5" customHeight="1">
      <c r="A142" s="16"/>
      <c r="B142" s="386">
        <f>IF(X125="","",X125)</f>
      </c>
      <c r="C142" s="387"/>
      <c r="D142" s="155" t="s">
        <v>51</v>
      </c>
      <c r="E142" s="155"/>
      <c r="F142" s="155"/>
      <c r="G142" s="229"/>
      <c r="H142" s="229"/>
      <c r="I142" s="229"/>
      <c r="J142" s="229"/>
      <c r="K142" s="229"/>
      <c r="L142" s="229"/>
      <c r="M142" s="229"/>
      <c r="N142" s="229"/>
      <c r="O142" s="229"/>
      <c r="P142" s="229"/>
      <c r="Q142" s="229"/>
      <c r="R142" s="229"/>
      <c r="S142" s="229"/>
      <c r="T142" s="229"/>
      <c r="U142" s="229"/>
      <c r="V142" s="229"/>
      <c r="W142" s="229"/>
      <c r="X142" s="229"/>
      <c r="Y142" s="229"/>
      <c r="Z142" s="1"/>
      <c r="AA142" s="150"/>
      <c r="AB142" s="151"/>
      <c r="AC142" s="350"/>
      <c r="AD142" s="351"/>
      <c r="AE142" s="351"/>
      <c r="AF142" s="352"/>
      <c r="AG142" s="223" t="s">
        <v>78</v>
      </c>
      <c r="AH142" s="224"/>
      <c r="AI142" s="4">
        <f>_xlfn.IFERROR(VLOOKUP(G142,$AM$144:$AN$155,2,0),"")</f>
      </c>
      <c r="AJ142" s="61">
        <f>X125</f>
        <v>0</v>
      </c>
      <c r="AK142" s="4">
        <f>IF(AJ142=3,4,IF(AJ142&gt;=4,6,AJ142))</f>
        <v>0</v>
      </c>
      <c r="AL142" s="5" t="str">
        <f>_xlfn.IFERROR(IF(AK142&gt;=2,VLOOKUP(AI142,$AN$144:$AT$155,AK142,0),"○"),"")</f>
        <v>○</v>
      </c>
      <c r="AM142" s="8"/>
      <c r="AN142" s="9"/>
      <c r="AO142" s="224" t="s">
        <v>76</v>
      </c>
      <c r="AP142" s="224"/>
      <c r="AQ142" s="224" t="s">
        <v>77</v>
      </c>
      <c r="AR142" s="224"/>
      <c r="AS142" s="224" t="s">
        <v>90</v>
      </c>
      <c r="AT142" s="224"/>
      <c r="AU142" s="13"/>
      <c r="AV142" s="13"/>
      <c r="AW142" s="13"/>
      <c r="AX142" s="13"/>
      <c r="AY142" s="13"/>
      <c r="AZ142" s="13"/>
      <c r="BA142" s="13"/>
      <c r="BB142" s="13"/>
      <c r="BC142" s="13"/>
      <c r="BD142" s="13"/>
      <c r="BE142" s="13"/>
      <c r="BF142" s="13"/>
      <c r="BG142" s="13"/>
      <c r="BH142" s="13"/>
    </row>
    <row r="143" spans="1:60" ht="19.5" customHeight="1">
      <c r="A143" s="16"/>
      <c r="B143" s="388"/>
      <c r="C143" s="389"/>
      <c r="D143" s="155" t="s">
        <v>52</v>
      </c>
      <c r="E143" s="155"/>
      <c r="F143" s="155"/>
      <c r="G143" s="229"/>
      <c r="H143" s="229"/>
      <c r="I143" s="229"/>
      <c r="J143" s="229"/>
      <c r="K143" s="229"/>
      <c r="L143" s="229"/>
      <c r="M143" s="229"/>
      <c r="N143" s="229"/>
      <c r="O143" s="229"/>
      <c r="P143" s="229"/>
      <c r="Q143" s="229"/>
      <c r="R143" s="229"/>
      <c r="S143" s="229"/>
      <c r="T143" s="229"/>
      <c r="U143" s="229"/>
      <c r="V143" s="229"/>
      <c r="W143" s="229"/>
      <c r="X143" s="229"/>
      <c r="Y143" s="229"/>
      <c r="Z143" s="1"/>
      <c r="AA143" s="150"/>
      <c r="AB143" s="151"/>
      <c r="AC143" s="350"/>
      <c r="AD143" s="351"/>
      <c r="AE143" s="351"/>
      <c r="AF143" s="352"/>
      <c r="AG143" s="223" t="s">
        <v>79</v>
      </c>
      <c r="AH143" s="224"/>
      <c r="AI143" s="4">
        <f aca="true" t="shared" si="0" ref="AI143:AI149">_xlfn.IFERROR(VLOOKUP(G143,$AM$144:$AN$155,2,0),"")</f>
      </c>
      <c r="AJ143" s="61">
        <f>X125</f>
        <v>0</v>
      </c>
      <c r="AK143" s="4">
        <f>IF(AJ143=2,3,IF(AJ143=3,5,IF(AJ143&gt;=4,7,AJ143)))</f>
        <v>0</v>
      </c>
      <c r="AL143" s="5" t="str">
        <f aca="true" t="shared" si="1" ref="AL143:AL149">_xlfn.IFERROR(IF(AK143&gt;=2,VLOOKUP(AI143,$AN$144:$AT$155,AK143,0),"○"),"")</f>
        <v>○</v>
      </c>
      <c r="AM143" s="10"/>
      <c r="AN143" s="11"/>
      <c r="AO143" s="7" t="s">
        <v>88</v>
      </c>
      <c r="AP143" s="7" t="s">
        <v>89</v>
      </c>
      <c r="AQ143" s="7" t="s">
        <v>88</v>
      </c>
      <c r="AR143" s="7" t="s">
        <v>89</v>
      </c>
      <c r="AS143" s="7" t="s">
        <v>88</v>
      </c>
      <c r="AT143" s="7" t="s">
        <v>89</v>
      </c>
      <c r="AU143" s="13"/>
      <c r="AV143" s="13"/>
      <c r="AW143" s="13"/>
      <c r="AX143" s="13"/>
      <c r="AY143" s="13"/>
      <c r="AZ143" s="13"/>
      <c r="BA143" s="13"/>
      <c r="BB143" s="13"/>
      <c r="BC143" s="13"/>
      <c r="BD143" s="13"/>
      <c r="BE143" s="13"/>
      <c r="BF143" s="13"/>
      <c r="BG143" s="13"/>
      <c r="BH143" s="13"/>
    </row>
    <row r="144" spans="1:60" ht="19.5" customHeight="1">
      <c r="A144" s="16"/>
      <c r="B144" s="386">
        <f>IF(X126="","",X126)</f>
      </c>
      <c r="C144" s="387"/>
      <c r="D144" s="155" t="s">
        <v>51</v>
      </c>
      <c r="E144" s="155"/>
      <c r="F144" s="155"/>
      <c r="G144" s="229"/>
      <c r="H144" s="229"/>
      <c r="I144" s="229"/>
      <c r="J144" s="229"/>
      <c r="K144" s="229"/>
      <c r="L144" s="229"/>
      <c r="M144" s="229"/>
      <c r="N144" s="229"/>
      <c r="O144" s="229"/>
      <c r="P144" s="229"/>
      <c r="Q144" s="229"/>
      <c r="R144" s="229"/>
      <c r="S144" s="229"/>
      <c r="T144" s="229"/>
      <c r="U144" s="229"/>
      <c r="V144" s="229"/>
      <c r="W144" s="229"/>
      <c r="X144" s="229"/>
      <c r="Y144" s="229"/>
      <c r="Z144" s="1"/>
      <c r="AA144" s="150"/>
      <c r="AB144" s="151"/>
      <c r="AC144" s="350"/>
      <c r="AD144" s="351"/>
      <c r="AE144" s="351"/>
      <c r="AF144" s="352"/>
      <c r="AG144" s="223" t="s">
        <v>80</v>
      </c>
      <c r="AH144" s="224"/>
      <c r="AI144" s="4">
        <f t="shared" si="0"/>
      </c>
      <c r="AJ144" s="61">
        <f>X126</f>
        <v>0</v>
      </c>
      <c r="AK144" s="4">
        <f>IF(AJ144=3,4,IF(AJ144&gt;=4,6,AJ144))</f>
        <v>0</v>
      </c>
      <c r="AL144" s="5" t="str">
        <f t="shared" si="1"/>
        <v>○</v>
      </c>
      <c r="AM144" s="6" t="s">
        <v>64</v>
      </c>
      <c r="AN144" s="4" t="s">
        <v>8</v>
      </c>
      <c r="AO144" s="4" t="s">
        <v>91</v>
      </c>
      <c r="AP144" s="4" t="s">
        <v>92</v>
      </c>
      <c r="AQ144" s="4" t="s">
        <v>92</v>
      </c>
      <c r="AR144" s="4" t="s">
        <v>92</v>
      </c>
      <c r="AS144" s="4" t="s">
        <v>92</v>
      </c>
      <c r="AT144" s="4" t="s">
        <v>92</v>
      </c>
      <c r="AU144" s="13"/>
      <c r="AV144" s="13"/>
      <c r="AW144" s="13"/>
      <c r="AX144" s="13"/>
      <c r="AY144" s="13"/>
      <c r="AZ144" s="13"/>
      <c r="BA144" s="13"/>
      <c r="BB144" s="13"/>
      <c r="BC144" s="13"/>
      <c r="BD144" s="13"/>
      <c r="BE144" s="13"/>
      <c r="BF144" s="13"/>
      <c r="BG144" s="13"/>
      <c r="BH144" s="13"/>
    </row>
    <row r="145" spans="1:60" ht="19.5" customHeight="1">
      <c r="A145" s="16"/>
      <c r="B145" s="388"/>
      <c r="C145" s="389"/>
      <c r="D145" s="155" t="s">
        <v>52</v>
      </c>
      <c r="E145" s="155"/>
      <c r="F145" s="155"/>
      <c r="G145" s="229"/>
      <c r="H145" s="229"/>
      <c r="I145" s="229"/>
      <c r="J145" s="229"/>
      <c r="K145" s="229"/>
      <c r="L145" s="229"/>
      <c r="M145" s="229"/>
      <c r="N145" s="229"/>
      <c r="O145" s="229"/>
      <c r="P145" s="229"/>
      <c r="Q145" s="229"/>
      <c r="R145" s="229"/>
      <c r="S145" s="229"/>
      <c r="T145" s="229"/>
      <c r="U145" s="229"/>
      <c r="V145" s="229"/>
      <c r="W145" s="229"/>
      <c r="X145" s="229"/>
      <c r="Y145" s="229"/>
      <c r="Z145" s="1"/>
      <c r="AA145" s="150"/>
      <c r="AB145" s="151"/>
      <c r="AC145" s="350"/>
      <c r="AD145" s="351"/>
      <c r="AE145" s="351"/>
      <c r="AF145" s="352"/>
      <c r="AG145" s="223" t="s">
        <v>81</v>
      </c>
      <c r="AH145" s="224"/>
      <c r="AI145" s="4">
        <f t="shared" si="0"/>
      </c>
      <c r="AJ145" s="61">
        <f>X126</f>
        <v>0</v>
      </c>
      <c r="AK145" s="4">
        <f>IF(AJ145=2,3,IF(AJ145=3,5,IF(AJ145&gt;=4,7,AJ145)))</f>
        <v>0</v>
      </c>
      <c r="AL145" s="5" t="str">
        <f t="shared" si="1"/>
        <v>○</v>
      </c>
      <c r="AM145" s="6" t="s">
        <v>65</v>
      </c>
      <c r="AN145" s="4" t="s">
        <v>9</v>
      </c>
      <c r="AO145" s="4" t="s">
        <v>91</v>
      </c>
      <c r="AP145" s="4" t="s">
        <v>92</v>
      </c>
      <c r="AQ145" s="4" t="s">
        <v>91</v>
      </c>
      <c r="AR145" s="4" t="s">
        <v>92</v>
      </c>
      <c r="AS145" s="4" t="s">
        <v>91</v>
      </c>
      <c r="AT145" s="4" t="s">
        <v>92</v>
      </c>
      <c r="AU145" s="13"/>
      <c r="AV145" s="13"/>
      <c r="AW145" s="13"/>
      <c r="AX145" s="13"/>
      <c r="AY145" s="13"/>
      <c r="AZ145" s="13"/>
      <c r="BA145" s="13"/>
      <c r="BB145" s="13"/>
      <c r="BC145" s="13"/>
      <c r="BD145" s="13"/>
      <c r="BE145" s="13"/>
      <c r="BF145" s="13"/>
      <c r="BG145" s="13"/>
      <c r="BH145" s="13"/>
    </row>
    <row r="146" spans="1:60" ht="19.5" customHeight="1">
      <c r="A146" s="16"/>
      <c r="B146" s="386">
        <f>IF(X127="","",X127)</f>
      </c>
      <c r="C146" s="387"/>
      <c r="D146" s="155" t="s">
        <v>51</v>
      </c>
      <c r="E146" s="155"/>
      <c r="F146" s="155"/>
      <c r="G146" s="229"/>
      <c r="H146" s="229"/>
      <c r="I146" s="229"/>
      <c r="J146" s="229"/>
      <c r="K146" s="229"/>
      <c r="L146" s="229"/>
      <c r="M146" s="229"/>
      <c r="N146" s="229"/>
      <c r="O146" s="229"/>
      <c r="P146" s="229"/>
      <c r="Q146" s="229"/>
      <c r="R146" s="229"/>
      <c r="S146" s="229"/>
      <c r="T146" s="229"/>
      <c r="U146" s="229"/>
      <c r="V146" s="229"/>
      <c r="W146" s="229"/>
      <c r="X146" s="229"/>
      <c r="Y146" s="229"/>
      <c r="Z146" s="1"/>
      <c r="AA146" s="150"/>
      <c r="AB146" s="151"/>
      <c r="AC146" s="350"/>
      <c r="AD146" s="351"/>
      <c r="AE146" s="351"/>
      <c r="AF146" s="352"/>
      <c r="AG146" s="223" t="s">
        <v>82</v>
      </c>
      <c r="AH146" s="224"/>
      <c r="AI146" s="4">
        <f t="shared" si="0"/>
      </c>
      <c r="AJ146" s="61">
        <f>X127</f>
        <v>0</v>
      </c>
      <c r="AK146" s="4">
        <f>IF(AJ146=3,4,IF(AJ146&gt;=4,6,AJ146))</f>
        <v>0</v>
      </c>
      <c r="AL146" s="5" t="str">
        <f t="shared" si="1"/>
        <v>○</v>
      </c>
      <c r="AM146" s="6" t="s">
        <v>66</v>
      </c>
      <c r="AN146" s="4" t="s">
        <v>10</v>
      </c>
      <c r="AO146" s="4" t="s">
        <v>91</v>
      </c>
      <c r="AP146" s="4" t="s">
        <v>91</v>
      </c>
      <c r="AQ146" s="4" t="s">
        <v>91</v>
      </c>
      <c r="AR146" s="4" t="s">
        <v>91</v>
      </c>
      <c r="AS146" s="4" t="s">
        <v>91</v>
      </c>
      <c r="AT146" s="4" t="s">
        <v>91</v>
      </c>
      <c r="AU146" s="13"/>
      <c r="AV146" s="13"/>
      <c r="AW146" s="13"/>
      <c r="AX146" s="13"/>
      <c r="AY146" s="13"/>
      <c r="AZ146" s="13"/>
      <c r="BA146" s="13"/>
      <c r="BB146" s="13"/>
      <c r="BC146" s="13"/>
      <c r="BD146" s="13"/>
      <c r="BE146" s="13"/>
      <c r="BF146" s="13"/>
      <c r="BG146" s="13"/>
      <c r="BH146" s="13"/>
    </row>
    <row r="147" spans="1:60" ht="19.5" customHeight="1">
      <c r="A147" s="16"/>
      <c r="B147" s="388"/>
      <c r="C147" s="389"/>
      <c r="D147" s="155" t="s">
        <v>52</v>
      </c>
      <c r="E147" s="155"/>
      <c r="F147" s="155"/>
      <c r="G147" s="229"/>
      <c r="H147" s="229"/>
      <c r="I147" s="229"/>
      <c r="J147" s="229"/>
      <c r="K147" s="229"/>
      <c r="L147" s="229"/>
      <c r="M147" s="229"/>
      <c r="N147" s="229"/>
      <c r="O147" s="229"/>
      <c r="P147" s="229"/>
      <c r="Q147" s="229"/>
      <c r="R147" s="229"/>
      <c r="S147" s="229"/>
      <c r="T147" s="229"/>
      <c r="U147" s="229"/>
      <c r="V147" s="229"/>
      <c r="W147" s="229"/>
      <c r="X147" s="229"/>
      <c r="Y147" s="229"/>
      <c r="Z147" s="1"/>
      <c r="AA147" s="150"/>
      <c r="AB147" s="151"/>
      <c r="AC147" s="350"/>
      <c r="AD147" s="351"/>
      <c r="AE147" s="351"/>
      <c r="AF147" s="352"/>
      <c r="AG147" s="223" t="s">
        <v>83</v>
      </c>
      <c r="AH147" s="224"/>
      <c r="AI147" s="4">
        <f t="shared" si="0"/>
      </c>
      <c r="AJ147" s="61">
        <f>X127</f>
        <v>0</v>
      </c>
      <c r="AK147" s="4">
        <f>IF(AJ147=2,3,IF(AJ147=3,5,IF(AJ147&gt;=4,7,AJ147)))</f>
        <v>0</v>
      </c>
      <c r="AL147" s="5" t="str">
        <f t="shared" si="1"/>
        <v>○</v>
      </c>
      <c r="AM147" s="6" t="s">
        <v>67</v>
      </c>
      <c r="AN147" s="4" t="s">
        <v>11</v>
      </c>
      <c r="AO147" s="4" t="s">
        <v>91</v>
      </c>
      <c r="AP147" s="4" t="s">
        <v>91</v>
      </c>
      <c r="AQ147" s="4" t="s">
        <v>91</v>
      </c>
      <c r="AR147" s="4" t="s">
        <v>91</v>
      </c>
      <c r="AS147" s="4" t="s">
        <v>91</v>
      </c>
      <c r="AT147" s="4" t="s">
        <v>91</v>
      </c>
      <c r="AU147" s="13"/>
      <c r="AV147" s="13"/>
      <c r="AW147" s="13"/>
      <c r="AX147" s="13"/>
      <c r="AY147" s="13"/>
      <c r="AZ147" s="13"/>
      <c r="BA147" s="13"/>
      <c r="BB147" s="13"/>
      <c r="BC147" s="13"/>
      <c r="BD147" s="13"/>
      <c r="BE147" s="13"/>
      <c r="BF147" s="13"/>
      <c r="BG147" s="13"/>
      <c r="BH147" s="13"/>
    </row>
    <row r="148" spans="1:60" ht="19.5" customHeight="1">
      <c r="A148" s="16"/>
      <c r="B148" s="386">
        <f>IF(X128="","",X128)</f>
      </c>
      <c r="C148" s="387"/>
      <c r="D148" s="155" t="s">
        <v>51</v>
      </c>
      <c r="E148" s="155"/>
      <c r="F148" s="155"/>
      <c r="G148" s="229"/>
      <c r="H148" s="229"/>
      <c r="I148" s="229"/>
      <c r="J148" s="229"/>
      <c r="K148" s="229"/>
      <c r="L148" s="229"/>
      <c r="M148" s="229"/>
      <c r="N148" s="229"/>
      <c r="O148" s="229"/>
      <c r="P148" s="229"/>
      <c r="Q148" s="229"/>
      <c r="R148" s="229"/>
      <c r="S148" s="229"/>
      <c r="T148" s="229"/>
      <c r="U148" s="229"/>
      <c r="V148" s="229"/>
      <c r="W148" s="229"/>
      <c r="X148" s="229"/>
      <c r="Y148" s="229"/>
      <c r="Z148" s="1"/>
      <c r="AA148" s="150"/>
      <c r="AB148" s="151"/>
      <c r="AC148" s="350"/>
      <c r="AD148" s="351"/>
      <c r="AE148" s="351"/>
      <c r="AF148" s="352"/>
      <c r="AG148" s="223" t="s">
        <v>84</v>
      </c>
      <c r="AH148" s="224"/>
      <c r="AI148" s="4">
        <f t="shared" si="0"/>
      </c>
      <c r="AJ148" s="61">
        <f>X128</f>
        <v>0</v>
      </c>
      <c r="AK148" s="4">
        <f>IF(AJ148=3,4,IF(AJ148&gt;=4,6,AJ148))</f>
        <v>0</v>
      </c>
      <c r="AL148" s="5" t="str">
        <f t="shared" si="1"/>
        <v>○</v>
      </c>
      <c r="AM148" s="6" t="s">
        <v>74</v>
      </c>
      <c r="AN148" s="4" t="s">
        <v>12</v>
      </c>
      <c r="AO148" s="4" t="s">
        <v>91</v>
      </c>
      <c r="AP148" s="4" t="s">
        <v>91</v>
      </c>
      <c r="AQ148" s="4" t="s">
        <v>91</v>
      </c>
      <c r="AR148" s="4" t="s">
        <v>91</v>
      </c>
      <c r="AS148" s="4" t="s">
        <v>92</v>
      </c>
      <c r="AT148" s="4" t="s">
        <v>92</v>
      </c>
      <c r="AU148" s="13"/>
      <c r="AV148" s="13"/>
      <c r="AW148" s="13"/>
      <c r="AX148" s="13"/>
      <c r="AY148" s="13"/>
      <c r="AZ148" s="13"/>
      <c r="BA148" s="13"/>
      <c r="BB148" s="13"/>
      <c r="BC148" s="13"/>
      <c r="BD148" s="13"/>
      <c r="BE148" s="13"/>
      <c r="BF148" s="13"/>
      <c r="BG148" s="13"/>
      <c r="BH148" s="13"/>
    </row>
    <row r="149" spans="1:60" ht="19.5" customHeight="1">
      <c r="A149" s="16"/>
      <c r="B149" s="388"/>
      <c r="C149" s="389"/>
      <c r="D149" s="155" t="s">
        <v>52</v>
      </c>
      <c r="E149" s="155"/>
      <c r="F149" s="155"/>
      <c r="G149" s="229"/>
      <c r="H149" s="229"/>
      <c r="I149" s="229"/>
      <c r="J149" s="229"/>
      <c r="K149" s="229"/>
      <c r="L149" s="229"/>
      <c r="M149" s="229"/>
      <c r="N149" s="229"/>
      <c r="O149" s="229"/>
      <c r="P149" s="229"/>
      <c r="Q149" s="229"/>
      <c r="R149" s="229"/>
      <c r="S149" s="229"/>
      <c r="T149" s="229"/>
      <c r="U149" s="229"/>
      <c r="V149" s="229"/>
      <c r="W149" s="229"/>
      <c r="X149" s="229"/>
      <c r="Y149" s="229"/>
      <c r="Z149" s="1"/>
      <c r="AA149" s="150"/>
      <c r="AB149" s="151"/>
      <c r="AC149" s="350"/>
      <c r="AD149" s="351"/>
      <c r="AE149" s="351"/>
      <c r="AF149" s="352"/>
      <c r="AG149" s="223" t="s">
        <v>85</v>
      </c>
      <c r="AH149" s="224"/>
      <c r="AI149" s="4">
        <f t="shared" si="0"/>
      </c>
      <c r="AJ149" s="61">
        <f>X128</f>
        <v>0</v>
      </c>
      <c r="AK149" s="4">
        <f>IF(AJ149=2,3,IF(AJ149=3,5,IF(AJ149&gt;=4,7,AJ149)))</f>
        <v>0</v>
      </c>
      <c r="AL149" s="5" t="str">
        <f t="shared" si="1"/>
        <v>○</v>
      </c>
      <c r="AM149" s="6" t="s">
        <v>68</v>
      </c>
      <c r="AN149" s="4" t="s">
        <v>27</v>
      </c>
      <c r="AO149" s="4" t="s">
        <v>91</v>
      </c>
      <c r="AP149" s="4" t="s">
        <v>91</v>
      </c>
      <c r="AQ149" s="4" t="s">
        <v>91</v>
      </c>
      <c r="AR149" s="4" t="s">
        <v>91</v>
      </c>
      <c r="AS149" s="4" t="s">
        <v>91</v>
      </c>
      <c r="AT149" s="4" t="s">
        <v>91</v>
      </c>
      <c r="AU149" s="13"/>
      <c r="AV149" s="13"/>
      <c r="AW149" s="13"/>
      <c r="AX149" s="13"/>
      <c r="AY149" s="13"/>
      <c r="AZ149" s="13"/>
      <c r="BA149" s="13"/>
      <c r="BB149" s="13"/>
      <c r="BC149" s="13"/>
      <c r="BD149" s="13"/>
      <c r="BE149" s="13"/>
      <c r="BF149" s="13"/>
      <c r="BG149" s="13"/>
      <c r="BH149" s="13"/>
    </row>
    <row r="150" spans="1:60" ht="19.5" customHeight="1">
      <c r="A150" s="18"/>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52"/>
      <c r="AB150" s="153"/>
      <c r="AC150" s="350"/>
      <c r="AD150" s="351"/>
      <c r="AE150" s="351"/>
      <c r="AF150" s="352"/>
      <c r="AG150" s="12"/>
      <c r="AH150" s="12"/>
      <c r="AI150" s="12"/>
      <c r="AJ150" s="12"/>
      <c r="AK150" s="12"/>
      <c r="AL150" s="12">
        <f>COUNTIF(AL142:AL149,"○")</f>
        <v>8</v>
      </c>
      <c r="AM150" s="6" t="s">
        <v>69</v>
      </c>
      <c r="AN150" s="4" t="s">
        <v>53</v>
      </c>
      <c r="AO150" s="4" t="s">
        <v>91</v>
      </c>
      <c r="AP150" s="4" t="s">
        <v>91</v>
      </c>
      <c r="AQ150" s="4" t="s">
        <v>91</v>
      </c>
      <c r="AR150" s="4" t="s">
        <v>91</v>
      </c>
      <c r="AS150" s="4" t="s">
        <v>91</v>
      </c>
      <c r="AT150" s="4" t="s">
        <v>91</v>
      </c>
      <c r="AU150" s="13"/>
      <c r="AV150" s="13"/>
      <c r="AW150" s="13"/>
      <c r="AX150" s="13"/>
      <c r="AY150" s="13"/>
      <c r="AZ150" s="13"/>
      <c r="BA150" s="13"/>
      <c r="BB150" s="13"/>
      <c r="BC150" s="13"/>
      <c r="BD150" s="13"/>
      <c r="BE150" s="13"/>
      <c r="BF150" s="13"/>
      <c r="BG150" s="13"/>
      <c r="BH150" s="13"/>
    </row>
    <row r="151" spans="27:60" ht="19.5" customHeight="1">
      <c r="AA151" s="57"/>
      <c r="AB151" s="57"/>
      <c r="AC151" s="57"/>
      <c r="AD151" s="57"/>
      <c r="AE151" s="57"/>
      <c r="AF151" s="57"/>
      <c r="AG151" s="12"/>
      <c r="AH151" s="12"/>
      <c r="AI151" s="12"/>
      <c r="AJ151" s="12"/>
      <c r="AK151" s="12"/>
      <c r="AL151" s="12"/>
      <c r="AM151" s="6" t="s">
        <v>70</v>
      </c>
      <c r="AN151" s="4" t="s">
        <v>55</v>
      </c>
      <c r="AO151" s="4" t="s">
        <v>92</v>
      </c>
      <c r="AP151" s="4" t="s">
        <v>91</v>
      </c>
      <c r="AQ151" s="4" t="s">
        <v>92</v>
      </c>
      <c r="AR151" s="4" t="s">
        <v>92</v>
      </c>
      <c r="AS151" s="4" t="s">
        <v>92</v>
      </c>
      <c r="AT151" s="4" t="s">
        <v>92</v>
      </c>
      <c r="AU151" s="13"/>
      <c r="AV151" s="13"/>
      <c r="AW151" s="13"/>
      <c r="AX151" s="13"/>
      <c r="AY151" s="13"/>
      <c r="AZ151" s="13"/>
      <c r="BA151" s="13"/>
      <c r="BB151" s="13"/>
      <c r="BC151" s="13"/>
      <c r="BD151" s="13"/>
      <c r="BE151" s="13"/>
      <c r="BF151" s="13"/>
      <c r="BG151" s="13"/>
      <c r="BH151" s="13"/>
    </row>
    <row r="152" spans="27:60" ht="19.5" customHeight="1">
      <c r="AA152" s="57"/>
      <c r="AB152" s="57"/>
      <c r="AC152" s="57"/>
      <c r="AD152" s="57"/>
      <c r="AE152" s="57"/>
      <c r="AF152" s="57"/>
      <c r="AG152" s="12"/>
      <c r="AH152" s="12"/>
      <c r="AI152" s="12"/>
      <c r="AJ152" s="12"/>
      <c r="AK152" s="12"/>
      <c r="AL152" s="12"/>
      <c r="AM152" s="6" t="s">
        <v>71</v>
      </c>
      <c r="AN152" s="4" t="s">
        <v>61</v>
      </c>
      <c r="AO152" s="4" t="s">
        <v>92</v>
      </c>
      <c r="AP152" s="4" t="s">
        <v>91</v>
      </c>
      <c r="AQ152" s="4" t="s">
        <v>92</v>
      </c>
      <c r="AR152" s="4" t="s">
        <v>92</v>
      </c>
      <c r="AS152" s="4" t="s">
        <v>92</v>
      </c>
      <c r="AT152" s="4" t="s">
        <v>92</v>
      </c>
      <c r="AU152" s="13"/>
      <c r="AV152" s="13"/>
      <c r="AW152" s="13"/>
      <c r="AX152" s="13"/>
      <c r="AY152" s="13"/>
      <c r="AZ152" s="13"/>
      <c r="BA152" s="13"/>
      <c r="BB152" s="13"/>
      <c r="BC152" s="13"/>
      <c r="BD152" s="13"/>
      <c r="BE152" s="13"/>
      <c r="BF152" s="13"/>
      <c r="BG152" s="13"/>
      <c r="BH152" s="13"/>
    </row>
    <row r="153" spans="27:60" ht="19.5" customHeight="1">
      <c r="AA153" s="57"/>
      <c r="AB153" s="57"/>
      <c r="AC153" s="57"/>
      <c r="AD153" s="57"/>
      <c r="AE153" s="57"/>
      <c r="AF153" s="57"/>
      <c r="AG153" s="12"/>
      <c r="AH153" s="12"/>
      <c r="AI153" s="12"/>
      <c r="AJ153" s="12"/>
      <c r="AK153" s="12"/>
      <c r="AL153" s="12"/>
      <c r="AM153" s="6" t="s">
        <v>72</v>
      </c>
      <c r="AN153" s="4" t="s">
        <v>63</v>
      </c>
      <c r="AO153" s="4" t="s">
        <v>92</v>
      </c>
      <c r="AP153" s="4" t="s">
        <v>91</v>
      </c>
      <c r="AQ153" s="4" t="s">
        <v>92</v>
      </c>
      <c r="AR153" s="4" t="s">
        <v>92</v>
      </c>
      <c r="AS153" s="4" t="s">
        <v>92</v>
      </c>
      <c r="AT153" s="4" t="s">
        <v>92</v>
      </c>
      <c r="AU153" s="13"/>
      <c r="AV153" s="13"/>
      <c r="AW153" s="13"/>
      <c r="AX153" s="13"/>
      <c r="AY153" s="13"/>
      <c r="AZ153" s="13"/>
      <c r="BA153" s="13"/>
      <c r="BB153" s="13"/>
      <c r="BC153" s="13"/>
      <c r="BD153" s="13"/>
      <c r="BE153" s="13"/>
      <c r="BF153" s="13"/>
      <c r="BG153" s="13"/>
      <c r="BH153" s="13"/>
    </row>
    <row r="154" spans="27:60" ht="19.5" customHeight="1">
      <c r="AA154" s="57"/>
      <c r="AB154" s="57"/>
      <c r="AC154" s="57"/>
      <c r="AD154" s="57"/>
      <c r="AE154" s="57"/>
      <c r="AF154" s="57"/>
      <c r="AG154" s="12"/>
      <c r="AH154" s="12"/>
      <c r="AI154" s="12"/>
      <c r="AJ154" s="12"/>
      <c r="AK154" s="12"/>
      <c r="AL154" s="12"/>
      <c r="AM154" s="6" t="s">
        <v>73</v>
      </c>
      <c r="AN154" s="4" t="s">
        <v>86</v>
      </c>
      <c r="AO154" s="4" t="s">
        <v>92</v>
      </c>
      <c r="AP154" s="4" t="s">
        <v>91</v>
      </c>
      <c r="AQ154" s="4" t="s">
        <v>92</v>
      </c>
      <c r="AR154" s="4" t="s">
        <v>91</v>
      </c>
      <c r="AS154" s="4" t="s">
        <v>92</v>
      </c>
      <c r="AT154" s="4" t="s">
        <v>91</v>
      </c>
      <c r="AU154" s="13"/>
      <c r="AV154" s="13"/>
      <c r="AW154" s="13"/>
      <c r="AX154" s="13"/>
      <c r="AY154" s="13"/>
      <c r="AZ154" s="13"/>
      <c r="BA154" s="13"/>
      <c r="BB154" s="13"/>
      <c r="BC154" s="13"/>
      <c r="BD154" s="13"/>
      <c r="BE154" s="13"/>
      <c r="BF154" s="13"/>
      <c r="BG154" s="13"/>
      <c r="BH154" s="13"/>
    </row>
    <row r="155" spans="27:60" ht="19.5" customHeight="1">
      <c r="AA155" s="57"/>
      <c r="AB155" s="57"/>
      <c r="AC155" s="57"/>
      <c r="AD155" s="57"/>
      <c r="AE155" s="57"/>
      <c r="AF155" s="57"/>
      <c r="AG155" s="12"/>
      <c r="AH155" s="12"/>
      <c r="AI155" s="12"/>
      <c r="AJ155" s="12"/>
      <c r="AK155" s="12"/>
      <c r="AL155" s="12"/>
      <c r="AM155" s="6" t="s">
        <v>75</v>
      </c>
      <c r="AN155" s="4" t="s">
        <v>87</v>
      </c>
      <c r="AO155" s="4" t="s">
        <v>92</v>
      </c>
      <c r="AP155" s="4" t="s">
        <v>91</v>
      </c>
      <c r="AQ155" s="4" t="s">
        <v>92</v>
      </c>
      <c r="AR155" s="4" t="s">
        <v>91</v>
      </c>
      <c r="AS155" s="4" t="s">
        <v>92</v>
      </c>
      <c r="AT155" s="4" t="s">
        <v>92</v>
      </c>
      <c r="AU155" s="13"/>
      <c r="AV155" s="13"/>
      <c r="AW155" s="13"/>
      <c r="AX155" s="13"/>
      <c r="AY155" s="13"/>
      <c r="AZ155" s="13"/>
      <c r="BA155" s="13"/>
      <c r="BB155" s="13"/>
      <c r="BC155" s="13"/>
      <c r="BD155" s="13"/>
      <c r="BE155" s="13"/>
      <c r="BF155" s="13"/>
      <c r="BG155" s="13"/>
      <c r="BH155" s="13"/>
    </row>
    <row r="156" spans="27:32" ht="19.5" customHeight="1">
      <c r="AA156" s="57"/>
      <c r="AB156" s="57"/>
      <c r="AC156" s="57"/>
      <c r="AD156" s="57"/>
      <c r="AE156" s="57"/>
      <c r="AF156" s="57"/>
    </row>
    <row r="157" spans="27:32" ht="19.5" customHeight="1">
      <c r="AA157" s="57"/>
      <c r="AB157" s="57"/>
      <c r="AC157" s="57"/>
      <c r="AD157" s="57"/>
      <c r="AE157" s="57"/>
      <c r="AF157" s="57"/>
    </row>
    <row r="158" spans="27:32" ht="19.5" customHeight="1">
      <c r="AA158" s="57"/>
      <c r="AB158" s="57"/>
      <c r="AC158" s="57"/>
      <c r="AD158" s="57"/>
      <c r="AE158" s="57"/>
      <c r="AF158" s="57"/>
    </row>
    <row r="159" spans="27:32" ht="19.5" customHeight="1">
      <c r="AA159" s="57"/>
      <c r="AB159" s="57"/>
      <c r="AC159" s="57"/>
      <c r="AD159" s="57"/>
      <c r="AE159" s="57"/>
      <c r="AF159" s="57"/>
    </row>
    <row r="160" spans="27:32" ht="19.5" customHeight="1">
      <c r="AA160" s="57"/>
      <c r="AB160" s="57"/>
      <c r="AC160" s="57"/>
      <c r="AD160" s="57"/>
      <c r="AE160" s="57"/>
      <c r="AF160" s="57"/>
    </row>
    <row r="161" spans="27:32" ht="19.5" customHeight="1">
      <c r="AA161" s="57"/>
      <c r="AB161" s="57"/>
      <c r="AC161" s="57"/>
      <c r="AD161" s="57"/>
      <c r="AE161" s="57"/>
      <c r="AF161" s="57"/>
    </row>
    <row r="162" spans="27:32" ht="19.5" customHeight="1">
      <c r="AA162" s="57"/>
      <c r="AB162" s="57"/>
      <c r="AC162" s="57"/>
      <c r="AD162" s="57"/>
      <c r="AE162" s="57"/>
      <c r="AF162" s="57"/>
    </row>
    <row r="163" spans="27:32" ht="19.5" customHeight="1">
      <c r="AA163" s="57"/>
      <c r="AB163" s="57"/>
      <c r="AC163" s="57"/>
      <c r="AD163" s="57"/>
      <c r="AE163" s="57"/>
      <c r="AF163" s="57"/>
    </row>
    <row r="164" spans="27:32" ht="19.5" customHeight="1">
      <c r="AA164" s="57"/>
      <c r="AB164" s="57"/>
      <c r="AC164" s="57"/>
      <c r="AD164" s="57"/>
      <c r="AE164" s="57"/>
      <c r="AF164" s="57"/>
    </row>
    <row r="165" spans="27:32" ht="19.5" customHeight="1">
      <c r="AA165" s="57"/>
      <c r="AB165" s="57"/>
      <c r="AC165" s="57"/>
      <c r="AD165" s="57"/>
      <c r="AE165" s="57"/>
      <c r="AF165" s="57"/>
    </row>
    <row r="166" spans="27:32" ht="19.5" customHeight="1">
      <c r="AA166" s="57"/>
      <c r="AB166" s="57"/>
      <c r="AC166" s="57"/>
      <c r="AD166" s="57"/>
      <c r="AE166" s="57"/>
      <c r="AF166" s="57"/>
    </row>
    <row r="167" spans="27:32" ht="19.5" customHeight="1">
      <c r="AA167" s="57"/>
      <c r="AB167" s="57"/>
      <c r="AC167" s="57"/>
      <c r="AD167" s="57"/>
      <c r="AE167" s="57"/>
      <c r="AF167" s="57"/>
    </row>
    <row r="168" spans="27:32" ht="19.5" customHeight="1">
      <c r="AA168" s="57"/>
      <c r="AB168" s="57"/>
      <c r="AC168" s="57"/>
      <c r="AD168" s="57"/>
      <c r="AE168" s="57"/>
      <c r="AF168" s="57"/>
    </row>
    <row r="169" spans="27:32" ht="19.5" customHeight="1">
      <c r="AA169" s="57"/>
      <c r="AB169" s="57"/>
      <c r="AC169" s="57"/>
      <c r="AD169" s="57"/>
      <c r="AE169" s="57"/>
      <c r="AF169" s="57"/>
    </row>
    <row r="170" spans="27:32" ht="19.5" customHeight="1">
      <c r="AA170" s="57"/>
      <c r="AB170" s="57"/>
      <c r="AC170" s="57"/>
      <c r="AD170" s="57"/>
      <c r="AE170" s="57"/>
      <c r="AF170" s="57"/>
    </row>
    <row r="171" spans="27:32" ht="19.5" customHeight="1">
      <c r="AA171" s="57"/>
      <c r="AB171" s="57"/>
      <c r="AC171" s="57"/>
      <c r="AD171" s="57"/>
      <c r="AE171" s="57"/>
      <c r="AF171" s="57"/>
    </row>
    <row r="172" spans="27:32" ht="19.5" customHeight="1">
      <c r="AA172" s="57"/>
      <c r="AB172" s="57"/>
      <c r="AC172" s="57"/>
      <c r="AD172" s="57"/>
      <c r="AE172" s="57"/>
      <c r="AF172" s="57"/>
    </row>
    <row r="173" spans="27:32" ht="19.5" customHeight="1">
      <c r="AA173" s="57"/>
      <c r="AB173" s="57"/>
      <c r="AC173" s="57"/>
      <c r="AD173" s="57"/>
      <c r="AE173" s="57"/>
      <c r="AF173" s="57"/>
    </row>
    <row r="174" spans="27:32" ht="19.5" customHeight="1">
      <c r="AA174" s="57"/>
      <c r="AB174" s="57"/>
      <c r="AC174" s="57"/>
      <c r="AD174" s="57"/>
      <c r="AE174" s="57"/>
      <c r="AF174" s="57"/>
    </row>
    <row r="175" spans="27:32" ht="19.5" customHeight="1">
      <c r="AA175" s="57"/>
      <c r="AB175" s="57"/>
      <c r="AC175" s="57"/>
      <c r="AD175" s="57"/>
      <c r="AE175" s="57"/>
      <c r="AF175" s="57"/>
    </row>
    <row r="176" spans="27:32" ht="19.5" customHeight="1">
      <c r="AA176" s="57"/>
      <c r="AB176" s="57"/>
      <c r="AC176" s="57"/>
      <c r="AD176" s="57"/>
      <c r="AE176" s="57"/>
      <c r="AF176" s="57"/>
    </row>
    <row r="177" spans="27:32" ht="19.5" customHeight="1">
      <c r="AA177" s="57"/>
      <c r="AB177" s="57"/>
      <c r="AC177" s="57"/>
      <c r="AD177" s="57"/>
      <c r="AE177" s="57"/>
      <c r="AF177" s="57"/>
    </row>
    <row r="178" spans="27:32" ht="19.5" customHeight="1">
      <c r="AA178" s="57"/>
      <c r="AB178" s="57"/>
      <c r="AC178" s="57"/>
      <c r="AD178" s="57"/>
      <c r="AE178" s="57"/>
      <c r="AF178" s="57"/>
    </row>
    <row r="179" spans="27:32" ht="19.5" customHeight="1">
      <c r="AA179" s="57"/>
      <c r="AB179" s="57"/>
      <c r="AC179" s="57"/>
      <c r="AD179" s="57"/>
      <c r="AE179" s="57"/>
      <c r="AF179" s="57"/>
    </row>
    <row r="180" spans="27:32" ht="19.5" customHeight="1">
      <c r="AA180" s="57"/>
      <c r="AB180" s="57"/>
      <c r="AC180" s="57"/>
      <c r="AD180" s="57"/>
      <c r="AE180" s="57"/>
      <c r="AF180" s="57"/>
    </row>
    <row r="181" spans="27:32" ht="19.5" customHeight="1">
      <c r="AA181" s="57"/>
      <c r="AB181" s="57"/>
      <c r="AC181" s="57"/>
      <c r="AD181" s="57"/>
      <c r="AE181" s="57"/>
      <c r="AF181" s="57"/>
    </row>
    <row r="182" spans="27:32" ht="19.5" customHeight="1">
      <c r="AA182" s="57"/>
      <c r="AB182" s="57"/>
      <c r="AC182" s="57"/>
      <c r="AD182" s="57"/>
      <c r="AE182" s="57"/>
      <c r="AF182" s="57"/>
    </row>
    <row r="183" spans="27:32" ht="19.5" customHeight="1">
      <c r="AA183" s="57"/>
      <c r="AB183" s="57"/>
      <c r="AC183" s="57"/>
      <c r="AD183" s="57"/>
      <c r="AE183" s="57"/>
      <c r="AF183" s="57"/>
    </row>
    <row r="184" spans="27:32" ht="19.5" customHeight="1">
      <c r="AA184" s="57"/>
      <c r="AB184" s="57"/>
      <c r="AC184" s="57"/>
      <c r="AD184" s="57"/>
      <c r="AE184" s="57"/>
      <c r="AF184" s="57"/>
    </row>
    <row r="185" spans="27:32" ht="19.5" customHeight="1">
      <c r="AA185" s="57"/>
      <c r="AB185" s="57"/>
      <c r="AC185" s="57"/>
      <c r="AD185" s="57"/>
      <c r="AE185" s="57"/>
      <c r="AF185" s="57"/>
    </row>
    <row r="186" spans="27:32" ht="19.5" customHeight="1">
      <c r="AA186" s="57"/>
      <c r="AB186" s="57"/>
      <c r="AC186" s="57"/>
      <c r="AD186" s="57"/>
      <c r="AE186" s="57"/>
      <c r="AF186" s="57"/>
    </row>
    <row r="187" spans="27:32" ht="19.5" customHeight="1">
      <c r="AA187" s="57"/>
      <c r="AB187" s="57"/>
      <c r="AC187" s="57"/>
      <c r="AD187" s="57"/>
      <c r="AE187" s="57"/>
      <c r="AF187" s="57"/>
    </row>
    <row r="188" spans="27:32" ht="19.5" customHeight="1">
      <c r="AA188" s="57"/>
      <c r="AB188" s="57"/>
      <c r="AC188" s="57"/>
      <c r="AD188" s="57"/>
      <c r="AE188" s="57"/>
      <c r="AF188" s="57"/>
    </row>
    <row r="189" spans="27:32" ht="19.5" customHeight="1">
      <c r="AA189" s="57"/>
      <c r="AB189" s="57"/>
      <c r="AC189" s="57"/>
      <c r="AD189" s="57"/>
      <c r="AE189" s="57"/>
      <c r="AF189" s="57"/>
    </row>
    <row r="190" spans="27:32" ht="19.5" customHeight="1">
      <c r="AA190" s="57"/>
      <c r="AB190" s="57"/>
      <c r="AC190" s="57"/>
      <c r="AD190" s="57"/>
      <c r="AE190" s="57"/>
      <c r="AF190" s="57"/>
    </row>
    <row r="191" spans="27:32" ht="19.5" customHeight="1">
      <c r="AA191" s="57"/>
      <c r="AB191" s="57"/>
      <c r="AC191" s="57"/>
      <c r="AD191" s="57"/>
      <c r="AE191" s="57"/>
      <c r="AF191" s="57"/>
    </row>
    <row r="192" spans="27:32" ht="19.5" customHeight="1">
      <c r="AA192" s="57"/>
      <c r="AB192" s="57"/>
      <c r="AC192" s="57"/>
      <c r="AD192" s="57"/>
      <c r="AE192" s="57"/>
      <c r="AF192" s="57"/>
    </row>
    <row r="193" spans="27:32" ht="19.5" customHeight="1">
      <c r="AA193" s="57"/>
      <c r="AB193" s="57"/>
      <c r="AC193" s="57"/>
      <c r="AD193" s="57"/>
      <c r="AE193" s="57"/>
      <c r="AF193" s="57"/>
    </row>
    <row r="194" spans="27:32" ht="19.5" customHeight="1">
      <c r="AA194" s="57"/>
      <c r="AB194" s="57"/>
      <c r="AC194" s="57"/>
      <c r="AD194" s="57"/>
      <c r="AE194" s="57"/>
      <c r="AF194" s="57"/>
    </row>
    <row r="195" spans="27:32" ht="19.5" customHeight="1">
      <c r="AA195" s="57"/>
      <c r="AB195" s="57"/>
      <c r="AC195" s="57"/>
      <c r="AD195" s="57"/>
      <c r="AE195" s="57"/>
      <c r="AF195" s="57"/>
    </row>
    <row r="196" spans="27:32" ht="19.5" customHeight="1">
      <c r="AA196" s="57"/>
      <c r="AB196" s="57"/>
      <c r="AC196" s="57"/>
      <c r="AD196" s="57"/>
      <c r="AE196" s="57"/>
      <c r="AF196" s="57"/>
    </row>
    <row r="197" spans="27:32" ht="19.5" customHeight="1">
      <c r="AA197" s="57"/>
      <c r="AB197" s="57"/>
      <c r="AC197" s="57"/>
      <c r="AD197" s="57"/>
      <c r="AE197" s="57"/>
      <c r="AF197" s="57"/>
    </row>
    <row r="198" spans="27:32" ht="19.5" customHeight="1">
      <c r="AA198" s="57"/>
      <c r="AB198" s="57"/>
      <c r="AC198" s="57"/>
      <c r="AD198" s="57"/>
      <c r="AE198" s="57"/>
      <c r="AF198" s="57"/>
    </row>
    <row r="199" spans="27:32" ht="19.5" customHeight="1">
      <c r="AA199" s="57"/>
      <c r="AB199" s="57"/>
      <c r="AC199" s="57"/>
      <c r="AD199" s="57"/>
      <c r="AE199" s="57"/>
      <c r="AF199" s="57"/>
    </row>
    <row r="200" spans="27:32" ht="19.5" customHeight="1">
      <c r="AA200" s="57"/>
      <c r="AB200" s="57"/>
      <c r="AC200" s="57"/>
      <c r="AD200" s="57"/>
      <c r="AE200" s="57"/>
      <c r="AF200" s="57"/>
    </row>
    <row r="201" spans="27:32" ht="19.5" customHeight="1">
      <c r="AA201" s="57"/>
      <c r="AB201" s="57"/>
      <c r="AC201" s="57"/>
      <c r="AD201" s="57"/>
      <c r="AE201" s="57"/>
      <c r="AF201" s="57"/>
    </row>
    <row r="202" spans="27:32" ht="19.5" customHeight="1">
      <c r="AA202" s="57"/>
      <c r="AB202" s="57"/>
      <c r="AC202" s="57"/>
      <c r="AD202" s="57"/>
      <c r="AE202" s="57"/>
      <c r="AF202" s="57"/>
    </row>
    <row r="203" spans="27:32" ht="19.5" customHeight="1">
      <c r="AA203" s="57"/>
      <c r="AB203" s="57"/>
      <c r="AC203" s="57"/>
      <c r="AD203" s="57"/>
      <c r="AE203" s="57"/>
      <c r="AF203" s="57"/>
    </row>
    <row r="204" spans="27:32" ht="19.5" customHeight="1">
      <c r="AA204" s="57"/>
      <c r="AB204" s="57"/>
      <c r="AC204" s="57"/>
      <c r="AD204" s="57"/>
      <c r="AE204" s="57"/>
      <c r="AF204" s="57"/>
    </row>
    <row r="205" spans="27:32" ht="19.5" customHeight="1">
      <c r="AA205" s="57"/>
      <c r="AB205" s="57"/>
      <c r="AC205" s="57"/>
      <c r="AD205" s="57"/>
      <c r="AE205" s="57"/>
      <c r="AF205" s="57"/>
    </row>
    <row r="206" spans="27:32" ht="19.5" customHeight="1">
      <c r="AA206" s="57"/>
      <c r="AB206" s="57"/>
      <c r="AC206" s="57"/>
      <c r="AD206" s="57"/>
      <c r="AE206" s="57"/>
      <c r="AF206" s="57"/>
    </row>
    <row r="207" spans="27:32" ht="19.5" customHeight="1">
      <c r="AA207" s="57"/>
      <c r="AB207" s="57"/>
      <c r="AC207" s="57"/>
      <c r="AD207" s="57"/>
      <c r="AE207" s="57"/>
      <c r="AF207" s="57"/>
    </row>
    <row r="208" spans="27:32" ht="19.5" customHeight="1">
      <c r="AA208" s="57"/>
      <c r="AB208" s="57"/>
      <c r="AC208" s="57"/>
      <c r="AD208" s="57"/>
      <c r="AE208" s="57"/>
      <c r="AF208" s="57"/>
    </row>
    <row r="209" spans="27:32" ht="19.5" customHeight="1">
      <c r="AA209" s="57"/>
      <c r="AB209" s="57"/>
      <c r="AC209" s="57"/>
      <c r="AD209" s="57"/>
      <c r="AE209" s="57"/>
      <c r="AF209" s="57"/>
    </row>
  </sheetData>
  <sheetProtection password="D9DB" sheet="1" selectLockedCells="1"/>
  <mergeCells count="396">
    <mergeCell ref="O68:P68"/>
    <mergeCell ref="Q68:S68"/>
    <mergeCell ref="AC52:AF69"/>
    <mergeCell ref="AA52:AB69"/>
    <mergeCell ref="W63:Y63"/>
    <mergeCell ref="W64:Y64"/>
    <mergeCell ref="W65:Y65"/>
    <mergeCell ref="W66:Y67"/>
    <mergeCell ref="W68:Y68"/>
    <mergeCell ref="U65:V65"/>
    <mergeCell ref="B68:D68"/>
    <mergeCell ref="E68:F68"/>
    <mergeCell ref="G68:H68"/>
    <mergeCell ref="I68:J68"/>
    <mergeCell ref="K68:L68"/>
    <mergeCell ref="M68:N68"/>
    <mergeCell ref="K67:L67"/>
    <mergeCell ref="M67:N67"/>
    <mergeCell ref="O67:P67"/>
    <mergeCell ref="Q67:S67"/>
    <mergeCell ref="C63:N63"/>
    <mergeCell ref="B64:L64"/>
    <mergeCell ref="B66:D66"/>
    <mergeCell ref="B65:D65"/>
    <mergeCell ref="E65:F65"/>
    <mergeCell ref="G65:H65"/>
    <mergeCell ref="W109:Y109"/>
    <mergeCell ref="W110:Y110"/>
    <mergeCell ref="U66:V67"/>
    <mergeCell ref="U68:V68"/>
    <mergeCell ref="Q108:S110"/>
    <mergeCell ref="O108:P110"/>
    <mergeCell ref="T109:V109"/>
    <mergeCell ref="T110:V110"/>
    <mergeCell ref="O66:P66"/>
    <mergeCell ref="Q66:S66"/>
    <mergeCell ref="Q65:S65"/>
    <mergeCell ref="E66:F66"/>
    <mergeCell ref="G66:H66"/>
    <mergeCell ref="I66:J66"/>
    <mergeCell ref="K66:L66"/>
    <mergeCell ref="M66:N66"/>
    <mergeCell ref="O65:P65"/>
    <mergeCell ref="I65:J65"/>
    <mergeCell ref="K65:L65"/>
    <mergeCell ref="M65:N65"/>
    <mergeCell ref="D144:F144"/>
    <mergeCell ref="D145:F145"/>
    <mergeCell ref="G143:Y143"/>
    <mergeCell ref="G142:Y142"/>
    <mergeCell ref="B148:C149"/>
    <mergeCell ref="B146:C147"/>
    <mergeCell ref="B144:C145"/>
    <mergeCell ref="B142:C143"/>
    <mergeCell ref="D148:F148"/>
    <mergeCell ref="D149:F149"/>
    <mergeCell ref="D142:F142"/>
    <mergeCell ref="D143:F143"/>
    <mergeCell ref="N134:O134"/>
    <mergeCell ref="B134:C134"/>
    <mergeCell ref="D133:M133"/>
    <mergeCell ref="D134:M134"/>
    <mergeCell ref="G149:Y149"/>
    <mergeCell ref="G148:Y148"/>
    <mergeCell ref="G147:Y147"/>
    <mergeCell ref="G146:Y146"/>
    <mergeCell ref="P134:Y134"/>
    <mergeCell ref="P133:Y133"/>
    <mergeCell ref="AC120:AF122"/>
    <mergeCell ref="AC123:AF130"/>
    <mergeCell ref="AC131:AF135"/>
    <mergeCell ref="AC136:AF139"/>
    <mergeCell ref="AC140:AF150"/>
    <mergeCell ref="AC100:AF111"/>
    <mergeCell ref="AC87:AF92"/>
    <mergeCell ref="AC93:AF99"/>
    <mergeCell ref="AC112:AF119"/>
    <mergeCell ref="AC44:AF44"/>
    <mergeCell ref="AC70:AF76"/>
    <mergeCell ref="AC77:AF82"/>
    <mergeCell ref="AC83:AF85"/>
    <mergeCell ref="AC45:AF51"/>
    <mergeCell ref="B2:AF2"/>
    <mergeCell ref="U21:Y21"/>
    <mergeCell ref="U22:Y22"/>
    <mergeCell ref="C25:Y25"/>
    <mergeCell ref="C26:Y26"/>
    <mergeCell ref="AC86:AF86"/>
    <mergeCell ref="B67:D67"/>
    <mergeCell ref="E67:F67"/>
    <mergeCell ref="G67:H67"/>
    <mergeCell ref="I67:J67"/>
    <mergeCell ref="P3:AC3"/>
    <mergeCell ref="AC12:AF12"/>
    <mergeCell ref="AC13:AF18"/>
    <mergeCell ref="AC19:AF23"/>
    <mergeCell ref="AC24:AF29"/>
    <mergeCell ref="AC30:AF43"/>
    <mergeCell ref="C27:Y27"/>
    <mergeCell ref="C28:Y28"/>
    <mergeCell ref="C31:Y32"/>
    <mergeCell ref="C33:Y34"/>
    <mergeCell ref="C116:Y116"/>
    <mergeCell ref="A1:AF1"/>
    <mergeCell ref="H8:AE8"/>
    <mergeCell ref="H9:AE9"/>
    <mergeCell ref="H10:AE10"/>
    <mergeCell ref="B4:M4"/>
    <mergeCell ref="U4:AE4"/>
    <mergeCell ref="U6:V6"/>
    <mergeCell ref="X6:Y6"/>
    <mergeCell ref="B3:M3"/>
    <mergeCell ref="B131:Z131"/>
    <mergeCell ref="G125:T125"/>
    <mergeCell ref="G126:T126"/>
    <mergeCell ref="C128:T128"/>
    <mergeCell ref="X128:Y128"/>
    <mergeCell ref="C124:F124"/>
    <mergeCell ref="W124:Z124"/>
    <mergeCell ref="X125:Y125"/>
    <mergeCell ref="C125:F125"/>
    <mergeCell ref="AA105:AB111"/>
    <mergeCell ref="B120:Z120"/>
    <mergeCell ref="AA123:AB130"/>
    <mergeCell ref="X126:Y126"/>
    <mergeCell ref="C129:T129"/>
    <mergeCell ref="X127:Y127"/>
    <mergeCell ref="AA120:AB122"/>
    <mergeCell ref="B123:U123"/>
    <mergeCell ref="C113:M113"/>
    <mergeCell ref="AA112:AB119"/>
    <mergeCell ref="T108:V108"/>
    <mergeCell ref="T103:V103"/>
    <mergeCell ref="B112:Z112"/>
    <mergeCell ref="C106:Y106"/>
    <mergeCell ref="W107:Y107"/>
    <mergeCell ref="W108:Y108"/>
    <mergeCell ref="B107:G107"/>
    <mergeCell ref="B108:G110"/>
    <mergeCell ref="H108:N110"/>
    <mergeCell ref="H107:N107"/>
    <mergeCell ref="J103:Q103"/>
    <mergeCell ref="T102:V102"/>
    <mergeCell ref="J101:V101"/>
    <mergeCell ref="B100:Z100"/>
    <mergeCell ref="W102:Y102"/>
    <mergeCell ref="W103:Y103"/>
    <mergeCell ref="N89:Q89"/>
    <mergeCell ref="AA93:AB99"/>
    <mergeCell ref="C94:Y94"/>
    <mergeCell ref="B93:F93"/>
    <mergeCell ref="AA87:AB92"/>
    <mergeCell ref="B87:Z87"/>
    <mergeCell ref="W95:Y95"/>
    <mergeCell ref="B95:V95"/>
    <mergeCell ref="N98:Q98"/>
    <mergeCell ref="C96:L96"/>
    <mergeCell ref="AA77:AB82"/>
    <mergeCell ref="B86:Z86"/>
    <mergeCell ref="AA86:AB86"/>
    <mergeCell ref="B77:Z77"/>
    <mergeCell ref="W78:Y78"/>
    <mergeCell ref="H79:J79"/>
    <mergeCell ref="T79:V79"/>
    <mergeCell ref="B83:Z83"/>
    <mergeCell ref="W79:Y79"/>
    <mergeCell ref="B80:G80"/>
    <mergeCell ref="I21:L21"/>
    <mergeCell ref="M21:P21"/>
    <mergeCell ref="Q21:T21"/>
    <mergeCell ref="I22:L22"/>
    <mergeCell ref="M22:P22"/>
    <mergeCell ref="Q22:T22"/>
    <mergeCell ref="C35:Y36"/>
    <mergeCell ref="AA13:AB18"/>
    <mergeCell ref="AA19:AB23"/>
    <mergeCell ref="B13:Z13"/>
    <mergeCell ref="I20:L20"/>
    <mergeCell ref="M20:P20"/>
    <mergeCell ref="Q20:T20"/>
    <mergeCell ref="B20:H20"/>
    <mergeCell ref="U20:Y20"/>
    <mergeCell ref="E14:G14"/>
    <mergeCell ref="H14:J14"/>
    <mergeCell ref="K14:M14"/>
    <mergeCell ref="N14:P14"/>
    <mergeCell ref="T14:V14"/>
    <mergeCell ref="W14:Y14"/>
    <mergeCell ref="B15:D15"/>
    <mergeCell ref="E15:G15"/>
    <mergeCell ref="H15:J15"/>
    <mergeCell ref="K15:M15"/>
    <mergeCell ref="N15:P15"/>
    <mergeCell ref="B6:C6"/>
    <mergeCell ref="D6:E6"/>
    <mergeCell ref="G6:H6"/>
    <mergeCell ref="J6:K6"/>
    <mergeCell ref="P6:Q6"/>
    <mergeCell ref="B14:D14"/>
    <mergeCell ref="B7:AB7"/>
    <mergeCell ref="R6:S6"/>
    <mergeCell ref="AA12:AB12"/>
    <mergeCell ref="Q14:S14"/>
    <mergeCell ref="B5:M5"/>
    <mergeCell ref="P5:AC5"/>
    <mergeCell ref="P4:Q4"/>
    <mergeCell ref="R4:S4"/>
    <mergeCell ref="B22:H22"/>
    <mergeCell ref="B21:H21"/>
    <mergeCell ref="B19:Z19"/>
    <mergeCell ref="C8:G8"/>
    <mergeCell ref="C10:G10"/>
    <mergeCell ref="B12:Z12"/>
    <mergeCell ref="Q15:S15"/>
    <mergeCell ref="W15:Y15"/>
    <mergeCell ref="T15:V15"/>
    <mergeCell ref="B16:D16"/>
    <mergeCell ref="E16:G16"/>
    <mergeCell ref="H16:J16"/>
    <mergeCell ref="K16:M16"/>
    <mergeCell ref="N16:P16"/>
    <mergeCell ref="Q16:S16"/>
    <mergeCell ref="T16:V16"/>
    <mergeCell ref="W16:Y16"/>
    <mergeCell ref="E17:G17"/>
    <mergeCell ref="H17:J17"/>
    <mergeCell ref="K17:M17"/>
    <mergeCell ref="N17:P17"/>
    <mergeCell ref="Q17:S17"/>
    <mergeCell ref="T17:V17"/>
    <mergeCell ref="W17:Y17"/>
    <mergeCell ref="C37:Y38"/>
    <mergeCell ref="H78:M78"/>
    <mergeCell ref="N78:S78"/>
    <mergeCell ref="T78:V78"/>
    <mergeCell ref="W55:Y55"/>
    <mergeCell ref="C41:Y42"/>
    <mergeCell ref="H54:M54"/>
    <mergeCell ref="D47:Y47"/>
    <mergeCell ref="H57:J57"/>
    <mergeCell ref="K57:M57"/>
    <mergeCell ref="B17:D17"/>
    <mergeCell ref="B41:B42"/>
    <mergeCell ref="AA24:AB29"/>
    <mergeCell ref="AA30:AB39"/>
    <mergeCell ref="AA40:AB43"/>
    <mergeCell ref="B31:B32"/>
    <mergeCell ref="B33:B34"/>
    <mergeCell ref="B35:B36"/>
    <mergeCell ref="B37:B38"/>
    <mergeCell ref="Z31:Z32"/>
    <mergeCell ref="Z33:Z34"/>
    <mergeCell ref="B24:Z24"/>
    <mergeCell ref="B30:Z30"/>
    <mergeCell ref="B40:Z40"/>
    <mergeCell ref="D50:Y50"/>
    <mergeCell ref="B44:Z44"/>
    <mergeCell ref="D49:Y49"/>
    <mergeCell ref="B45:Z45"/>
    <mergeCell ref="D46:Y46"/>
    <mergeCell ref="Z35:Z36"/>
    <mergeCell ref="AA44:AB44"/>
    <mergeCell ref="K55:M55"/>
    <mergeCell ref="N55:P55"/>
    <mergeCell ref="Q55:S55"/>
    <mergeCell ref="T55:V55"/>
    <mergeCell ref="W54:Y54"/>
    <mergeCell ref="D48:Y48"/>
    <mergeCell ref="AA45:AB51"/>
    <mergeCell ref="B52:Z52"/>
    <mergeCell ref="N56:P56"/>
    <mergeCell ref="Q56:S56"/>
    <mergeCell ref="Q57:S57"/>
    <mergeCell ref="N54:S54"/>
    <mergeCell ref="T54:V54"/>
    <mergeCell ref="H72:M72"/>
    <mergeCell ref="N72:S72"/>
    <mergeCell ref="K59:M59"/>
    <mergeCell ref="Q59:S59"/>
    <mergeCell ref="T59:V59"/>
    <mergeCell ref="W56:Y56"/>
    <mergeCell ref="H56:J56"/>
    <mergeCell ref="K56:M56"/>
    <mergeCell ref="K58:M58"/>
    <mergeCell ref="Q58:S58"/>
    <mergeCell ref="T57:V57"/>
    <mergeCell ref="H58:J58"/>
    <mergeCell ref="T58:V58"/>
    <mergeCell ref="N57:P59"/>
    <mergeCell ref="W59:Y59"/>
    <mergeCell ref="C58:G58"/>
    <mergeCell ref="C59:G59"/>
    <mergeCell ref="B56:G56"/>
    <mergeCell ref="N79:P79"/>
    <mergeCell ref="N73:S73"/>
    <mergeCell ref="C75:G75"/>
    <mergeCell ref="Q79:S79"/>
    <mergeCell ref="C74:G74"/>
    <mergeCell ref="N74:S75"/>
    <mergeCell ref="B72:G72"/>
    <mergeCell ref="T56:V56"/>
    <mergeCell ref="AA83:AB85"/>
    <mergeCell ref="B136:Z136"/>
    <mergeCell ref="W81:Y81"/>
    <mergeCell ref="B81:G81"/>
    <mergeCell ref="H81:J81"/>
    <mergeCell ref="K81:M81"/>
    <mergeCell ref="N81:P81"/>
    <mergeCell ref="Q81:S81"/>
    <mergeCell ref="T81:V81"/>
    <mergeCell ref="AS142:AT142"/>
    <mergeCell ref="C132:Y132"/>
    <mergeCell ref="AA131:AB135"/>
    <mergeCell ref="AA136:AB139"/>
    <mergeCell ref="C138:Y138"/>
    <mergeCell ref="B140:Z140"/>
    <mergeCell ref="AQ142:AR142"/>
    <mergeCell ref="AO142:AP142"/>
    <mergeCell ref="B133:C133"/>
    <mergeCell ref="N133:O133"/>
    <mergeCell ref="AG146:AH146"/>
    <mergeCell ref="D146:F146"/>
    <mergeCell ref="AA140:AB150"/>
    <mergeCell ref="AG147:AH147"/>
    <mergeCell ref="AG148:AH148"/>
    <mergeCell ref="AG149:AH149"/>
    <mergeCell ref="C141:Y141"/>
    <mergeCell ref="D147:F147"/>
    <mergeCell ref="G145:Y145"/>
    <mergeCell ref="G144:Y144"/>
    <mergeCell ref="AH121:AI121"/>
    <mergeCell ref="AG142:AH142"/>
    <mergeCell ref="AG143:AH143"/>
    <mergeCell ref="AG144:AH144"/>
    <mergeCell ref="AG145:AH145"/>
    <mergeCell ref="C121:M121"/>
    <mergeCell ref="G124:T124"/>
    <mergeCell ref="C126:F126"/>
    <mergeCell ref="O121:Y121"/>
    <mergeCell ref="W123:Z123"/>
    <mergeCell ref="H80:J80"/>
    <mergeCell ref="K80:M80"/>
    <mergeCell ref="N80:P80"/>
    <mergeCell ref="Q80:S80"/>
    <mergeCell ref="T80:V80"/>
    <mergeCell ref="W80:Y80"/>
    <mergeCell ref="K79:M79"/>
    <mergeCell ref="W88:Y88"/>
    <mergeCell ref="W89:Y91"/>
    <mergeCell ref="B88:V88"/>
    <mergeCell ref="C89:L89"/>
    <mergeCell ref="T98:V98"/>
    <mergeCell ref="R98:S98"/>
    <mergeCell ref="C97:L97"/>
    <mergeCell ref="C98:L98"/>
    <mergeCell ref="S89:S91"/>
    <mergeCell ref="T89:V91"/>
    <mergeCell ref="T96:V97"/>
    <mergeCell ref="N96:Q96"/>
    <mergeCell ref="N97:Q97"/>
    <mergeCell ref="S96:S97"/>
    <mergeCell ref="G93:Y93"/>
    <mergeCell ref="N90:Q90"/>
    <mergeCell ref="N91:Q91"/>
    <mergeCell ref="C90:L90"/>
    <mergeCell ref="C91:L91"/>
    <mergeCell ref="Z37:Z38"/>
    <mergeCell ref="C57:G57"/>
    <mergeCell ref="Z54:Z55"/>
    <mergeCell ref="W57:Y58"/>
    <mergeCell ref="C118:Y118"/>
    <mergeCell ref="Z96:Z97"/>
    <mergeCell ref="H55:J55"/>
    <mergeCell ref="H59:J59"/>
    <mergeCell ref="C84:I84"/>
    <mergeCell ref="C117:Y117"/>
    <mergeCell ref="AH117:AI117"/>
    <mergeCell ref="B105:Z105"/>
    <mergeCell ref="AA100:AB104"/>
    <mergeCell ref="B102:I102"/>
    <mergeCell ref="B103:I103"/>
    <mergeCell ref="W101:Y101"/>
    <mergeCell ref="J102:Q102"/>
    <mergeCell ref="C114:M114"/>
    <mergeCell ref="O113:Y113"/>
    <mergeCell ref="B101:I101"/>
    <mergeCell ref="AA70:AB76"/>
    <mergeCell ref="B73:G73"/>
    <mergeCell ref="H73:M73"/>
    <mergeCell ref="H74:M74"/>
    <mergeCell ref="H75:M75"/>
    <mergeCell ref="AH113:AI113"/>
    <mergeCell ref="K84:Q84"/>
    <mergeCell ref="S84:Y84"/>
    <mergeCell ref="C99:W99"/>
    <mergeCell ref="W96:Y98"/>
  </mergeCells>
  <conditionalFormatting sqref="W15:Y17 E17:V17 AA84:AB85 AA70:AA71 AA77 AA78:AB82 AA83 AA41:AB43 AA31:AB39">
    <cfRule type="expression" priority="15" dxfId="13" stopIfTrue="1">
      <formula>$B$4=""</formula>
    </cfRule>
  </conditionalFormatting>
  <conditionalFormatting sqref="I22:T22 U21:Y21">
    <cfRule type="expression" priority="14" dxfId="13" stopIfTrue="1">
      <formula>$B$4=""</formula>
    </cfRule>
  </conditionalFormatting>
  <conditionalFormatting sqref="AA20:AB23 AA19">
    <cfRule type="expression" priority="7" dxfId="13" stopIfTrue="1">
      <formula>$B$4=""</formula>
    </cfRule>
  </conditionalFormatting>
  <conditionalFormatting sqref="AA30">
    <cfRule type="expression" priority="12" dxfId="13" stopIfTrue="1">
      <formula>$B$4=""</formula>
    </cfRule>
  </conditionalFormatting>
  <conditionalFormatting sqref="AA40:AB40">
    <cfRule type="expression" priority="11" dxfId="13" stopIfTrue="1">
      <formula>$B$4=""</formula>
    </cfRule>
  </conditionalFormatting>
  <conditionalFormatting sqref="AA141:AB150 AA45:AB51 AA87 AA88:AB92 AA93 AA94:AB99 AA100 AA101:AB111 AA112 AA113:AB119 AA120 AA121:AB122 AA123 AA124:AB130 AA131 AA132:AB135 AA136 AA137:AB139 AA140">
    <cfRule type="expression" priority="10" dxfId="13" stopIfTrue="1">
      <formula>$B$4=""</formula>
    </cfRule>
  </conditionalFormatting>
  <conditionalFormatting sqref="T102:V103 T96:V98 T89:V91 T80:V81 T56:V61 T70:V75">
    <cfRule type="expression" priority="9" dxfId="13" stopIfTrue="1">
      <formula>$B$4=""</formula>
    </cfRule>
  </conditionalFormatting>
  <conditionalFormatting sqref="AA52">
    <cfRule type="expression" priority="6" dxfId="13" stopIfTrue="1">
      <formula>$B$4=""</formula>
    </cfRule>
  </conditionalFormatting>
  <conditionalFormatting sqref="Q66:S68">
    <cfRule type="expression" priority="5" dxfId="13" stopIfTrue="1">
      <formula>$B$63=""</formula>
    </cfRule>
  </conditionalFormatting>
  <conditionalFormatting sqref="E68:P68">
    <cfRule type="expression" priority="4" dxfId="13" stopIfTrue="1">
      <formula>$B$63=""</formula>
    </cfRule>
  </conditionalFormatting>
  <conditionalFormatting sqref="W65:Y68">
    <cfRule type="expression" priority="3" dxfId="13" stopIfTrue="1">
      <formula>$B$63=""</formula>
    </cfRule>
  </conditionalFormatting>
  <conditionalFormatting sqref="B128:B129 B138 B141 B116:B118">
    <cfRule type="expression" priority="2" dxfId="0" stopIfTrue="1">
      <formula>COUNTIF($X$125:$Y$128,"&gt;=3")=0</formula>
    </cfRule>
  </conditionalFormatting>
  <conditionalFormatting sqref="B132 D133:M134 P133:Y134 G142:Y149">
    <cfRule type="expression" priority="1" dxfId="0" stopIfTrue="1">
      <formula>COUNTIF($X$125:$Y$128,"&gt;=2")=0</formula>
    </cfRule>
  </conditionalFormatting>
  <dataValidations count="12">
    <dataValidation type="list" allowBlank="1" showInputMessage="1" showErrorMessage="1" imeMode="hiragana" sqref="B8:B10 B25:B28 B138 B46:B50 B141 B84 J84 R84 B94 B106 B113:B114 N113 B116:B118 B121 N121 B124:B126 B128:B129 B132 B41:B42 B31:B38 B63">
      <formula1>"○"</formula1>
    </dataValidation>
    <dataValidation allowBlank="1" showInputMessage="1" showErrorMessage="1" imeMode="off" sqref="D6:E6 G6:H6 J6:K6 R6:S6 U6:V6 X6:Y6 W110:Y110 N56:S56"/>
    <dataValidation allowBlank="1" showInputMessage="1" showErrorMessage="1" imeMode="hiragana" sqref="D133:D134 P133:P134 U4"/>
    <dataValidation type="list" allowBlank="1" showInputMessage="1" showErrorMessage="1" imeMode="hiragana" sqref="P6:Q6">
      <formula1>"平成,昭和,大正"</formula1>
    </dataValidation>
    <dataValidation allowBlank="1" showInputMessage="1" showErrorMessage="1" promptTitle="数字の入力" prompt="単位は入力しないでください。" imeMode="off" sqref="H74:H75 H80:S81"/>
    <dataValidation type="list" allowBlank="1" showInputMessage="1" showErrorMessage="1" imeMode="hiragana" sqref="G142:G149">
      <formula1>$AM$144:$AM$155</formula1>
    </dataValidation>
    <dataValidation type="list" allowBlank="1" showInputMessage="1" showErrorMessage="1" imeMode="hiragana" sqref="R4:S4">
      <formula1>"中央,北,東,白石,厚別,豊平,清田,南,西,手稲"</formula1>
    </dataValidation>
    <dataValidation allowBlank="1" showInputMessage="1" showErrorMessage="1" promptTitle="数字の入力" prompt="数字のみ入力してください。（単位を入力しないでください。）" imeMode="off" sqref="K66:P66 E67:P67"/>
    <dataValidation type="list" allowBlank="1" showInputMessage="1" showErrorMessage="1" promptTitle="数字の入力" prompt="リストから選択してください。" imeMode="off" sqref="X125:Y128">
      <formula1>$AH$124:$AH$128</formula1>
    </dataValidation>
    <dataValidation type="decimal" allowBlank="1" showInputMessage="1" showErrorMessage="1" promptTitle="数字の入力" prompt="数字を入力してください。&#10;平面図、各室面積表に記載している面積と一致させてください。" error="数字を入力してください。" imeMode="disabled" sqref="W108:Y109 W102:Y103 W96:Y98 W89:Y91">
      <formula1>0</formula1>
      <formula2>99999.99</formula2>
    </dataValidation>
    <dataValidation type="decimal" allowBlank="1" showInputMessage="1" showErrorMessage="1" promptTitle="数字の入力" prompt="数字を入力してください。" error="数字を入力してください。" imeMode="disabled" sqref="H57:S59 I21:T21 N15:V15 E16:V16">
      <formula1>0</formula1>
      <formula2>99999.99</formula2>
    </dataValidation>
    <dataValidation allowBlank="1" showInputMessage="1" showErrorMessage="1" promptTitle="（注意）" prompt="施設名が未入力の場合、本調書は正しく作動しません。" imeMode="hiragana" sqref="B4:M4"/>
  </dataValidations>
  <printOptions horizontalCentered="1"/>
  <pageMargins left="0.7086614173228347" right="0.31496062992125984" top="0.5511811023622047" bottom="0.5511811023622047" header="0.31496062992125984" footer="0.31496062992125984"/>
  <pageSetup fitToHeight="0" fitToWidth="1" horizontalDpi="600" verticalDpi="600" orientation="portrait" paperSize="9" r:id="rId4"/>
  <rowBreaks count="3" manualBreakCount="3">
    <brk id="43" max="31" man="1"/>
    <brk id="92" max="31" man="1"/>
    <brk id="135" max="31" man="1"/>
  </rowBreaks>
  <ignoredErrors>
    <ignoredError sqref="N56" 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札幌市子ども未来局支援制度担当部保育推進担当課</dc:creator>
  <cp:keywords/>
  <dc:description/>
  <cp:lastModifiedBy>施設整備担当係</cp:lastModifiedBy>
  <cp:lastPrinted>2023-10-18T09:42:04Z</cp:lastPrinted>
  <dcterms:modified xsi:type="dcterms:W3CDTF">2023-11-08T08:30:31Z</dcterms:modified>
  <cp:category/>
  <cp:version/>
  <cp:contentType/>
  <cp:contentStatus/>
</cp:coreProperties>
</file>