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05" windowWidth="23355" windowHeight="9045" activeTab="0"/>
  </bookViews>
  <sheets>
    <sheet name="最低基準調書（幼稚園型認定こども園）" sheetId="1" r:id="rId1"/>
  </sheets>
  <definedNames>
    <definedName name="_xlfn.IFERROR" hidden="1">#NAME?</definedName>
    <definedName name="_xlnm.Print_Area" localSheetId="0">'最低基準調書（幼稚園型認定こども園）'!$A$1:$AF$140</definedName>
  </definedNames>
  <calcPr fullCalcOnLoad="1"/>
</workbook>
</file>

<file path=xl/comments1.xml><?xml version="1.0" encoding="utf-8"?>
<comments xmlns="http://schemas.openxmlformats.org/spreadsheetml/2006/main">
  <authors>
    <author>高橋</author>
  </authors>
  <commentList>
    <comment ref="AM54" authorId="0">
      <text>
        <r>
          <rPr>
            <sz val="9"/>
            <rFont val="MS P ゴシック"/>
            <family val="3"/>
          </rPr>
          <t>90人以下の施設のみ　+1
保育標準時間
（すべての施設）+1
主幹の代替職員　+1.5</t>
        </r>
      </text>
    </comment>
  </commentList>
</comments>
</file>

<file path=xl/sharedStrings.xml><?xml version="1.0" encoding="utf-8"?>
<sst xmlns="http://schemas.openxmlformats.org/spreadsheetml/2006/main" count="405" uniqueCount="252">
  <si>
    <t>乳児室</t>
  </si>
  <si>
    <t>ほふく室</t>
  </si>
  <si>
    <t>保育室又は遊戯室</t>
  </si>
  <si>
    <t>その他</t>
  </si>
  <si>
    <t>耐火建築物</t>
  </si>
  <si>
    <t>準耐火建築物</t>
  </si>
  <si>
    <t>建築基準法第２条第９号の２に規定する耐火建築物</t>
  </si>
  <si>
    <t>Ａ</t>
  </si>
  <si>
    <t>①</t>
  </si>
  <si>
    <t>②</t>
  </si>
  <si>
    <t>③</t>
  </si>
  <si>
    <t>④</t>
  </si>
  <si>
    <t>⑤</t>
  </si>
  <si>
    <t>基準面積</t>
  </si>
  <si>
    <t>実面積</t>
  </si>
  <si>
    <t>Ｂ</t>
  </si>
  <si>
    <t>A2</t>
  </si>
  <si>
    <t>A1</t>
  </si>
  <si>
    <t>Ｃ</t>
  </si>
  <si>
    <t>＝</t>
  </si>
  <si>
    <t>●</t>
  </si>
  <si>
    <t>屋外遊戯場の面積に関する移行特例を適用</t>
  </si>
  <si>
    <t>保育室又は遊戯室の面積に関する移行特例を適用</t>
  </si>
  <si>
    <t>０歳の園児×3.3㎡</t>
  </si>
  <si>
    <t>１歳の園児×3.3㎡</t>
  </si>
  <si>
    <t>保育室等の種類</t>
  </si>
  <si>
    <t>保育室等の</t>
  </si>
  <si>
    <t>⑥</t>
  </si>
  <si>
    <t>Ｄ</t>
  </si>
  <si>
    <t>２年以上児童福祉事業に従事した者</t>
  </si>
  <si>
    <t>初任保育所長等研修会を修了した者</t>
  </si>
  <si>
    <t>Ｅ</t>
  </si>
  <si>
    <t>教諭の免許状（専修又は一種）を有し、５年以上学校教育法施行規則第20条第１号に掲げる職に従事した者</t>
  </si>
  <si>
    <t>10年以上教育に関する職に従事した者</t>
  </si>
  <si>
    <t>常勤</t>
  </si>
  <si>
    <t>非常勤</t>
  </si>
  <si>
    <t>配置数</t>
  </si>
  <si>
    <t>勤務時間</t>
  </si>
  <si>
    <t>常勤換算値</t>
  </si>
  <si>
    <t>配置基準</t>
  </si>
  <si>
    <t>全体数</t>
  </si>
  <si>
    <t>※</t>
  </si>
  <si>
    <t>通</t>
  </si>
  <si>
    <t>特</t>
  </si>
  <si>
    <t>保育士の配置基準</t>
  </si>
  <si>
    <t>加</t>
  </si>
  <si>
    <t>-</t>
  </si>
  <si>
    <t>調理員の配置基準</t>
  </si>
  <si>
    <t>栄養士の配置基準</t>
  </si>
  <si>
    <t>調理員</t>
  </si>
  <si>
    <t>（管理）栄養士</t>
  </si>
  <si>
    <t>常用</t>
  </si>
  <si>
    <t>避難用</t>
  </si>
  <si>
    <t>⑦</t>
  </si>
  <si>
    <t>調理室以外の部分と調理室の部分が耐火構造の床若しくは壁又は特定防火設備で区画されている。</t>
  </si>
  <si>
    <t>⑧</t>
  </si>
  <si>
    <t>建物の種類・構造等</t>
  </si>
  <si>
    <t>壁及び天井の室内に面する部分の仕上げが不燃材料で行われている。</t>
  </si>
  <si>
    <t>カーテン、敷物、建具等で可燃性のものについて防炎処理が施されている。</t>
  </si>
  <si>
    <t>設置階</t>
  </si>
  <si>
    <r>
      <t>建築基準法第２条第９号の３に規定する準耐火建築物</t>
    </r>
    <r>
      <rPr>
        <sz val="6"/>
        <color indexed="8"/>
        <rFont val="ＭＳ ゴシック"/>
        <family val="3"/>
      </rPr>
      <t>(同号ロに該当する準耐火建築物を除く。)</t>
    </r>
  </si>
  <si>
    <t>⑨</t>
  </si>
  <si>
    <t>非常警報器具又は非常警報設備及び消防機関へ火災を通報する設備が設けられている。</t>
  </si>
  <si>
    <t>⑩</t>
  </si>
  <si>
    <t>次の施設及び設備が避難上有効な位置、かつ、保育室等からそのうちの一の施設又は設備に至る歩行距離が30メートル以下となるように設けられている。</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</si>
  <si>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</si>
  <si>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</si>
  <si>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</si>
  <si>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</si>
  <si>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</si>
  <si>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</si>
  <si>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</si>
  <si>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</si>
  <si>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</si>
  <si>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</si>
  <si>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</si>
  <si>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</si>
  <si>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</si>
  <si>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</si>
  <si>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</si>
  <si>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</si>
  <si>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</si>
  <si>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</si>
  <si>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Ｃ常</t>
  </si>
  <si>
    <t>Ｃ避</t>
  </si>
  <si>
    <t>Ｄ常</t>
  </si>
  <si>
    <t>Ｄ避</t>
  </si>
  <si>
    <t>⑪</t>
  </si>
  <si>
    <t>⑫</t>
  </si>
  <si>
    <t>常</t>
  </si>
  <si>
    <t>避</t>
  </si>
  <si>
    <t>４階～</t>
  </si>
  <si>
    <t>○</t>
  </si>
  <si>
    <t>×</t>
  </si>
  <si>
    <t>参</t>
  </si>
  <si>
    <t>照</t>
  </si>
  <si>
    <t>実</t>
  </si>
  <si>
    <t>階</t>
  </si>
  <si>
    <t>結</t>
  </si>
  <si>
    <t>果</t>
  </si>
  <si>
    <t>保育室等その他子どもが出入りし、又は通行する場所に、子どもの転落事故を防止する次の設備が設けられている。</t>
  </si>
  <si>
    <t>上記Ｃ又はＤと同等の能力を有するとして採用又は任命する者</t>
  </si>
  <si>
    <t>２歳の園児×1.98㎡</t>
  </si>
  <si>
    <t>Ａ</t>
  </si>
  <si>
    <t>Ｂ</t>
  </si>
  <si>
    <t>Ｃ</t>
  </si>
  <si>
    <t>２歳未満の園児×3.3㎡</t>
  </si>
  <si>
    <t>＝</t>
  </si>
  <si>
    <t>１・２歳の園児×3.3㎡</t>
  </si>
  <si>
    <t>１歳以上の園児×3.3㎡</t>
  </si>
  <si>
    <t>食事の提供の責任が認定こども園にあり、管理者が衛生面、栄養面等において業務上必要な注意を果たし得るような体制が確保されている。</t>
  </si>
  <si>
    <t>認定こども園又は他の施設、市等に配置されている栄養士により献立等について栄養の観点からの指導が受けられる体制にある等、栄養士による必要な配慮が行われる。</t>
  </si>
  <si>
    <t>食を通じた子どもの健全育成を図る観点から、子どもの発育及び発達の過程に応じて食に関し配慮すべき事項を定めた食育に関する計画に基づき食事を提供するよう努めること。</t>
  </si>
  <si>
    <t>Ａ　園内で調理する方法（調理は設置法人の調理員）</t>
  </si>
  <si>
    <t>Ｂ　園内で調理する方法（調理は委託）</t>
  </si>
  <si>
    <t>Ｃ　園外で調理して搬入する方法（調理は施設の設置法人の調理員）</t>
  </si>
  <si>
    <t>Ｄ　園外で調理して搬入する方法（調理は委託）</t>
  </si>
  <si>
    <t>１</t>
  </si>
  <si>
    <t>基礎情報</t>
  </si>
  <si>
    <t>施設名</t>
  </si>
  <si>
    <t>所在地</t>
  </si>
  <si>
    <t>認定予定年月日</t>
  </si>
  <si>
    <t>幼稚園の認可年月日</t>
  </si>
  <si>
    <t>⑤</t>
  </si>
  <si>
    <t>類型</t>
  </si>
  <si>
    <t>④</t>
  </si>
  <si>
    <t>単独型</t>
  </si>
  <si>
    <t>②</t>
  </si>
  <si>
    <t>札幌市</t>
  </si>
  <si>
    <t>年</t>
  </si>
  <si>
    <t>①</t>
  </si>
  <si>
    <t>区</t>
  </si>
  <si>
    <t>月</t>
  </si>
  <si>
    <t>日</t>
  </si>
  <si>
    <t>③</t>
  </si>
  <si>
    <t>２</t>
  </si>
  <si>
    <t>運営内容等</t>
  </si>
  <si>
    <t>適否</t>
  </si>
  <si>
    <t>利用定員</t>
  </si>
  <si>
    <t>０歳</t>
  </si>
  <si>
    <t>１歳</t>
  </si>
  <si>
    <t>２歳</t>
  </si>
  <si>
    <t>３歳</t>
  </si>
  <si>
    <t>４歳</t>
  </si>
  <si>
    <t>５歳</t>
  </si>
  <si>
    <t>合計</t>
  </si>
  <si>
    <t>１号</t>
  </si>
  <si>
    <t>２・３号</t>
  </si>
  <si>
    <t>学級編成（３歳以上に係る学級に限る）</t>
  </si>
  <si>
    <t>学級数</t>
  </si>
  <si>
    <t>１学級あたりの園児数</t>
  </si>
  <si>
    <t>３歳以上の園児への食事の提供方法</t>
  </si>
  <si>
    <t>認定こども園又は他の施設、市等に配置されている栄養士により献立等について栄養の観点からの指導が受けられる体制にある等、栄養士による必要な配慮が行われる。</t>
  </si>
  <si>
    <t>子どもの年齢及び発達の段階並びに健康状態に応じた食事の提供、アレルギー、アトピー等への配慮、必要な栄養素量の給与等が行われ、並びに子どもの食事の内容、回数及び時機に適切に応じることができる。</t>
  </si>
  <si>
    <t>受託する者が認定こども園における給食の趣旨を十分に認識し、衛生面、栄養面等において調理業務を適切に遂行できる能力を有しており、かつ、調理業務を遂行するに当たり、認定こども園の設置者が衛生面、栄養面等において業務上必要な注意を果たし得るような契約が締結されている。</t>
  </si>
  <si>
    <t>⑤</t>
  </si>
  <si>
    <t>食事を園外で調理して搬入する場合（③でＣ又はＤを選択した場合）</t>
  </si>
  <si>
    <t>食事を園外で調理して搬入する場合で、かつ、調理を委託する場合（③でＤを選択した場合）</t>
  </si>
  <si>
    <t>３</t>
  </si>
  <si>
    <t>職員</t>
  </si>
  <si>
    <t>①</t>
  </si>
  <si>
    <t>園長</t>
  </si>
  <si>
    <t>教育・保育従事者全体の配置基準</t>
  </si>
  <si>
    <t>調理業務従事者</t>
  </si>
  <si>
    <t>●</t>
  </si>
  <si>
    <t>園内で調理する方法による提供人数</t>
  </si>
  <si>
    <t>４</t>
  </si>
  <si>
    <t>設備</t>
  </si>
  <si>
    <t>園舎の面積</t>
  </si>
  <si>
    <t>②</t>
  </si>
  <si>
    <t>園庭の面積</t>
  </si>
  <si>
    <t>和</t>
  </si>
  <si>
    <t>③</t>
  </si>
  <si>
    <t>調理室の設置</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</si>
  <si>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</si>
  <si>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</si>
  <si>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Ｃ　調理室を連携施設に設置</t>
  </si>
  <si>
    <t>便所</t>
  </si>
  <si>
    <t>その他の設備の設置（設置する場合は○）</t>
  </si>
  <si>
    <t>嘱託医等（嘱託等している場合は○）</t>
  </si>
  <si>
    <t>④</t>
  </si>
  <si>
    <t>満２歳未満の園児に係る乳児室及びほふく室の面積</t>
  </si>
  <si>
    <t>満２歳以上の園児に係る保育室又は遊戯室の面積</t>
  </si>
  <si>
    <t>⑤</t>
  </si>
  <si>
    <t>⑥</t>
  </si>
  <si>
    <t>転落防止用設備</t>
  </si>
  <si>
    <t>警報・通報設備</t>
  </si>
  <si>
    <t>避難用設備等</t>
  </si>
  <si>
    <t>-</t>
  </si>
  <si>
    <t>-</t>
  </si>
  <si>
    <t>Ｂ　設置なし（調理設備を設置）</t>
  </si>
  <si>
    <t>Ａ　調理室を幼稚園舎に設置</t>
  </si>
  <si>
    <t>保育室等の設置最上階</t>
  </si>
  <si>
    <t>●</t>
  </si>
  <si>
    <t>２歳未満の園児の受入（医務室の設置義務）</t>
  </si>
  <si>
    <t>食を通じた子どもの健全育成を図る観点から、子どもの発育及び発達の過程に応じて食に関し配慮すべき事項を定めた食育に関する計画に基づき食事を提供するよう努める。</t>
  </si>
  <si>
    <t>保育士のみ</t>
  </si>
  <si>
    <t>幼稚園教諭免許のみ</t>
  </si>
  <si>
    <t>※両免保有者と保育士資格のみ・幼稚園教諭免許のみの人数は重複させないこと</t>
  </si>
  <si>
    <t>両免保有者（幼・保）</t>
  </si>
  <si>
    <t>学級担任</t>
  </si>
  <si>
    <t>配置数</t>
  </si>
  <si>
    <t>全体数</t>
  </si>
  <si>
    <t>必要最低配置数</t>
  </si>
  <si>
    <t>③</t>
  </si>
  <si>
    <t>④</t>
  </si>
  <si>
    <t>⑤</t>
  </si>
  <si>
    <t>学校医</t>
  </si>
  <si>
    <t>学校歯科医</t>
  </si>
  <si>
    <t>学校薬剤師</t>
  </si>
  <si>
    <t>教育・保育従事者（学級担任含む）</t>
  </si>
  <si>
    <t>接続型</t>
  </si>
  <si>
    <t>並列型</t>
  </si>
  <si>
    <t>令和</t>
  </si>
  <si>
    <t>最低基準調書【幼稚園型認定こども園】</t>
  </si>
  <si>
    <t>認可を受けた幼稚園において２号認定（３～５歳）子どもを受入れる施設</t>
  </si>
  <si>
    <t>幼稚園舎とは別に２・３号認定（０～５歳）子どもを対象とした保育機能を併設した施設</t>
  </si>
  <si>
    <t>単独型の施設とは別に３号認定（０～２歳）子どもを対象とした保育機能施設を併設した施設</t>
  </si>
  <si>
    <t>教育及び保育相当利用児の配置基準</t>
  </si>
  <si>
    <t>●</t>
  </si>
  <si>
    <t>※保育室等の設置階が３階以上の場合、入力すること。</t>
  </si>
  <si>
    <t>※保育室等の設置階が３階以上の場合、以下も入力すること。</t>
  </si>
  <si>
    <t>審査事項</t>
  </si>
  <si>
    <t>３歳以上の園児について、35人以内を１学級とする学級編成となっているか。</t>
  </si>
  <si>
    <t>園長がＡ～Ｅのいずれかに該当する者であるか。</t>
  </si>
  <si>
    <t>年齢別に必要な資格を有する教育・保育従事者が配置されているか。</t>
  </si>
  <si>
    <t>保育定員に応じて必要な調理員が配置されているか。
調理業務を委託する場合は栄養士（又は管理栄養士）が配置されているか。</t>
  </si>
  <si>
    <t>医師、歯科医師、薬剤師に嘱託しているか</t>
  </si>
  <si>
    <t>年齢別の定員、学級数に応じて必要な園舎面積を有しているか。</t>
  </si>
  <si>
    <t>年齢別の定員、学級数に応じて必要な園庭面積を有しているか。</t>
  </si>
  <si>
    <t>年齢別に必要な室の面積が確保されているか。
※乳児室及びほふく室の基準面積は、２歳未満の園児のうち、ほふくをするか、しないかにより判定するため、合計面積が基準を満たしていれば適とする。</t>
  </si>
  <si>
    <t>調理室が設置されているか。
また、保育室等を３階以上の階に設置する場合の基準を満たしているか。</t>
  </si>
  <si>
    <t>保育室等を２階以上の階に設置する場合は、耐火建築物又は準耐火建築物（イ準耐）であるか。
保育室等を３階以上の階に設置する場合は、壁等について必要な基準を満たしているか。</t>
  </si>
  <si>
    <t>保育室等を２階以上の階に設置する場合に、転落防止用設備が設置されているか。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</si>
  <si>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</si>
  <si>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</si>
  <si>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食事を園外で調理して提供する場合、適切な食事を提供できる体制が整っているか。</t>
  </si>
  <si>
    <t>医務室（保健室）</t>
  </si>
  <si>
    <t>医務室、便所が設置されているか。</t>
  </si>
  <si>
    <t>※両免保有者と幼稚園教諭免許のみの人数は重複させないこと</t>
  </si>
  <si>
    <t>学級数以上の学級担任を配置しているか。</t>
  </si>
  <si>
    <t>両免の分配</t>
  </si>
  <si>
    <t>保</t>
  </si>
  <si>
    <t>幼</t>
  </si>
  <si>
    <t>※勤務時間の欄で、常勤は１人当たりの月総勤務時間、非常勤は全員の月総勤務時間を入力</t>
  </si>
  <si>
    <t>⑨</t>
  </si>
  <si>
    <t>⑩</t>
  </si>
  <si>
    <t>⑪</t>
  </si>
  <si>
    <t>※主幹保育教諭の代替保育教諭については、給付費算定上、0.5人工以上の非常勤職員が求められている</t>
  </si>
  <si>
    <t>関数計算を簡便にするため、非常勤職員を常勤換算する際、本来は小数点以下切り捨てだが、</t>
  </si>
  <si>
    <t>四捨五入とすることで、0.5人工以上の非常勤職員がいることを判定させるようにした。</t>
  </si>
  <si>
    <t>※端数処理のため、常勤換算値の合計は一致しないことがある。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</si>
</sst>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quot;学&quot;&quot;級&quot;"/>
  </numFmts>
  <fonts count="61">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6"/>
      <color indexed="8"/>
      <name val="ＭＳ ゴシック"/>
      <family val="3"/>
    </font>
    <font>
      <b/>
      <sz val="9"/>
      <color indexed="8"/>
      <name val="ＭＳ ゴシック"/>
      <family val="3"/>
    </font>
    <font>
      <sz val="20"/>
      <name val="ＭＳ ゴシック"/>
      <family val="3"/>
    </font>
    <font>
      <b/>
      <sz val="10"/>
      <color indexed="8"/>
      <name val="ＭＳ ゴシック"/>
      <family val="3"/>
    </font>
    <font>
      <sz val="9"/>
      <color indexed="8"/>
      <name val="ＭＳ ゴシック"/>
      <family val="3"/>
    </font>
    <font>
      <sz val="8"/>
      <name val="ＭＳ ゴシック"/>
      <family val="3"/>
    </font>
    <font>
      <sz val="9"/>
      <name val="MS P ゴシック"/>
      <family val="3"/>
    </font>
    <font>
      <sz val="9"/>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b/>
      <sz val="9"/>
      <color indexed="10"/>
      <name val="ＭＳ ゴシック"/>
      <family val="3"/>
    </font>
    <font>
      <sz val="8"/>
      <color indexed="10"/>
      <name val="ＭＳ ゴシック"/>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b/>
      <sz val="9"/>
      <color rgb="FFFF0000"/>
      <name val="ＭＳ ゴシック"/>
      <family val="3"/>
    </font>
    <font>
      <sz val="8"/>
      <color rgb="FFFF000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FFFFCC"/>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style="hair"/>
      <top>
        <color indexed="63"/>
      </top>
      <bottom style="hair"/>
    </border>
    <border>
      <left>
        <color indexed="63"/>
      </left>
      <right>
        <color indexed="63"/>
      </right>
      <top style="hair"/>
      <bottom style="hair"/>
    </border>
    <border>
      <left style="hair"/>
      <right style="hair"/>
      <top>
        <color indexed="63"/>
      </top>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color indexed="63"/>
      </left>
      <right style="hair"/>
      <top style="hair"/>
      <bottom style="hair"/>
    </border>
    <border>
      <left style="hair"/>
      <right style="hair"/>
      <top style="hair"/>
      <bottom>
        <color indexed="63"/>
      </bottom>
    </border>
    <border>
      <left style="double"/>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double"/>
      <bottom style="hair"/>
    </border>
    <border>
      <left style="double"/>
      <right style="hair"/>
      <top style="hair"/>
      <bottom style="hair"/>
    </border>
    <border>
      <left style="double"/>
      <right style="hair"/>
      <top style="hair"/>
      <bottom>
        <color indexed="63"/>
      </bottom>
    </border>
    <border diagonalUp="1">
      <left style="hair"/>
      <right style="hair"/>
      <top style="hair"/>
      <bottom style="hair"/>
      <diagonal style="hair"/>
    </border>
    <border>
      <left style="hair"/>
      <right style="hair"/>
      <top style="hair"/>
      <bottom style="double"/>
    </border>
    <border>
      <left style="hair"/>
      <right>
        <color indexed="63"/>
      </right>
      <top style="hair"/>
      <bottom style="double"/>
    </border>
    <border>
      <left>
        <color indexed="63"/>
      </left>
      <right style="double"/>
      <top>
        <color indexed="63"/>
      </top>
      <bottom style="hair"/>
    </border>
    <border>
      <left style="double"/>
      <right style="hair"/>
      <top style="hair"/>
      <bottom style="double"/>
    </border>
    <border diagonalUp="1">
      <left style="double"/>
      <right style="hair"/>
      <top>
        <color indexed="63"/>
      </top>
      <bottom style="hair"/>
      <diagonal style="hair"/>
    </border>
    <border diagonalUp="1">
      <left style="hair"/>
      <right style="hair"/>
      <top>
        <color indexed="63"/>
      </top>
      <bottom style="hair"/>
      <diagonal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5" fillId="32" borderId="0" applyNumberFormat="0" applyBorder="0" applyAlignment="0" applyProtection="0"/>
  </cellStyleXfs>
  <cellXfs count="340">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34" borderId="0" xfId="0" applyFont="1" applyFill="1" applyAlignment="1">
      <alignment horizontal="left" vertical="center"/>
    </xf>
    <xf numFmtId="0" fontId="5" fillId="33" borderId="0" xfId="0" applyFont="1" applyFill="1" applyBorder="1" applyAlignment="1" applyProtection="1">
      <alignment horizontal="center" vertical="center"/>
      <protection/>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0" xfId="0" applyFont="1" applyFill="1" applyBorder="1" applyAlignment="1">
      <alignment horizontal="left" vertical="center"/>
    </xf>
    <xf numFmtId="0" fontId="5" fillId="35" borderId="10"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6" borderId="10" xfId="0" applyFont="1" applyFill="1" applyBorder="1" applyAlignment="1" applyProtection="1">
      <alignment horizontal="center" vertical="center"/>
      <protection locked="0"/>
    </xf>
    <xf numFmtId="0" fontId="5" fillId="34" borderId="0" xfId="0" applyFont="1" applyFill="1" applyAlignment="1">
      <alignment horizontal="center" vertical="center"/>
    </xf>
    <xf numFmtId="0" fontId="5" fillId="34"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5" fillId="35" borderId="11" xfId="0" applyFont="1" applyFill="1" applyBorder="1" applyAlignment="1" applyProtection="1" quotePrefix="1">
      <alignment horizontal="center" vertical="center"/>
      <protection/>
    </xf>
    <xf numFmtId="0" fontId="5" fillId="33" borderId="16" xfId="0" applyFont="1" applyFill="1" applyBorder="1" applyAlignment="1" applyProtection="1">
      <alignment horizontal="center" vertical="center"/>
      <protection/>
    </xf>
    <xf numFmtId="0" fontId="5" fillId="0" borderId="17" xfId="0" applyFont="1" applyFill="1" applyBorder="1" applyAlignment="1" applyProtection="1">
      <alignment horizontal="left" vertical="center"/>
      <protection/>
    </xf>
    <xf numFmtId="0" fontId="5" fillId="33" borderId="14" xfId="0" applyFont="1" applyFill="1" applyBorder="1" applyAlignment="1" applyProtection="1">
      <alignment horizontal="center" vertical="center"/>
      <protection/>
    </xf>
    <xf numFmtId="0" fontId="5" fillId="33" borderId="18"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protection/>
    </xf>
    <xf numFmtId="0" fontId="5" fillId="35" borderId="12" xfId="0" applyFont="1" applyFill="1" applyBorder="1" applyAlignment="1" applyProtection="1" quotePrefix="1">
      <alignment horizontal="center" vertical="center"/>
      <protection/>
    </xf>
    <xf numFmtId="0" fontId="5" fillId="34" borderId="12" xfId="0" applyFont="1" applyFill="1" applyBorder="1" applyAlignment="1" applyProtection="1">
      <alignment horizontal="left" vertical="center"/>
      <protection/>
    </xf>
    <xf numFmtId="0" fontId="5" fillId="34" borderId="19" xfId="0" applyFont="1" applyFill="1" applyBorder="1" applyAlignment="1" applyProtection="1">
      <alignment horizontal="left" vertical="center"/>
      <protection/>
    </xf>
    <xf numFmtId="0" fontId="5" fillId="34" borderId="13" xfId="0" applyFont="1" applyFill="1" applyBorder="1" applyAlignment="1" applyProtection="1">
      <alignment horizontal="left" vertical="center"/>
      <protection/>
    </xf>
    <xf numFmtId="0" fontId="5" fillId="33" borderId="12" xfId="0"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17" xfId="0" applyFont="1" applyFill="1" applyBorder="1" applyAlignment="1" applyProtection="1">
      <alignment horizontal="left" vertical="center"/>
      <protection/>
    </xf>
    <xf numFmtId="0" fontId="5" fillId="33" borderId="18" xfId="0" applyFont="1" applyFill="1" applyBorder="1" applyAlignment="1" applyProtection="1">
      <alignment horizontal="center" vertical="center"/>
      <protection/>
    </xf>
    <xf numFmtId="0" fontId="5" fillId="34" borderId="18" xfId="0" applyFont="1" applyFill="1" applyBorder="1" applyAlignment="1" applyProtection="1">
      <alignment horizontal="left" vertical="center"/>
      <protection/>
    </xf>
    <xf numFmtId="0" fontId="5" fillId="34" borderId="15" xfId="0" applyFont="1" applyFill="1" applyBorder="1" applyAlignment="1" applyProtection="1">
      <alignment horizontal="left" vertical="center"/>
      <protection/>
    </xf>
    <xf numFmtId="0" fontId="5" fillId="34" borderId="16"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5" borderId="12" xfId="0" applyFont="1" applyFill="1" applyBorder="1" applyAlignment="1" applyProtection="1">
      <alignment vertical="center"/>
      <protection/>
    </xf>
    <xf numFmtId="0" fontId="5" fillId="35" borderId="19" xfId="0" applyFont="1" applyFill="1" applyBorder="1" applyAlignment="1" applyProtection="1">
      <alignment vertical="center"/>
      <protection/>
    </xf>
    <xf numFmtId="0" fontId="5" fillId="35" borderId="13" xfId="0" applyFont="1" applyFill="1" applyBorder="1" applyAlignment="1" applyProtection="1">
      <alignment vertical="center"/>
      <protection/>
    </xf>
    <xf numFmtId="0" fontId="5" fillId="35" borderId="14" xfId="0" applyFont="1" applyFill="1" applyBorder="1" applyAlignment="1" applyProtection="1">
      <alignment vertical="center"/>
      <protection/>
    </xf>
    <xf numFmtId="0" fontId="5" fillId="35" borderId="18" xfId="0" applyFont="1" applyFill="1" applyBorder="1" applyAlignment="1" applyProtection="1">
      <alignment vertical="center"/>
      <protection/>
    </xf>
    <xf numFmtId="0" fontId="5" fillId="35" borderId="15" xfId="0" applyFont="1" applyFill="1" applyBorder="1" applyAlignment="1" applyProtection="1">
      <alignment vertical="center"/>
      <protection/>
    </xf>
    <xf numFmtId="0" fontId="5" fillId="35" borderId="16" xfId="0" applyFont="1" applyFill="1" applyBorder="1" applyAlignment="1" applyProtection="1">
      <alignment horizontal="center" vertical="center"/>
      <protection/>
    </xf>
    <xf numFmtId="0" fontId="5" fillId="35" borderId="16" xfId="0" applyFont="1" applyFill="1" applyBorder="1" applyAlignment="1" applyProtection="1">
      <alignment vertical="center"/>
      <protection/>
    </xf>
    <xf numFmtId="0" fontId="5" fillId="35" borderId="20" xfId="0" applyFont="1" applyFill="1" applyBorder="1" applyAlignment="1" applyProtection="1">
      <alignment vertical="center"/>
      <protection/>
    </xf>
    <xf numFmtId="0" fontId="5" fillId="34" borderId="19"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181" fontId="5" fillId="33" borderId="19" xfId="0" applyNumberFormat="1" applyFont="1" applyFill="1" applyBorder="1" applyAlignment="1" applyProtection="1">
      <alignment vertical="center"/>
      <protection/>
    </xf>
    <xf numFmtId="181" fontId="5" fillId="33" borderId="0" xfId="0" applyNumberFormat="1" applyFont="1" applyFill="1" applyBorder="1" applyAlignment="1" applyProtection="1">
      <alignment vertical="center"/>
      <protection/>
    </xf>
    <xf numFmtId="181" fontId="5" fillId="33" borderId="18" xfId="0" applyNumberFormat="1" applyFont="1" applyFill="1" applyBorder="1" applyAlignment="1" applyProtection="1">
      <alignment vertical="center"/>
      <protection/>
    </xf>
    <xf numFmtId="0" fontId="5" fillId="33" borderId="21" xfId="0" applyFont="1" applyFill="1" applyBorder="1" applyAlignment="1" applyProtection="1">
      <alignment horizontal="center" vertical="center"/>
      <protection/>
    </xf>
    <xf numFmtId="0" fontId="5" fillId="33" borderId="21"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8" xfId="0" applyFont="1" applyFill="1" applyBorder="1" applyAlignment="1" applyProtection="1">
      <alignment horizontal="left" vertical="center" shrinkToFit="1"/>
      <protection/>
    </xf>
    <xf numFmtId="181" fontId="5" fillId="33" borderId="18" xfId="0" applyNumberFormat="1" applyFont="1" applyFill="1" applyBorder="1" applyAlignment="1" applyProtection="1">
      <alignment horizontal="center" vertical="center"/>
      <protection/>
    </xf>
    <xf numFmtId="0" fontId="5" fillId="33" borderId="12"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center" wrapText="1"/>
      <protection/>
    </xf>
    <xf numFmtId="0" fontId="5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56" fillId="33" borderId="0" xfId="0"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6" fillId="33" borderId="0" xfId="0" applyFont="1" applyFill="1" applyBorder="1" applyAlignment="1" applyProtection="1">
      <alignment vertical="top" wrapText="1"/>
      <protection/>
    </xf>
    <xf numFmtId="179" fontId="5" fillId="34" borderId="10" xfId="0" applyNumberFormat="1" applyFont="1" applyFill="1" applyBorder="1" applyAlignment="1">
      <alignment horizontal="center" vertical="center"/>
    </xf>
    <xf numFmtId="0" fontId="5" fillId="35" borderId="1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shrinkToFit="1"/>
      <protection/>
    </xf>
    <xf numFmtId="178" fontId="5" fillId="33" borderId="0" xfId="0" applyNumberFormat="1" applyFont="1" applyFill="1" applyBorder="1" applyAlignment="1" applyProtection="1">
      <alignment horizontal="center" vertical="center"/>
      <protection/>
    </xf>
    <xf numFmtId="178" fontId="5" fillId="33" borderId="16" xfId="0" applyNumberFormat="1" applyFont="1" applyFill="1" applyBorder="1" applyAlignment="1" applyProtection="1">
      <alignment horizontal="center" vertical="center"/>
      <protection/>
    </xf>
    <xf numFmtId="0" fontId="5" fillId="35" borderId="22" xfId="0" applyFont="1" applyFill="1" applyBorder="1" applyAlignment="1" applyProtection="1">
      <alignment vertical="center"/>
      <protection/>
    </xf>
    <xf numFmtId="0" fontId="11" fillId="33" borderId="18" xfId="0" applyFont="1" applyFill="1" applyBorder="1" applyAlignment="1" applyProtection="1">
      <alignment horizontal="left" vertical="center"/>
      <protection/>
    </xf>
    <xf numFmtId="192" fontId="5" fillId="33"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vertical="top"/>
      <protection/>
    </xf>
    <xf numFmtId="0" fontId="5" fillId="35" borderId="1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7" fillId="33" borderId="0"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6"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xf>
    <xf numFmtId="0" fontId="13" fillId="33" borderId="18"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34" borderId="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178" fontId="5" fillId="34" borderId="10" xfId="0" applyNumberFormat="1" applyFont="1" applyFill="1" applyBorder="1" applyAlignment="1" applyProtection="1">
      <alignment horizontal="center" vertical="center" shrinkToFit="1"/>
      <protection/>
    </xf>
    <xf numFmtId="0" fontId="56" fillId="33" borderId="22" xfId="0" applyFont="1" applyFill="1" applyBorder="1" applyAlignment="1" applyProtection="1">
      <alignment vertical="center"/>
      <protection/>
    </xf>
    <xf numFmtId="0" fontId="56" fillId="33" borderId="0" xfId="0" applyFont="1" applyFill="1" applyBorder="1" applyAlignment="1" applyProtection="1">
      <alignment horizontal="left" vertical="center"/>
      <protection/>
    </xf>
    <xf numFmtId="0" fontId="56" fillId="33" borderId="17" xfId="0" applyFont="1" applyFill="1" applyBorder="1" applyAlignment="1" applyProtection="1">
      <alignment vertical="center"/>
      <protection/>
    </xf>
    <xf numFmtId="0" fontId="58" fillId="33" borderId="18" xfId="0" applyFont="1" applyFill="1" applyBorder="1" applyAlignment="1" applyProtection="1">
      <alignment horizontal="left" vertical="center"/>
      <protection/>
    </xf>
    <xf numFmtId="0" fontId="59" fillId="33" borderId="18" xfId="0" applyFont="1" applyFill="1" applyBorder="1" applyAlignment="1" applyProtection="1">
      <alignment horizontal="center" vertical="top"/>
      <protection/>
    </xf>
    <xf numFmtId="0" fontId="5" fillId="0" borderId="0" xfId="0" applyFont="1" applyFill="1" applyAlignment="1" applyProtection="1">
      <alignment horizontal="left" vertical="center"/>
      <protection/>
    </xf>
    <xf numFmtId="178" fontId="5" fillId="33" borderId="19" xfId="0" applyNumberFormat="1" applyFont="1" applyFill="1" applyBorder="1" applyAlignment="1" applyProtection="1">
      <alignment horizontal="center" vertical="center"/>
      <protection/>
    </xf>
    <xf numFmtId="178" fontId="5" fillId="33" borderId="18" xfId="0" applyNumberFormat="1" applyFont="1" applyFill="1" applyBorder="1" applyAlignment="1" applyProtection="1">
      <alignment horizontal="center" vertical="center"/>
      <protection/>
    </xf>
    <xf numFmtId="0" fontId="5" fillId="34" borderId="0" xfId="0" applyFont="1" applyFill="1" applyBorder="1" applyAlignment="1">
      <alignment horizontal="left" vertical="center"/>
    </xf>
    <xf numFmtId="0" fontId="58" fillId="33" borderId="0" xfId="0" applyFont="1" applyFill="1" applyBorder="1" applyAlignment="1" applyProtection="1">
      <alignment horizontal="left" vertical="center"/>
      <protection/>
    </xf>
    <xf numFmtId="0" fontId="5" fillId="35" borderId="0" xfId="0"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shrinkToFit="1"/>
      <protection/>
    </xf>
    <xf numFmtId="0" fontId="5" fillId="33" borderId="19" xfId="0" applyFont="1" applyFill="1" applyBorder="1" applyAlignment="1" applyProtection="1">
      <alignment horizontal="center" vertical="center" shrinkToFit="1"/>
      <protection/>
    </xf>
    <xf numFmtId="192" fontId="5" fillId="33" borderId="19" xfId="0" applyNumberFormat="1" applyFont="1" applyFill="1" applyBorder="1" applyAlignment="1" applyProtection="1">
      <alignment horizontal="center" vertical="center"/>
      <protection/>
    </xf>
    <xf numFmtId="0" fontId="56" fillId="33" borderId="17"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shrinkToFit="1"/>
      <protection/>
    </xf>
    <xf numFmtId="192" fontId="5" fillId="33" borderId="18" xfId="0" applyNumberFormat="1" applyFont="1" applyFill="1" applyBorder="1" applyAlignment="1" applyProtection="1">
      <alignment horizontal="center" vertical="center"/>
      <protection/>
    </xf>
    <xf numFmtId="0" fontId="56" fillId="33" borderId="15" xfId="0" applyFont="1" applyFill="1" applyBorder="1" applyAlignment="1" applyProtection="1">
      <alignment horizontal="center" vertical="center"/>
      <protection/>
    </xf>
    <xf numFmtId="0" fontId="17" fillId="33" borderId="18" xfId="0" applyFont="1" applyFill="1" applyBorder="1" applyAlignment="1" applyProtection="1">
      <alignment horizontal="left" vertical="top"/>
      <protection/>
    </xf>
    <xf numFmtId="0" fontId="6" fillId="33" borderId="12" xfId="0" applyFont="1" applyFill="1" applyBorder="1" applyAlignment="1" applyProtection="1">
      <alignment horizontal="left" vertical="top" wrapText="1"/>
      <protection/>
    </xf>
    <xf numFmtId="0" fontId="6" fillId="33" borderId="19" xfId="0" applyFont="1" applyFill="1" applyBorder="1" applyAlignment="1" applyProtection="1">
      <alignment horizontal="left" vertical="top" wrapText="1"/>
      <protection/>
    </xf>
    <xf numFmtId="0" fontId="6" fillId="33" borderId="13" xfId="0" applyFont="1" applyFill="1" applyBorder="1" applyAlignment="1" applyProtection="1">
      <alignment horizontal="left" vertical="top" wrapText="1"/>
      <protection/>
    </xf>
    <xf numFmtId="0" fontId="6" fillId="33" borderId="16"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wrapText="1"/>
      <protection/>
    </xf>
    <xf numFmtId="0" fontId="6" fillId="33" borderId="17" xfId="0" applyFont="1" applyFill="1" applyBorder="1" applyAlignment="1" applyProtection="1">
      <alignment horizontal="left" vertical="top" wrapText="1"/>
      <protection/>
    </xf>
    <xf numFmtId="0" fontId="6" fillId="33" borderId="14" xfId="0" applyFont="1" applyFill="1" applyBorder="1" applyAlignment="1" applyProtection="1">
      <alignment horizontal="left" vertical="top" wrapText="1"/>
      <protection/>
    </xf>
    <xf numFmtId="0" fontId="6" fillId="33" borderId="18" xfId="0" applyFont="1" applyFill="1" applyBorder="1" applyAlignment="1" applyProtection="1">
      <alignment horizontal="left" vertical="top" wrapText="1"/>
      <protection/>
    </xf>
    <xf numFmtId="0" fontId="6" fillId="33" borderId="15" xfId="0" applyFont="1" applyFill="1" applyBorder="1" applyAlignment="1" applyProtection="1">
      <alignment horizontal="left" vertical="top" wrapText="1"/>
      <protection/>
    </xf>
    <xf numFmtId="0" fontId="8" fillId="33" borderId="12"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56" fillId="33" borderId="22" xfId="0" applyFont="1" applyFill="1" applyBorder="1" applyAlignment="1" applyProtection="1">
      <alignment horizontal="center" vertical="center"/>
      <protection/>
    </xf>
    <xf numFmtId="178" fontId="5" fillId="33" borderId="23" xfId="0" applyNumberFormat="1" applyFont="1" applyFill="1" applyBorder="1" applyAlignment="1" applyProtection="1">
      <alignment horizontal="center" vertical="center"/>
      <protection/>
    </xf>
    <xf numFmtId="178" fontId="5" fillId="33" borderId="24" xfId="0" applyNumberFormat="1" applyFont="1" applyFill="1" applyBorder="1" applyAlignment="1" applyProtection="1">
      <alignment horizontal="center" vertical="center"/>
      <protection/>
    </xf>
    <xf numFmtId="178" fontId="5" fillId="33" borderId="25" xfId="0" applyNumberFormat="1" applyFont="1" applyFill="1" applyBorder="1" applyAlignment="1" applyProtection="1">
      <alignment horizontal="center" vertical="center"/>
      <protection/>
    </xf>
    <xf numFmtId="178" fontId="5" fillId="33" borderId="26" xfId="0" applyNumberFormat="1" applyFont="1" applyFill="1" applyBorder="1" applyAlignment="1" applyProtection="1">
      <alignment horizontal="center" vertical="center"/>
      <protection/>
    </xf>
    <xf numFmtId="178" fontId="5" fillId="33" borderId="27" xfId="0" applyNumberFormat="1" applyFont="1" applyFill="1" applyBorder="1" applyAlignment="1" applyProtection="1">
      <alignment horizontal="center" vertical="center"/>
      <protection/>
    </xf>
    <xf numFmtId="178" fontId="5" fillId="33" borderId="28" xfId="0" applyNumberFormat="1"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5" borderId="21" xfId="0" applyFont="1" applyFill="1" applyBorder="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178" fontId="5" fillId="33" borderId="10" xfId="0" applyNumberFormat="1" applyFont="1" applyFill="1" applyBorder="1" applyAlignment="1" applyProtection="1">
      <alignment horizontal="center" vertical="center"/>
      <protection/>
    </xf>
    <xf numFmtId="178" fontId="5" fillId="36" borderId="11" xfId="0" applyNumberFormat="1" applyFont="1" applyFill="1" applyBorder="1" applyAlignment="1" applyProtection="1">
      <alignment horizontal="center" vertical="center"/>
      <protection locked="0"/>
    </xf>
    <xf numFmtId="178" fontId="5" fillId="36" borderId="21" xfId="0" applyNumberFormat="1" applyFont="1" applyFill="1" applyBorder="1" applyAlignment="1" applyProtection="1">
      <alignment horizontal="center" vertical="center"/>
      <protection locked="0"/>
    </xf>
    <xf numFmtId="178" fontId="5" fillId="36" borderId="29" xfId="0" applyNumberFormat="1" applyFont="1" applyFill="1" applyBorder="1" applyAlignment="1" applyProtection="1">
      <alignment horizontal="center" vertical="center"/>
      <protection locked="0"/>
    </xf>
    <xf numFmtId="178" fontId="5" fillId="36" borderId="10"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0" fontId="5" fillId="34" borderId="29" xfId="0" applyFont="1" applyFill="1" applyBorder="1" applyAlignment="1" applyProtection="1">
      <alignment horizontal="center" vertical="center"/>
      <protection/>
    </xf>
    <xf numFmtId="179" fontId="5" fillId="34" borderId="11" xfId="0" applyNumberFormat="1" applyFont="1" applyFill="1" applyBorder="1" applyAlignment="1" applyProtection="1">
      <alignment horizontal="center" vertical="center"/>
      <protection/>
    </xf>
    <xf numFmtId="179" fontId="5" fillId="34" borderId="29" xfId="0" applyNumberFormat="1" applyFont="1" applyFill="1" applyBorder="1" applyAlignment="1" applyProtection="1">
      <alignment horizontal="center" vertical="center"/>
      <protection/>
    </xf>
    <xf numFmtId="0" fontId="5" fillId="33" borderId="19"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1"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11"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181" fontId="5" fillId="33" borderId="21" xfId="0" applyNumberFormat="1" applyFont="1" applyFill="1" applyBorder="1" applyAlignment="1" applyProtection="1">
      <alignment horizontal="center" vertical="center"/>
      <protection/>
    </xf>
    <xf numFmtId="181" fontId="5" fillId="33" borderId="29" xfId="0" applyNumberFormat="1"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shrinkToFit="1"/>
      <protection/>
    </xf>
    <xf numFmtId="0" fontId="5" fillId="35" borderId="21" xfId="0" applyFont="1" applyFill="1" applyBorder="1" applyAlignment="1" applyProtection="1">
      <alignment horizontal="center" vertical="center" shrinkToFit="1"/>
      <protection/>
    </xf>
    <xf numFmtId="0" fontId="5" fillId="35" borderId="29" xfId="0" applyFont="1" applyFill="1" applyBorder="1" applyAlignment="1" applyProtection="1">
      <alignment horizontal="center" vertical="center" shrinkToFit="1"/>
      <protection/>
    </xf>
    <xf numFmtId="0" fontId="57" fillId="33" borderId="22" xfId="0" applyFont="1" applyFill="1" applyBorder="1" applyAlignment="1" applyProtection="1">
      <alignment horizontal="center" vertical="center"/>
      <protection/>
    </xf>
    <xf numFmtId="178" fontId="5" fillId="0" borderId="12" xfId="0" applyNumberFormat="1" applyFont="1" applyFill="1" applyBorder="1" applyAlignment="1" applyProtection="1">
      <alignment horizontal="center" vertical="center"/>
      <protection/>
    </xf>
    <xf numFmtId="178" fontId="5" fillId="0" borderId="19" xfId="0" applyNumberFormat="1" applyFont="1" applyFill="1" applyBorder="1" applyAlignment="1" applyProtection="1">
      <alignment horizontal="center" vertical="center"/>
      <protection/>
    </xf>
    <xf numFmtId="178" fontId="5" fillId="0" borderId="13" xfId="0" applyNumberFormat="1" applyFont="1" applyFill="1" applyBorder="1" applyAlignment="1" applyProtection="1">
      <alignment horizontal="center" vertical="center"/>
      <protection/>
    </xf>
    <xf numFmtId="178" fontId="5" fillId="0" borderId="14" xfId="0" applyNumberFormat="1" applyFont="1" applyFill="1" applyBorder="1" applyAlignment="1" applyProtection="1">
      <alignment horizontal="center" vertical="center"/>
      <protection/>
    </xf>
    <xf numFmtId="178" fontId="5" fillId="0" borderId="18" xfId="0" applyNumberFormat="1" applyFont="1" applyFill="1" applyBorder="1" applyAlignment="1" applyProtection="1">
      <alignment horizontal="center" vertical="center"/>
      <protection/>
    </xf>
    <xf numFmtId="178" fontId="5" fillId="0" borderId="15" xfId="0" applyNumberFormat="1"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6" fillId="33" borderId="29"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protection/>
    </xf>
    <xf numFmtId="0" fontId="59" fillId="33" borderId="21" xfId="0" applyFont="1" applyFill="1" applyBorder="1" applyAlignment="1" applyProtection="1">
      <alignment horizontal="left" vertical="top"/>
      <protection/>
    </xf>
    <xf numFmtId="181" fontId="5" fillId="36" borderId="12" xfId="0" applyNumberFormat="1" applyFont="1" applyFill="1" applyBorder="1" applyAlignment="1" applyProtection="1">
      <alignment horizontal="center" vertical="center" shrinkToFit="1"/>
      <protection locked="0"/>
    </xf>
    <xf numFmtId="181" fontId="5" fillId="36" borderId="19" xfId="0" applyNumberFormat="1" applyFont="1" applyFill="1" applyBorder="1" applyAlignment="1" applyProtection="1">
      <alignment horizontal="center" vertical="center" shrinkToFit="1"/>
      <protection locked="0"/>
    </xf>
    <xf numFmtId="181" fontId="5" fillId="36" borderId="13" xfId="0" applyNumberFormat="1" applyFont="1" applyFill="1" applyBorder="1" applyAlignment="1" applyProtection="1">
      <alignment horizontal="center" vertical="center" shrinkToFit="1"/>
      <protection locked="0"/>
    </xf>
    <xf numFmtId="181" fontId="5" fillId="36" borderId="16" xfId="0" applyNumberFormat="1" applyFont="1" applyFill="1" applyBorder="1" applyAlignment="1" applyProtection="1">
      <alignment horizontal="center" vertical="center" shrinkToFit="1"/>
      <protection locked="0"/>
    </xf>
    <xf numFmtId="181" fontId="5" fillId="36" borderId="0" xfId="0" applyNumberFormat="1" applyFont="1" applyFill="1" applyBorder="1" applyAlignment="1" applyProtection="1">
      <alignment horizontal="center" vertical="center" shrinkToFit="1"/>
      <protection locked="0"/>
    </xf>
    <xf numFmtId="181" fontId="5" fillId="36" borderId="17" xfId="0" applyNumberFormat="1" applyFont="1" applyFill="1" applyBorder="1" applyAlignment="1" applyProtection="1">
      <alignment horizontal="center" vertical="center" shrinkToFit="1"/>
      <protection locked="0"/>
    </xf>
    <xf numFmtId="181" fontId="5" fillId="36" borderId="14" xfId="0" applyNumberFormat="1" applyFont="1" applyFill="1" applyBorder="1" applyAlignment="1" applyProtection="1">
      <alignment horizontal="center" vertical="center" shrinkToFit="1"/>
      <protection locked="0"/>
    </xf>
    <xf numFmtId="181" fontId="5" fillId="36" borderId="18" xfId="0" applyNumberFormat="1" applyFont="1" applyFill="1" applyBorder="1" applyAlignment="1" applyProtection="1">
      <alignment horizontal="center" vertical="center" shrinkToFit="1"/>
      <protection locked="0"/>
    </xf>
    <xf numFmtId="181" fontId="5" fillId="36" borderId="15" xfId="0" applyNumberFormat="1" applyFont="1" applyFill="1" applyBorder="1" applyAlignment="1" applyProtection="1">
      <alignment horizontal="center" vertical="center" shrinkToFit="1"/>
      <protection locked="0"/>
    </xf>
    <xf numFmtId="181" fontId="5" fillId="33" borderId="19" xfId="0" applyNumberFormat="1" applyFont="1" applyFill="1" applyBorder="1" applyAlignment="1" applyProtection="1">
      <alignment horizontal="center" vertical="center" shrinkToFit="1"/>
      <protection/>
    </xf>
    <xf numFmtId="181" fontId="5" fillId="33" borderId="13" xfId="0" applyNumberFormat="1" applyFont="1" applyFill="1" applyBorder="1" applyAlignment="1" applyProtection="1">
      <alignment horizontal="center" vertical="center" shrinkToFit="1"/>
      <protection/>
    </xf>
    <xf numFmtId="181" fontId="5" fillId="33" borderId="18" xfId="0" applyNumberFormat="1" applyFont="1" applyFill="1" applyBorder="1" applyAlignment="1" applyProtection="1">
      <alignment horizontal="center" vertical="center" shrinkToFit="1"/>
      <protection/>
    </xf>
    <xf numFmtId="181" fontId="5" fillId="33" borderId="15" xfId="0" applyNumberFormat="1" applyFont="1" applyFill="1" applyBorder="1" applyAlignment="1" applyProtection="1">
      <alignment horizontal="center" vertical="center" shrinkToFit="1"/>
      <protection/>
    </xf>
    <xf numFmtId="0" fontId="3" fillId="33" borderId="19" xfId="0" applyFont="1" applyFill="1" applyBorder="1" applyAlignment="1" applyProtection="1" quotePrefix="1">
      <alignment horizontal="left" vertical="center"/>
      <protection/>
    </xf>
    <xf numFmtId="0" fontId="3" fillId="33" borderId="19" xfId="0" applyFont="1" applyFill="1" applyBorder="1" applyAlignment="1" applyProtection="1">
      <alignment horizontal="left" vertical="center"/>
      <protection/>
    </xf>
    <xf numFmtId="0" fontId="5" fillId="35" borderId="20" xfId="0" applyFont="1" applyFill="1" applyBorder="1" applyAlignment="1" applyProtection="1">
      <alignment horizontal="center" vertical="center"/>
      <protection/>
    </xf>
    <xf numFmtId="192" fontId="5" fillId="36" borderId="10" xfId="0" applyNumberFormat="1" applyFont="1" applyFill="1" applyBorder="1" applyAlignment="1" applyProtection="1">
      <alignment horizontal="center" vertical="center"/>
      <protection locked="0"/>
    </xf>
    <xf numFmtId="0" fontId="5" fillId="35" borderId="29" xfId="0" applyFont="1" applyFill="1" applyBorder="1" applyAlignment="1">
      <alignment horizontal="center" vertical="center"/>
    </xf>
    <xf numFmtId="0" fontId="5" fillId="35" borderId="10" xfId="0" applyFont="1" applyFill="1" applyBorder="1" applyAlignment="1">
      <alignment horizontal="center" vertical="center"/>
    </xf>
    <xf numFmtId="0" fontId="5" fillId="33" borderId="19" xfId="0" applyFont="1" applyFill="1" applyBorder="1" applyAlignment="1" applyProtection="1">
      <alignment horizontal="left" vertical="center" wrapText="1"/>
      <protection/>
    </xf>
    <xf numFmtId="0" fontId="6" fillId="36" borderId="1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xf>
    <xf numFmtId="0" fontId="6" fillId="33" borderId="21"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179" fontId="5" fillId="35" borderId="11" xfId="0" applyNumberFormat="1" applyFont="1" applyFill="1" applyBorder="1" applyAlignment="1" applyProtection="1">
      <alignment horizontal="center" vertical="center" shrinkToFit="1"/>
      <protection/>
    </xf>
    <xf numFmtId="179" fontId="5" fillId="35" borderId="29" xfId="0" applyNumberFormat="1" applyFont="1" applyFill="1" applyBorder="1" applyAlignment="1" applyProtection="1">
      <alignment horizontal="center" vertical="center" shrinkToFit="1"/>
      <protection/>
    </xf>
    <xf numFmtId="0" fontId="5" fillId="35" borderId="14" xfId="0" applyFont="1" applyFill="1" applyBorder="1" applyAlignment="1" applyProtection="1">
      <alignment horizontal="center" vertical="center"/>
      <protection/>
    </xf>
    <xf numFmtId="0" fontId="5" fillId="35" borderId="18"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5" borderId="19" xfId="0" applyFont="1" applyFill="1" applyBorder="1" applyAlignment="1" applyProtection="1">
      <alignment horizontal="center" vertical="center"/>
      <protection/>
    </xf>
    <xf numFmtId="0" fontId="5" fillId="35" borderId="13" xfId="0" applyFont="1" applyFill="1" applyBorder="1" applyAlignment="1" applyProtection="1">
      <alignment horizontal="center" vertical="center"/>
      <protection/>
    </xf>
    <xf numFmtId="178" fontId="5" fillId="33" borderId="12" xfId="0" applyNumberFormat="1" applyFont="1" applyFill="1" applyBorder="1" applyAlignment="1" applyProtection="1">
      <alignment horizontal="center" vertical="center"/>
      <protection/>
    </xf>
    <xf numFmtId="178" fontId="5" fillId="33" borderId="19" xfId="0" applyNumberFormat="1" applyFont="1" applyFill="1" applyBorder="1" applyAlignment="1" applyProtection="1">
      <alignment horizontal="center" vertical="center"/>
      <protection/>
    </xf>
    <xf numFmtId="178" fontId="5" fillId="33" borderId="13" xfId="0" applyNumberFormat="1" applyFont="1" applyFill="1" applyBorder="1" applyAlignment="1" applyProtection="1">
      <alignment horizontal="center" vertical="center"/>
      <protection/>
    </xf>
    <xf numFmtId="178" fontId="5" fillId="33" borderId="11" xfId="0" applyNumberFormat="1" applyFont="1" applyFill="1" applyBorder="1" applyAlignment="1" applyProtection="1">
      <alignment horizontal="center" vertical="center"/>
      <protection/>
    </xf>
    <xf numFmtId="178" fontId="5" fillId="33" borderId="21" xfId="0" applyNumberFormat="1" applyFont="1" applyFill="1" applyBorder="1" applyAlignment="1" applyProtection="1">
      <alignment horizontal="center" vertical="center"/>
      <protection/>
    </xf>
    <xf numFmtId="178" fontId="5" fillId="33" borderId="29" xfId="0" applyNumberFormat="1" applyFont="1" applyFill="1" applyBorder="1" applyAlignment="1" applyProtection="1">
      <alignment horizontal="center" vertical="center"/>
      <protection/>
    </xf>
    <xf numFmtId="192" fontId="5" fillId="36" borderId="12" xfId="0" applyNumberFormat="1" applyFont="1" applyFill="1" applyBorder="1" applyAlignment="1" applyProtection="1">
      <alignment horizontal="center" vertical="center" shrinkToFit="1"/>
      <protection locked="0"/>
    </xf>
    <xf numFmtId="192" fontId="5" fillId="36" borderId="19" xfId="0" applyNumberFormat="1" applyFont="1" applyFill="1" applyBorder="1" applyAlignment="1" applyProtection="1">
      <alignment horizontal="center" vertical="center" shrinkToFit="1"/>
      <protection locked="0"/>
    </xf>
    <xf numFmtId="192" fontId="5" fillId="36" borderId="13" xfId="0" applyNumberFormat="1" applyFont="1" applyFill="1" applyBorder="1" applyAlignment="1" applyProtection="1">
      <alignment horizontal="center" vertical="center" shrinkToFit="1"/>
      <protection locked="0"/>
    </xf>
    <xf numFmtId="192" fontId="5" fillId="36" borderId="16" xfId="0" applyNumberFormat="1" applyFont="1" applyFill="1" applyBorder="1" applyAlignment="1" applyProtection="1">
      <alignment horizontal="center" vertical="center" shrinkToFit="1"/>
      <protection locked="0"/>
    </xf>
    <xf numFmtId="192" fontId="5" fillId="36" borderId="0" xfId="0" applyNumberFormat="1" applyFont="1" applyFill="1" applyBorder="1" applyAlignment="1" applyProtection="1">
      <alignment horizontal="center" vertical="center" shrinkToFit="1"/>
      <protection locked="0"/>
    </xf>
    <xf numFmtId="192" fontId="5" fillId="36" borderId="17" xfId="0" applyNumberFormat="1" applyFont="1" applyFill="1" applyBorder="1" applyAlignment="1" applyProtection="1">
      <alignment horizontal="center" vertical="center" shrinkToFit="1"/>
      <protection locked="0"/>
    </xf>
    <xf numFmtId="192" fontId="5" fillId="36" borderId="14" xfId="0" applyNumberFormat="1" applyFont="1" applyFill="1" applyBorder="1" applyAlignment="1" applyProtection="1">
      <alignment horizontal="center" vertical="center" shrinkToFit="1"/>
      <protection locked="0"/>
    </xf>
    <xf numFmtId="192" fontId="5" fillId="36" borderId="18" xfId="0" applyNumberFormat="1" applyFont="1" applyFill="1" applyBorder="1" applyAlignment="1" applyProtection="1">
      <alignment horizontal="center" vertical="center" shrinkToFit="1"/>
      <protection locked="0"/>
    </xf>
    <xf numFmtId="192" fontId="5" fillId="36" borderId="15" xfId="0" applyNumberFormat="1" applyFont="1" applyFill="1" applyBorder="1" applyAlignment="1" applyProtection="1">
      <alignment horizontal="center" vertical="center" shrinkToFit="1"/>
      <protection locked="0"/>
    </xf>
    <xf numFmtId="178" fontId="5" fillId="0" borderId="11" xfId="0" applyNumberFormat="1" applyFont="1" applyFill="1" applyBorder="1" applyAlignment="1" applyProtection="1">
      <alignment horizontal="center" vertical="center"/>
      <protection/>
    </xf>
    <xf numFmtId="178" fontId="5" fillId="0" borderId="21" xfId="0" applyNumberFormat="1" applyFont="1" applyFill="1" applyBorder="1" applyAlignment="1" applyProtection="1">
      <alignment horizontal="center" vertical="center"/>
      <protection/>
    </xf>
    <xf numFmtId="178" fontId="5" fillId="0" borderId="29" xfId="0" applyNumberFormat="1" applyFont="1" applyFill="1" applyBorder="1" applyAlignment="1" applyProtection="1">
      <alignment horizontal="center" vertical="center"/>
      <protection/>
    </xf>
    <xf numFmtId="0" fontId="14" fillId="35" borderId="30" xfId="0" applyFont="1" applyFill="1" applyBorder="1" applyAlignment="1" applyProtection="1">
      <alignment horizontal="center" vertical="center"/>
      <protection/>
    </xf>
    <xf numFmtId="178" fontId="5" fillId="35" borderId="10" xfId="0" applyNumberFormat="1" applyFont="1" applyFill="1" applyBorder="1" applyAlignment="1" applyProtection="1">
      <alignment horizontal="center" vertical="center"/>
      <protection/>
    </xf>
    <xf numFmtId="192" fontId="5" fillId="35" borderId="11" xfId="0" applyNumberFormat="1" applyFont="1" applyFill="1" applyBorder="1" applyAlignment="1" applyProtection="1">
      <alignment horizontal="center" vertical="center"/>
      <protection/>
    </xf>
    <xf numFmtId="192" fontId="5" fillId="35" borderId="21" xfId="0" applyNumberFormat="1" applyFont="1" applyFill="1" applyBorder="1" applyAlignment="1" applyProtection="1">
      <alignment horizontal="center" vertical="center"/>
      <protection/>
    </xf>
    <xf numFmtId="192" fontId="5" fillId="35" borderId="29" xfId="0" applyNumberFormat="1" applyFont="1" applyFill="1" applyBorder="1" applyAlignment="1" applyProtection="1">
      <alignment horizontal="center" vertical="center"/>
      <protection/>
    </xf>
    <xf numFmtId="192" fontId="5" fillId="36" borderId="11" xfId="0" applyNumberFormat="1" applyFont="1" applyFill="1" applyBorder="1" applyAlignment="1" applyProtection="1">
      <alignment horizontal="center" vertical="center" shrinkToFit="1"/>
      <protection locked="0"/>
    </xf>
    <xf numFmtId="192" fontId="5" fillId="36" borderId="21" xfId="0" applyNumberFormat="1" applyFont="1" applyFill="1" applyBorder="1" applyAlignment="1" applyProtection="1">
      <alignment horizontal="center" vertical="center" shrinkToFit="1"/>
      <protection locked="0"/>
    </xf>
    <xf numFmtId="192" fontId="5" fillId="36" borderId="29" xfId="0" applyNumberFormat="1" applyFont="1" applyFill="1" applyBorder="1" applyAlignment="1" applyProtection="1">
      <alignment horizontal="center" vertical="center" shrinkToFit="1"/>
      <protection locked="0"/>
    </xf>
    <xf numFmtId="192" fontId="5" fillId="33" borderId="11" xfId="0" applyNumberFormat="1" applyFont="1" applyFill="1" applyBorder="1" applyAlignment="1" applyProtection="1">
      <alignment horizontal="center" vertical="center" shrinkToFit="1"/>
      <protection/>
    </xf>
    <xf numFmtId="192" fontId="5" fillId="33" borderId="21" xfId="0" applyNumberFormat="1" applyFont="1" applyFill="1" applyBorder="1" applyAlignment="1" applyProtection="1">
      <alignment horizontal="center" vertical="center" shrinkToFit="1"/>
      <protection/>
    </xf>
    <xf numFmtId="192" fontId="5" fillId="33" borderId="29" xfId="0" applyNumberFormat="1" applyFont="1" applyFill="1" applyBorder="1" applyAlignment="1" applyProtection="1">
      <alignment horizontal="center" vertical="center" shrinkToFit="1"/>
      <protection/>
    </xf>
    <xf numFmtId="0" fontId="14" fillId="33" borderId="19"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wrapText="1"/>
      <protection/>
    </xf>
    <xf numFmtId="0" fontId="5" fillId="33" borderId="29" xfId="0" applyFont="1" applyFill="1" applyBorder="1" applyAlignment="1" applyProtection="1">
      <alignment horizontal="left" vertical="center" wrapText="1"/>
      <protection/>
    </xf>
    <xf numFmtId="0" fontId="5" fillId="35" borderId="13" xfId="0" applyFont="1" applyFill="1" applyBorder="1" applyAlignment="1" applyProtection="1">
      <alignment horizontal="left" vertical="center"/>
      <protection/>
    </xf>
    <xf numFmtId="0" fontId="5" fillId="35" borderId="30" xfId="0" applyFont="1" applyFill="1" applyBorder="1" applyAlignment="1" applyProtection="1">
      <alignment horizontal="left" vertical="center"/>
      <protection/>
    </xf>
    <xf numFmtId="0" fontId="8" fillId="33" borderId="11"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11" xfId="0" applyFont="1" applyFill="1" applyBorder="1" applyAlignment="1" applyProtection="1" quotePrefix="1">
      <alignment horizontal="center" vertical="center"/>
      <protection/>
    </xf>
    <xf numFmtId="0" fontId="5" fillId="36" borderId="10" xfId="0" applyFont="1" applyFill="1" applyBorder="1" applyAlignment="1" applyProtection="1">
      <alignment horizontal="center" vertical="center"/>
      <protection locked="0"/>
    </xf>
    <xf numFmtId="178" fontId="5" fillId="0" borderId="31" xfId="0" applyNumberFormat="1" applyFont="1" applyBorder="1" applyAlignment="1" applyProtection="1">
      <alignment horizontal="center" vertical="center"/>
      <protection/>
    </xf>
    <xf numFmtId="178" fontId="5" fillId="0" borderId="32" xfId="0" applyNumberFormat="1" applyFont="1" applyBorder="1" applyAlignment="1" applyProtection="1">
      <alignment horizontal="center" vertical="center"/>
      <protection/>
    </xf>
    <xf numFmtId="0" fontId="5" fillId="33" borderId="11" xfId="0" applyFont="1" applyFill="1" applyBorder="1" applyAlignment="1" applyProtection="1">
      <alignment horizontal="left" vertical="center" wrapText="1"/>
      <protection/>
    </xf>
    <xf numFmtId="0" fontId="6" fillId="33" borderId="30"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5" fillId="35" borderId="32" xfId="0" applyFont="1" applyFill="1" applyBorder="1" applyAlignment="1" applyProtection="1">
      <alignment horizontal="center" vertical="center"/>
      <protection/>
    </xf>
    <xf numFmtId="0" fontId="5" fillId="36" borderId="30" xfId="0" applyFont="1" applyFill="1" applyBorder="1" applyAlignment="1" applyProtection="1">
      <alignment horizontal="center" vertical="center"/>
      <protection locked="0"/>
    </xf>
    <xf numFmtId="0" fontId="5" fillId="36" borderId="20" xfId="0" applyFont="1" applyFill="1" applyBorder="1" applyAlignment="1" applyProtection="1">
      <alignment horizontal="center" vertical="center"/>
      <protection locked="0"/>
    </xf>
    <xf numFmtId="178" fontId="5" fillId="0" borderId="33" xfId="0" applyNumberFormat="1" applyFont="1" applyBorder="1" applyAlignment="1" applyProtection="1">
      <alignment horizontal="center" vertical="center"/>
      <protection/>
    </xf>
    <xf numFmtId="178" fontId="5" fillId="0" borderId="34" xfId="0" applyNumberFormat="1" applyFont="1" applyBorder="1" applyAlignment="1" applyProtection="1">
      <alignment horizontal="center" vertical="center"/>
      <protection/>
    </xf>
    <xf numFmtId="178" fontId="5" fillId="0" borderId="35" xfId="0" applyNumberFormat="1" applyFont="1" applyBorder="1" applyAlignment="1" applyProtection="1">
      <alignment horizontal="center" vertical="center"/>
      <protection/>
    </xf>
    <xf numFmtId="178" fontId="5" fillId="0" borderId="36" xfId="0" applyNumberFormat="1" applyFont="1" applyBorder="1" applyAlignment="1" applyProtection="1">
      <alignment horizontal="center" vertical="center"/>
      <protection/>
    </xf>
    <xf numFmtId="178" fontId="5" fillId="0" borderId="37"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center" vertical="center"/>
      <protection/>
    </xf>
    <xf numFmtId="178" fontId="5" fillId="36" borderId="30" xfId="0" applyNumberFormat="1" applyFont="1" applyFill="1" applyBorder="1" applyAlignment="1" applyProtection="1">
      <alignment horizontal="center" vertical="center"/>
      <protection locked="0"/>
    </xf>
    <xf numFmtId="178" fontId="5" fillId="36" borderId="12" xfId="0" applyNumberFormat="1" applyFont="1" applyFill="1" applyBorder="1" applyAlignment="1" applyProtection="1">
      <alignment horizontal="center" vertical="center"/>
      <protection locked="0"/>
    </xf>
    <xf numFmtId="178" fontId="5" fillId="0" borderId="38" xfId="0" applyNumberFormat="1" applyFont="1" applyBorder="1" applyAlignment="1" applyProtection="1">
      <alignment horizontal="center" vertical="center"/>
      <protection/>
    </xf>
    <xf numFmtId="178" fontId="5" fillId="0" borderId="30" xfId="0" applyNumberFormat="1" applyFont="1" applyBorder="1" applyAlignment="1" applyProtection="1">
      <alignment horizontal="center" vertical="center"/>
      <protection/>
    </xf>
    <xf numFmtId="0" fontId="5" fillId="35" borderId="37" xfId="0" applyFont="1" applyFill="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6" borderId="11" xfId="0" applyFont="1" applyFill="1" applyBorder="1" applyAlignment="1" applyProtection="1">
      <alignment horizontal="center" vertical="center"/>
      <protection locked="0"/>
    </xf>
    <xf numFmtId="0" fontId="5" fillId="36" borderId="29" xfId="0" applyFont="1" applyFill="1" applyBorder="1" applyAlignment="1" applyProtection="1">
      <alignment horizontal="center" vertical="center"/>
      <protection locked="0"/>
    </xf>
    <xf numFmtId="0" fontId="5" fillId="35" borderId="4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29" xfId="0" applyFont="1" applyFill="1" applyBorder="1" applyAlignment="1" applyProtection="1">
      <alignment horizontal="center" vertical="center"/>
      <protection/>
    </xf>
    <xf numFmtId="0" fontId="5" fillId="33" borderId="29" xfId="0" applyFont="1" applyFill="1" applyBorder="1" applyAlignment="1" applyProtection="1">
      <alignment horizontal="left" vertical="center"/>
      <protection/>
    </xf>
    <xf numFmtId="195" fontId="5" fillId="36" borderId="40" xfId="0" applyNumberFormat="1" applyFont="1" applyFill="1" applyBorder="1" applyAlignment="1" applyProtection="1">
      <alignment horizontal="center" vertical="center"/>
      <protection locked="0"/>
    </xf>
    <xf numFmtId="195" fontId="5" fillId="36" borderId="41" xfId="0" applyNumberFormat="1" applyFont="1" applyFill="1" applyBorder="1" applyAlignment="1" applyProtection="1">
      <alignment horizontal="center" vertical="center"/>
      <protection locked="0"/>
    </xf>
    <xf numFmtId="178" fontId="5" fillId="33" borderId="20" xfId="0" applyNumberFormat="1" applyFont="1" applyFill="1" applyBorder="1" applyAlignment="1" applyProtection="1">
      <alignment horizontal="center" vertical="center"/>
      <protection/>
    </xf>
    <xf numFmtId="178" fontId="5" fillId="33" borderId="14" xfId="0" applyNumberFormat="1" applyFont="1" applyFill="1" applyBorder="1" applyAlignment="1" applyProtection="1">
      <alignment horizontal="center" vertical="center"/>
      <protection/>
    </xf>
    <xf numFmtId="178" fontId="5" fillId="33" borderId="18" xfId="0" applyNumberFormat="1" applyFont="1" applyFill="1" applyBorder="1" applyAlignment="1" applyProtection="1">
      <alignment horizontal="center" vertical="center"/>
      <protection/>
    </xf>
    <xf numFmtId="178" fontId="5" fillId="33" borderId="15" xfId="0" applyNumberFormat="1" applyFont="1" applyFill="1" applyBorder="1" applyAlignment="1" applyProtection="1">
      <alignment horizontal="center" vertical="center"/>
      <protection/>
    </xf>
    <xf numFmtId="178" fontId="5" fillId="33" borderId="42" xfId="0" applyNumberFormat="1" applyFont="1" applyFill="1" applyBorder="1" applyAlignment="1" applyProtection="1">
      <alignment horizontal="center" vertical="center"/>
      <protection/>
    </xf>
    <xf numFmtId="181" fontId="3" fillId="33" borderId="19" xfId="0" applyNumberFormat="1" applyFont="1" applyFill="1" applyBorder="1" applyAlignment="1" applyProtection="1">
      <alignment horizontal="center" vertical="center" shrinkToFit="1"/>
      <protection/>
    </xf>
    <xf numFmtId="181" fontId="3" fillId="33" borderId="0" xfId="0" applyNumberFormat="1" applyFont="1" applyFill="1" applyBorder="1" applyAlignment="1" applyProtection="1">
      <alignment horizontal="center" vertical="center" shrinkToFit="1"/>
      <protection/>
    </xf>
    <xf numFmtId="181" fontId="3" fillId="33" borderId="18" xfId="0" applyNumberFormat="1" applyFont="1" applyFill="1" applyBorder="1" applyAlignment="1" applyProtection="1">
      <alignment horizontal="center" vertical="center" shrinkToFit="1"/>
      <protection/>
    </xf>
    <xf numFmtId="181" fontId="5" fillId="33" borderId="0" xfId="0" applyNumberFormat="1" applyFont="1" applyFill="1" applyBorder="1" applyAlignment="1" applyProtection="1">
      <alignment horizontal="center" vertical="center" shrinkToFit="1"/>
      <protection/>
    </xf>
    <xf numFmtId="181" fontId="5" fillId="33" borderId="17" xfId="0" applyNumberFormat="1" applyFont="1" applyFill="1" applyBorder="1" applyAlignment="1" applyProtection="1">
      <alignment horizontal="center" vertical="center" shrinkToFit="1"/>
      <protection/>
    </xf>
    <xf numFmtId="0" fontId="5" fillId="35" borderId="29" xfId="0" applyFont="1" applyFill="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181" fontId="5" fillId="33" borderId="21" xfId="0" applyNumberFormat="1" applyFont="1" applyFill="1" applyBorder="1" applyAlignment="1" applyProtection="1">
      <alignment horizontal="center" vertical="center" shrinkToFit="1"/>
      <protection/>
    </xf>
    <xf numFmtId="181" fontId="5" fillId="33" borderId="29" xfId="0" applyNumberFormat="1" applyFont="1" applyFill="1" applyBorder="1" applyAlignment="1" applyProtection="1">
      <alignment horizontal="center" vertical="center" shrinkToFit="1"/>
      <protection/>
    </xf>
    <xf numFmtId="181" fontId="5" fillId="33" borderId="21" xfId="0" applyNumberFormat="1" applyFont="1" applyFill="1" applyBorder="1" applyAlignment="1" applyProtection="1">
      <alignment horizontal="left" vertical="center"/>
      <protection/>
    </xf>
    <xf numFmtId="0" fontId="5" fillId="33" borderId="18" xfId="0" applyFont="1" applyFill="1" applyBorder="1" applyAlignment="1" applyProtection="1">
      <alignment horizontal="left" vertical="center"/>
      <protection/>
    </xf>
    <xf numFmtId="181" fontId="5" fillId="33" borderId="19" xfId="0" applyNumberFormat="1" applyFont="1" applyFill="1" applyBorder="1" applyAlignment="1" applyProtection="1">
      <alignment horizontal="right" vertical="center" shrinkToFit="1"/>
      <protection/>
    </xf>
    <xf numFmtId="181" fontId="5" fillId="33" borderId="18" xfId="0" applyNumberFormat="1" applyFont="1" applyFill="1" applyBorder="1" applyAlignment="1" applyProtection="1">
      <alignment horizontal="right" vertical="center" shrinkToFit="1"/>
      <protection/>
    </xf>
    <xf numFmtId="181" fontId="5" fillId="33" borderId="19" xfId="0" applyNumberFormat="1" applyFont="1" applyFill="1" applyBorder="1" applyAlignment="1" applyProtection="1">
      <alignment horizontal="center" vertical="center"/>
      <protection/>
    </xf>
    <xf numFmtId="181" fontId="5" fillId="33" borderId="18" xfId="0" applyNumberFormat="1" applyFont="1" applyFill="1" applyBorder="1" applyAlignment="1" applyProtection="1">
      <alignment horizontal="center" vertical="center"/>
      <protection/>
    </xf>
    <xf numFmtId="0" fontId="5" fillId="33" borderId="21" xfId="0" applyFont="1" applyFill="1" applyBorder="1" applyAlignment="1" applyProtection="1">
      <alignment vertical="center"/>
      <protection/>
    </xf>
    <xf numFmtId="181" fontId="5" fillId="33" borderId="0" xfId="0" applyNumberFormat="1" applyFont="1" applyFill="1" applyBorder="1" applyAlignment="1" applyProtection="1">
      <alignment horizontal="right" vertical="center" shrinkToFit="1"/>
      <protection/>
    </xf>
    <xf numFmtId="181" fontId="5" fillId="33" borderId="19" xfId="0" applyNumberFormat="1" applyFont="1" applyFill="1" applyBorder="1" applyAlignment="1" applyProtection="1" quotePrefix="1">
      <alignment horizontal="right" vertical="center" shrinkToFit="1"/>
      <protection/>
    </xf>
    <xf numFmtId="181" fontId="5" fillId="36" borderId="10" xfId="0" applyNumberFormat="1" applyFont="1" applyFill="1" applyBorder="1" applyAlignment="1" applyProtection="1">
      <alignment horizontal="center" vertical="center"/>
      <protection locked="0"/>
    </xf>
    <xf numFmtId="181" fontId="5" fillId="33" borderId="21" xfId="0" applyNumberFormat="1" applyFont="1" applyFill="1" applyBorder="1" applyAlignment="1" applyProtection="1">
      <alignment horizontal="right" vertical="center" shrinkToFit="1"/>
      <protection/>
    </xf>
    <xf numFmtId="0" fontId="3" fillId="33" borderId="11" xfId="0" applyFont="1" applyFill="1" applyBorder="1" applyAlignment="1" applyProtection="1">
      <alignment horizontal="left" vertical="center" shrinkToFit="1"/>
      <protection/>
    </xf>
    <xf numFmtId="0" fontId="3" fillId="33" borderId="21" xfId="0" applyFont="1" applyFill="1" applyBorder="1" applyAlignment="1" applyProtection="1">
      <alignment horizontal="left" vertical="center" shrinkToFit="1"/>
      <protection/>
    </xf>
    <xf numFmtId="0" fontId="8" fillId="33" borderId="12" xfId="0" applyFont="1" applyFill="1" applyBorder="1" applyAlignment="1" applyProtection="1" quotePrefix="1">
      <alignment horizontal="center" vertical="center"/>
      <protection/>
    </xf>
    <xf numFmtId="179" fontId="5" fillId="36" borderId="10" xfId="0" applyNumberFormat="1" applyFont="1" applyFill="1" applyBorder="1" applyAlignment="1" applyProtection="1">
      <alignment horizontal="center" vertical="center" wrapText="1"/>
      <protection locked="0"/>
    </xf>
    <xf numFmtId="0" fontId="9" fillId="0" borderId="0" xfId="0" applyFont="1" applyAlignment="1" applyProtection="1">
      <alignment horizontal="left" vertical="center"/>
      <protection/>
    </xf>
    <xf numFmtId="0" fontId="15" fillId="33" borderId="11" xfId="0" applyFont="1" applyFill="1" applyBorder="1" applyAlignment="1" applyProtection="1">
      <alignment horizontal="left" vertical="center" wrapText="1"/>
      <protection/>
    </xf>
    <xf numFmtId="0" fontId="15" fillId="33" borderId="21" xfId="0" applyFont="1" applyFill="1" applyBorder="1" applyAlignment="1" applyProtection="1">
      <alignment horizontal="left" vertical="center" wrapText="1"/>
      <protection/>
    </xf>
    <xf numFmtId="0" fontId="15" fillId="33" borderId="29" xfId="0" applyFont="1" applyFill="1" applyBorder="1" applyAlignment="1" applyProtection="1">
      <alignment horizontal="left" vertical="center" wrapText="1"/>
      <protection/>
    </xf>
    <xf numFmtId="0" fontId="15" fillId="33" borderId="11" xfId="0" applyFont="1" applyFill="1" applyBorder="1" applyAlignment="1" applyProtection="1">
      <alignment horizontal="left" vertical="center"/>
      <protection/>
    </xf>
    <xf numFmtId="0" fontId="15" fillId="33" borderId="21" xfId="0" applyFont="1" applyFill="1" applyBorder="1" applyAlignment="1" applyProtection="1">
      <alignment horizontal="left" vertical="center"/>
      <protection/>
    </xf>
    <xf numFmtId="0" fontId="15" fillId="33" borderId="29" xfId="0" applyFont="1" applyFill="1" applyBorder="1" applyAlignment="1" applyProtection="1">
      <alignment horizontal="left" vertical="center"/>
      <protection/>
    </xf>
    <xf numFmtId="0" fontId="5" fillId="36" borderId="11" xfId="0" applyFont="1" applyFill="1" applyBorder="1" applyAlignment="1" applyProtection="1">
      <alignment horizontal="left" vertical="center"/>
      <protection locked="0"/>
    </xf>
    <xf numFmtId="0" fontId="5" fillId="36" borderId="21" xfId="0" applyFont="1" applyFill="1" applyBorder="1" applyAlignment="1" applyProtection="1">
      <alignment horizontal="left" vertical="center"/>
      <protection locked="0"/>
    </xf>
    <xf numFmtId="0" fontId="5" fillId="36" borderId="29"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top" wrapText="1"/>
      <protection/>
    </xf>
    <xf numFmtId="0" fontId="6" fillId="33" borderId="21" xfId="0" applyFont="1" applyFill="1" applyBorder="1" applyAlignment="1" applyProtection="1">
      <alignment horizontal="left" vertical="top" wrapText="1"/>
      <protection/>
    </xf>
    <xf numFmtId="0" fontId="6" fillId="33" borderId="29" xfId="0" applyFont="1" applyFill="1" applyBorder="1" applyAlignment="1" applyProtection="1">
      <alignment horizontal="left" vertical="top" wrapText="1"/>
      <protection/>
    </xf>
    <xf numFmtId="0" fontId="15" fillId="33" borderId="11" xfId="0" applyFont="1" applyFill="1" applyBorder="1" applyAlignment="1" applyProtection="1">
      <alignment horizontal="left" vertical="top" wrapText="1"/>
      <protection/>
    </xf>
    <xf numFmtId="0" fontId="15" fillId="33" borderId="21" xfId="0" applyFont="1" applyFill="1" applyBorder="1" applyAlignment="1" applyProtection="1">
      <alignment horizontal="left" vertical="top" wrapText="1"/>
      <protection/>
    </xf>
    <xf numFmtId="0" fontId="15" fillId="33" borderId="29" xfId="0" applyFont="1" applyFill="1" applyBorder="1" applyAlignment="1" applyProtection="1">
      <alignment horizontal="left" vertical="top" wrapText="1"/>
      <protection/>
    </xf>
    <xf numFmtId="0" fontId="6" fillId="33" borderId="11" xfId="0" applyFont="1" applyFill="1" applyBorder="1" applyAlignment="1" applyProtection="1">
      <alignment horizontal="left" vertical="top"/>
      <protection/>
    </xf>
    <xf numFmtId="0" fontId="6" fillId="33" borderId="21" xfId="0" applyFont="1" applyFill="1" applyBorder="1" applyAlignment="1" applyProtection="1">
      <alignment horizontal="left" vertical="top"/>
      <protection/>
    </xf>
    <xf numFmtId="0" fontId="6" fillId="33" borderId="29" xfId="0" applyFont="1" applyFill="1" applyBorder="1" applyAlignment="1" applyProtection="1">
      <alignment horizontal="left" vertical="top"/>
      <protection/>
    </xf>
    <xf numFmtId="0" fontId="5" fillId="35" borderId="21" xfId="0" applyFont="1" applyFill="1" applyBorder="1" applyAlignment="1" applyProtection="1">
      <alignment horizontal="left" vertical="center"/>
      <protection/>
    </xf>
    <xf numFmtId="195" fontId="5" fillId="33" borderId="43" xfId="0" applyNumberFormat="1" applyFont="1" applyFill="1" applyBorder="1" applyAlignment="1" applyProtection="1">
      <alignment horizontal="center" vertical="center"/>
      <protection/>
    </xf>
    <xf numFmtId="195" fontId="5" fillId="33" borderId="40" xfId="0" applyNumberFormat="1"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6" fillId="36" borderId="21" xfId="0" applyFont="1" applyFill="1" applyBorder="1" applyAlignment="1" applyProtection="1">
      <alignment horizontal="left" vertical="center" wrapText="1"/>
      <protection locked="0"/>
    </xf>
    <xf numFmtId="0" fontId="6" fillId="36" borderId="29" xfId="0" applyFont="1" applyFill="1" applyBorder="1" applyAlignment="1" applyProtection="1">
      <alignment horizontal="left" vertical="center" wrapText="1"/>
      <protection locked="0"/>
    </xf>
    <xf numFmtId="179" fontId="5" fillId="35" borderId="12" xfId="0" applyNumberFormat="1" applyFont="1" applyFill="1" applyBorder="1" applyAlignment="1" applyProtection="1">
      <alignment horizontal="center" vertical="center"/>
      <protection/>
    </xf>
    <xf numFmtId="179" fontId="5" fillId="35" borderId="13" xfId="0" applyNumberFormat="1" applyFont="1" applyFill="1" applyBorder="1" applyAlignment="1" applyProtection="1">
      <alignment horizontal="center" vertical="center"/>
      <protection/>
    </xf>
    <xf numFmtId="179" fontId="5" fillId="35" borderId="14" xfId="0" applyNumberFormat="1" applyFont="1" applyFill="1" applyBorder="1" applyAlignment="1" applyProtection="1">
      <alignment horizontal="center" vertical="center"/>
      <protection/>
    </xf>
    <xf numFmtId="179" fontId="5" fillId="35" borderId="15"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80</xdr:row>
      <xdr:rowOff>47625</xdr:rowOff>
    </xdr:from>
    <xdr:to>
      <xdr:col>17</xdr:col>
      <xdr:colOff>114300</xdr:colOff>
      <xdr:row>82</xdr:row>
      <xdr:rowOff>200025</xdr:rowOff>
    </xdr:to>
    <xdr:sp>
      <xdr:nvSpPr>
        <xdr:cNvPr id="1" name="右中かっこ 1"/>
        <xdr:cNvSpPr>
          <a:spLocks/>
        </xdr:cNvSpPr>
      </xdr:nvSpPr>
      <xdr:spPr>
        <a:xfrm>
          <a:off x="3238500" y="19116675"/>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190500</xdr:colOff>
      <xdr:row>87</xdr:row>
      <xdr:rowOff>38100</xdr:rowOff>
    </xdr:from>
    <xdr:to>
      <xdr:col>17</xdr:col>
      <xdr:colOff>104775</xdr:colOff>
      <xdr:row>88</xdr:row>
      <xdr:rowOff>219075</xdr:rowOff>
    </xdr:to>
    <xdr:sp>
      <xdr:nvSpPr>
        <xdr:cNvPr id="2" name="右中かっこ 2"/>
        <xdr:cNvSpPr>
          <a:spLocks/>
        </xdr:cNvSpPr>
      </xdr:nvSpPr>
      <xdr:spPr>
        <a:xfrm>
          <a:off x="3238500" y="20716875"/>
          <a:ext cx="104775" cy="4286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99"/>
  <sheetViews>
    <sheetView tabSelected="1" view="pageBreakPreview" zoomScaleSheetLayoutView="100" zoomScalePageLayoutView="0" workbookViewId="0" topLeftCell="A1">
      <selection activeCell="B4" sqref="B4:M4"/>
    </sheetView>
  </sheetViews>
  <sheetFormatPr defaultColWidth="3.28125" defaultRowHeight="19.5" customHeight="1" outlineLevelCol="1"/>
  <cols>
    <col min="1" max="1" width="2.8515625" style="65" customWidth="1"/>
    <col min="2" max="32" width="2.8515625" style="15" customWidth="1"/>
    <col min="33" max="60" width="3.28125" style="15" hidden="1" customWidth="1" outlineLevel="1"/>
    <col min="61" max="61" width="3.28125" style="15" customWidth="1" collapsed="1"/>
    <col min="62" max="16384" width="3.28125" style="15" customWidth="1"/>
  </cols>
  <sheetData>
    <row r="1" spans="1:60" ht="19.5" customHeight="1">
      <c r="A1" s="310" t="s">
        <v>214</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19.5" customHeight="1">
      <c r="A2" s="16" t="s">
        <v>117</v>
      </c>
      <c r="B2" s="329" t="s">
        <v>118</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291"/>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row>
    <row r="3" spans="1:61" ht="19.5" customHeight="1">
      <c r="A3" s="26" t="s">
        <v>130</v>
      </c>
      <c r="B3" s="156" t="s">
        <v>119</v>
      </c>
      <c r="C3" s="156"/>
      <c r="D3" s="156"/>
      <c r="E3" s="156"/>
      <c r="F3" s="156"/>
      <c r="G3" s="156"/>
      <c r="H3" s="156"/>
      <c r="I3" s="156"/>
      <c r="J3" s="156"/>
      <c r="K3" s="156"/>
      <c r="L3" s="156"/>
      <c r="M3" s="156"/>
      <c r="N3" s="84"/>
      <c r="O3" s="48" t="s">
        <v>127</v>
      </c>
      <c r="P3" s="156" t="s">
        <v>120</v>
      </c>
      <c r="Q3" s="156"/>
      <c r="R3" s="156"/>
      <c r="S3" s="156"/>
      <c r="T3" s="156"/>
      <c r="U3" s="156"/>
      <c r="V3" s="156"/>
      <c r="W3" s="156"/>
      <c r="X3" s="156"/>
      <c r="Y3" s="156"/>
      <c r="Z3" s="156"/>
      <c r="AA3" s="156"/>
      <c r="AB3" s="156"/>
      <c r="AC3" s="156"/>
      <c r="AD3" s="84"/>
      <c r="AE3" s="84"/>
      <c r="AF3" s="90"/>
      <c r="AG3" s="87"/>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06"/>
    </row>
    <row r="4" spans="1:61" ht="19.5" customHeight="1">
      <c r="A4" s="17"/>
      <c r="B4" s="317"/>
      <c r="C4" s="318"/>
      <c r="D4" s="318"/>
      <c r="E4" s="318"/>
      <c r="F4" s="318"/>
      <c r="G4" s="318"/>
      <c r="H4" s="318"/>
      <c r="I4" s="318"/>
      <c r="J4" s="318"/>
      <c r="K4" s="318"/>
      <c r="L4" s="318"/>
      <c r="M4" s="319"/>
      <c r="N4" s="87"/>
      <c r="O4" s="87"/>
      <c r="P4" s="271" t="s">
        <v>128</v>
      </c>
      <c r="Q4" s="271"/>
      <c r="R4" s="272"/>
      <c r="S4" s="273"/>
      <c r="T4" s="92" t="s">
        <v>131</v>
      </c>
      <c r="U4" s="317"/>
      <c r="V4" s="318"/>
      <c r="W4" s="318"/>
      <c r="X4" s="318"/>
      <c r="Y4" s="318"/>
      <c r="Z4" s="318"/>
      <c r="AA4" s="318"/>
      <c r="AB4" s="318"/>
      <c r="AC4" s="318"/>
      <c r="AD4" s="318"/>
      <c r="AE4" s="319"/>
      <c r="AF4" s="18"/>
      <c r="AG4" s="96"/>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06"/>
    </row>
    <row r="5" spans="1:61" ht="19.5" customHeight="1">
      <c r="A5" s="17" t="s">
        <v>134</v>
      </c>
      <c r="B5" s="270" t="s">
        <v>121</v>
      </c>
      <c r="C5" s="270"/>
      <c r="D5" s="270"/>
      <c r="E5" s="270"/>
      <c r="F5" s="270"/>
      <c r="G5" s="270"/>
      <c r="H5" s="270"/>
      <c r="I5" s="270"/>
      <c r="J5" s="270"/>
      <c r="K5" s="270"/>
      <c r="L5" s="270"/>
      <c r="M5" s="270"/>
      <c r="N5" s="87"/>
      <c r="O5" s="92" t="s">
        <v>125</v>
      </c>
      <c r="P5" s="270" t="s">
        <v>122</v>
      </c>
      <c r="Q5" s="270"/>
      <c r="R5" s="270"/>
      <c r="S5" s="270"/>
      <c r="T5" s="270"/>
      <c r="U5" s="270"/>
      <c r="V5" s="270"/>
      <c r="W5" s="270"/>
      <c r="X5" s="270"/>
      <c r="Y5" s="270"/>
      <c r="Z5" s="270"/>
      <c r="AA5" s="270"/>
      <c r="AB5" s="270"/>
      <c r="AC5" s="270"/>
      <c r="AD5" s="87"/>
      <c r="AE5" s="87"/>
      <c r="AF5" s="88"/>
      <c r="AG5" s="87"/>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06"/>
    </row>
    <row r="6" spans="1:61" ht="19.5" customHeight="1">
      <c r="A6" s="17"/>
      <c r="B6" s="275" t="s">
        <v>213</v>
      </c>
      <c r="C6" s="275"/>
      <c r="D6" s="249"/>
      <c r="E6" s="249"/>
      <c r="F6" s="92" t="s">
        <v>129</v>
      </c>
      <c r="G6" s="272"/>
      <c r="H6" s="273"/>
      <c r="I6" s="92" t="s">
        <v>132</v>
      </c>
      <c r="J6" s="272"/>
      <c r="K6" s="273"/>
      <c r="L6" s="92" t="s">
        <v>133</v>
      </c>
      <c r="M6" s="87"/>
      <c r="N6" s="87"/>
      <c r="O6" s="87"/>
      <c r="P6" s="249"/>
      <c r="Q6" s="249"/>
      <c r="R6" s="249"/>
      <c r="S6" s="249"/>
      <c r="T6" s="92" t="s">
        <v>129</v>
      </c>
      <c r="U6" s="272"/>
      <c r="V6" s="273"/>
      <c r="W6" s="92" t="s">
        <v>132</v>
      </c>
      <c r="X6" s="272"/>
      <c r="Y6" s="273"/>
      <c r="Z6" s="92" t="s">
        <v>133</v>
      </c>
      <c r="AA6" s="87"/>
      <c r="AB6" s="87"/>
      <c r="AC6" s="87"/>
      <c r="AD6" s="87"/>
      <c r="AE6" s="87"/>
      <c r="AF6" s="88"/>
      <c r="AG6" s="87"/>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06"/>
    </row>
    <row r="7" spans="1:60" ht="19.5" customHeight="1">
      <c r="A7" s="17" t="s">
        <v>123</v>
      </c>
      <c r="B7" s="270" t="s">
        <v>124</v>
      </c>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89"/>
      <c r="AD7" s="87"/>
      <c r="AE7" s="87"/>
      <c r="AF7" s="88"/>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ht="19.5" customHeight="1">
      <c r="A8" s="17"/>
      <c r="B8" s="91"/>
      <c r="C8" s="161" t="s">
        <v>126</v>
      </c>
      <c r="D8" s="162"/>
      <c r="E8" s="162"/>
      <c r="F8" s="162"/>
      <c r="G8" s="162"/>
      <c r="H8" s="311" t="s">
        <v>215</v>
      </c>
      <c r="I8" s="312"/>
      <c r="J8" s="312"/>
      <c r="K8" s="312"/>
      <c r="L8" s="312"/>
      <c r="M8" s="312"/>
      <c r="N8" s="312"/>
      <c r="O8" s="312"/>
      <c r="P8" s="312"/>
      <c r="Q8" s="312"/>
      <c r="R8" s="312"/>
      <c r="S8" s="312"/>
      <c r="T8" s="312"/>
      <c r="U8" s="312"/>
      <c r="V8" s="312"/>
      <c r="W8" s="312"/>
      <c r="X8" s="312"/>
      <c r="Y8" s="312"/>
      <c r="Z8" s="312"/>
      <c r="AA8" s="312"/>
      <c r="AB8" s="312"/>
      <c r="AC8" s="312"/>
      <c r="AD8" s="312"/>
      <c r="AE8" s="313"/>
      <c r="AF8" s="88"/>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ht="19.5" customHeight="1">
      <c r="A9" s="17"/>
      <c r="B9" s="91"/>
      <c r="C9" s="85" t="s">
        <v>211</v>
      </c>
      <c r="D9" s="86"/>
      <c r="E9" s="86"/>
      <c r="F9" s="86"/>
      <c r="G9" s="86"/>
      <c r="H9" s="314" t="s">
        <v>217</v>
      </c>
      <c r="I9" s="315"/>
      <c r="J9" s="315"/>
      <c r="K9" s="315"/>
      <c r="L9" s="315"/>
      <c r="M9" s="315"/>
      <c r="N9" s="315"/>
      <c r="O9" s="315"/>
      <c r="P9" s="315"/>
      <c r="Q9" s="315"/>
      <c r="R9" s="315"/>
      <c r="S9" s="315"/>
      <c r="T9" s="315"/>
      <c r="U9" s="315"/>
      <c r="V9" s="315"/>
      <c r="W9" s="315"/>
      <c r="X9" s="315"/>
      <c r="Y9" s="315"/>
      <c r="Z9" s="315"/>
      <c r="AA9" s="315"/>
      <c r="AB9" s="315"/>
      <c r="AC9" s="315"/>
      <c r="AD9" s="315"/>
      <c r="AE9" s="316"/>
      <c r="AF9" s="88"/>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ht="19.5" customHeight="1">
      <c r="A10" s="17"/>
      <c r="B10" s="91"/>
      <c r="C10" s="161" t="s">
        <v>212</v>
      </c>
      <c r="D10" s="162"/>
      <c r="E10" s="162"/>
      <c r="F10" s="162"/>
      <c r="G10" s="162"/>
      <c r="H10" s="311" t="s">
        <v>216</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3"/>
      <c r="AF10" s="88"/>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ht="19.5" customHeight="1">
      <c r="A11" s="1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6"/>
      <c r="AD11" s="89"/>
      <c r="AE11" s="89"/>
      <c r="AF11" s="21"/>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ht="19.5" customHeight="1">
      <c r="A12" s="22" t="s">
        <v>135</v>
      </c>
      <c r="B12" s="244" t="s">
        <v>136</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145" t="s">
        <v>137</v>
      </c>
      <c r="AB12" s="145"/>
      <c r="AC12" s="142" t="s">
        <v>222</v>
      </c>
      <c r="AD12" s="143"/>
      <c r="AE12" s="143"/>
      <c r="AF12" s="144"/>
      <c r="AG12" s="23"/>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5"/>
    </row>
    <row r="13" spans="1:60" ht="19.5" customHeight="1">
      <c r="A13" s="26" t="s">
        <v>130</v>
      </c>
      <c r="B13" s="156" t="s">
        <v>138</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246" t="s">
        <v>188</v>
      </c>
      <c r="AB13" s="247"/>
      <c r="AC13" s="320"/>
      <c r="AD13" s="321"/>
      <c r="AE13" s="321"/>
      <c r="AF13" s="322"/>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8"/>
    </row>
    <row r="14" spans="1:60" ht="19.5" customHeight="1">
      <c r="A14" s="17"/>
      <c r="B14" s="146"/>
      <c r="C14" s="146"/>
      <c r="D14" s="146"/>
      <c r="E14" s="146" t="s">
        <v>139</v>
      </c>
      <c r="F14" s="146"/>
      <c r="G14" s="146"/>
      <c r="H14" s="146" t="s">
        <v>140</v>
      </c>
      <c r="I14" s="146"/>
      <c r="J14" s="146"/>
      <c r="K14" s="146" t="s">
        <v>141</v>
      </c>
      <c r="L14" s="146"/>
      <c r="M14" s="146"/>
      <c r="N14" s="146" t="s">
        <v>142</v>
      </c>
      <c r="O14" s="146"/>
      <c r="P14" s="146"/>
      <c r="Q14" s="146" t="s">
        <v>143</v>
      </c>
      <c r="R14" s="146"/>
      <c r="S14" s="146"/>
      <c r="T14" s="146" t="s">
        <v>144</v>
      </c>
      <c r="U14" s="146"/>
      <c r="V14" s="142"/>
      <c r="W14" s="268" t="s">
        <v>145</v>
      </c>
      <c r="X14" s="146"/>
      <c r="Y14" s="146"/>
      <c r="Z14" s="1"/>
      <c r="AA14" s="246"/>
      <c r="AB14" s="247"/>
      <c r="AC14" s="320"/>
      <c r="AD14" s="321"/>
      <c r="AE14" s="321"/>
      <c r="AF14" s="322"/>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8"/>
    </row>
    <row r="15" spans="1:60" ht="19.5" customHeight="1">
      <c r="A15" s="17"/>
      <c r="B15" s="146" t="s">
        <v>146</v>
      </c>
      <c r="C15" s="146"/>
      <c r="D15" s="146"/>
      <c r="E15" s="269"/>
      <c r="F15" s="269"/>
      <c r="G15" s="269"/>
      <c r="H15" s="269"/>
      <c r="I15" s="269"/>
      <c r="J15" s="269"/>
      <c r="K15" s="269"/>
      <c r="L15" s="269"/>
      <c r="M15" s="269"/>
      <c r="N15" s="151"/>
      <c r="O15" s="151"/>
      <c r="P15" s="151"/>
      <c r="Q15" s="151"/>
      <c r="R15" s="151"/>
      <c r="S15" s="151"/>
      <c r="T15" s="151"/>
      <c r="U15" s="151"/>
      <c r="V15" s="148"/>
      <c r="W15" s="262">
        <f>SUM(N15:V15)</f>
        <v>0</v>
      </c>
      <c r="X15" s="263"/>
      <c r="Y15" s="263"/>
      <c r="Z15" s="1"/>
      <c r="AA15" s="246"/>
      <c r="AB15" s="247"/>
      <c r="AC15" s="320"/>
      <c r="AD15" s="321"/>
      <c r="AE15" s="321"/>
      <c r="AF15" s="322"/>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8"/>
    </row>
    <row r="16" spans="1:60" ht="19.5" customHeight="1" thickBot="1">
      <c r="A16" s="17"/>
      <c r="B16" s="145" t="s">
        <v>147</v>
      </c>
      <c r="C16" s="145"/>
      <c r="D16" s="145"/>
      <c r="E16" s="264"/>
      <c r="F16" s="264"/>
      <c r="G16" s="264"/>
      <c r="H16" s="264"/>
      <c r="I16" s="264"/>
      <c r="J16" s="264"/>
      <c r="K16" s="264"/>
      <c r="L16" s="264"/>
      <c r="M16" s="264"/>
      <c r="N16" s="264"/>
      <c r="O16" s="264"/>
      <c r="P16" s="264"/>
      <c r="Q16" s="264"/>
      <c r="R16" s="264"/>
      <c r="S16" s="264"/>
      <c r="T16" s="264"/>
      <c r="U16" s="264"/>
      <c r="V16" s="265"/>
      <c r="W16" s="266">
        <f>SUM(E16:V16)</f>
        <v>0</v>
      </c>
      <c r="X16" s="267"/>
      <c r="Y16" s="267"/>
      <c r="Z16" s="1"/>
      <c r="AA16" s="246"/>
      <c r="AB16" s="247"/>
      <c r="AC16" s="320"/>
      <c r="AD16" s="321"/>
      <c r="AE16" s="321"/>
      <c r="AF16" s="322"/>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8"/>
    </row>
    <row r="17" spans="1:60" ht="19.5" customHeight="1" thickTop="1">
      <c r="A17" s="17"/>
      <c r="B17" s="255" t="s">
        <v>145</v>
      </c>
      <c r="C17" s="255"/>
      <c r="D17" s="255"/>
      <c r="E17" s="251">
        <f>E16</f>
        <v>0</v>
      </c>
      <c r="F17" s="251"/>
      <c r="G17" s="251"/>
      <c r="H17" s="251">
        <f>H16</f>
        <v>0</v>
      </c>
      <c r="I17" s="251"/>
      <c r="J17" s="251"/>
      <c r="K17" s="251">
        <f>K16</f>
        <v>0</v>
      </c>
      <c r="L17" s="251"/>
      <c r="M17" s="251"/>
      <c r="N17" s="251">
        <f>N15+N16</f>
        <v>0</v>
      </c>
      <c r="O17" s="251"/>
      <c r="P17" s="251"/>
      <c r="Q17" s="258">
        <f>Q15+Q16</f>
        <v>0</v>
      </c>
      <c r="R17" s="259"/>
      <c r="S17" s="260"/>
      <c r="T17" s="258">
        <f>T15+T16</f>
        <v>0</v>
      </c>
      <c r="U17" s="259"/>
      <c r="V17" s="261"/>
      <c r="W17" s="250">
        <f>W15+W16</f>
        <v>0</v>
      </c>
      <c r="X17" s="251"/>
      <c r="Y17" s="251"/>
      <c r="Z17" s="1"/>
      <c r="AA17" s="246"/>
      <c r="AB17" s="247"/>
      <c r="AC17" s="320"/>
      <c r="AD17" s="321"/>
      <c r="AE17" s="321"/>
      <c r="AF17" s="322"/>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8"/>
    </row>
    <row r="18" spans="1:60" ht="9.75" customHeight="1">
      <c r="A18" s="19"/>
      <c r="B18" s="29"/>
      <c r="C18" s="29"/>
      <c r="D18" s="29"/>
      <c r="E18" s="29"/>
      <c r="F18" s="29"/>
      <c r="G18" s="29"/>
      <c r="H18" s="29"/>
      <c r="I18" s="29"/>
      <c r="J18" s="29"/>
      <c r="K18" s="29"/>
      <c r="L18" s="29"/>
      <c r="M18" s="29"/>
      <c r="N18" s="29"/>
      <c r="O18" s="29"/>
      <c r="P18" s="29"/>
      <c r="Q18" s="29"/>
      <c r="R18" s="29"/>
      <c r="S18" s="29"/>
      <c r="T18" s="29"/>
      <c r="U18" s="29"/>
      <c r="V18" s="29"/>
      <c r="W18" s="29"/>
      <c r="X18" s="29"/>
      <c r="Y18" s="29"/>
      <c r="Z18" s="20"/>
      <c r="AA18" s="246"/>
      <c r="AB18" s="247"/>
      <c r="AC18" s="320"/>
      <c r="AD18" s="321"/>
      <c r="AE18" s="321"/>
      <c r="AF18" s="322"/>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1"/>
    </row>
    <row r="19" spans="1:60" ht="19.5" customHeight="1">
      <c r="A19" s="26" t="s">
        <v>127</v>
      </c>
      <c r="B19" s="156" t="s">
        <v>148</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276" t="str">
        <f>IF(MAX(I22:T22)&gt;35,"否","適")</f>
        <v>適</v>
      </c>
      <c r="AB19" s="277"/>
      <c r="AC19" s="323" t="s">
        <v>223</v>
      </c>
      <c r="AD19" s="324"/>
      <c r="AE19" s="324"/>
      <c r="AF19" s="325"/>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5"/>
    </row>
    <row r="20" spans="1:60" ht="19.5" customHeight="1">
      <c r="A20" s="17"/>
      <c r="B20" s="146"/>
      <c r="C20" s="146"/>
      <c r="D20" s="146"/>
      <c r="E20" s="146"/>
      <c r="F20" s="146"/>
      <c r="G20" s="146"/>
      <c r="H20" s="146"/>
      <c r="I20" s="146" t="s">
        <v>142</v>
      </c>
      <c r="J20" s="146"/>
      <c r="K20" s="146"/>
      <c r="L20" s="146"/>
      <c r="M20" s="146" t="s">
        <v>143</v>
      </c>
      <c r="N20" s="146"/>
      <c r="O20" s="146"/>
      <c r="P20" s="146"/>
      <c r="Q20" s="146" t="s">
        <v>144</v>
      </c>
      <c r="R20" s="146"/>
      <c r="S20" s="146"/>
      <c r="T20" s="142"/>
      <c r="U20" s="268" t="s">
        <v>145</v>
      </c>
      <c r="V20" s="146"/>
      <c r="W20" s="146"/>
      <c r="X20" s="146"/>
      <c r="Y20" s="146"/>
      <c r="Z20" s="1"/>
      <c r="AA20" s="276"/>
      <c r="AB20" s="277"/>
      <c r="AC20" s="323"/>
      <c r="AD20" s="324"/>
      <c r="AE20" s="324"/>
      <c r="AF20" s="325"/>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8"/>
    </row>
    <row r="21" spans="1:60" ht="19.5" customHeight="1" thickBot="1">
      <c r="A21" s="17"/>
      <c r="B21" s="274" t="s">
        <v>149</v>
      </c>
      <c r="C21" s="274"/>
      <c r="D21" s="274"/>
      <c r="E21" s="274"/>
      <c r="F21" s="274"/>
      <c r="G21" s="274"/>
      <c r="H21" s="274"/>
      <c r="I21" s="279"/>
      <c r="J21" s="279"/>
      <c r="K21" s="279"/>
      <c r="L21" s="279"/>
      <c r="M21" s="279"/>
      <c r="N21" s="279"/>
      <c r="O21" s="279"/>
      <c r="P21" s="279"/>
      <c r="Q21" s="279"/>
      <c r="R21" s="279"/>
      <c r="S21" s="279"/>
      <c r="T21" s="280"/>
      <c r="U21" s="330">
        <f>SUM(I21:T21)</f>
        <v>0</v>
      </c>
      <c r="V21" s="331"/>
      <c r="W21" s="331"/>
      <c r="X21" s="331"/>
      <c r="Y21" s="331"/>
      <c r="Z21" s="1"/>
      <c r="AA21" s="276"/>
      <c r="AB21" s="277"/>
      <c r="AC21" s="323"/>
      <c r="AD21" s="324"/>
      <c r="AE21" s="324"/>
      <c r="AF21" s="325"/>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8"/>
    </row>
    <row r="22" spans="1:60" ht="19.5" customHeight="1" thickTop="1">
      <c r="A22" s="17"/>
      <c r="B22" s="195" t="s">
        <v>150</v>
      </c>
      <c r="C22" s="195"/>
      <c r="D22" s="195"/>
      <c r="E22" s="195"/>
      <c r="F22" s="195"/>
      <c r="G22" s="195"/>
      <c r="H22" s="195"/>
      <c r="I22" s="281">
        <f>_xlfn.IFERROR(ROUNDUP(N17/I21,0),0)</f>
        <v>0</v>
      </c>
      <c r="J22" s="281"/>
      <c r="K22" s="281"/>
      <c r="L22" s="281"/>
      <c r="M22" s="282">
        <f>_xlfn.IFERROR(ROUNDUP(Q17/M21,0),0)</f>
        <v>0</v>
      </c>
      <c r="N22" s="283"/>
      <c r="O22" s="283"/>
      <c r="P22" s="284"/>
      <c r="Q22" s="282">
        <f>_xlfn.IFERROR(ROUNDUP(T17/Q21,0),0)</f>
        <v>0</v>
      </c>
      <c r="R22" s="283"/>
      <c r="S22" s="283"/>
      <c r="T22" s="285"/>
      <c r="U22" s="332"/>
      <c r="V22" s="333"/>
      <c r="W22" s="333"/>
      <c r="X22" s="333"/>
      <c r="Y22" s="333"/>
      <c r="Z22" s="1"/>
      <c r="AA22" s="276"/>
      <c r="AB22" s="277"/>
      <c r="AC22" s="323"/>
      <c r="AD22" s="324"/>
      <c r="AE22" s="324"/>
      <c r="AF22" s="325"/>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8"/>
    </row>
    <row r="23" spans="1:60" ht="9.75" customHeight="1">
      <c r="A23" s="19"/>
      <c r="B23" s="29"/>
      <c r="C23" s="29"/>
      <c r="D23" s="29"/>
      <c r="E23" s="29"/>
      <c r="F23" s="29"/>
      <c r="G23" s="29"/>
      <c r="H23" s="29"/>
      <c r="I23" s="29"/>
      <c r="J23" s="29"/>
      <c r="K23" s="29"/>
      <c r="L23" s="29"/>
      <c r="M23" s="29"/>
      <c r="N23" s="29"/>
      <c r="O23" s="29"/>
      <c r="P23" s="29"/>
      <c r="Q23" s="29"/>
      <c r="R23" s="29"/>
      <c r="S23" s="29"/>
      <c r="T23" s="29"/>
      <c r="U23" s="29"/>
      <c r="V23" s="29"/>
      <c r="W23" s="29"/>
      <c r="X23" s="29"/>
      <c r="Y23" s="29"/>
      <c r="Z23" s="20"/>
      <c r="AA23" s="276"/>
      <c r="AB23" s="277"/>
      <c r="AC23" s="323"/>
      <c r="AD23" s="324"/>
      <c r="AE23" s="324"/>
      <c r="AF23" s="325"/>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1"/>
    </row>
    <row r="24" spans="1:60" ht="19.5" customHeight="1">
      <c r="A24" s="26" t="s">
        <v>134</v>
      </c>
      <c r="B24" s="156" t="s">
        <v>151</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246" t="s">
        <v>189</v>
      </c>
      <c r="AB24" s="247"/>
      <c r="AC24" s="326"/>
      <c r="AD24" s="327"/>
      <c r="AE24" s="327"/>
      <c r="AF24" s="328"/>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5"/>
    </row>
    <row r="25" spans="1:60" ht="19.5" customHeight="1">
      <c r="A25" s="17"/>
      <c r="B25" s="12"/>
      <c r="C25" s="161" t="s">
        <v>113</v>
      </c>
      <c r="D25" s="162"/>
      <c r="E25" s="162"/>
      <c r="F25" s="162"/>
      <c r="G25" s="162"/>
      <c r="H25" s="162"/>
      <c r="I25" s="162"/>
      <c r="J25" s="162"/>
      <c r="K25" s="162"/>
      <c r="L25" s="162"/>
      <c r="M25" s="162"/>
      <c r="N25" s="162"/>
      <c r="O25" s="162"/>
      <c r="P25" s="162"/>
      <c r="Q25" s="162"/>
      <c r="R25" s="162"/>
      <c r="S25" s="162"/>
      <c r="T25" s="162"/>
      <c r="U25" s="162"/>
      <c r="V25" s="162"/>
      <c r="W25" s="162"/>
      <c r="X25" s="162"/>
      <c r="Y25" s="278"/>
      <c r="Z25" s="1"/>
      <c r="AA25" s="246"/>
      <c r="AB25" s="247"/>
      <c r="AC25" s="326"/>
      <c r="AD25" s="327"/>
      <c r="AE25" s="327"/>
      <c r="AF25" s="328"/>
      <c r="AG25" s="36"/>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8"/>
    </row>
    <row r="26" spans="1:60" ht="19.5" customHeight="1">
      <c r="A26" s="17"/>
      <c r="B26" s="12"/>
      <c r="C26" s="161" t="s">
        <v>114</v>
      </c>
      <c r="D26" s="162"/>
      <c r="E26" s="162"/>
      <c r="F26" s="162"/>
      <c r="G26" s="162"/>
      <c r="H26" s="162"/>
      <c r="I26" s="162"/>
      <c r="J26" s="162"/>
      <c r="K26" s="162"/>
      <c r="L26" s="162"/>
      <c r="M26" s="162"/>
      <c r="N26" s="162"/>
      <c r="O26" s="162"/>
      <c r="P26" s="162"/>
      <c r="Q26" s="162"/>
      <c r="R26" s="162"/>
      <c r="S26" s="162"/>
      <c r="T26" s="162"/>
      <c r="U26" s="162"/>
      <c r="V26" s="162"/>
      <c r="W26" s="162"/>
      <c r="X26" s="162"/>
      <c r="Y26" s="278"/>
      <c r="Z26" s="1"/>
      <c r="AA26" s="246"/>
      <c r="AB26" s="247"/>
      <c r="AC26" s="326"/>
      <c r="AD26" s="327"/>
      <c r="AE26" s="327"/>
      <c r="AF26" s="328"/>
      <c r="AG26" s="27"/>
      <c r="AH26" s="36"/>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8"/>
    </row>
    <row r="27" spans="1:60" ht="19.5" customHeight="1">
      <c r="A27" s="17"/>
      <c r="B27" s="12"/>
      <c r="C27" s="161" t="s">
        <v>115</v>
      </c>
      <c r="D27" s="162"/>
      <c r="E27" s="162"/>
      <c r="F27" s="162"/>
      <c r="G27" s="162"/>
      <c r="H27" s="162"/>
      <c r="I27" s="162"/>
      <c r="J27" s="162"/>
      <c r="K27" s="162"/>
      <c r="L27" s="162"/>
      <c r="M27" s="162"/>
      <c r="N27" s="162"/>
      <c r="O27" s="162"/>
      <c r="P27" s="162"/>
      <c r="Q27" s="162"/>
      <c r="R27" s="162"/>
      <c r="S27" s="162"/>
      <c r="T27" s="162"/>
      <c r="U27" s="162"/>
      <c r="V27" s="162"/>
      <c r="W27" s="162"/>
      <c r="X27" s="162"/>
      <c r="Y27" s="278"/>
      <c r="Z27" s="1"/>
      <c r="AA27" s="246"/>
      <c r="AB27" s="247"/>
      <c r="AC27" s="326"/>
      <c r="AD27" s="327"/>
      <c r="AE27" s="327"/>
      <c r="AF27" s="328"/>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8"/>
    </row>
    <row r="28" spans="1:60" ht="19.5" customHeight="1">
      <c r="A28" s="17"/>
      <c r="B28" s="12"/>
      <c r="C28" s="161" t="s">
        <v>116</v>
      </c>
      <c r="D28" s="162"/>
      <c r="E28" s="162"/>
      <c r="F28" s="162"/>
      <c r="G28" s="162"/>
      <c r="H28" s="162"/>
      <c r="I28" s="162"/>
      <c r="J28" s="162"/>
      <c r="K28" s="162"/>
      <c r="L28" s="162"/>
      <c r="M28" s="162"/>
      <c r="N28" s="162"/>
      <c r="O28" s="162"/>
      <c r="P28" s="162"/>
      <c r="Q28" s="162"/>
      <c r="R28" s="162"/>
      <c r="S28" s="162"/>
      <c r="T28" s="162"/>
      <c r="U28" s="162"/>
      <c r="V28" s="162"/>
      <c r="W28" s="162"/>
      <c r="X28" s="162"/>
      <c r="Y28" s="278"/>
      <c r="Z28" s="1"/>
      <c r="AA28" s="246"/>
      <c r="AB28" s="247"/>
      <c r="AC28" s="326"/>
      <c r="AD28" s="327"/>
      <c r="AE28" s="327"/>
      <c r="AF28" s="328"/>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8"/>
    </row>
    <row r="29" spans="1:60" ht="9.75" customHeight="1">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46"/>
      <c r="AB29" s="247"/>
      <c r="AC29" s="326"/>
      <c r="AD29" s="327"/>
      <c r="AE29" s="327"/>
      <c r="AF29" s="328"/>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1"/>
    </row>
    <row r="30" spans="1:60" ht="19.5" customHeight="1">
      <c r="A30" s="26" t="s">
        <v>125</v>
      </c>
      <c r="B30" s="156" t="s">
        <v>156</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248" t="str">
        <f>IF(NOT(OR(B27="○",B28="○")),"-",IF(SUM(Z31:Z38)=5,"適","否"))</f>
        <v>-</v>
      </c>
      <c r="AB30" s="247"/>
      <c r="AC30" s="120" t="s">
        <v>236</v>
      </c>
      <c r="AD30" s="121"/>
      <c r="AE30" s="121"/>
      <c r="AF30" s="122"/>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5"/>
    </row>
    <row r="31" spans="1:60" ht="19.5" customHeight="1">
      <c r="A31" s="17"/>
      <c r="B31" s="249"/>
      <c r="C31" s="252" t="s">
        <v>110</v>
      </c>
      <c r="D31" s="242"/>
      <c r="E31" s="242"/>
      <c r="F31" s="242"/>
      <c r="G31" s="242"/>
      <c r="H31" s="242"/>
      <c r="I31" s="242"/>
      <c r="J31" s="242"/>
      <c r="K31" s="242"/>
      <c r="L31" s="242"/>
      <c r="M31" s="242"/>
      <c r="N31" s="242"/>
      <c r="O31" s="242"/>
      <c r="P31" s="242"/>
      <c r="Q31" s="242"/>
      <c r="R31" s="242"/>
      <c r="S31" s="242"/>
      <c r="T31" s="242"/>
      <c r="U31" s="242"/>
      <c r="V31" s="242"/>
      <c r="W31" s="242"/>
      <c r="X31" s="242"/>
      <c r="Y31" s="243"/>
      <c r="Z31" s="135">
        <f>IF(B31="○",1,0)</f>
        <v>0</v>
      </c>
      <c r="AA31" s="246"/>
      <c r="AB31" s="247"/>
      <c r="AC31" s="123"/>
      <c r="AD31" s="124"/>
      <c r="AE31" s="124"/>
      <c r="AF31" s="125"/>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8"/>
    </row>
    <row r="32" spans="1:60" ht="19.5" customHeight="1">
      <c r="A32" s="17"/>
      <c r="B32" s="249"/>
      <c r="C32" s="252"/>
      <c r="D32" s="242"/>
      <c r="E32" s="242"/>
      <c r="F32" s="242"/>
      <c r="G32" s="242"/>
      <c r="H32" s="242"/>
      <c r="I32" s="242"/>
      <c r="J32" s="242"/>
      <c r="K32" s="242"/>
      <c r="L32" s="242"/>
      <c r="M32" s="242"/>
      <c r="N32" s="242"/>
      <c r="O32" s="242"/>
      <c r="P32" s="242"/>
      <c r="Q32" s="242"/>
      <c r="R32" s="242"/>
      <c r="S32" s="242"/>
      <c r="T32" s="242"/>
      <c r="U32" s="242"/>
      <c r="V32" s="242"/>
      <c r="W32" s="242"/>
      <c r="X32" s="242"/>
      <c r="Y32" s="243"/>
      <c r="Z32" s="135"/>
      <c r="AA32" s="246"/>
      <c r="AB32" s="247"/>
      <c r="AC32" s="123"/>
      <c r="AD32" s="124"/>
      <c r="AE32" s="124"/>
      <c r="AF32" s="125"/>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8"/>
    </row>
    <row r="33" spans="1:60" ht="19.5" customHeight="1">
      <c r="A33" s="17"/>
      <c r="B33" s="249"/>
      <c r="C33" s="252" t="s">
        <v>152</v>
      </c>
      <c r="D33" s="242"/>
      <c r="E33" s="242"/>
      <c r="F33" s="242"/>
      <c r="G33" s="242"/>
      <c r="H33" s="242"/>
      <c r="I33" s="242"/>
      <c r="J33" s="242"/>
      <c r="K33" s="242"/>
      <c r="L33" s="242"/>
      <c r="M33" s="242"/>
      <c r="N33" s="242"/>
      <c r="O33" s="242"/>
      <c r="P33" s="242"/>
      <c r="Q33" s="242"/>
      <c r="R33" s="242"/>
      <c r="S33" s="242"/>
      <c r="T33" s="242"/>
      <c r="U33" s="242"/>
      <c r="V33" s="242"/>
      <c r="W33" s="242"/>
      <c r="X33" s="242"/>
      <c r="Y33" s="243"/>
      <c r="Z33" s="135">
        <f>IF(B33="○",1,0)</f>
        <v>0</v>
      </c>
      <c r="AA33" s="246"/>
      <c r="AB33" s="247"/>
      <c r="AC33" s="123"/>
      <c r="AD33" s="124"/>
      <c r="AE33" s="124"/>
      <c r="AF33" s="125"/>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8"/>
    </row>
    <row r="34" spans="1:60" ht="19.5" customHeight="1">
      <c r="A34" s="17"/>
      <c r="B34" s="249"/>
      <c r="C34" s="252" t="s">
        <v>111</v>
      </c>
      <c r="D34" s="242"/>
      <c r="E34" s="242"/>
      <c r="F34" s="242"/>
      <c r="G34" s="242"/>
      <c r="H34" s="242"/>
      <c r="I34" s="242"/>
      <c r="J34" s="242"/>
      <c r="K34" s="242"/>
      <c r="L34" s="242"/>
      <c r="M34" s="242"/>
      <c r="N34" s="242"/>
      <c r="O34" s="242"/>
      <c r="P34" s="242"/>
      <c r="Q34" s="242"/>
      <c r="R34" s="242"/>
      <c r="S34" s="242"/>
      <c r="T34" s="242"/>
      <c r="U34" s="242"/>
      <c r="V34" s="242"/>
      <c r="W34" s="242"/>
      <c r="X34" s="242"/>
      <c r="Y34" s="243"/>
      <c r="Z34" s="135"/>
      <c r="AA34" s="246"/>
      <c r="AB34" s="247"/>
      <c r="AC34" s="123"/>
      <c r="AD34" s="124"/>
      <c r="AE34" s="124"/>
      <c r="AF34" s="125"/>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8"/>
    </row>
    <row r="35" spans="1:60" ht="19.5" customHeight="1">
      <c r="A35" s="17"/>
      <c r="B35" s="249"/>
      <c r="C35" s="252" t="s">
        <v>153</v>
      </c>
      <c r="D35" s="242"/>
      <c r="E35" s="242"/>
      <c r="F35" s="242"/>
      <c r="G35" s="242"/>
      <c r="H35" s="242"/>
      <c r="I35" s="242"/>
      <c r="J35" s="242"/>
      <c r="K35" s="242"/>
      <c r="L35" s="242"/>
      <c r="M35" s="242"/>
      <c r="N35" s="242"/>
      <c r="O35" s="242"/>
      <c r="P35" s="242"/>
      <c r="Q35" s="242"/>
      <c r="R35" s="242"/>
      <c r="S35" s="242"/>
      <c r="T35" s="242"/>
      <c r="U35" s="242"/>
      <c r="V35" s="242"/>
      <c r="W35" s="242"/>
      <c r="X35" s="242"/>
      <c r="Y35" s="243"/>
      <c r="Z35" s="135">
        <f>IF(B35="○",1,0)</f>
        <v>0</v>
      </c>
      <c r="AA35" s="246"/>
      <c r="AB35" s="247"/>
      <c r="AC35" s="123"/>
      <c r="AD35" s="124"/>
      <c r="AE35" s="124"/>
      <c r="AF35" s="125"/>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8"/>
    </row>
    <row r="36" spans="1:60" ht="19.5" customHeight="1">
      <c r="A36" s="17"/>
      <c r="B36" s="249"/>
      <c r="C36" s="252"/>
      <c r="D36" s="242"/>
      <c r="E36" s="242"/>
      <c r="F36" s="242"/>
      <c r="G36" s="242"/>
      <c r="H36" s="242"/>
      <c r="I36" s="242"/>
      <c r="J36" s="242"/>
      <c r="K36" s="242"/>
      <c r="L36" s="242"/>
      <c r="M36" s="242"/>
      <c r="N36" s="242"/>
      <c r="O36" s="242"/>
      <c r="P36" s="242"/>
      <c r="Q36" s="242"/>
      <c r="R36" s="242"/>
      <c r="S36" s="242"/>
      <c r="T36" s="242"/>
      <c r="U36" s="242">
        <v>21</v>
      </c>
      <c r="V36" s="242">
        <v>22</v>
      </c>
      <c r="W36" s="242">
        <v>23</v>
      </c>
      <c r="X36" s="242">
        <v>24</v>
      </c>
      <c r="Y36" s="243">
        <v>25</v>
      </c>
      <c r="Z36" s="135"/>
      <c r="AA36" s="246"/>
      <c r="AB36" s="247"/>
      <c r="AC36" s="123"/>
      <c r="AD36" s="124"/>
      <c r="AE36" s="124"/>
      <c r="AF36" s="125"/>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8"/>
    </row>
    <row r="37" spans="1:60" ht="19.5" customHeight="1">
      <c r="A37" s="17"/>
      <c r="B37" s="249"/>
      <c r="C37" s="252" t="s">
        <v>195</v>
      </c>
      <c r="D37" s="242"/>
      <c r="E37" s="242"/>
      <c r="F37" s="242"/>
      <c r="G37" s="242"/>
      <c r="H37" s="242"/>
      <c r="I37" s="242"/>
      <c r="J37" s="242"/>
      <c r="K37" s="242"/>
      <c r="L37" s="242"/>
      <c r="M37" s="242"/>
      <c r="N37" s="242"/>
      <c r="O37" s="242"/>
      <c r="P37" s="242"/>
      <c r="Q37" s="242"/>
      <c r="R37" s="242"/>
      <c r="S37" s="242"/>
      <c r="T37" s="242"/>
      <c r="U37" s="242"/>
      <c r="V37" s="242"/>
      <c r="W37" s="242"/>
      <c r="X37" s="242"/>
      <c r="Y37" s="243"/>
      <c r="Z37" s="135">
        <f>IF(B37="○",1,0)</f>
        <v>0</v>
      </c>
      <c r="AA37" s="246"/>
      <c r="AB37" s="247"/>
      <c r="AC37" s="123"/>
      <c r="AD37" s="124"/>
      <c r="AE37" s="124"/>
      <c r="AF37" s="125"/>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8"/>
    </row>
    <row r="38" spans="1:60" ht="19.5" customHeight="1">
      <c r="A38" s="17"/>
      <c r="B38" s="249"/>
      <c r="C38" s="252" t="s">
        <v>112</v>
      </c>
      <c r="D38" s="242"/>
      <c r="E38" s="242"/>
      <c r="F38" s="242"/>
      <c r="G38" s="242"/>
      <c r="H38" s="242"/>
      <c r="I38" s="242"/>
      <c r="J38" s="242"/>
      <c r="K38" s="242"/>
      <c r="L38" s="242"/>
      <c r="M38" s="242"/>
      <c r="N38" s="242"/>
      <c r="O38" s="242"/>
      <c r="P38" s="242"/>
      <c r="Q38" s="242"/>
      <c r="R38" s="242"/>
      <c r="S38" s="242"/>
      <c r="T38" s="242"/>
      <c r="U38" s="242"/>
      <c r="V38" s="242"/>
      <c r="W38" s="242"/>
      <c r="X38" s="242"/>
      <c r="Y38" s="243"/>
      <c r="Z38" s="135"/>
      <c r="AA38" s="246"/>
      <c r="AB38" s="247"/>
      <c r="AC38" s="123"/>
      <c r="AD38" s="124"/>
      <c r="AE38" s="124"/>
      <c r="AF38" s="125"/>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8"/>
    </row>
    <row r="39" spans="1:60" ht="9.75" customHeight="1">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46"/>
      <c r="AB39" s="247"/>
      <c r="AC39" s="123"/>
      <c r="AD39" s="124"/>
      <c r="AE39" s="124"/>
      <c r="AF39" s="125"/>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1"/>
    </row>
    <row r="40" spans="1:60" ht="19.5" customHeight="1">
      <c r="A40" s="26" t="s">
        <v>155</v>
      </c>
      <c r="B40" s="241" t="s">
        <v>157</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6" t="str">
        <f>IF(NOT(B28="○"),"-",IF(B41="○","適","否"))</f>
        <v>-</v>
      </c>
      <c r="AB40" s="247"/>
      <c r="AC40" s="123"/>
      <c r="AD40" s="124"/>
      <c r="AE40" s="124"/>
      <c r="AF40" s="125"/>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5"/>
    </row>
    <row r="41" spans="1:60" ht="19.5" customHeight="1">
      <c r="A41" s="17"/>
      <c r="B41" s="256"/>
      <c r="C41" s="253" t="s">
        <v>154</v>
      </c>
      <c r="D41" s="253"/>
      <c r="E41" s="253"/>
      <c r="F41" s="253"/>
      <c r="G41" s="253"/>
      <c r="H41" s="253"/>
      <c r="I41" s="253"/>
      <c r="J41" s="253"/>
      <c r="K41" s="253"/>
      <c r="L41" s="253"/>
      <c r="M41" s="253"/>
      <c r="N41" s="253"/>
      <c r="O41" s="253"/>
      <c r="P41" s="253"/>
      <c r="Q41" s="253"/>
      <c r="R41" s="253"/>
      <c r="S41" s="253"/>
      <c r="T41" s="253"/>
      <c r="U41" s="253"/>
      <c r="V41" s="253"/>
      <c r="W41" s="253"/>
      <c r="X41" s="253"/>
      <c r="Y41" s="253"/>
      <c r="Z41" s="1"/>
      <c r="AA41" s="246"/>
      <c r="AB41" s="247"/>
      <c r="AC41" s="123"/>
      <c r="AD41" s="124"/>
      <c r="AE41" s="124"/>
      <c r="AF41" s="125"/>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8"/>
    </row>
    <row r="42" spans="1:60" ht="19.5" customHeight="1">
      <c r="A42" s="17"/>
      <c r="B42" s="257"/>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1"/>
      <c r="AA42" s="246"/>
      <c r="AB42" s="247"/>
      <c r="AC42" s="123"/>
      <c r="AD42" s="124"/>
      <c r="AE42" s="124"/>
      <c r="AF42" s="125"/>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8"/>
    </row>
    <row r="43" spans="1:60" ht="19.5" customHeight="1">
      <c r="A43" s="1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46"/>
      <c r="AB43" s="247"/>
      <c r="AC43" s="126"/>
      <c r="AD43" s="127"/>
      <c r="AE43" s="127"/>
      <c r="AF43" s="128"/>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1"/>
    </row>
    <row r="44" spans="1:60" ht="19.5" customHeight="1">
      <c r="A44" s="22" t="s">
        <v>158</v>
      </c>
      <c r="B44" s="244" t="s">
        <v>159</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145" t="s">
        <v>137</v>
      </c>
      <c r="AB44" s="145"/>
      <c r="AC44" s="142" t="s">
        <v>222</v>
      </c>
      <c r="AD44" s="143"/>
      <c r="AE44" s="143"/>
      <c r="AF44" s="14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5"/>
    </row>
    <row r="45" spans="1:60" ht="19.5" customHeight="1">
      <c r="A45" s="26" t="s">
        <v>160</v>
      </c>
      <c r="B45" s="156" t="s">
        <v>161</v>
      </c>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29" t="str">
        <f>IF(OR(B46="○",B47="○",B48="○",B49="○",B50="○"),"適","否")</f>
        <v>否</v>
      </c>
      <c r="AB45" s="130"/>
      <c r="AC45" s="320" t="s">
        <v>224</v>
      </c>
      <c r="AD45" s="321"/>
      <c r="AE45" s="321"/>
      <c r="AF45" s="322"/>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8"/>
    </row>
    <row r="46" spans="1:60" ht="19.5" customHeight="1">
      <c r="A46" s="17"/>
      <c r="B46" s="12"/>
      <c r="C46" s="34" t="s">
        <v>7</v>
      </c>
      <c r="D46" s="242" t="s">
        <v>29</v>
      </c>
      <c r="E46" s="242"/>
      <c r="F46" s="242"/>
      <c r="G46" s="242"/>
      <c r="H46" s="242"/>
      <c r="I46" s="242"/>
      <c r="J46" s="242"/>
      <c r="K46" s="242"/>
      <c r="L46" s="242"/>
      <c r="M46" s="242"/>
      <c r="N46" s="242"/>
      <c r="O46" s="242"/>
      <c r="P46" s="242"/>
      <c r="Q46" s="242"/>
      <c r="R46" s="242"/>
      <c r="S46" s="242"/>
      <c r="T46" s="242"/>
      <c r="U46" s="242"/>
      <c r="V46" s="242"/>
      <c r="W46" s="242"/>
      <c r="X46" s="242"/>
      <c r="Y46" s="243"/>
      <c r="Z46" s="1"/>
      <c r="AA46" s="131"/>
      <c r="AB46" s="132"/>
      <c r="AC46" s="320"/>
      <c r="AD46" s="321"/>
      <c r="AE46" s="321"/>
      <c r="AF46" s="322"/>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8"/>
    </row>
    <row r="47" spans="1:60" ht="19.5" customHeight="1">
      <c r="A47" s="17"/>
      <c r="B47" s="12"/>
      <c r="C47" s="34" t="s">
        <v>15</v>
      </c>
      <c r="D47" s="242" t="s">
        <v>30</v>
      </c>
      <c r="E47" s="242"/>
      <c r="F47" s="242"/>
      <c r="G47" s="242"/>
      <c r="H47" s="242"/>
      <c r="I47" s="242"/>
      <c r="J47" s="242"/>
      <c r="K47" s="242"/>
      <c r="L47" s="242"/>
      <c r="M47" s="242"/>
      <c r="N47" s="242"/>
      <c r="O47" s="242"/>
      <c r="P47" s="242"/>
      <c r="Q47" s="242"/>
      <c r="R47" s="242"/>
      <c r="S47" s="242"/>
      <c r="T47" s="242"/>
      <c r="U47" s="242"/>
      <c r="V47" s="242"/>
      <c r="W47" s="242"/>
      <c r="X47" s="242"/>
      <c r="Y47" s="243"/>
      <c r="Z47" s="1"/>
      <c r="AA47" s="131"/>
      <c r="AB47" s="132"/>
      <c r="AC47" s="320"/>
      <c r="AD47" s="321"/>
      <c r="AE47" s="321"/>
      <c r="AF47" s="322"/>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8"/>
    </row>
    <row r="48" spans="1:60" ht="19.5" customHeight="1">
      <c r="A48" s="17"/>
      <c r="B48" s="12"/>
      <c r="C48" s="34" t="s">
        <v>18</v>
      </c>
      <c r="D48" s="176" t="s">
        <v>32</v>
      </c>
      <c r="E48" s="176"/>
      <c r="F48" s="176"/>
      <c r="G48" s="176"/>
      <c r="H48" s="176"/>
      <c r="I48" s="176"/>
      <c r="J48" s="176"/>
      <c r="K48" s="176"/>
      <c r="L48" s="176"/>
      <c r="M48" s="176"/>
      <c r="N48" s="176"/>
      <c r="O48" s="176"/>
      <c r="P48" s="176"/>
      <c r="Q48" s="176"/>
      <c r="R48" s="176"/>
      <c r="S48" s="176"/>
      <c r="T48" s="176"/>
      <c r="U48" s="176"/>
      <c r="V48" s="176"/>
      <c r="W48" s="176"/>
      <c r="X48" s="176"/>
      <c r="Y48" s="177"/>
      <c r="Z48" s="1"/>
      <c r="AA48" s="131"/>
      <c r="AB48" s="132"/>
      <c r="AC48" s="320"/>
      <c r="AD48" s="321"/>
      <c r="AE48" s="321"/>
      <c r="AF48" s="322"/>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8"/>
    </row>
    <row r="49" spans="1:60" ht="19.5" customHeight="1">
      <c r="A49" s="17"/>
      <c r="B49" s="12"/>
      <c r="C49" s="34" t="s">
        <v>28</v>
      </c>
      <c r="D49" s="242" t="s">
        <v>33</v>
      </c>
      <c r="E49" s="242"/>
      <c r="F49" s="242"/>
      <c r="G49" s="242"/>
      <c r="H49" s="242"/>
      <c r="I49" s="242"/>
      <c r="J49" s="242"/>
      <c r="K49" s="242"/>
      <c r="L49" s="242"/>
      <c r="M49" s="242"/>
      <c r="N49" s="242"/>
      <c r="O49" s="242"/>
      <c r="P49" s="242"/>
      <c r="Q49" s="242"/>
      <c r="R49" s="242"/>
      <c r="S49" s="242"/>
      <c r="T49" s="242"/>
      <c r="U49" s="242"/>
      <c r="V49" s="242"/>
      <c r="W49" s="242"/>
      <c r="X49" s="242"/>
      <c r="Y49" s="243"/>
      <c r="Z49" s="1"/>
      <c r="AA49" s="131"/>
      <c r="AB49" s="132"/>
      <c r="AC49" s="320"/>
      <c r="AD49" s="321"/>
      <c r="AE49" s="321"/>
      <c r="AF49" s="322"/>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8"/>
    </row>
    <row r="50" spans="1:60" ht="19.5" customHeight="1">
      <c r="A50" s="35"/>
      <c r="B50" s="12"/>
      <c r="C50" s="34" t="s">
        <v>31</v>
      </c>
      <c r="D50" s="242" t="s">
        <v>101</v>
      </c>
      <c r="E50" s="242"/>
      <c r="F50" s="242"/>
      <c r="G50" s="242"/>
      <c r="H50" s="242"/>
      <c r="I50" s="242"/>
      <c r="J50" s="242"/>
      <c r="K50" s="242"/>
      <c r="L50" s="242"/>
      <c r="M50" s="242"/>
      <c r="N50" s="242"/>
      <c r="O50" s="242"/>
      <c r="P50" s="242"/>
      <c r="Q50" s="242"/>
      <c r="R50" s="242"/>
      <c r="S50" s="242"/>
      <c r="T50" s="242"/>
      <c r="U50" s="242"/>
      <c r="V50" s="242"/>
      <c r="W50" s="242"/>
      <c r="X50" s="242"/>
      <c r="Y50" s="243"/>
      <c r="Z50" s="1"/>
      <c r="AA50" s="131"/>
      <c r="AB50" s="132"/>
      <c r="AC50" s="320"/>
      <c r="AD50" s="321"/>
      <c r="AE50" s="321"/>
      <c r="AF50" s="322"/>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8"/>
    </row>
    <row r="51" spans="1:60" ht="9.75" customHeight="1">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133"/>
      <c r="AB51" s="134"/>
      <c r="AC51" s="320"/>
      <c r="AD51" s="321"/>
      <c r="AE51" s="321"/>
      <c r="AF51" s="322"/>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1"/>
    </row>
    <row r="52" spans="1:60" ht="19.5" customHeight="1">
      <c r="A52" s="26" t="s">
        <v>127</v>
      </c>
      <c r="B52" s="156" t="s">
        <v>210</v>
      </c>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29" t="str">
        <f>IF(SUM(Z56:Z59)=3,"適","否")</f>
        <v>適</v>
      </c>
      <c r="AB52" s="130"/>
      <c r="AC52" s="120" t="s">
        <v>225</v>
      </c>
      <c r="AD52" s="121"/>
      <c r="AE52" s="121"/>
      <c r="AF52" s="122"/>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5"/>
    </row>
    <row r="53" spans="1:60" ht="19.5" customHeight="1">
      <c r="A53" s="17"/>
      <c r="B53" s="77" t="s">
        <v>198</v>
      </c>
      <c r="C53" s="54"/>
      <c r="D53" s="54"/>
      <c r="E53" s="54"/>
      <c r="F53" s="54"/>
      <c r="G53" s="54"/>
      <c r="H53" s="54"/>
      <c r="I53" s="54"/>
      <c r="J53" s="54"/>
      <c r="K53" s="54"/>
      <c r="L53" s="54"/>
      <c r="M53" s="54"/>
      <c r="N53" s="54"/>
      <c r="O53" s="54"/>
      <c r="P53" s="54"/>
      <c r="Q53" s="54"/>
      <c r="R53" s="54"/>
      <c r="S53" s="54"/>
      <c r="T53" s="54"/>
      <c r="U53" s="54"/>
      <c r="V53" s="54"/>
      <c r="W53" s="54"/>
      <c r="X53" s="54"/>
      <c r="Y53" s="54"/>
      <c r="Z53" s="72"/>
      <c r="AA53" s="131"/>
      <c r="AB53" s="132"/>
      <c r="AC53" s="123"/>
      <c r="AD53" s="124"/>
      <c r="AE53" s="124"/>
      <c r="AF53" s="125"/>
      <c r="AG53" s="36" t="s">
        <v>20</v>
      </c>
      <c r="AH53" s="27" t="s">
        <v>162</v>
      </c>
      <c r="AI53" s="36"/>
      <c r="AJ53" s="36"/>
      <c r="AK53" s="36"/>
      <c r="AL53" s="36"/>
      <c r="AM53" s="36"/>
      <c r="AN53" s="36"/>
      <c r="AO53" s="27"/>
      <c r="AP53" s="27"/>
      <c r="AQ53" s="27"/>
      <c r="AR53" s="109" t="s">
        <v>248</v>
      </c>
      <c r="AS53" s="27"/>
      <c r="AT53" s="27"/>
      <c r="AU53" s="27"/>
      <c r="AV53" s="27"/>
      <c r="AW53" s="27"/>
      <c r="AX53" s="27"/>
      <c r="AY53" s="27"/>
      <c r="AZ53" s="27"/>
      <c r="BA53" s="27"/>
      <c r="BB53" s="27"/>
      <c r="BC53" s="27"/>
      <c r="BD53" s="27"/>
      <c r="BE53" s="27"/>
      <c r="BF53" s="27"/>
      <c r="BG53" s="27"/>
      <c r="BH53" s="28"/>
    </row>
    <row r="54" spans="1:60" ht="19.5" customHeight="1">
      <c r="A54" s="17"/>
      <c r="B54" s="37"/>
      <c r="C54" s="38"/>
      <c r="D54" s="38"/>
      <c r="E54" s="38"/>
      <c r="F54" s="38"/>
      <c r="G54" s="39"/>
      <c r="H54" s="146" t="s">
        <v>36</v>
      </c>
      <c r="I54" s="146"/>
      <c r="J54" s="146"/>
      <c r="K54" s="146"/>
      <c r="L54" s="146"/>
      <c r="M54" s="146"/>
      <c r="N54" s="146" t="s">
        <v>37</v>
      </c>
      <c r="O54" s="146"/>
      <c r="P54" s="146"/>
      <c r="Q54" s="146"/>
      <c r="R54" s="146"/>
      <c r="S54" s="146"/>
      <c r="T54" s="230" t="s">
        <v>38</v>
      </c>
      <c r="U54" s="230"/>
      <c r="V54" s="230"/>
      <c r="W54" s="145" t="s">
        <v>39</v>
      </c>
      <c r="X54" s="145"/>
      <c r="Y54" s="145"/>
      <c r="Z54" s="168"/>
      <c r="AA54" s="131"/>
      <c r="AB54" s="132"/>
      <c r="AC54" s="123"/>
      <c r="AD54" s="124"/>
      <c r="AE54" s="124"/>
      <c r="AF54" s="125"/>
      <c r="AG54" s="36"/>
      <c r="AH54" s="71" t="s">
        <v>42</v>
      </c>
      <c r="AI54" s="33">
        <f>ROUND(ROUNDDOWN(E17/3,1)+ROUNDDOWN((H17+K17)/6,1)+ROUNDDOWN(N17/20,1)+ROUNDDOWN((Q17+T17)/30,1),0)</f>
        <v>0</v>
      </c>
      <c r="AJ54" s="71" t="s">
        <v>43</v>
      </c>
      <c r="AK54" s="33" t="s">
        <v>46</v>
      </c>
      <c r="AL54" s="71" t="s">
        <v>45</v>
      </c>
      <c r="AM54" s="33">
        <f>IF(W16&lt;=90,3.5,2.5)</f>
        <v>3.5</v>
      </c>
      <c r="AN54" s="36"/>
      <c r="AO54" s="27"/>
      <c r="AP54" s="27"/>
      <c r="AQ54" s="27"/>
      <c r="AR54" s="109" t="s">
        <v>249</v>
      </c>
      <c r="AS54" s="27"/>
      <c r="AT54" s="27"/>
      <c r="AU54" s="27"/>
      <c r="AV54" s="27"/>
      <c r="AW54" s="27"/>
      <c r="AX54" s="27"/>
      <c r="AY54" s="27"/>
      <c r="AZ54" s="27"/>
      <c r="BA54" s="27"/>
      <c r="BB54" s="27"/>
      <c r="BC54" s="27"/>
      <c r="BD54" s="27"/>
      <c r="BE54" s="27"/>
      <c r="BF54" s="27"/>
      <c r="BG54" s="27"/>
      <c r="BH54" s="28"/>
    </row>
    <row r="55" spans="1:60" ht="19.5" customHeight="1">
      <c r="A55" s="17"/>
      <c r="B55" s="40"/>
      <c r="C55" s="41"/>
      <c r="D55" s="41"/>
      <c r="E55" s="41"/>
      <c r="F55" s="41"/>
      <c r="G55" s="42"/>
      <c r="H55" s="146" t="s">
        <v>34</v>
      </c>
      <c r="I55" s="146"/>
      <c r="J55" s="146"/>
      <c r="K55" s="146" t="s">
        <v>35</v>
      </c>
      <c r="L55" s="146" t="s">
        <v>35</v>
      </c>
      <c r="M55" s="146"/>
      <c r="N55" s="146" t="s">
        <v>34</v>
      </c>
      <c r="O55" s="146" t="s">
        <v>34</v>
      </c>
      <c r="P55" s="146"/>
      <c r="Q55" s="146" t="s">
        <v>35</v>
      </c>
      <c r="R55" s="146" t="s">
        <v>35</v>
      </c>
      <c r="S55" s="146"/>
      <c r="T55" s="206" t="s">
        <v>7</v>
      </c>
      <c r="U55" s="207"/>
      <c r="V55" s="208"/>
      <c r="W55" s="195" t="s">
        <v>15</v>
      </c>
      <c r="X55" s="195" t="s">
        <v>35</v>
      </c>
      <c r="Y55" s="195"/>
      <c r="Z55" s="168"/>
      <c r="AA55" s="131"/>
      <c r="AB55" s="132"/>
      <c r="AC55" s="123"/>
      <c r="AD55" s="124"/>
      <c r="AE55" s="124"/>
      <c r="AF55" s="125"/>
      <c r="AG55" s="36" t="s">
        <v>219</v>
      </c>
      <c r="AH55" s="27" t="s">
        <v>218</v>
      </c>
      <c r="AI55" s="36"/>
      <c r="AJ55" s="36"/>
      <c r="AK55" s="36"/>
      <c r="AL55" s="36"/>
      <c r="AM55" s="36"/>
      <c r="AN55" s="36"/>
      <c r="AO55" s="27"/>
      <c r="AP55" s="27"/>
      <c r="AQ55" s="27"/>
      <c r="AR55" s="109" t="s">
        <v>250</v>
      </c>
      <c r="AS55" s="27"/>
      <c r="AT55" s="27"/>
      <c r="AU55" s="27"/>
      <c r="AV55" s="27"/>
      <c r="AW55" s="27"/>
      <c r="AX55" s="27"/>
      <c r="AY55" s="27"/>
      <c r="AZ55" s="27"/>
      <c r="BA55" s="27"/>
      <c r="BB55" s="27"/>
      <c r="BC55" s="27"/>
      <c r="BD55" s="27"/>
      <c r="BE55" s="27"/>
      <c r="BF55" s="27"/>
      <c r="BG55" s="27"/>
      <c r="BH55" s="28"/>
    </row>
    <row r="56" spans="1:60" ht="19.5" customHeight="1">
      <c r="A56" s="17"/>
      <c r="B56" s="209" t="s">
        <v>40</v>
      </c>
      <c r="C56" s="210"/>
      <c r="D56" s="210"/>
      <c r="E56" s="210"/>
      <c r="F56" s="210"/>
      <c r="G56" s="211"/>
      <c r="H56" s="147">
        <f>SUM(H57:J59)</f>
        <v>0</v>
      </c>
      <c r="I56" s="147"/>
      <c r="J56" s="147"/>
      <c r="K56" s="147">
        <f>SUM(K57:M59)</f>
        <v>0</v>
      </c>
      <c r="L56" s="147"/>
      <c r="M56" s="147"/>
      <c r="N56" s="238">
        <f>N57</f>
        <v>0</v>
      </c>
      <c r="O56" s="239"/>
      <c r="P56" s="240"/>
      <c r="Q56" s="238">
        <f>SUM(Q57:S59)</f>
        <v>0</v>
      </c>
      <c r="R56" s="239"/>
      <c r="S56" s="240"/>
      <c r="T56" s="215">
        <f>_xlfn.IFERROR(IF(K56=0,H56,H56+(ROUND(Q56/N56,0))),0)</f>
        <v>0</v>
      </c>
      <c r="U56" s="216"/>
      <c r="V56" s="217"/>
      <c r="W56" s="215">
        <f>_xlfn.IFERROR(IF(W17=0,0,AI54+AM54),0)</f>
        <v>0</v>
      </c>
      <c r="X56" s="216"/>
      <c r="Y56" s="217"/>
      <c r="Z56" s="67">
        <f>IF(T56&gt;=W56,1,0)</f>
        <v>1</v>
      </c>
      <c r="AA56" s="131"/>
      <c r="AB56" s="132"/>
      <c r="AC56" s="123"/>
      <c r="AD56" s="124"/>
      <c r="AE56" s="124"/>
      <c r="AF56" s="125"/>
      <c r="AG56" s="36"/>
      <c r="AH56" s="36"/>
      <c r="AI56" s="33">
        <f>ROUND(ROUNDDOWN(N17/20,1)+ROUNDDOWN((Q17+T17)/30,1),0)</f>
        <v>0</v>
      </c>
      <c r="AJ56" s="36"/>
      <c r="AK56" s="36"/>
      <c r="AL56" s="36"/>
      <c r="AM56" s="36"/>
      <c r="AN56" s="36"/>
      <c r="AO56" s="27"/>
      <c r="AP56" s="27"/>
      <c r="AQ56" s="27"/>
      <c r="AR56" s="27"/>
      <c r="AS56" s="27"/>
      <c r="AT56" s="27"/>
      <c r="AU56" s="27"/>
      <c r="AV56" s="27"/>
      <c r="AW56" s="27"/>
      <c r="AX56" s="27"/>
      <c r="AY56" s="27"/>
      <c r="AZ56" s="27"/>
      <c r="BA56" s="27"/>
      <c r="BB56" s="27"/>
      <c r="BC56" s="27"/>
      <c r="BD56" s="27"/>
      <c r="BE56" s="27"/>
      <c r="BF56" s="27"/>
      <c r="BG56" s="27"/>
      <c r="BH56" s="28"/>
    </row>
    <row r="57" spans="1:60" ht="19.5" customHeight="1">
      <c r="A57" s="17"/>
      <c r="B57" s="43"/>
      <c r="C57" s="165" t="s">
        <v>199</v>
      </c>
      <c r="D57" s="166"/>
      <c r="E57" s="166"/>
      <c r="F57" s="166"/>
      <c r="G57" s="167"/>
      <c r="H57" s="151"/>
      <c r="I57" s="151"/>
      <c r="J57" s="151"/>
      <c r="K57" s="151"/>
      <c r="L57" s="151"/>
      <c r="M57" s="151"/>
      <c r="N57" s="218"/>
      <c r="O57" s="219"/>
      <c r="P57" s="220"/>
      <c r="Q57" s="235"/>
      <c r="R57" s="236"/>
      <c r="S57" s="237"/>
      <c r="T57" s="215">
        <f>_xlfn.IFERROR(IF(K57=0,H57,H57+(ROUNDDOWN(Q57/N57,0))),0)</f>
        <v>0</v>
      </c>
      <c r="U57" s="216"/>
      <c r="V57" s="217"/>
      <c r="W57" s="169">
        <f>W56-W59</f>
        <v>0</v>
      </c>
      <c r="X57" s="170"/>
      <c r="Y57" s="171"/>
      <c r="Z57" s="101"/>
      <c r="AA57" s="131"/>
      <c r="AB57" s="132"/>
      <c r="AC57" s="123"/>
      <c r="AD57" s="124"/>
      <c r="AE57" s="124"/>
      <c r="AF57" s="125"/>
      <c r="AG57" s="36" t="s">
        <v>20</v>
      </c>
      <c r="AH57" s="27" t="s">
        <v>44</v>
      </c>
      <c r="AI57" s="36"/>
      <c r="AJ57" s="36"/>
      <c r="AK57" s="36"/>
      <c r="AL57" s="36"/>
      <c r="AM57" s="36"/>
      <c r="AN57" s="36"/>
      <c r="AO57" s="27"/>
      <c r="AP57" s="27"/>
      <c r="AQ57" s="27"/>
      <c r="AR57" s="27"/>
      <c r="AS57" s="27"/>
      <c r="AT57" s="27"/>
      <c r="AU57" s="27"/>
      <c r="AV57" s="27"/>
      <c r="AW57" s="27"/>
      <c r="AX57" s="27"/>
      <c r="AY57" s="27"/>
      <c r="AZ57" s="27"/>
      <c r="BA57" s="27"/>
      <c r="BB57" s="27"/>
      <c r="BC57" s="27"/>
      <c r="BD57" s="27"/>
      <c r="BE57" s="27"/>
      <c r="BF57" s="27"/>
      <c r="BG57" s="27"/>
      <c r="BH57" s="28"/>
    </row>
    <row r="58" spans="1:60" ht="19.5" customHeight="1">
      <c r="A58" s="17"/>
      <c r="B58" s="44"/>
      <c r="C58" s="165" t="s">
        <v>197</v>
      </c>
      <c r="D58" s="166"/>
      <c r="E58" s="166"/>
      <c r="F58" s="166"/>
      <c r="G58" s="167"/>
      <c r="H58" s="151"/>
      <c r="I58" s="151"/>
      <c r="J58" s="151"/>
      <c r="K58" s="151"/>
      <c r="L58" s="151"/>
      <c r="M58" s="151"/>
      <c r="N58" s="221"/>
      <c r="O58" s="222"/>
      <c r="P58" s="223"/>
      <c r="Q58" s="235"/>
      <c r="R58" s="236"/>
      <c r="S58" s="237"/>
      <c r="T58" s="215">
        <f>_xlfn.IFERROR(IF(K58=0,H58,H58+(ROUNDDOWN(Q58/N57,0))),0)</f>
        <v>0</v>
      </c>
      <c r="U58" s="216"/>
      <c r="V58" s="217"/>
      <c r="W58" s="172"/>
      <c r="X58" s="173"/>
      <c r="Y58" s="174"/>
      <c r="Z58" s="67">
        <f>IF(T58+AK60&gt;=W57-AI60,1,0)</f>
        <v>1</v>
      </c>
      <c r="AA58" s="131"/>
      <c r="AB58" s="132"/>
      <c r="AC58" s="123"/>
      <c r="AD58" s="124"/>
      <c r="AE58" s="124"/>
      <c r="AF58" s="125"/>
      <c r="AG58" s="36"/>
      <c r="AH58" s="71" t="s">
        <v>42</v>
      </c>
      <c r="AI58" s="33">
        <f>AI54</f>
        <v>0</v>
      </c>
      <c r="AJ58" s="71" t="s">
        <v>43</v>
      </c>
      <c r="AK58" s="33">
        <f>ROUND(ROUNDDOWN(E17/3,1)+ROUNDDOWN((H17+K17)/6,1),0)+ROUNDUP(AI56/3,0)</f>
        <v>0</v>
      </c>
      <c r="AL58" s="36"/>
      <c r="AM58" s="36"/>
      <c r="AN58" s="36"/>
      <c r="AO58" s="27"/>
      <c r="AP58" s="27"/>
      <c r="AQ58" s="27"/>
      <c r="AR58" s="27"/>
      <c r="AS58" s="27"/>
      <c r="AT58" s="27"/>
      <c r="AU58" s="27"/>
      <c r="AV58" s="27"/>
      <c r="AW58" s="27"/>
      <c r="AX58" s="27"/>
      <c r="AY58" s="27"/>
      <c r="AZ58" s="27"/>
      <c r="BA58" s="27"/>
      <c r="BB58" s="27"/>
      <c r="BC58" s="27"/>
      <c r="BD58" s="27"/>
      <c r="BE58" s="27"/>
      <c r="BF58" s="27"/>
      <c r="BG58" s="27"/>
      <c r="BH58" s="28"/>
    </row>
    <row r="59" spans="1:60" ht="19.5" customHeight="1">
      <c r="A59" s="17"/>
      <c r="B59" s="45"/>
      <c r="C59" s="165" t="s">
        <v>196</v>
      </c>
      <c r="D59" s="166"/>
      <c r="E59" s="166"/>
      <c r="F59" s="166"/>
      <c r="G59" s="167"/>
      <c r="H59" s="151"/>
      <c r="I59" s="151"/>
      <c r="J59" s="151"/>
      <c r="K59" s="151"/>
      <c r="L59" s="151"/>
      <c r="M59" s="151"/>
      <c r="N59" s="224"/>
      <c r="O59" s="225"/>
      <c r="P59" s="226"/>
      <c r="Q59" s="196"/>
      <c r="R59" s="196"/>
      <c r="S59" s="196"/>
      <c r="T59" s="215">
        <f>_xlfn.IFERROR(IF(K59=0,H59,H59+(ROUNDDOWN(Q59/N57,0))),0)</f>
        <v>0</v>
      </c>
      <c r="U59" s="216"/>
      <c r="V59" s="217"/>
      <c r="W59" s="227">
        <f>AK58-AI60</f>
        <v>0</v>
      </c>
      <c r="X59" s="228"/>
      <c r="Y59" s="229"/>
      <c r="Z59" s="67">
        <f>IF(T59&gt;=W59,1,0)</f>
        <v>1</v>
      </c>
      <c r="AA59" s="131"/>
      <c r="AB59" s="132"/>
      <c r="AC59" s="123"/>
      <c r="AD59" s="124"/>
      <c r="AE59" s="124"/>
      <c r="AF59" s="125"/>
      <c r="AG59" s="36" t="s">
        <v>20</v>
      </c>
      <c r="AH59" s="27" t="s">
        <v>241</v>
      </c>
      <c r="AI59" s="36"/>
      <c r="AJ59" s="36"/>
      <c r="AK59" s="36"/>
      <c r="AL59" s="27"/>
      <c r="AM59" s="36"/>
      <c r="AN59" s="36"/>
      <c r="AO59" s="27"/>
      <c r="AP59" s="27"/>
      <c r="AQ59" s="27"/>
      <c r="AR59" s="27"/>
      <c r="AS59" s="27"/>
      <c r="AT59" s="27"/>
      <c r="AU59" s="27"/>
      <c r="AV59" s="27"/>
      <c r="AW59" s="27"/>
      <c r="AX59" s="27"/>
      <c r="AY59" s="27"/>
      <c r="AZ59" s="27"/>
      <c r="BA59" s="27"/>
      <c r="BB59" s="27"/>
      <c r="BC59" s="27"/>
      <c r="BD59" s="27"/>
      <c r="BE59" s="27"/>
      <c r="BF59" s="27"/>
      <c r="BG59" s="27"/>
      <c r="BH59" s="28"/>
    </row>
    <row r="60" spans="1:60" ht="19.5" customHeight="1">
      <c r="A60" s="17"/>
      <c r="B60" s="110" t="s">
        <v>244</v>
      </c>
      <c r="C60" s="113"/>
      <c r="D60" s="113"/>
      <c r="E60" s="113"/>
      <c r="F60" s="113"/>
      <c r="G60" s="113"/>
      <c r="H60" s="107"/>
      <c r="I60" s="107"/>
      <c r="J60" s="107"/>
      <c r="K60" s="107"/>
      <c r="L60" s="107"/>
      <c r="M60" s="107"/>
      <c r="N60" s="114"/>
      <c r="O60" s="114"/>
      <c r="P60" s="114"/>
      <c r="Q60" s="114"/>
      <c r="R60" s="114"/>
      <c r="S60" s="114"/>
      <c r="T60" s="107"/>
      <c r="U60" s="107"/>
      <c r="V60" s="107"/>
      <c r="W60" s="107"/>
      <c r="X60" s="107"/>
      <c r="Y60" s="107"/>
      <c r="Z60" s="115"/>
      <c r="AA60" s="131"/>
      <c r="AB60" s="132"/>
      <c r="AC60" s="123"/>
      <c r="AD60" s="124"/>
      <c r="AE60" s="124"/>
      <c r="AF60" s="125"/>
      <c r="AG60" s="36"/>
      <c r="AH60" s="98" t="s">
        <v>242</v>
      </c>
      <c r="AI60" s="33">
        <f>IF(T59&gt;AK58,0,MIN(AK58-T59,T57))</f>
        <v>0</v>
      </c>
      <c r="AJ60" s="98" t="s">
        <v>243</v>
      </c>
      <c r="AK60" s="100">
        <f>T57-AI60</f>
        <v>0</v>
      </c>
      <c r="AL60" s="36"/>
      <c r="AM60" s="47"/>
      <c r="AN60" s="47"/>
      <c r="AO60" s="30"/>
      <c r="AP60" s="30"/>
      <c r="AQ60" s="30"/>
      <c r="AR60" s="30"/>
      <c r="AS60" s="30"/>
      <c r="AT60" s="30"/>
      <c r="AU60" s="30"/>
      <c r="AV60" s="30"/>
      <c r="AW60" s="30"/>
      <c r="AX60" s="30"/>
      <c r="AY60" s="30"/>
      <c r="AZ60" s="30"/>
      <c r="BA60" s="30"/>
      <c r="BB60" s="30"/>
      <c r="BC60" s="30"/>
      <c r="BD60" s="30"/>
      <c r="BE60" s="30"/>
      <c r="BF60" s="30"/>
      <c r="BG60" s="30"/>
      <c r="BH60" s="31"/>
    </row>
    <row r="61" spans="1:60" ht="19.5" customHeight="1">
      <c r="A61" s="19"/>
      <c r="B61" s="119" t="s">
        <v>251</v>
      </c>
      <c r="C61" s="116"/>
      <c r="D61" s="116"/>
      <c r="E61" s="116"/>
      <c r="F61" s="116"/>
      <c r="G61" s="116"/>
      <c r="H61" s="108"/>
      <c r="I61" s="108"/>
      <c r="J61" s="108"/>
      <c r="K61" s="108"/>
      <c r="L61" s="108"/>
      <c r="M61" s="108"/>
      <c r="N61" s="117"/>
      <c r="O61" s="117"/>
      <c r="P61" s="117"/>
      <c r="Q61" s="117"/>
      <c r="R61" s="117"/>
      <c r="S61" s="117"/>
      <c r="T61" s="108"/>
      <c r="U61" s="108"/>
      <c r="V61" s="108"/>
      <c r="W61" s="108"/>
      <c r="X61" s="108"/>
      <c r="Y61" s="108"/>
      <c r="Z61" s="118"/>
      <c r="AA61" s="133"/>
      <c r="AB61" s="134"/>
      <c r="AC61" s="126"/>
      <c r="AD61" s="127"/>
      <c r="AE61" s="127"/>
      <c r="AF61" s="128"/>
      <c r="AG61" s="36"/>
      <c r="AH61" s="111"/>
      <c r="AI61" s="36"/>
      <c r="AJ61" s="111"/>
      <c r="AK61" s="112"/>
      <c r="AL61" s="36"/>
      <c r="AM61" s="36"/>
      <c r="AN61" s="36"/>
      <c r="AO61" s="27"/>
      <c r="AP61" s="27"/>
      <c r="AQ61" s="27"/>
      <c r="AR61" s="27"/>
      <c r="AS61" s="27"/>
      <c r="AT61" s="27"/>
      <c r="AU61" s="27"/>
      <c r="AV61" s="27"/>
      <c r="AW61" s="27"/>
      <c r="AX61" s="27"/>
      <c r="AY61" s="27"/>
      <c r="AZ61" s="27"/>
      <c r="BA61" s="27"/>
      <c r="BB61" s="27"/>
      <c r="BC61" s="27"/>
      <c r="BD61" s="27"/>
      <c r="BE61" s="27"/>
      <c r="BF61" s="27"/>
      <c r="BG61" s="27"/>
      <c r="BH61" s="28"/>
    </row>
    <row r="62" spans="1:60" ht="19.5" customHeight="1">
      <c r="A62" s="17" t="s">
        <v>204</v>
      </c>
      <c r="B62" s="64" t="s">
        <v>200</v>
      </c>
      <c r="C62" s="73"/>
      <c r="D62" s="73"/>
      <c r="E62" s="73"/>
      <c r="F62" s="73"/>
      <c r="G62" s="73"/>
      <c r="H62" s="74"/>
      <c r="I62" s="74"/>
      <c r="J62" s="74"/>
      <c r="K62" s="74"/>
      <c r="L62" s="74"/>
      <c r="M62" s="74"/>
      <c r="N62" s="78"/>
      <c r="O62" s="78"/>
      <c r="P62" s="78"/>
      <c r="Q62" s="78"/>
      <c r="R62" s="78"/>
      <c r="S62" s="78"/>
      <c r="T62" s="74"/>
      <c r="U62" s="74"/>
      <c r="V62" s="74"/>
      <c r="W62" s="74"/>
      <c r="X62" s="74"/>
      <c r="Y62" s="74"/>
      <c r="Z62" s="67"/>
      <c r="AA62" s="129" t="str">
        <f>IF(H65&gt;=N65,"適","否")</f>
        <v>適</v>
      </c>
      <c r="AB62" s="130"/>
      <c r="AC62" s="320" t="s">
        <v>240</v>
      </c>
      <c r="AD62" s="321"/>
      <c r="AE62" s="321"/>
      <c r="AF62" s="322"/>
      <c r="AG62" s="36"/>
      <c r="AH62" s="27"/>
      <c r="AI62" s="36"/>
      <c r="AJ62" s="36"/>
      <c r="AK62" s="36"/>
      <c r="AL62" s="36"/>
      <c r="AM62" s="36"/>
      <c r="AN62" s="36"/>
      <c r="AO62" s="27"/>
      <c r="AP62" s="27"/>
      <c r="AQ62" s="27"/>
      <c r="AR62" s="27"/>
      <c r="AS62" s="27"/>
      <c r="AT62" s="27"/>
      <c r="AU62" s="27"/>
      <c r="AV62" s="27"/>
      <c r="AW62" s="27"/>
      <c r="AX62" s="27"/>
      <c r="AY62" s="27"/>
      <c r="AZ62" s="27"/>
      <c r="BA62" s="27"/>
      <c r="BB62" s="27"/>
      <c r="BC62" s="27"/>
      <c r="BD62" s="27"/>
      <c r="BE62" s="27"/>
      <c r="BF62" s="27"/>
      <c r="BG62" s="27"/>
      <c r="BH62" s="28"/>
    </row>
    <row r="63" spans="1:60" ht="19.5" customHeight="1">
      <c r="A63" s="17"/>
      <c r="B63" s="77" t="s">
        <v>239</v>
      </c>
      <c r="C63" s="73"/>
      <c r="D63" s="73"/>
      <c r="E63" s="73"/>
      <c r="F63" s="73"/>
      <c r="G63" s="73"/>
      <c r="H63" s="74"/>
      <c r="I63" s="74"/>
      <c r="J63" s="74"/>
      <c r="K63" s="74"/>
      <c r="L63" s="74"/>
      <c r="M63" s="74"/>
      <c r="N63" s="78"/>
      <c r="O63" s="78"/>
      <c r="P63" s="78"/>
      <c r="Q63" s="78"/>
      <c r="R63" s="78"/>
      <c r="S63" s="78"/>
      <c r="T63" s="74"/>
      <c r="U63" s="74"/>
      <c r="V63" s="74"/>
      <c r="W63" s="74"/>
      <c r="X63" s="74"/>
      <c r="Y63" s="74"/>
      <c r="Z63" s="67"/>
      <c r="AA63" s="131"/>
      <c r="AB63" s="132"/>
      <c r="AC63" s="320"/>
      <c r="AD63" s="321"/>
      <c r="AE63" s="321"/>
      <c r="AF63" s="322"/>
      <c r="AG63" s="36"/>
      <c r="AH63" s="27"/>
      <c r="AI63" s="36"/>
      <c r="AJ63" s="36"/>
      <c r="AK63" s="36"/>
      <c r="AL63" s="36"/>
      <c r="AM63" s="36"/>
      <c r="AN63" s="36"/>
      <c r="AO63" s="27"/>
      <c r="AP63" s="27"/>
      <c r="AQ63" s="27"/>
      <c r="AR63" s="27"/>
      <c r="AS63" s="27"/>
      <c r="AT63" s="27"/>
      <c r="AU63" s="27"/>
      <c r="AV63" s="27"/>
      <c r="AW63" s="27"/>
      <c r="AX63" s="27"/>
      <c r="AY63" s="27"/>
      <c r="AZ63" s="27"/>
      <c r="BA63" s="27"/>
      <c r="BB63" s="27"/>
      <c r="BC63" s="27"/>
      <c r="BD63" s="27"/>
      <c r="BE63" s="27"/>
      <c r="BF63" s="27"/>
      <c r="BG63" s="27"/>
      <c r="BH63" s="28"/>
    </row>
    <row r="64" spans="1:60" ht="19.5" customHeight="1">
      <c r="A64" s="17"/>
      <c r="B64" s="142"/>
      <c r="C64" s="143"/>
      <c r="D64" s="143"/>
      <c r="E64" s="143"/>
      <c r="F64" s="143"/>
      <c r="G64" s="144"/>
      <c r="H64" s="231" t="s">
        <v>201</v>
      </c>
      <c r="I64" s="231"/>
      <c r="J64" s="231"/>
      <c r="K64" s="231"/>
      <c r="L64" s="231"/>
      <c r="M64" s="231"/>
      <c r="N64" s="232" t="s">
        <v>203</v>
      </c>
      <c r="O64" s="233"/>
      <c r="P64" s="233"/>
      <c r="Q64" s="233"/>
      <c r="R64" s="233"/>
      <c r="S64" s="234"/>
      <c r="T64" s="75"/>
      <c r="U64" s="74"/>
      <c r="V64" s="74"/>
      <c r="W64" s="74"/>
      <c r="X64" s="74"/>
      <c r="Y64" s="74"/>
      <c r="Z64" s="67"/>
      <c r="AA64" s="131"/>
      <c r="AB64" s="132"/>
      <c r="AC64" s="320"/>
      <c r="AD64" s="321"/>
      <c r="AE64" s="321"/>
      <c r="AF64" s="322"/>
      <c r="AG64" s="36"/>
      <c r="AH64" s="27"/>
      <c r="AI64" s="36"/>
      <c r="AJ64" s="36"/>
      <c r="AK64" s="36"/>
      <c r="AL64" s="36"/>
      <c r="AM64" s="36"/>
      <c r="AN64" s="36"/>
      <c r="AO64" s="27"/>
      <c r="AP64" s="27"/>
      <c r="AQ64" s="27"/>
      <c r="AR64" s="27"/>
      <c r="AS64" s="27"/>
      <c r="AT64" s="27"/>
      <c r="AU64" s="27"/>
      <c r="AV64" s="27"/>
      <c r="AW64" s="27"/>
      <c r="AX64" s="27"/>
      <c r="AY64" s="27"/>
      <c r="AZ64" s="27"/>
      <c r="BA64" s="27"/>
      <c r="BB64" s="27"/>
      <c r="BC64" s="27"/>
      <c r="BD64" s="27"/>
      <c r="BE64" s="27"/>
      <c r="BF64" s="27"/>
      <c r="BG64" s="27"/>
      <c r="BH64" s="28"/>
    </row>
    <row r="65" spans="1:60" ht="19.5" customHeight="1">
      <c r="A65" s="17"/>
      <c r="B65" s="145" t="s">
        <v>202</v>
      </c>
      <c r="C65" s="146"/>
      <c r="D65" s="146"/>
      <c r="E65" s="146"/>
      <c r="F65" s="146"/>
      <c r="G65" s="146"/>
      <c r="H65" s="147">
        <f>SUM(H66:M67)</f>
        <v>0</v>
      </c>
      <c r="I65" s="147"/>
      <c r="J65" s="147"/>
      <c r="K65" s="147"/>
      <c r="L65" s="147"/>
      <c r="M65" s="147"/>
      <c r="N65" s="212">
        <f>U21</f>
        <v>0</v>
      </c>
      <c r="O65" s="213"/>
      <c r="P65" s="213"/>
      <c r="Q65" s="213"/>
      <c r="R65" s="213"/>
      <c r="S65" s="214"/>
      <c r="T65" s="75"/>
      <c r="U65" s="74"/>
      <c r="V65" s="74"/>
      <c r="W65" s="74"/>
      <c r="X65" s="74"/>
      <c r="Y65" s="74"/>
      <c r="Z65" s="67"/>
      <c r="AA65" s="131"/>
      <c r="AB65" s="132"/>
      <c r="AC65" s="320"/>
      <c r="AD65" s="321"/>
      <c r="AE65" s="321"/>
      <c r="AF65" s="322"/>
      <c r="AG65" s="36"/>
      <c r="AH65" s="27"/>
      <c r="AI65" s="36"/>
      <c r="AJ65" s="36"/>
      <c r="AK65" s="36"/>
      <c r="AL65" s="36"/>
      <c r="AM65" s="36"/>
      <c r="AN65" s="36"/>
      <c r="AO65" s="27"/>
      <c r="AP65" s="27"/>
      <c r="AQ65" s="27"/>
      <c r="AR65" s="27"/>
      <c r="AS65" s="27"/>
      <c r="AT65" s="27"/>
      <c r="AU65" s="27"/>
      <c r="AV65" s="27"/>
      <c r="AW65" s="27"/>
      <c r="AX65" s="27"/>
      <c r="AY65" s="27"/>
      <c r="AZ65" s="27"/>
      <c r="BA65" s="27"/>
      <c r="BB65" s="27"/>
      <c r="BC65" s="27"/>
      <c r="BD65" s="27"/>
      <c r="BE65" s="27"/>
      <c r="BF65" s="27"/>
      <c r="BG65" s="27"/>
      <c r="BH65" s="28"/>
    </row>
    <row r="66" spans="1:60" ht="19.5" customHeight="1">
      <c r="A66" s="17"/>
      <c r="B66" s="76"/>
      <c r="C66" s="165" t="s">
        <v>199</v>
      </c>
      <c r="D66" s="166"/>
      <c r="E66" s="166"/>
      <c r="F66" s="166"/>
      <c r="G66" s="167"/>
      <c r="H66" s="148"/>
      <c r="I66" s="149"/>
      <c r="J66" s="149"/>
      <c r="K66" s="149"/>
      <c r="L66" s="149"/>
      <c r="M66" s="150"/>
      <c r="N66" s="136"/>
      <c r="O66" s="137"/>
      <c r="P66" s="137"/>
      <c r="Q66" s="137"/>
      <c r="R66" s="137"/>
      <c r="S66" s="138"/>
      <c r="T66" s="75"/>
      <c r="U66" s="74"/>
      <c r="V66" s="74"/>
      <c r="W66" s="74"/>
      <c r="X66" s="74"/>
      <c r="Y66" s="74"/>
      <c r="Z66" s="67"/>
      <c r="AA66" s="131"/>
      <c r="AB66" s="132"/>
      <c r="AC66" s="320"/>
      <c r="AD66" s="321"/>
      <c r="AE66" s="321"/>
      <c r="AF66" s="322"/>
      <c r="AG66" s="36"/>
      <c r="AH66" s="27"/>
      <c r="AI66" s="36"/>
      <c r="AJ66" s="36"/>
      <c r="AK66" s="36"/>
      <c r="AL66" s="36"/>
      <c r="AM66" s="36"/>
      <c r="AN66" s="36"/>
      <c r="AO66" s="27"/>
      <c r="AP66" s="27"/>
      <c r="AQ66" s="27"/>
      <c r="AR66" s="27"/>
      <c r="AS66" s="27"/>
      <c r="AT66" s="27"/>
      <c r="AU66" s="27"/>
      <c r="AV66" s="27"/>
      <c r="AW66" s="27"/>
      <c r="AX66" s="27"/>
      <c r="AY66" s="27"/>
      <c r="AZ66" s="27"/>
      <c r="BA66" s="27"/>
      <c r="BB66" s="27"/>
      <c r="BC66" s="27"/>
      <c r="BD66" s="27"/>
      <c r="BE66" s="27"/>
      <c r="BF66" s="27"/>
      <c r="BG66" s="27"/>
      <c r="BH66" s="28"/>
    </row>
    <row r="67" spans="1:60" ht="19.5" customHeight="1">
      <c r="A67" s="17"/>
      <c r="B67" s="45"/>
      <c r="C67" s="165" t="s">
        <v>197</v>
      </c>
      <c r="D67" s="166"/>
      <c r="E67" s="166"/>
      <c r="F67" s="166"/>
      <c r="G67" s="167"/>
      <c r="H67" s="148"/>
      <c r="I67" s="149"/>
      <c r="J67" s="149"/>
      <c r="K67" s="149"/>
      <c r="L67" s="149"/>
      <c r="M67" s="150"/>
      <c r="N67" s="139"/>
      <c r="O67" s="140"/>
      <c r="P67" s="140"/>
      <c r="Q67" s="140"/>
      <c r="R67" s="140"/>
      <c r="S67" s="141"/>
      <c r="T67" s="75"/>
      <c r="U67" s="74"/>
      <c r="V67" s="74"/>
      <c r="W67" s="74"/>
      <c r="X67" s="74"/>
      <c r="Y67" s="74"/>
      <c r="Z67" s="67"/>
      <c r="AA67" s="131"/>
      <c r="AB67" s="132"/>
      <c r="AC67" s="320"/>
      <c r="AD67" s="321"/>
      <c r="AE67" s="321"/>
      <c r="AF67" s="322"/>
      <c r="AG67" s="36"/>
      <c r="AH67" s="27"/>
      <c r="AI67" s="36"/>
      <c r="AJ67" s="36"/>
      <c r="AK67" s="36"/>
      <c r="AL67" s="36"/>
      <c r="AM67" s="36"/>
      <c r="AN67" s="36"/>
      <c r="AO67" s="27"/>
      <c r="AP67" s="27"/>
      <c r="AQ67" s="27"/>
      <c r="AR67" s="27"/>
      <c r="AS67" s="27"/>
      <c r="AT67" s="27"/>
      <c r="AU67" s="27"/>
      <c r="AV67" s="27"/>
      <c r="AW67" s="27"/>
      <c r="AX67" s="27"/>
      <c r="AY67" s="27"/>
      <c r="AZ67" s="27"/>
      <c r="BA67" s="27"/>
      <c r="BB67" s="27"/>
      <c r="BC67" s="27"/>
      <c r="BD67" s="27"/>
      <c r="BE67" s="27"/>
      <c r="BF67" s="27"/>
      <c r="BG67" s="27"/>
      <c r="BH67" s="28"/>
    </row>
    <row r="68" spans="1:60" ht="9.75" customHeight="1">
      <c r="A68" s="17"/>
      <c r="B68" s="79"/>
      <c r="C68" s="79"/>
      <c r="D68" s="79"/>
      <c r="E68" s="79"/>
      <c r="F68" s="79"/>
      <c r="G68" s="79"/>
      <c r="H68" s="79"/>
      <c r="I68" s="79"/>
      <c r="J68" s="79"/>
      <c r="K68" s="79"/>
      <c r="L68" s="79"/>
      <c r="M68" s="79"/>
      <c r="N68" s="79"/>
      <c r="O68" s="79"/>
      <c r="P68" s="79"/>
      <c r="Q68" s="79"/>
      <c r="R68" s="79"/>
      <c r="S68" s="79"/>
      <c r="T68" s="79"/>
      <c r="U68" s="79"/>
      <c r="V68" s="79"/>
      <c r="W68" s="79"/>
      <c r="X68" s="79"/>
      <c r="Y68" s="79"/>
      <c r="Z68" s="1"/>
      <c r="AA68" s="133"/>
      <c r="AB68" s="134"/>
      <c r="AC68" s="320"/>
      <c r="AD68" s="321"/>
      <c r="AE68" s="321"/>
      <c r="AF68" s="322"/>
      <c r="AG68" s="36"/>
      <c r="AH68" s="47"/>
      <c r="AI68" s="47"/>
      <c r="AJ68" s="47"/>
      <c r="AK68" s="47"/>
      <c r="AL68" s="36"/>
      <c r="AM68" s="36"/>
      <c r="AN68" s="36"/>
      <c r="AO68" s="27"/>
      <c r="AP68" s="27"/>
      <c r="AQ68" s="27"/>
      <c r="AR68" s="27"/>
      <c r="AS68" s="27"/>
      <c r="AT68" s="27"/>
      <c r="AU68" s="27"/>
      <c r="AV68" s="27"/>
      <c r="AW68" s="27"/>
      <c r="AX68" s="27"/>
      <c r="AY68" s="27"/>
      <c r="AZ68" s="27"/>
      <c r="BA68" s="27"/>
      <c r="BB68" s="27"/>
      <c r="BC68" s="27"/>
      <c r="BD68" s="27"/>
      <c r="BE68" s="27"/>
      <c r="BF68" s="27"/>
      <c r="BG68" s="27"/>
      <c r="BH68" s="28"/>
    </row>
    <row r="69" spans="1:60" ht="19.5" customHeight="1">
      <c r="A69" s="26" t="s">
        <v>205</v>
      </c>
      <c r="B69" s="156" t="s">
        <v>163</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7"/>
      <c r="AA69" s="129" t="str">
        <f>IF(SUM(Z72:Z73)=2,"適","否")</f>
        <v>否</v>
      </c>
      <c r="AB69" s="130"/>
      <c r="AC69" s="320" t="s">
        <v>226</v>
      </c>
      <c r="AD69" s="327"/>
      <c r="AE69" s="327"/>
      <c r="AF69" s="328"/>
      <c r="AG69" s="46"/>
      <c r="AH69" s="27"/>
      <c r="AI69" s="36"/>
      <c r="AJ69" s="36"/>
      <c r="AK69" s="36"/>
      <c r="AL69" s="46"/>
      <c r="AM69" s="46"/>
      <c r="AN69" s="46"/>
      <c r="AO69" s="24"/>
      <c r="AP69" s="24"/>
      <c r="AQ69" s="24"/>
      <c r="AR69" s="24"/>
      <c r="AS69" s="24"/>
      <c r="AT69" s="24"/>
      <c r="AU69" s="24"/>
      <c r="AV69" s="24"/>
      <c r="AW69" s="24"/>
      <c r="AX69" s="24"/>
      <c r="AY69" s="24"/>
      <c r="AZ69" s="24"/>
      <c r="BA69" s="24"/>
      <c r="BB69" s="24"/>
      <c r="BC69" s="24"/>
      <c r="BD69" s="24"/>
      <c r="BE69" s="24"/>
      <c r="BF69" s="24"/>
      <c r="BG69" s="24"/>
      <c r="BH69" s="25"/>
    </row>
    <row r="70" spans="1:60" ht="19.5" customHeight="1">
      <c r="A70" s="17"/>
      <c r="B70" s="37"/>
      <c r="C70" s="38"/>
      <c r="D70" s="38"/>
      <c r="E70" s="38"/>
      <c r="F70" s="38"/>
      <c r="G70" s="39"/>
      <c r="H70" s="146" t="s">
        <v>36</v>
      </c>
      <c r="I70" s="146"/>
      <c r="J70" s="146"/>
      <c r="K70" s="146"/>
      <c r="L70" s="146"/>
      <c r="M70" s="146"/>
      <c r="N70" s="146" t="s">
        <v>37</v>
      </c>
      <c r="O70" s="146"/>
      <c r="P70" s="146"/>
      <c r="Q70" s="146"/>
      <c r="R70" s="146"/>
      <c r="S70" s="146"/>
      <c r="T70" s="230" t="s">
        <v>38</v>
      </c>
      <c r="U70" s="230"/>
      <c r="V70" s="230"/>
      <c r="W70" s="145" t="s">
        <v>39</v>
      </c>
      <c r="X70" s="145"/>
      <c r="Y70" s="145"/>
      <c r="Z70" s="1"/>
      <c r="AA70" s="131"/>
      <c r="AB70" s="132"/>
      <c r="AC70" s="326"/>
      <c r="AD70" s="327"/>
      <c r="AE70" s="327"/>
      <c r="AF70" s="328"/>
      <c r="AG70" s="36" t="s">
        <v>20</v>
      </c>
      <c r="AH70" s="27" t="s">
        <v>47</v>
      </c>
      <c r="AI70" s="36"/>
      <c r="AJ70" s="36"/>
      <c r="AK70" s="36"/>
      <c r="AL70" s="27"/>
      <c r="AM70" s="27"/>
      <c r="AN70" s="27"/>
      <c r="AO70" s="27"/>
      <c r="AP70" s="27"/>
      <c r="AQ70" s="27"/>
      <c r="AR70" s="27"/>
      <c r="AS70" s="27"/>
      <c r="AT70" s="27"/>
      <c r="AU70" s="27"/>
      <c r="AV70" s="27"/>
      <c r="AW70" s="27"/>
      <c r="AX70" s="27"/>
      <c r="AY70" s="27"/>
      <c r="AZ70" s="27"/>
      <c r="BA70" s="27"/>
      <c r="BB70" s="27"/>
      <c r="BC70" s="27"/>
      <c r="BD70" s="27"/>
      <c r="BE70" s="27"/>
      <c r="BF70" s="27"/>
      <c r="BG70" s="27"/>
      <c r="BH70" s="28"/>
    </row>
    <row r="71" spans="1:60" ht="19.5" customHeight="1">
      <c r="A71" s="17"/>
      <c r="B71" s="40"/>
      <c r="C71" s="41"/>
      <c r="D71" s="41"/>
      <c r="E71" s="41"/>
      <c r="F71" s="41"/>
      <c r="G71" s="42"/>
      <c r="H71" s="146" t="s">
        <v>34</v>
      </c>
      <c r="I71" s="146"/>
      <c r="J71" s="146"/>
      <c r="K71" s="146" t="s">
        <v>35</v>
      </c>
      <c r="L71" s="146" t="s">
        <v>35</v>
      </c>
      <c r="M71" s="146"/>
      <c r="N71" s="146" t="s">
        <v>34</v>
      </c>
      <c r="O71" s="146" t="s">
        <v>34</v>
      </c>
      <c r="P71" s="146"/>
      <c r="Q71" s="146" t="s">
        <v>35</v>
      </c>
      <c r="R71" s="146" t="s">
        <v>35</v>
      </c>
      <c r="S71" s="146"/>
      <c r="T71" s="206" t="s">
        <v>7</v>
      </c>
      <c r="U71" s="207"/>
      <c r="V71" s="208"/>
      <c r="W71" s="195" t="s">
        <v>15</v>
      </c>
      <c r="X71" s="195" t="s">
        <v>35</v>
      </c>
      <c r="Y71" s="195"/>
      <c r="Z71" s="1"/>
      <c r="AA71" s="131"/>
      <c r="AB71" s="132"/>
      <c r="AC71" s="326"/>
      <c r="AD71" s="327"/>
      <c r="AE71" s="327"/>
      <c r="AF71" s="328"/>
      <c r="AG71" s="97"/>
      <c r="AH71" s="33">
        <f>IF(OR(B26="○",AH103=0),0,IF(W16&gt;=41,2,1))</f>
        <v>0</v>
      </c>
      <c r="AI71" s="32"/>
      <c r="AJ71" s="36"/>
      <c r="AK71" s="36"/>
      <c r="AL71" s="36"/>
      <c r="AM71" s="36"/>
      <c r="AN71" s="27"/>
      <c r="AO71" s="27"/>
      <c r="AP71" s="27"/>
      <c r="AQ71" s="27"/>
      <c r="AR71" s="27"/>
      <c r="AS71" s="27"/>
      <c r="AT71" s="27"/>
      <c r="AU71" s="27"/>
      <c r="AV71" s="27"/>
      <c r="AW71" s="27"/>
      <c r="AX71" s="27"/>
      <c r="AY71" s="27"/>
      <c r="AZ71" s="27"/>
      <c r="BA71" s="27"/>
      <c r="BB71" s="27"/>
      <c r="BC71" s="27"/>
      <c r="BD71" s="27"/>
      <c r="BE71" s="27"/>
      <c r="BF71" s="27"/>
      <c r="BG71" s="27"/>
      <c r="BH71" s="28"/>
    </row>
    <row r="72" spans="1:60" ht="19.5" customHeight="1">
      <c r="A72" s="17"/>
      <c r="B72" s="146" t="s">
        <v>49</v>
      </c>
      <c r="C72" s="146"/>
      <c r="D72" s="146"/>
      <c r="E72" s="146"/>
      <c r="F72" s="146"/>
      <c r="G72" s="146"/>
      <c r="H72" s="151"/>
      <c r="I72" s="151"/>
      <c r="J72" s="151"/>
      <c r="K72" s="151"/>
      <c r="L72" s="151"/>
      <c r="M72" s="151"/>
      <c r="N72" s="196"/>
      <c r="O72" s="196"/>
      <c r="P72" s="196"/>
      <c r="Q72" s="196"/>
      <c r="R72" s="196"/>
      <c r="S72" s="196"/>
      <c r="T72" s="147">
        <f>_xlfn.IFERROR(IF(K72=0,H72,H72+(ROUNDDOWN(Q72/N72,0))),0)</f>
        <v>0</v>
      </c>
      <c r="U72" s="147"/>
      <c r="V72" s="147"/>
      <c r="W72" s="147">
        <f>IF(W17=0,"",AH71)</f>
      </c>
      <c r="X72" s="147"/>
      <c r="Y72" s="147"/>
      <c r="Z72" s="67">
        <f>IF(T72&gt;=W72,1,0)</f>
        <v>0</v>
      </c>
      <c r="AA72" s="131"/>
      <c r="AB72" s="132"/>
      <c r="AC72" s="326"/>
      <c r="AD72" s="327"/>
      <c r="AE72" s="327"/>
      <c r="AF72" s="328"/>
      <c r="AG72" s="36" t="s">
        <v>20</v>
      </c>
      <c r="AH72" s="27" t="s">
        <v>48</v>
      </c>
      <c r="AI72" s="36"/>
      <c r="AJ72" s="36"/>
      <c r="AK72" s="36"/>
      <c r="AL72" s="27"/>
      <c r="AM72" s="27"/>
      <c r="AN72" s="27"/>
      <c r="AO72" s="27"/>
      <c r="AP72" s="27"/>
      <c r="AQ72" s="27"/>
      <c r="AR72" s="27"/>
      <c r="AS72" s="27"/>
      <c r="AT72" s="27"/>
      <c r="AU72" s="27"/>
      <c r="AV72" s="27"/>
      <c r="AW72" s="27"/>
      <c r="AX72" s="27"/>
      <c r="AY72" s="27"/>
      <c r="AZ72" s="27"/>
      <c r="BA72" s="27"/>
      <c r="BB72" s="27"/>
      <c r="BC72" s="27"/>
      <c r="BD72" s="27"/>
      <c r="BE72" s="27"/>
      <c r="BF72" s="27"/>
      <c r="BG72" s="27"/>
      <c r="BH72" s="28"/>
    </row>
    <row r="73" spans="1:60" ht="19.5" customHeight="1">
      <c r="A73" s="17"/>
      <c r="B73" s="146" t="s">
        <v>50</v>
      </c>
      <c r="C73" s="146"/>
      <c r="D73" s="146"/>
      <c r="E73" s="146"/>
      <c r="F73" s="146"/>
      <c r="G73" s="146"/>
      <c r="H73" s="151"/>
      <c r="I73" s="151"/>
      <c r="J73" s="151"/>
      <c r="K73" s="151"/>
      <c r="L73" s="151"/>
      <c r="M73" s="151"/>
      <c r="N73" s="196"/>
      <c r="O73" s="196"/>
      <c r="P73" s="196"/>
      <c r="Q73" s="196"/>
      <c r="R73" s="196"/>
      <c r="S73" s="196"/>
      <c r="T73" s="147">
        <f>_xlfn.IFERROR(IF(K73=0,H73,H73+(ROUNDDOWN(Q73/N73,0))),0)</f>
        <v>0</v>
      </c>
      <c r="U73" s="147"/>
      <c r="V73" s="147"/>
      <c r="W73" s="147">
        <f>IF(W17=0,"",AH73)</f>
      </c>
      <c r="X73" s="147"/>
      <c r="Y73" s="147"/>
      <c r="Z73" s="67">
        <f>IF(T73&gt;=W73,1,0)</f>
        <v>0</v>
      </c>
      <c r="AA73" s="131"/>
      <c r="AB73" s="132"/>
      <c r="AC73" s="326"/>
      <c r="AD73" s="327"/>
      <c r="AE73" s="327"/>
      <c r="AF73" s="328"/>
      <c r="AG73" s="36"/>
      <c r="AH73" s="33">
        <f>IF(B26="○",1,0)</f>
        <v>0</v>
      </c>
      <c r="AI73" s="32"/>
      <c r="AJ73" s="36"/>
      <c r="AK73" s="36"/>
      <c r="AL73" s="27"/>
      <c r="AM73" s="27"/>
      <c r="AN73" s="27"/>
      <c r="AO73" s="27"/>
      <c r="AP73" s="27"/>
      <c r="AQ73" s="27"/>
      <c r="AR73" s="27"/>
      <c r="AS73" s="27"/>
      <c r="AT73" s="27"/>
      <c r="AU73" s="27"/>
      <c r="AV73" s="27"/>
      <c r="AW73" s="27"/>
      <c r="AX73" s="27"/>
      <c r="AY73" s="27"/>
      <c r="AZ73" s="27"/>
      <c r="BA73" s="27"/>
      <c r="BB73" s="27"/>
      <c r="BC73" s="27"/>
      <c r="BD73" s="27"/>
      <c r="BE73" s="27"/>
      <c r="BF73" s="27"/>
      <c r="BG73" s="27"/>
      <c r="BH73" s="28"/>
    </row>
    <row r="74" spans="1:60" ht="19.5" customHeight="1">
      <c r="A74" s="19"/>
      <c r="B74" s="104" t="s">
        <v>244</v>
      </c>
      <c r="C74" s="20"/>
      <c r="D74" s="20"/>
      <c r="E74" s="20"/>
      <c r="F74" s="20"/>
      <c r="G74" s="20"/>
      <c r="H74" s="20"/>
      <c r="I74" s="20"/>
      <c r="J74" s="20"/>
      <c r="K74" s="20"/>
      <c r="L74" s="20"/>
      <c r="M74" s="20"/>
      <c r="N74" s="20"/>
      <c r="O74" s="20"/>
      <c r="P74" s="20"/>
      <c r="Q74" s="20"/>
      <c r="R74" s="20"/>
      <c r="S74" s="20"/>
      <c r="T74" s="20"/>
      <c r="U74" s="20"/>
      <c r="V74" s="20"/>
      <c r="W74" s="20"/>
      <c r="X74" s="20"/>
      <c r="Y74" s="20"/>
      <c r="Z74" s="20"/>
      <c r="AA74" s="133"/>
      <c r="AB74" s="134"/>
      <c r="AC74" s="326"/>
      <c r="AD74" s="327"/>
      <c r="AE74" s="327"/>
      <c r="AF74" s="328"/>
      <c r="AG74" s="47"/>
      <c r="AH74" s="47"/>
      <c r="AI74" s="47"/>
      <c r="AJ74" s="47"/>
      <c r="AK74" s="47"/>
      <c r="AL74" s="30"/>
      <c r="AM74" s="30"/>
      <c r="AN74" s="30"/>
      <c r="AO74" s="30"/>
      <c r="AP74" s="30"/>
      <c r="AQ74" s="30"/>
      <c r="AR74" s="30"/>
      <c r="AS74" s="30"/>
      <c r="AT74" s="30"/>
      <c r="AU74" s="30"/>
      <c r="AV74" s="30"/>
      <c r="AW74" s="30"/>
      <c r="AX74" s="30"/>
      <c r="AY74" s="30"/>
      <c r="AZ74" s="30"/>
      <c r="BA74" s="30"/>
      <c r="BB74" s="30"/>
      <c r="BC74" s="30"/>
      <c r="BD74" s="30"/>
      <c r="BE74" s="30"/>
      <c r="BF74" s="30"/>
      <c r="BG74" s="30"/>
      <c r="BH74" s="31"/>
    </row>
    <row r="75" spans="1:60" ht="19.5" customHeight="1">
      <c r="A75" s="26" t="s">
        <v>206</v>
      </c>
      <c r="B75" s="156" t="s">
        <v>179</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29" t="str">
        <f>IF(AND(B76="○",J76="○",R76="○"),"適","否")</f>
        <v>否</v>
      </c>
      <c r="AB75" s="130"/>
      <c r="AC75" s="320" t="s">
        <v>227</v>
      </c>
      <c r="AD75" s="321"/>
      <c r="AE75" s="321"/>
      <c r="AF75" s="322"/>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row>
    <row r="76" spans="1:60" ht="19.5" customHeight="1">
      <c r="A76" s="17"/>
      <c r="B76" s="12"/>
      <c r="C76" s="178" t="s">
        <v>207</v>
      </c>
      <c r="D76" s="178"/>
      <c r="E76" s="178"/>
      <c r="F76" s="178"/>
      <c r="G76" s="178"/>
      <c r="H76" s="178"/>
      <c r="I76" s="178"/>
      <c r="J76" s="12"/>
      <c r="K76" s="178" t="s">
        <v>208</v>
      </c>
      <c r="L76" s="178"/>
      <c r="M76" s="178"/>
      <c r="N76" s="178"/>
      <c r="O76" s="178"/>
      <c r="P76" s="178"/>
      <c r="Q76" s="178"/>
      <c r="R76" s="12"/>
      <c r="S76" s="178" t="s">
        <v>209</v>
      </c>
      <c r="T76" s="178"/>
      <c r="U76" s="178"/>
      <c r="V76" s="178"/>
      <c r="W76" s="178"/>
      <c r="X76" s="178"/>
      <c r="Y76" s="178"/>
      <c r="Z76" s="1"/>
      <c r="AA76" s="131"/>
      <c r="AB76" s="132"/>
      <c r="AC76" s="320"/>
      <c r="AD76" s="321"/>
      <c r="AE76" s="321"/>
      <c r="AF76" s="322"/>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row>
    <row r="77" spans="1:60" ht="19.5" customHeight="1">
      <c r="A77" s="19"/>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133"/>
      <c r="AB77" s="134"/>
      <c r="AC77" s="320"/>
      <c r="AD77" s="321"/>
      <c r="AE77" s="321"/>
      <c r="AF77" s="322"/>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row>
    <row r="78" spans="1:60" ht="19.5" customHeight="1">
      <c r="A78" s="16" t="s">
        <v>166</v>
      </c>
      <c r="B78" s="291" t="s">
        <v>167</v>
      </c>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146" t="s">
        <v>137</v>
      </c>
      <c r="AB78" s="146"/>
      <c r="AC78" s="142" t="s">
        <v>222</v>
      </c>
      <c r="AD78" s="143"/>
      <c r="AE78" s="143"/>
      <c r="AF78" s="14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row>
    <row r="79" spans="1:60" ht="19.5" customHeight="1">
      <c r="A79" s="26" t="s">
        <v>130</v>
      </c>
      <c r="B79" s="156" t="s">
        <v>168</v>
      </c>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7"/>
      <c r="AA79" s="129" t="str">
        <f>IF(T81&lt;=W81,"適","否")</f>
        <v>否</v>
      </c>
      <c r="AB79" s="130"/>
      <c r="AC79" s="320" t="s">
        <v>228</v>
      </c>
      <c r="AD79" s="321"/>
      <c r="AE79" s="321"/>
      <c r="AF79" s="322"/>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row>
    <row r="80" spans="1:60" ht="19.5" customHeight="1">
      <c r="A80" s="17"/>
      <c r="B80" s="142" t="s">
        <v>13</v>
      </c>
      <c r="C80" s="143"/>
      <c r="D80" s="143"/>
      <c r="E80" s="143"/>
      <c r="F80" s="143"/>
      <c r="G80" s="143"/>
      <c r="H80" s="143"/>
      <c r="I80" s="143"/>
      <c r="J80" s="143"/>
      <c r="K80" s="143"/>
      <c r="L80" s="143"/>
      <c r="M80" s="143"/>
      <c r="N80" s="143"/>
      <c r="O80" s="143"/>
      <c r="P80" s="143"/>
      <c r="Q80" s="143"/>
      <c r="R80" s="143"/>
      <c r="S80" s="143"/>
      <c r="T80" s="143"/>
      <c r="U80" s="143"/>
      <c r="V80" s="144"/>
      <c r="W80" s="146" t="s">
        <v>14</v>
      </c>
      <c r="X80" s="146"/>
      <c r="Y80" s="146"/>
      <c r="Z80" s="1"/>
      <c r="AA80" s="131"/>
      <c r="AB80" s="132"/>
      <c r="AC80" s="320"/>
      <c r="AD80" s="321"/>
      <c r="AE80" s="321"/>
      <c r="AF80" s="322"/>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row>
    <row r="81" spans="1:60" ht="19.5" customHeight="1">
      <c r="A81" s="17"/>
      <c r="B81" s="26" t="s">
        <v>103</v>
      </c>
      <c r="C81" s="193" t="str">
        <f>IF(U21="","学級数に応じた面積",IF(U21=1,"180㎡","320㎡＋100㎡×（学級数－２)"))</f>
        <v>320㎡＋100㎡×（学級数－２)</v>
      </c>
      <c r="D81" s="194"/>
      <c r="E81" s="194"/>
      <c r="F81" s="194"/>
      <c r="G81" s="194"/>
      <c r="H81" s="194"/>
      <c r="I81" s="194"/>
      <c r="J81" s="194"/>
      <c r="K81" s="194"/>
      <c r="L81" s="194"/>
      <c r="M81" s="48" t="s">
        <v>107</v>
      </c>
      <c r="N81" s="303">
        <f>IF(U21=1,180,320+100*(U21-2))</f>
        <v>120</v>
      </c>
      <c r="O81" s="303"/>
      <c r="P81" s="303"/>
      <c r="Q81" s="303"/>
      <c r="R81" s="49"/>
      <c r="S81" s="286" t="s">
        <v>171</v>
      </c>
      <c r="T81" s="189">
        <f>N81+N82+N83</f>
        <v>120</v>
      </c>
      <c r="U81" s="189"/>
      <c r="V81" s="190"/>
      <c r="W81" s="180"/>
      <c r="X81" s="181"/>
      <c r="Y81" s="182"/>
      <c r="Z81" s="1"/>
      <c r="AA81" s="131"/>
      <c r="AB81" s="132"/>
      <c r="AC81" s="320"/>
      <c r="AD81" s="321"/>
      <c r="AE81" s="321"/>
      <c r="AF81" s="322"/>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row>
    <row r="82" spans="1:60" ht="19.5" customHeight="1">
      <c r="A82" s="17"/>
      <c r="B82" s="17" t="s">
        <v>104</v>
      </c>
      <c r="C82" s="270" t="s">
        <v>102</v>
      </c>
      <c r="D82" s="270"/>
      <c r="E82" s="270"/>
      <c r="F82" s="270"/>
      <c r="G82" s="270"/>
      <c r="H82" s="270"/>
      <c r="I82" s="270"/>
      <c r="J82" s="270"/>
      <c r="K82" s="270"/>
      <c r="L82" s="270"/>
      <c r="M82" s="3" t="s">
        <v>107</v>
      </c>
      <c r="N82" s="302">
        <f>K17*1.98</f>
        <v>0</v>
      </c>
      <c r="O82" s="302"/>
      <c r="P82" s="302"/>
      <c r="Q82" s="302"/>
      <c r="R82" s="50" t="s">
        <v>19</v>
      </c>
      <c r="S82" s="287"/>
      <c r="T82" s="289"/>
      <c r="U82" s="289"/>
      <c r="V82" s="290"/>
      <c r="W82" s="183"/>
      <c r="X82" s="184"/>
      <c r="Y82" s="185"/>
      <c r="Z82" s="1"/>
      <c r="AA82" s="131"/>
      <c r="AB82" s="132"/>
      <c r="AC82" s="320"/>
      <c r="AD82" s="321"/>
      <c r="AE82" s="321"/>
      <c r="AF82" s="322"/>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row>
    <row r="83" spans="1:60" ht="19.5" customHeight="1">
      <c r="A83" s="17"/>
      <c r="B83" s="19" t="s">
        <v>105</v>
      </c>
      <c r="C83" s="296" t="s">
        <v>106</v>
      </c>
      <c r="D83" s="296"/>
      <c r="E83" s="296"/>
      <c r="F83" s="296"/>
      <c r="G83" s="296"/>
      <c r="H83" s="296"/>
      <c r="I83" s="296"/>
      <c r="J83" s="296"/>
      <c r="K83" s="296"/>
      <c r="L83" s="296"/>
      <c r="M83" s="29" t="s">
        <v>107</v>
      </c>
      <c r="N83" s="298">
        <f>(E17+H17)*3.3</f>
        <v>0</v>
      </c>
      <c r="O83" s="298"/>
      <c r="P83" s="298"/>
      <c r="Q83" s="298"/>
      <c r="R83" s="51"/>
      <c r="S83" s="288"/>
      <c r="T83" s="191"/>
      <c r="U83" s="191"/>
      <c r="V83" s="192"/>
      <c r="W83" s="186"/>
      <c r="X83" s="187"/>
      <c r="Y83" s="188"/>
      <c r="Z83" s="1"/>
      <c r="AA83" s="131"/>
      <c r="AB83" s="132"/>
      <c r="AC83" s="320"/>
      <c r="AD83" s="321"/>
      <c r="AE83" s="321"/>
      <c r="AF83" s="322"/>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row>
    <row r="84" spans="1:60" ht="9.75" customHeight="1">
      <c r="A84" s="19"/>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133"/>
      <c r="AB84" s="134"/>
      <c r="AC84" s="320"/>
      <c r="AD84" s="321"/>
      <c r="AE84" s="321"/>
      <c r="AF84" s="322"/>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row>
    <row r="85" spans="1:60" ht="19.5" customHeight="1">
      <c r="A85" s="26" t="s">
        <v>169</v>
      </c>
      <c r="B85" s="301" t="s">
        <v>170</v>
      </c>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58"/>
      <c r="AA85" s="129" t="str">
        <f>IF(Z88+Z90=2,"適","否")</f>
        <v>否</v>
      </c>
      <c r="AB85" s="130"/>
      <c r="AC85" s="320" t="s">
        <v>229</v>
      </c>
      <c r="AD85" s="321"/>
      <c r="AE85" s="321"/>
      <c r="AF85" s="322"/>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row>
    <row r="86" spans="1:60" ht="19.5" customHeight="1">
      <c r="A86" s="17"/>
      <c r="B86" s="12"/>
      <c r="C86" s="161" t="s">
        <v>21</v>
      </c>
      <c r="D86" s="162"/>
      <c r="E86" s="162"/>
      <c r="F86" s="162"/>
      <c r="G86" s="162"/>
      <c r="H86" s="162"/>
      <c r="I86" s="162"/>
      <c r="J86" s="162"/>
      <c r="K86" s="162"/>
      <c r="L86" s="162"/>
      <c r="M86" s="162"/>
      <c r="N86" s="162"/>
      <c r="O86" s="162"/>
      <c r="P86" s="162"/>
      <c r="Q86" s="162"/>
      <c r="R86" s="162"/>
      <c r="S86" s="162"/>
      <c r="T86" s="162"/>
      <c r="U86" s="162"/>
      <c r="V86" s="162"/>
      <c r="W86" s="162"/>
      <c r="X86" s="162"/>
      <c r="Y86" s="278"/>
      <c r="Z86" s="1"/>
      <c r="AA86" s="131"/>
      <c r="AB86" s="132"/>
      <c r="AC86" s="320"/>
      <c r="AD86" s="321"/>
      <c r="AE86" s="321"/>
      <c r="AF86" s="322"/>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row>
    <row r="87" spans="1:60" ht="19.5" customHeight="1">
      <c r="A87" s="17"/>
      <c r="B87" s="142" t="s">
        <v>13</v>
      </c>
      <c r="C87" s="143"/>
      <c r="D87" s="143"/>
      <c r="E87" s="143"/>
      <c r="F87" s="143"/>
      <c r="G87" s="143"/>
      <c r="H87" s="143"/>
      <c r="I87" s="143"/>
      <c r="J87" s="143"/>
      <c r="K87" s="143"/>
      <c r="L87" s="143"/>
      <c r="M87" s="143"/>
      <c r="N87" s="143"/>
      <c r="O87" s="143"/>
      <c r="P87" s="143"/>
      <c r="Q87" s="143"/>
      <c r="R87" s="143"/>
      <c r="S87" s="143"/>
      <c r="T87" s="143"/>
      <c r="U87" s="143"/>
      <c r="V87" s="144"/>
      <c r="W87" s="142" t="s">
        <v>14</v>
      </c>
      <c r="X87" s="143"/>
      <c r="Y87" s="144"/>
      <c r="Z87" s="1"/>
      <c r="AA87" s="131"/>
      <c r="AB87" s="132"/>
      <c r="AC87" s="320"/>
      <c r="AD87" s="321"/>
      <c r="AE87" s="321"/>
      <c r="AF87" s="322"/>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row>
    <row r="88" spans="1:60" ht="19.5" customHeight="1">
      <c r="A88" s="17"/>
      <c r="B88" s="26" t="s">
        <v>17</v>
      </c>
      <c r="C88" s="194" t="str">
        <f>IF(U21="","学級数に応じた面積",IF(U21&lt;=2,"330㎡＋30㎡×（学級数－１）","400㎡＋80㎡×（学級数－３)"))</f>
        <v>330㎡＋30㎡×（学級数－１）</v>
      </c>
      <c r="D88" s="194"/>
      <c r="E88" s="194"/>
      <c r="F88" s="194"/>
      <c r="G88" s="194"/>
      <c r="H88" s="194"/>
      <c r="I88" s="194"/>
      <c r="J88" s="194"/>
      <c r="K88" s="194"/>
      <c r="L88" s="194"/>
      <c r="M88" s="48" t="s">
        <v>19</v>
      </c>
      <c r="N88" s="297">
        <f>IF(U21="",0,IF(U21&lt;=2,330+30*(U21-1),400+80*(U21-3)))</f>
        <v>300</v>
      </c>
      <c r="O88" s="297"/>
      <c r="P88" s="297"/>
      <c r="Q88" s="297"/>
      <c r="R88" s="49"/>
      <c r="S88" s="299" t="s">
        <v>171</v>
      </c>
      <c r="T88" s="189">
        <f>N88+N89</f>
        <v>300</v>
      </c>
      <c r="U88" s="189"/>
      <c r="V88" s="190"/>
      <c r="W88" s="180"/>
      <c r="X88" s="181"/>
      <c r="Y88" s="182"/>
      <c r="Z88" s="135">
        <f>IF(T88&lt;=W88,1,0)</f>
        <v>0</v>
      </c>
      <c r="AA88" s="131"/>
      <c r="AB88" s="132"/>
      <c r="AC88" s="320"/>
      <c r="AD88" s="321"/>
      <c r="AE88" s="321"/>
      <c r="AF88" s="322"/>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row>
    <row r="89" spans="1:60" ht="19.5" customHeight="1">
      <c r="A89" s="17"/>
      <c r="B89" s="17" t="s">
        <v>16</v>
      </c>
      <c r="C89" s="296" t="s">
        <v>108</v>
      </c>
      <c r="D89" s="296"/>
      <c r="E89" s="296"/>
      <c r="F89" s="296"/>
      <c r="G89" s="296"/>
      <c r="H89" s="296"/>
      <c r="I89" s="296"/>
      <c r="J89" s="296"/>
      <c r="K89" s="296"/>
      <c r="L89" s="296"/>
      <c r="M89" s="3" t="s">
        <v>19</v>
      </c>
      <c r="N89" s="298">
        <f>(H17+K17)*3.3</f>
        <v>0</v>
      </c>
      <c r="O89" s="298"/>
      <c r="P89" s="298"/>
      <c r="Q89" s="298"/>
      <c r="R89" s="51"/>
      <c r="S89" s="300"/>
      <c r="T89" s="191"/>
      <c r="U89" s="191"/>
      <c r="V89" s="192"/>
      <c r="W89" s="183"/>
      <c r="X89" s="184"/>
      <c r="Y89" s="185"/>
      <c r="Z89" s="135"/>
      <c r="AA89" s="131"/>
      <c r="AB89" s="132"/>
      <c r="AC89" s="320"/>
      <c r="AD89" s="321"/>
      <c r="AE89" s="321"/>
      <c r="AF89" s="322"/>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row>
    <row r="90" spans="1:60" ht="19.5" customHeight="1">
      <c r="A90" s="17"/>
      <c r="B90" s="34" t="s">
        <v>15</v>
      </c>
      <c r="C90" s="162" t="s">
        <v>109</v>
      </c>
      <c r="D90" s="162"/>
      <c r="E90" s="162"/>
      <c r="F90" s="162"/>
      <c r="G90" s="162"/>
      <c r="H90" s="162"/>
      <c r="I90" s="162"/>
      <c r="J90" s="162"/>
      <c r="K90" s="162"/>
      <c r="L90" s="162"/>
      <c r="M90" s="52" t="s">
        <v>19</v>
      </c>
      <c r="N90" s="305"/>
      <c r="O90" s="305"/>
      <c r="P90" s="305"/>
      <c r="Q90" s="305"/>
      <c r="R90" s="295"/>
      <c r="S90" s="295"/>
      <c r="T90" s="293">
        <f>IF(B86="○","－",SUM(H17:V17)*3.3)</f>
        <v>0</v>
      </c>
      <c r="U90" s="293"/>
      <c r="V90" s="294"/>
      <c r="W90" s="186"/>
      <c r="X90" s="187"/>
      <c r="Y90" s="188"/>
      <c r="Z90" s="67">
        <f>IF(B86="○",1,IF(T90&lt;=W88,1,0))</f>
        <v>1</v>
      </c>
      <c r="AA90" s="131"/>
      <c r="AB90" s="132"/>
      <c r="AC90" s="320"/>
      <c r="AD90" s="321"/>
      <c r="AE90" s="321"/>
      <c r="AF90" s="322"/>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row>
    <row r="91" spans="1:60" ht="19.5" customHeight="1">
      <c r="A91" s="19"/>
      <c r="B91" s="105" t="s">
        <v>41</v>
      </c>
      <c r="C91" s="179" t="str">
        <f>IF(B86="○","Ａ（A1＋A2）以上の面積であること。","Ａ（A1＋A2）又はＢのいずれか大きい方の面積以上であること。")</f>
        <v>Ａ（A1＋A2）又はＢのいずれか大きい方の面積以上であること。</v>
      </c>
      <c r="D91" s="179"/>
      <c r="E91" s="179"/>
      <c r="F91" s="179"/>
      <c r="G91" s="179"/>
      <c r="H91" s="179"/>
      <c r="I91" s="179"/>
      <c r="J91" s="179"/>
      <c r="K91" s="179"/>
      <c r="L91" s="179"/>
      <c r="M91" s="179"/>
      <c r="N91" s="179"/>
      <c r="O91" s="179"/>
      <c r="P91" s="179"/>
      <c r="Q91" s="179"/>
      <c r="R91" s="179"/>
      <c r="S91" s="179"/>
      <c r="T91" s="179"/>
      <c r="U91" s="179"/>
      <c r="V91" s="179"/>
      <c r="W91" s="179"/>
      <c r="X91" s="20"/>
      <c r="Y91" s="20"/>
      <c r="Z91" s="20"/>
      <c r="AA91" s="133"/>
      <c r="AB91" s="134"/>
      <c r="AC91" s="320"/>
      <c r="AD91" s="321"/>
      <c r="AE91" s="321"/>
      <c r="AF91" s="322"/>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row>
    <row r="92" spans="1:60" ht="19.5" customHeight="1">
      <c r="A92" s="26" t="s">
        <v>172</v>
      </c>
      <c r="B92" s="156" t="s">
        <v>181</v>
      </c>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29" t="str">
        <f>IF(T94+T95&lt;=W94+W95,"適","否")</f>
        <v>適</v>
      </c>
      <c r="AB92" s="130"/>
      <c r="AC92" s="320" t="s">
        <v>230</v>
      </c>
      <c r="AD92" s="321"/>
      <c r="AE92" s="321"/>
      <c r="AF92" s="322"/>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row>
    <row r="93" spans="1:60" ht="19.5" customHeight="1">
      <c r="A93" s="17"/>
      <c r="B93" s="142" t="s">
        <v>25</v>
      </c>
      <c r="C93" s="143"/>
      <c r="D93" s="143"/>
      <c r="E93" s="143"/>
      <c r="F93" s="143"/>
      <c r="G93" s="143"/>
      <c r="H93" s="143"/>
      <c r="I93" s="144"/>
      <c r="J93" s="142" t="s">
        <v>13</v>
      </c>
      <c r="K93" s="143"/>
      <c r="L93" s="143"/>
      <c r="M93" s="143"/>
      <c r="N93" s="143"/>
      <c r="O93" s="143"/>
      <c r="P93" s="143"/>
      <c r="Q93" s="143"/>
      <c r="R93" s="143"/>
      <c r="S93" s="143"/>
      <c r="T93" s="143"/>
      <c r="U93" s="143"/>
      <c r="V93" s="144"/>
      <c r="W93" s="142" t="s">
        <v>14</v>
      </c>
      <c r="X93" s="143"/>
      <c r="Y93" s="144"/>
      <c r="Z93" s="1"/>
      <c r="AA93" s="131"/>
      <c r="AB93" s="132"/>
      <c r="AC93" s="320"/>
      <c r="AD93" s="321"/>
      <c r="AE93" s="321"/>
      <c r="AF93" s="322"/>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row>
    <row r="94" spans="1:60" ht="19.5" customHeight="1">
      <c r="A94" s="17"/>
      <c r="B94" s="158" t="s">
        <v>0</v>
      </c>
      <c r="C94" s="159"/>
      <c r="D94" s="159"/>
      <c r="E94" s="159"/>
      <c r="F94" s="159"/>
      <c r="G94" s="159"/>
      <c r="H94" s="159"/>
      <c r="I94" s="160"/>
      <c r="J94" s="161" t="s">
        <v>23</v>
      </c>
      <c r="K94" s="162"/>
      <c r="L94" s="162"/>
      <c r="M94" s="162"/>
      <c r="N94" s="162"/>
      <c r="O94" s="162"/>
      <c r="P94" s="162"/>
      <c r="Q94" s="162"/>
      <c r="R94" s="52" t="s">
        <v>19</v>
      </c>
      <c r="S94" s="53"/>
      <c r="T94" s="163">
        <f>E17*3.3</f>
        <v>0</v>
      </c>
      <c r="U94" s="163"/>
      <c r="V94" s="164"/>
      <c r="W94" s="304"/>
      <c r="X94" s="304"/>
      <c r="Y94" s="304"/>
      <c r="Z94" s="1"/>
      <c r="AA94" s="131"/>
      <c r="AB94" s="132"/>
      <c r="AC94" s="320"/>
      <c r="AD94" s="321"/>
      <c r="AE94" s="321"/>
      <c r="AF94" s="322"/>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row>
    <row r="95" spans="1:60" ht="19.5" customHeight="1">
      <c r="A95" s="17"/>
      <c r="B95" s="158" t="s">
        <v>1</v>
      </c>
      <c r="C95" s="159"/>
      <c r="D95" s="159"/>
      <c r="E95" s="159"/>
      <c r="F95" s="159"/>
      <c r="G95" s="159"/>
      <c r="H95" s="159"/>
      <c r="I95" s="160"/>
      <c r="J95" s="161" t="s">
        <v>24</v>
      </c>
      <c r="K95" s="162"/>
      <c r="L95" s="162"/>
      <c r="M95" s="162"/>
      <c r="N95" s="162"/>
      <c r="O95" s="162"/>
      <c r="P95" s="162"/>
      <c r="Q95" s="162"/>
      <c r="R95" s="52" t="s">
        <v>19</v>
      </c>
      <c r="S95" s="53"/>
      <c r="T95" s="163">
        <f>H17*3.3</f>
        <v>0</v>
      </c>
      <c r="U95" s="163"/>
      <c r="V95" s="164"/>
      <c r="W95" s="304"/>
      <c r="X95" s="304"/>
      <c r="Y95" s="304"/>
      <c r="Z95" s="1"/>
      <c r="AA95" s="131"/>
      <c r="AB95" s="132"/>
      <c r="AC95" s="320"/>
      <c r="AD95" s="321"/>
      <c r="AE95" s="321"/>
      <c r="AF95" s="322"/>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row>
    <row r="96" spans="1:60" ht="9.75" customHeight="1">
      <c r="A96" s="19"/>
      <c r="B96" s="29"/>
      <c r="C96" s="54"/>
      <c r="D96" s="54"/>
      <c r="E96" s="54"/>
      <c r="F96" s="54"/>
      <c r="G96" s="54"/>
      <c r="H96" s="54"/>
      <c r="I96" s="54"/>
      <c r="J96" s="55"/>
      <c r="K96" s="55"/>
      <c r="L96" s="55"/>
      <c r="M96" s="55"/>
      <c r="N96" s="55"/>
      <c r="O96" s="55"/>
      <c r="P96" s="55"/>
      <c r="Q96" s="55"/>
      <c r="R96" s="29"/>
      <c r="S96" s="54"/>
      <c r="T96" s="56"/>
      <c r="U96" s="56"/>
      <c r="V96" s="56"/>
      <c r="W96" s="56"/>
      <c r="X96" s="56"/>
      <c r="Y96" s="56"/>
      <c r="Z96" s="20"/>
      <c r="AA96" s="133"/>
      <c r="AB96" s="134"/>
      <c r="AC96" s="320"/>
      <c r="AD96" s="321"/>
      <c r="AE96" s="321"/>
      <c r="AF96" s="322"/>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row>
    <row r="97" spans="1:60" ht="19.5" customHeight="1">
      <c r="A97" s="26" t="s">
        <v>180</v>
      </c>
      <c r="B97" s="156" t="s">
        <v>182</v>
      </c>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7"/>
      <c r="AA97" s="308" t="str">
        <f>IF(B98="○",IF(AA79="適","適","否"),IF(T100&lt;=W100,"適","否"))</f>
        <v>適</v>
      </c>
      <c r="AB97" s="130"/>
      <c r="AC97" s="320"/>
      <c r="AD97" s="321"/>
      <c r="AE97" s="321"/>
      <c r="AF97" s="322"/>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19.5" customHeight="1">
      <c r="A98" s="17"/>
      <c r="B98" s="12"/>
      <c r="C98" s="161" t="s">
        <v>22</v>
      </c>
      <c r="D98" s="162"/>
      <c r="E98" s="162"/>
      <c r="F98" s="162"/>
      <c r="G98" s="162"/>
      <c r="H98" s="162"/>
      <c r="I98" s="162"/>
      <c r="J98" s="162"/>
      <c r="K98" s="162"/>
      <c r="L98" s="162"/>
      <c r="M98" s="162"/>
      <c r="N98" s="162"/>
      <c r="O98" s="162"/>
      <c r="P98" s="162"/>
      <c r="Q98" s="162"/>
      <c r="R98" s="162"/>
      <c r="S98" s="162"/>
      <c r="T98" s="162"/>
      <c r="U98" s="162"/>
      <c r="V98" s="162"/>
      <c r="W98" s="162"/>
      <c r="X98" s="162"/>
      <c r="Y98" s="278"/>
      <c r="Z98" s="1"/>
      <c r="AA98" s="131"/>
      <c r="AB98" s="132"/>
      <c r="AC98" s="320"/>
      <c r="AD98" s="321"/>
      <c r="AE98" s="321"/>
      <c r="AF98" s="322"/>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row>
    <row r="99" spans="1:60" ht="19.5" customHeight="1">
      <c r="A99" s="17"/>
      <c r="B99" s="142" t="s">
        <v>25</v>
      </c>
      <c r="C99" s="143"/>
      <c r="D99" s="143"/>
      <c r="E99" s="143"/>
      <c r="F99" s="143"/>
      <c r="G99" s="143"/>
      <c r="H99" s="143"/>
      <c r="I99" s="144"/>
      <c r="J99" s="142" t="s">
        <v>13</v>
      </c>
      <c r="K99" s="143"/>
      <c r="L99" s="143"/>
      <c r="M99" s="143"/>
      <c r="N99" s="143"/>
      <c r="O99" s="143"/>
      <c r="P99" s="143"/>
      <c r="Q99" s="143"/>
      <c r="R99" s="143"/>
      <c r="S99" s="143"/>
      <c r="T99" s="143"/>
      <c r="U99" s="143"/>
      <c r="V99" s="144"/>
      <c r="W99" s="142" t="s">
        <v>14</v>
      </c>
      <c r="X99" s="143"/>
      <c r="Y99" s="144"/>
      <c r="Z99" s="1"/>
      <c r="AA99" s="131"/>
      <c r="AB99" s="132"/>
      <c r="AC99" s="320"/>
      <c r="AD99" s="321"/>
      <c r="AE99" s="321"/>
      <c r="AF99" s="322"/>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row>
    <row r="100" spans="1:60" ht="19.5" customHeight="1">
      <c r="A100" s="17"/>
      <c r="B100" s="158" t="s">
        <v>2</v>
      </c>
      <c r="C100" s="159"/>
      <c r="D100" s="159"/>
      <c r="E100" s="159"/>
      <c r="F100" s="159"/>
      <c r="G100" s="159"/>
      <c r="H100" s="159"/>
      <c r="I100" s="160"/>
      <c r="J100" s="306" t="str">
        <f>IF(B98="○","①園舎の面積のうちＡを満たせば可","２歳以上の園児×1.98㎡")</f>
        <v>２歳以上の園児×1.98㎡</v>
      </c>
      <c r="K100" s="307"/>
      <c r="L100" s="307"/>
      <c r="M100" s="307"/>
      <c r="N100" s="307"/>
      <c r="O100" s="307"/>
      <c r="P100" s="307"/>
      <c r="Q100" s="307"/>
      <c r="R100" s="52" t="str">
        <f>IF(B98="○","⇒","＝")</f>
        <v>＝</v>
      </c>
      <c r="S100" s="53"/>
      <c r="T100" s="163">
        <f>IF(B98="○","－",SUM(K17:V17)*1.98)</f>
        <v>0</v>
      </c>
      <c r="U100" s="163"/>
      <c r="V100" s="164"/>
      <c r="W100" s="304"/>
      <c r="X100" s="304"/>
      <c r="Y100" s="304"/>
      <c r="Z100" s="1"/>
      <c r="AA100" s="131"/>
      <c r="AB100" s="132"/>
      <c r="AC100" s="320"/>
      <c r="AD100" s="321"/>
      <c r="AE100" s="321"/>
      <c r="AF100" s="322"/>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row>
    <row r="101" spans="1:60" ht="9.75" customHeight="1">
      <c r="A101" s="19"/>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133"/>
      <c r="AB101" s="134"/>
      <c r="AC101" s="320"/>
      <c r="AD101" s="321"/>
      <c r="AE101" s="321"/>
      <c r="AF101" s="322"/>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row>
    <row r="102" spans="1:60" ht="19.5" customHeight="1">
      <c r="A102" s="26" t="s">
        <v>183</v>
      </c>
      <c r="B102" s="156" t="s">
        <v>173</v>
      </c>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29" t="str">
        <f>IF(Z103+Z106=2,"適","否")</f>
        <v>否</v>
      </c>
      <c r="AB102" s="130"/>
      <c r="AC102" s="320" t="s">
        <v>231</v>
      </c>
      <c r="AD102" s="321"/>
      <c r="AE102" s="321"/>
      <c r="AF102" s="322"/>
      <c r="AG102" s="36" t="s">
        <v>164</v>
      </c>
      <c r="AH102" s="27" t="s">
        <v>165</v>
      </c>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row>
    <row r="103" spans="1:60" ht="19.5" customHeight="1">
      <c r="A103" s="17"/>
      <c r="B103" s="12"/>
      <c r="C103" s="178" t="s">
        <v>191</v>
      </c>
      <c r="D103" s="178"/>
      <c r="E103" s="178"/>
      <c r="F103" s="178"/>
      <c r="G103" s="178"/>
      <c r="H103" s="178"/>
      <c r="I103" s="178"/>
      <c r="J103" s="178"/>
      <c r="K103" s="178"/>
      <c r="L103" s="178"/>
      <c r="M103" s="178"/>
      <c r="N103" s="12"/>
      <c r="O103" s="178" t="s">
        <v>190</v>
      </c>
      <c r="P103" s="178"/>
      <c r="Q103" s="178"/>
      <c r="R103" s="178"/>
      <c r="S103" s="178"/>
      <c r="T103" s="178"/>
      <c r="U103" s="178"/>
      <c r="V103" s="178"/>
      <c r="W103" s="178"/>
      <c r="X103" s="178"/>
      <c r="Y103" s="178"/>
      <c r="Z103" s="67">
        <f>IF(AH103&gt;=20,IF(OR(B103="○",B104="○"),1,0),IF(OR(B103="○",N103="○",B104="○"),1,0))</f>
        <v>0</v>
      </c>
      <c r="AA103" s="131"/>
      <c r="AB103" s="132"/>
      <c r="AC103" s="320"/>
      <c r="AD103" s="321"/>
      <c r="AE103" s="321"/>
      <c r="AF103" s="322"/>
      <c r="AG103" s="14"/>
      <c r="AH103" s="152">
        <f>IF(OR(B25="○",B26="○"),W17,IF(OR(B27="○",B28="○"),SUM(E17:M17),0))</f>
        <v>0</v>
      </c>
      <c r="AI103" s="153"/>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row>
    <row r="104" spans="1:60" ht="19.5" customHeight="1">
      <c r="A104" s="17"/>
      <c r="B104" s="12"/>
      <c r="C104" s="178" t="s">
        <v>176</v>
      </c>
      <c r="D104" s="178"/>
      <c r="E104" s="178"/>
      <c r="F104" s="178"/>
      <c r="G104" s="178"/>
      <c r="H104" s="178"/>
      <c r="I104" s="178"/>
      <c r="J104" s="178"/>
      <c r="K104" s="178"/>
      <c r="L104" s="178"/>
      <c r="M104" s="178"/>
      <c r="N104" s="57"/>
      <c r="O104" s="58"/>
      <c r="P104" s="58"/>
      <c r="Q104" s="58"/>
      <c r="R104" s="58"/>
      <c r="S104" s="58"/>
      <c r="T104" s="58"/>
      <c r="U104" s="58"/>
      <c r="V104" s="58"/>
      <c r="W104" s="58"/>
      <c r="X104" s="58"/>
      <c r="Y104" s="58"/>
      <c r="Z104" s="102"/>
      <c r="AA104" s="131"/>
      <c r="AB104" s="132"/>
      <c r="AC104" s="320"/>
      <c r="AD104" s="321"/>
      <c r="AE104" s="321"/>
      <c r="AF104" s="322"/>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row>
    <row r="105" spans="1:60" ht="19.5" customHeight="1">
      <c r="A105" s="17"/>
      <c r="B105" s="95" t="s">
        <v>221</v>
      </c>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103"/>
      <c r="AA105" s="131"/>
      <c r="AB105" s="132"/>
      <c r="AC105" s="320"/>
      <c r="AD105" s="321"/>
      <c r="AE105" s="321"/>
      <c r="AF105" s="322"/>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row>
    <row r="106" spans="1:60" ht="19.5" customHeight="1">
      <c r="A106" s="17"/>
      <c r="B106" s="12"/>
      <c r="C106" s="175" t="s">
        <v>54</v>
      </c>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7"/>
      <c r="Z106" s="67">
        <f>IF(AND(AH107&gt;=3,B104="○"),IF(OR(B106="○",B107="○",B108="○"),1,0),1)</f>
        <v>1</v>
      </c>
      <c r="AA106" s="131"/>
      <c r="AB106" s="132"/>
      <c r="AC106" s="320"/>
      <c r="AD106" s="321"/>
      <c r="AE106" s="321"/>
      <c r="AF106" s="322"/>
      <c r="AG106" s="68" t="s">
        <v>164</v>
      </c>
      <c r="AH106" s="14" t="s">
        <v>192</v>
      </c>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row>
    <row r="107" spans="1:60" ht="19.5" customHeight="1">
      <c r="A107" s="17"/>
      <c r="B107" s="12"/>
      <c r="C107" s="175" t="s">
        <v>174</v>
      </c>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7"/>
      <c r="Z107" s="83"/>
      <c r="AA107" s="131"/>
      <c r="AB107" s="132"/>
      <c r="AC107" s="320"/>
      <c r="AD107" s="321"/>
      <c r="AE107" s="321"/>
      <c r="AF107" s="322"/>
      <c r="AG107" s="14"/>
      <c r="AH107" s="154">
        <f>MAX(X115:Y118)</f>
        <v>0</v>
      </c>
      <c r="AI107" s="155"/>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row>
    <row r="108" spans="1:60" ht="19.5" customHeight="1">
      <c r="A108" s="17"/>
      <c r="B108" s="12"/>
      <c r="C108" s="175" t="s">
        <v>175</v>
      </c>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7"/>
      <c r="Z108" s="83"/>
      <c r="AA108" s="131"/>
      <c r="AB108" s="132"/>
      <c r="AC108" s="320"/>
      <c r="AD108" s="321"/>
      <c r="AE108" s="321"/>
      <c r="AF108" s="322"/>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row>
    <row r="109" spans="1:60" ht="9.75" customHeight="1">
      <c r="A109" s="19"/>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133"/>
      <c r="AB109" s="134"/>
      <c r="AC109" s="320"/>
      <c r="AD109" s="321"/>
      <c r="AE109" s="321"/>
      <c r="AF109" s="322"/>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row>
    <row r="110" spans="1:60" ht="19.5" customHeight="1">
      <c r="A110" s="26" t="s">
        <v>184</v>
      </c>
      <c r="B110" s="156" t="s">
        <v>178</v>
      </c>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29" t="str">
        <f>IF(AH111="あり",IF(AND(B111="○",N111="○"),"適","否"),IF(N111="○","適","否"))</f>
        <v>否</v>
      </c>
      <c r="AB110" s="130"/>
      <c r="AC110" s="320" t="s">
        <v>238</v>
      </c>
      <c r="AD110" s="321"/>
      <c r="AE110" s="321"/>
      <c r="AF110" s="322"/>
      <c r="AG110" s="68" t="s">
        <v>193</v>
      </c>
      <c r="AH110" s="14" t="s">
        <v>194</v>
      </c>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row>
    <row r="111" spans="1:60" ht="19.5" customHeight="1">
      <c r="A111" s="17"/>
      <c r="B111" s="12"/>
      <c r="C111" s="178" t="s">
        <v>237</v>
      </c>
      <c r="D111" s="178"/>
      <c r="E111" s="178"/>
      <c r="F111" s="178"/>
      <c r="G111" s="178"/>
      <c r="H111" s="178"/>
      <c r="I111" s="178"/>
      <c r="J111" s="178"/>
      <c r="K111" s="178"/>
      <c r="L111" s="178"/>
      <c r="M111" s="178"/>
      <c r="N111" s="12"/>
      <c r="O111" s="178" t="s">
        <v>177</v>
      </c>
      <c r="P111" s="178"/>
      <c r="Q111" s="178"/>
      <c r="R111" s="178"/>
      <c r="S111" s="178"/>
      <c r="T111" s="178"/>
      <c r="U111" s="178"/>
      <c r="V111" s="178"/>
      <c r="W111" s="178"/>
      <c r="X111" s="178"/>
      <c r="Y111" s="178"/>
      <c r="Z111" s="1"/>
      <c r="AA111" s="131"/>
      <c r="AB111" s="132"/>
      <c r="AC111" s="320"/>
      <c r="AD111" s="321"/>
      <c r="AE111" s="321"/>
      <c r="AF111" s="322"/>
      <c r="AG111" s="14"/>
      <c r="AH111" s="152" t="str">
        <f>IF(E17+H17=0,"なし","あり")</f>
        <v>なし</v>
      </c>
      <c r="AI111" s="153"/>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row>
    <row r="112" spans="1:60" ht="9.75" customHeight="1">
      <c r="A112" s="19"/>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133"/>
      <c r="AB112" s="134"/>
      <c r="AC112" s="320"/>
      <c r="AD112" s="321"/>
      <c r="AE112" s="321"/>
      <c r="AF112" s="322"/>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row>
    <row r="113" spans="1:60" ht="19.5" customHeight="1">
      <c r="A113" s="26" t="s">
        <v>53</v>
      </c>
      <c r="B113" s="156" t="s">
        <v>56</v>
      </c>
      <c r="C113" s="156"/>
      <c r="D113" s="156"/>
      <c r="E113" s="156"/>
      <c r="F113" s="156"/>
      <c r="G113" s="156"/>
      <c r="H113" s="156"/>
      <c r="I113" s="156"/>
      <c r="J113" s="156"/>
      <c r="K113" s="156"/>
      <c r="L113" s="156"/>
      <c r="M113" s="156"/>
      <c r="N113" s="156"/>
      <c r="O113" s="156"/>
      <c r="P113" s="156"/>
      <c r="Q113" s="156"/>
      <c r="R113" s="156"/>
      <c r="S113" s="156"/>
      <c r="T113" s="156"/>
      <c r="U113" s="156"/>
      <c r="V113" s="48" t="s">
        <v>55</v>
      </c>
      <c r="W113" s="199" t="s">
        <v>26</v>
      </c>
      <c r="X113" s="199"/>
      <c r="Y113" s="199"/>
      <c r="Z113" s="199"/>
      <c r="AA113" s="129" t="str">
        <f>IF(AH107&gt;=3,IF(AND(B114="○",B118="○",B119="○"),"適","否"),IF(AH107=2,IF(B114="○","適","否"),"適"))</f>
        <v>適</v>
      </c>
      <c r="AB113" s="130"/>
      <c r="AC113" s="320" t="s">
        <v>232</v>
      </c>
      <c r="AD113" s="327"/>
      <c r="AE113" s="327"/>
      <c r="AF113" s="328"/>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row>
    <row r="114" spans="1:60" ht="19.5" customHeight="1">
      <c r="A114" s="17"/>
      <c r="B114" s="12"/>
      <c r="C114" s="161" t="s">
        <v>4</v>
      </c>
      <c r="D114" s="162"/>
      <c r="E114" s="162"/>
      <c r="F114" s="162"/>
      <c r="G114" s="176" t="s">
        <v>6</v>
      </c>
      <c r="H114" s="176"/>
      <c r="I114" s="176"/>
      <c r="J114" s="176"/>
      <c r="K114" s="176"/>
      <c r="L114" s="176"/>
      <c r="M114" s="176"/>
      <c r="N114" s="176"/>
      <c r="O114" s="176"/>
      <c r="P114" s="176"/>
      <c r="Q114" s="176"/>
      <c r="R114" s="176"/>
      <c r="S114" s="176"/>
      <c r="T114" s="177"/>
      <c r="U114" s="59"/>
      <c r="V114" s="60"/>
      <c r="W114" s="270" t="s">
        <v>59</v>
      </c>
      <c r="X114" s="270"/>
      <c r="Y114" s="270"/>
      <c r="Z114" s="270"/>
      <c r="AA114" s="131"/>
      <c r="AB114" s="132"/>
      <c r="AC114" s="326"/>
      <c r="AD114" s="327"/>
      <c r="AE114" s="327"/>
      <c r="AF114" s="328"/>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row>
    <row r="115" spans="1:60" ht="19.5" customHeight="1">
      <c r="A115" s="17"/>
      <c r="B115" s="12"/>
      <c r="C115" s="161" t="s">
        <v>5</v>
      </c>
      <c r="D115" s="162"/>
      <c r="E115" s="162"/>
      <c r="F115" s="162"/>
      <c r="G115" s="176" t="s">
        <v>60</v>
      </c>
      <c r="H115" s="176"/>
      <c r="I115" s="176"/>
      <c r="J115" s="176"/>
      <c r="K115" s="176"/>
      <c r="L115" s="176"/>
      <c r="M115" s="176"/>
      <c r="N115" s="176"/>
      <c r="O115" s="176"/>
      <c r="P115" s="176"/>
      <c r="Q115" s="176"/>
      <c r="R115" s="176"/>
      <c r="S115" s="176"/>
      <c r="T115" s="177"/>
      <c r="U115" s="59"/>
      <c r="V115" s="61"/>
      <c r="W115" s="80" t="s">
        <v>8</v>
      </c>
      <c r="X115" s="309"/>
      <c r="Y115" s="309"/>
      <c r="Z115" s="62"/>
      <c r="AA115" s="131"/>
      <c r="AB115" s="132"/>
      <c r="AC115" s="326"/>
      <c r="AD115" s="327"/>
      <c r="AE115" s="327"/>
      <c r="AF115" s="328"/>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row>
    <row r="116" spans="1:60" ht="19.5" customHeight="1">
      <c r="A116" s="17"/>
      <c r="B116" s="12"/>
      <c r="C116" s="161" t="s">
        <v>3</v>
      </c>
      <c r="D116" s="162"/>
      <c r="E116" s="162"/>
      <c r="F116" s="162"/>
      <c r="G116" s="202"/>
      <c r="H116" s="202"/>
      <c r="I116" s="202"/>
      <c r="J116" s="202"/>
      <c r="K116" s="202"/>
      <c r="L116" s="202"/>
      <c r="M116" s="202"/>
      <c r="N116" s="202"/>
      <c r="O116" s="202"/>
      <c r="P116" s="202"/>
      <c r="Q116" s="202"/>
      <c r="R116" s="202"/>
      <c r="S116" s="202"/>
      <c r="T116" s="203"/>
      <c r="U116" s="63"/>
      <c r="V116" s="64"/>
      <c r="W116" s="80" t="s">
        <v>9</v>
      </c>
      <c r="X116" s="309"/>
      <c r="Y116" s="309"/>
      <c r="Z116" s="64"/>
      <c r="AA116" s="131"/>
      <c r="AB116" s="132"/>
      <c r="AC116" s="326"/>
      <c r="AD116" s="327"/>
      <c r="AE116" s="327"/>
      <c r="AF116" s="328"/>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row>
    <row r="117" spans="1:60" ht="19.5" customHeight="1">
      <c r="A117" s="17"/>
      <c r="B117" s="94" t="s">
        <v>221</v>
      </c>
      <c r="C117" s="1"/>
      <c r="D117" s="1"/>
      <c r="E117" s="1"/>
      <c r="F117" s="1"/>
      <c r="G117" s="1"/>
      <c r="H117" s="1"/>
      <c r="I117" s="1"/>
      <c r="J117" s="1"/>
      <c r="K117" s="1"/>
      <c r="L117" s="1"/>
      <c r="M117" s="1"/>
      <c r="N117" s="1"/>
      <c r="O117" s="1"/>
      <c r="P117" s="1"/>
      <c r="Q117" s="1"/>
      <c r="R117" s="1"/>
      <c r="S117" s="1"/>
      <c r="T117" s="1"/>
      <c r="U117" s="1"/>
      <c r="V117" s="1"/>
      <c r="W117" s="99" t="s">
        <v>10</v>
      </c>
      <c r="X117" s="309"/>
      <c r="Y117" s="309"/>
      <c r="Z117" s="1"/>
      <c r="AA117" s="131"/>
      <c r="AB117" s="132"/>
      <c r="AC117" s="326"/>
      <c r="AD117" s="327"/>
      <c r="AE117" s="327"/>
      <c r="AF117" s="328"/>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row>
    <row r="118" spans="1:60" ht="19.5" customHeight="1">
      <c r="A118" s="17"/>
      <c r="B118" s="12"/>
      <c r="C118" s="175" t="s">
        <v>57</v>
      </c>
      <c r="D118" s="176"/>
      <c r="E118" s="176"/>
      <c r="F118" s="176"/>
      <c r="G118" s="176"/>
      <c r="H118" s="176"/>
      <c r="I118" s="176"/>
      <c r="J118" s="176"/>
      <c r="K118" s="176"/>
      <c r="L118" s="176"/>
      <c r="M118" s="176"/>
      <c r="N118" s="176"/>
      <c r="O118" s="176"/>
      <c r="P118" s="176"/>
      <c r="Q118" s="176"/>
      <c r="R118" s="176"/>
      <c r="S118" s="176"/>
      <c r="T118" s="177"/>
      <c r="U118" s="59"/>
      <c r="V118" s="1"/>
      <c r="W118" s="99" t="s">
        <v>11</v>
      </c>
      <c r="X118" s="309"/>
      <c r="Y118" s="309"/>
      <c r="Z118" s="1"/>
      <c r="AA118" s="131"/>
      <c r="AB118" s="132"/>
      <c r="AC118" s="326"/>
      <c r="AD118" s="327"/>
      <c r="AE118" s="327"/>
      <c r="AF118" s="328"/>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row>
    <row r="119" spans="1:60" ht="19.5" customHeight="1">
      <c r="A119" s="17"/>
      <c r="B119" s="12"/>
      <c r="C119" s="175" t="s">
        <v>58</v>
      </c>
      <c r="D119" s="176"/>
      <c r="E119" s="176"/>
      <c r="F119" s="176"/>
      <c r="G119" s="176"/>
      <c r="H119" s="176"/>
      <c r="I119" s="176"/>
      <c r="J119" s="176"/>
      <c r="K119" s="176"/>
      <c r="L119" s="176"/>
      <c r="M119" s="176"/>
      <c r="N119" s="176"/>
      <c r="O119" s="176"/>
      <c r="P119" s="176"/>
      <c r="Q119" s="176"/>
      <c r="R119" s="176"/>
      <c r="S119" s="176"/>
      <c r="T119" s="177"/>
      <c r="U119" s="59"/>
      <c r="V119" s="69"/>
      <c r="W119" s="69"/>
      <c r="X119" s="69"/>
      <c r="Y119" s="69"/>
      <c r="Z119" s="1"/>
      <c r="AA119" s="131"/>
      <c r="AB119" s="132"/>
      <c r="AC119" s="326"/>
      <c r="AD119" s="327"/>
      <c r="AE119" s="327"/>
      <c r="AF119" s="328"/>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row>
    <row r="120" spans="1:60" ht="9.75" customHeight="1">
      <c r="A120" s="19"/>
      <c r="B120" s="54"/>
      <c r="C120" s="54"/>
      <c r="D120" s="54"/>
      <c r="E120" s="20"/>
      <c r="F120" s="20"/>
      <c r="G120" s="20"/>
      <c r="H120" s="20"/>
      <c r="I120" s="20"/>
      <c r="J120" s="20"/>
      <c r="K120" s="20"/>
      <c r="L120" s="20"/>
      <c r="M120" s="20"/>
      <c r="N120" s="20"/>
      <c r="O120" s="20"/>
      <c r="P120" s="20"/>
      <c r="Q120" s="20"/>
      <c r="R120" s="20"/>
      <c r="S120" s="20"/>
      <c r="T120" s="20"/>
      <c r="U120" s="20"/>
      <c r="V120" s="20"/>
      <c r="W120" s="20"/>
      <c r="X120" s="20"/>
      <c r="Y120" s="20"/>
      <c r="Z120" s="20"/>
      <c r="AA120" s="133"/>
      <c r="AB120" s="134"/>
      <c r="AC120" s="326"/>
      <c r="AD120" s="327"/>
      <c r="AE120" s="327"/>
      <c r="AF120" s="328"/>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row>
    <row r="121" spans="1:60" ht="19.5" customHeight="1">
      <c r="A121" s="26" t="s">
        <v>245</v>
      </c>
      <c r="B121" s="156" t="s">
        <v>185</v>
      </c>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29" t="str">
        <f>IF(AH107&gt;1,IF(B122="○","適","否"),"適")</f>
        <v>適</v>
      </c>
      <c r="AB121" s="130"/>
      <c r="AC121" s="320" t="s">
        <v>233</v>
      </c>
      <c r="AD121" s="321"/>
      <c r="AE121" s="321"/>
      <c r="AF121" s="322"/>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9.5" customHeight="1">
      <c r="A122" s="17"/>
      <c r="B122" s="12"/>
      <c r="C122" s="175" t="s">
        <v>100</v>
      </c>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7"/>
      <c r="Z122" s="1"/>
      <c r="AA122" s="131"/>
      <c r="AB122" s="132"/>
      <c r="AC122" s="320"/>
      <c r="AD122" s="321"/>
      <c r="AE122" s="321"/>
      <c r="AF122" s="322"/>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9.5" customHeight="1">
      <c r="A123" s="17"/>
      <c r="B123" s="204">
        <f>IF(X115="","",X115)</f>
      </c>
      <c r="C123" s="205"/>
      <c r="D123" s="334"/>
      <c r="E123" s="334"/>
      <c r="F123" s="334"/>
      <c r="G123" s="334"/>
      <c r="H123" s="334"/>
      <c r="I123" s="334"/>
      <c r="J123" s="334"/>
      <c r="K123" s="334"/>
      <c r="L123" s="334"/>
      <c r="M123" s="335"/>
      <c r="N123" s="204">
        <f>IF(X117="","",X117)</f>
      </c>
      <c r="O123" s="205"/>
      <c r="P123" s="334"/>
      <c r="Q123" s="334"/>
      <c r="R123" s="334"/>
      <c r="S123" s="334"/>
      <c r="T123" s="334"/>
      <c r="U123" s="334"/>
      <c r="V123" s="334"/>
      <c r="W123" s="334"/>
      <c r="X123" s="334"/>
      <c r="Y123" s="335"/>
      <c r="Z123" s="1"/>
      <c r="AA123" s="131"/>
      <c r="AB123" s="132"/>
      <c r="AC123" s="320"/>
      <c r="AD123" s="321"/>
      <c r="AE123" s="321"/>
      <c r="AF123" s="322"/>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9.5" customHeight="1">
      <c r="A124" s="17"/>
      <c r="B124" s="204">
        <f>IF(X116="","",X116)</f>
      </c>
      <c r="C124" s="205"/>
      <c r="D124" s="334"/>
      <c r="E124" s="334"/>
      <c r="F124" s="334"/>
      <c r="G124" s="334"/>
      <c r="H124" s="334"/>
      <c r="I124" s="334"/>
      <c r="J124" s="334"/>
      <c r="K124" s="334"/>
      <c r="L124" s="334"/>
      <c r="M124" s="335"/>
      <c r="N124" s="204">
        <f>IF(X118="","",X118)</f>
      </c>
      <c r="O124" s="205"/>
      <c r="P124" s="334"/>
      <c r="Q124" s="334"/>
      <c r="R124" s="334"/>
      <c r="S124" s="334"/>
      <c r="T124" s="334"/>
      <c r="U124" s="334"/>
      <c r="V124" s="334"/>
      <c r="W124" s="334"/>
      <c r="X124" s="334"/>
      <c r="Y124" s="335"/>
      <c r="Z124" s="1"/>
      <c r="AA124" s="131"/>
      <c r="AB124" s="132"/>
      <c r="AC124" s="320"/>
      <c r="AD124" s="321"/>
      <c r="AE124" s="321"/>
      <c r="AF124" s="322"/>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9.75" customHeight="1">
      <c r="A125" s="19"/>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133"/>
      <c r="AB125" s="134"/>
      <c r="AC125" s="320"/>
      <c r="AD125" s="321"/>
      <c r="AE125" s="321"/>
      <c r="AF125" s="322"/>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9.5" customHeight="1">
      <c r="A126" s="26" t="s">
        <v>246</v>
      </c>
      <c r="B126" s="156" t="s">
        <v>186</v>
      </c>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29" t="str">
        <f>IF(AH107&lt;=2,"適",IF(B128="○","適","否"))</f>
        <v>適</v>
      </c>
      <c r="AB126" s="130"/>
      <c r="AC126" s="320" t="s">
        <v>234</v>
      </c>
      <c r="AD126" s="321"/>
      <c r="AE126" s="321"/>
      <c r="AF126" s="322"/>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9.5" customHeight="1">
      <c r="A127" s="17"/>
      <c r="B127" s="93" t="s">
        <v>220</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1"/>
      <c r="AA127" s="131"/>
      <c r="AB127" s="132"/>
      <c r="AC127" s="320"/>
      <c r="AD127" s="321"/>
      <c r="AE127" s="321"/>
      <c r="AF127" s="322"/>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9.5" customHeight="1">
      <c r="A128" s="17"/>
      <c r="B128" s="12"/>
      <c r="C128" s="201" t="s">
        <v>62</v>
      </c>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3"/>
      <c r="Z128" s="1"/>
      <c r="AA128" s="131"/>
      <c r="AB128" s="132"/>
      <c r="AC128" s="320"/>
      <c r="AD128" s="321"/>
      <c r="AE128" s="321"/>
      <c r="AF128" s="322"/>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9.75" customHeight="1">
      <c r="A129" s="19"/>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133"/>
      <c r="AB129" s="134"/>
      <c r="AC129" s="320"/>
      <c r="AD129" s="321"/>
      <c r="AE129" s="321"/>
      <c r="AF129" s="322"/>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9.5" customHeight="1">
      <c r="A130" s="26" t="s">
        <v>247</v>
      </c>
      <c r="B130" s="156" t="s">
        <v>187</v>
      </c>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29" t="str">
        <f>IF(AH107&gt;=3,IF(AND(B131="○",AL140=8),"適","否"),IF(AL140=8,"適","否"))</f>
        <v>適</v>
      </c>
      <c r="AB130" s="130"/>
      <c r="AC130" s="320" t="s">
        <v>235</v>
      </c>
      <c r="AD130" s="321"/>
      <c r="AE130" s="321"/>
      <c r="AF130" s="322"/>
      <c r="AG130" s="13"/>
      <c r="AH130" s="2"/>
      <c r="AI130" s="13"/>
      <c r="AJ130" s="13" t="s">
        <v>96</v>
      </c>
      <c r="AK130" s="13" t="s">
        <v>94</v>
      </c>
      <c r="AL130" s="13" t="s">
        <v>98</v>
      </c>
      <c r="AM130" s="13"/>
      <c r="AN130" s="13"/>
      <c r="AO130" s="2"/>
      <c r="AP130" s="2"/>
      <c r="AQ130" s="2"/>
      <c r="AR130" s="2"/>
      <c r="AS130" s="2"/>
      <c r="AT130" s="2"/>
      <c r="AU130" s="14"/>
      <c r="AV130" s="14"/>
      <c r="AW130" s="14"/>
      <c r="AX130" s="14"/>
      <c r="AY130" s="14"/>
      <c r="AZ130" s="14"/>
      <c r="BA130" s="14"/>
      <c r="BB130" s="14"/>
      <c r="BC130" s="14"/>
      <c r="BD130" s="14"/>
      <c r="BE130" s="14"/>
      <c r="BF130" s="14"/>
      <c r="BG130" s="14"/>
      <c r="BH130" s="14"/>
    </row>
    <row r="131" spans="1:60" ht="19.5" customHeight="1">
      <c r="A131" s="17"/>
      <c r="B131" s="12"/>
      <c r="C131" s="175" t="s">
        <v>64</v>
      </c>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7"/>
      <c r="Z131" s="1"/>
      <c r="AA131" s="131"/>
      <c r="AB131" s="132"/>
      <c r="AC131" s="320"/>
      <c r="AD131" s="321"/>
      <c r="AE131" s="321"/>
      <c r="AF131" s="322"/>
      <c r="AG131" s="13"/>
      <c r="AH131" s="2"/>
      <c r="AI131" s="13"/>
      <c r="AJ131" s="13" t="s">
        <v>97</v>
      </c>
      <c r="AK131" s="13" t="s">
        <v>95</v>
      </c>
      <c r="AL131" s="13" t="s">
        <v>99</v>
      </c>
      <c r="AM131" s="13"/>
      <c r="AN131" s="13"/>
      <c r="AO131" s="2"/>
      <c r="AP131" s="2"/>
      <c r="AQ131" s="2"/>
      <c r="AR131" s="2"/>
      <c r="AS131" s="2"/>
      <c r="AT131" s="2"/>
      <c r="AU131" s="14"/>
      <c r="AV131" s="14"/>
      <c r="AW131" s="14"/>
      <c r="AX131" s="14"/>
      <c r="AY131" s="14"/>
      <c r="AZ131" s="14"/>
      <c r="BA131" s="14"/>
      <c r="BB131" s="14"/>
      <c r="BC131" s="14"/>
      <c r="BD131" s="14"/>
      <c r="BE131" s="14"/>
      <c r="BF131" s="14"/>
      <c r="BG131" s="14"/>
      <c r="BH131" s="14"/>
    </row>
    <row r="132" spans="1:60" ht="19.5" customHeight="1">
      <c r="A132" s="17"/>
      <c r="B132" s="336">
        <f>IF(X115="","",X115)</f>
      </c>
      <c r="C132" s="337"/>
      <c r="D132" s="146" t="s">
        <v>51</v>
      </c>
      <c r="E132" s="146"/>
      <c r="F132" s="146"/>
      <c r="G132" s="200"/>
      <c r="H132" s="200"/>
      <c r="I132" s="200"/>
      <c r="J132" s="200"/>
      <c r="K132" s="200"/>
      <c r="L132" s="200"/>
      <c r="M132" s="200"/>
      <c r="N132" s="200"/>
      <c r="O132" s="200"/>
      <c r="P132" s="200"/>
      <c r="Q132" s="200"/>
      <c r="R132" s="200"/>
      <c r="S132" s="200"/>
      <c r="T132" s="200"/>
      <c r="U132" s="200"/>
      <c r="V132" s="200"/>
      <c r="W132" s="200"/>
      <c r="X132" s="200"/>
      <c r="Y132" s="200"/>
      <c r="Z132" s="1"/>
      <c r="AA132" s="131"/>
      <c r="AB132" s="132"/>
      <c r="AC132" s="320"/>
      <c r="AD132" s="321"/>
      <c r="AE132" s="321"/>
      <c r="AF132" s="322"/>
      <c r="AG132" s="197" t="s">
        <v>79</v>
      </c>
      <c r="AH132" s="198"/>
      <c r="AI132" s="4">
        <f>_xlfn.IFERROR(VLOOKUP(G132,$AM$134:$AN$145,2,0),"")</f>
      </c>
      <c r="AJ132" s="70">
        <f>X115</f>
        <v>0</v>
      </c>
      <c r="AK132" s="4">
        <f>IF(AJ132=3,4,IF(AJ132&gt;=4,6,AJ132))</f>
        <v>0</v>
      </c>
      <c r="AL132" s="5" t="str">
        <f>_xlfn.IFERROR(IF(AK132&gt;=2,VLOOKUP(AI132,$AN$134:$AT$145,AK132,0),"○"),"")</f>
        <v>○</v>
      </c>
      <c r="AM132" s="8"/>
      <c r="AN132" s="9"/>
      <c r="AO132" s="198" t="s">
        <v>77</v>
      </c>
      <c r="AP132" s="198"/>
      <c r="AQ132" s="198" t="s">
        <v>78</v>
      </c>
      <c r="AR132" s="198"/>
      <c r="AS132" s="198" t="s">
        <v>91</v>
      </c>
      <c r="AT132" s="198"/>
      <c r="AU132" s="14"/>
      <c r="AV132" s="14"/>
      <c r="AW132" s="14"/>
      <c r="AX132" s="14"/>
      <c r="AY132" s="14"/>
      <c r="AZ132" s="14"/>
      <c r="BA132" s="14"/>
      <c r="BB132" s="14"/>
      <c r="BC132" s="14"/>
      <c r="BD132" s="14"/>
      <c r="BE132" s="14"/>
      <c r="BF132" s="14"/>
      <c r="BG132" s="14"/>
      <c r="BH132" s="14"/>
    </row>
    <row r="133" spans="1:60" ht="19.5" customHeight="1">
      <c r="A133" s="17"/>
      <c r="B133" s="338"/>
      <c r="C133" s="339"/>
      <c r="D133" s="146" t="s">
        <v>52</v>
      </c>
      <c r="E133" s="146"/>
      <c r="F133" s="146"/>
      <c r="G133" s="200"/>
      <c r="H133" s="200"/>
      <c r="I133" s="200"/>
      <c r="J133" s="200"/>
      <c r="K133" s="200"/>
      <c r="L133" s="200"/>
      <c r="M133" s="200"/>
      <c r="N133" s="200"/>
      <c r="O133" s="200"/>
      <c r="P133" s="200"/>
      <c r="Q133" s="200"/>
      <c r="R133" s="200"/>
      <c r="S133" s="200"/>
      <c r="T133" s="200"/>
      <c r="U133" s="200"/>
      <c r="V133" s="200"/>
      <c r="W133" s="200"/>
      <c r="X133" s="200"/>
      <c r="Y133" s="200"/>
      <c r="Z133" s="1"/>
      <c r="AA133" s="131"/>
      <c r="AB133" s="132"/>
      <c r="AC133" s="320"/>
      <c r="AD133" s="321"/>
      <c r="AE133" s="321"/>
      <c r="AF133" s="322"/>
      <c r="AG133" s="197" t="s">
        <v>80</v>
      </c>
      <c r="AH133" s="198"/>
      <c r="AI133" s="4">
        <f aca="true" t="shared" si="0" ref="AI133:AI139">_xlfn.IFERROR(VLOOKUP(G133,$AM$134:$AN$145,2,0),"")</f>
      </c>
      <c r="AJ133" s="70">
        <f>X115</f>
        <v>0</v>
      </c>
      <c r="AK133" s="4">
        <f>IF(AJ133=2,3,IF(AJ133=3,5,IF(AJ133&gt;=4,7,AJ133)))</f>
        <v>0</v>
      </c>
      <c r="AL133" s="5" t="str">
        <f aca="true" t="shared" si="1" ref="AL133:AL139">_xlfn.IFERROR(IF(AK133&gt;=2,VLOOKUP(AI133,$AN$134:$AT$145,AK133,0),"○"),"")</f>
        <v>○</v>
      </c>
      <c r="AM133" s="10"/>
      <c r="AN133" s="11"/>
      <c r="AO133" s="7" t="s">
        <v>89</v>
      </c>
      <c r="AP133" s="7" t="s">
        <v>90</v>
      </c>
      <c r="AQ133" s="7" t="s">
        <v>89</v>
      </c>
      <c r="AR133" s="7" t="s">
        <v>90</v>
      </c>
      <c r="AS133" s="7" t="s">
        <v>89</v>
      </c>
      <c r="AT133" s="7" t="s">
        <v>90</v>
      </c>
      <c r="AU133" s="14"/>
      <c r="AV133" s="14"/>
      <c r="AW133" s="14"/>
      <c r="AX133" s="14"/>
      <c r="AY133" s="14"/>
      <c r="AZ133" s="14"/>
      <c r="BA133" s="14"/>
      <c r="BB133" s="14"/>
      <c r="BC133" s="14"/>
      <c r="BD133" s="14"/>
      <c r="BE133" s="14"/>
      <c r="BF133" s="14"/>
      <c r="BG133" s="14"/>
      <c r="BH133" s="14"/>
    </row>
    <row r="134" spans="1:60" ht="19.5" customHeight="1">
      <c r="A134" s="17"/>
      <c r="B134" s="336">
        <f>IF(X116="","",X116)</f>
      </c>
      <c r="C134" s="337"/>
      <c r="D134" s="146" t="s">
        <v>51</v>
      </c>
      <c r="E134" s="146"/>
      <c r="F134" s="146"/>
      <c r="G134" s="200"/>
      <c r="H134" s="200"/>
      <c r="I134" s="200"/>
      <c r="J134" s="200"/>
      <c r="K134" s="200"/>
      <c r="L134" s="200"/>
      <c r="M134" s="200"/>
      <c r="N134" s="200"/>
      <c r="O134" s="200"/>
      <c r="P134" s="200"/>
      <c r="Q134" s="200"/>
      <c r="R134" s="200"/>
      <c r="S134" s="200"/>
      <c r="T134" s="200"/>
      <c r="U134" s="200"/>
      <c r="V134" s="200"/>
      <c r="W134" s="200"/>
      <c r="X134" s="200"/>
      <c r="Y134" s="200"/>
      <c r="Z134" s="1"/>
      <c r="AA134" s="131"/>
      <c r="AB134" s="132"/>
      <c r="AC134" s="320"/>
      <c r="AD134" s="321"/>
      <c r="AE134" s="321"/>
      <c r="AF134" s="322"/>
      <c r="AG134" s="197" t="s">
        <v>81</v>
      </c>
      <c r="AH134" s="198"/>
      <c r="AI134" s="4">
        <f t="shared" si="0"/>
      </c>
      <c r="AJ134" s="70">
        <f>X116</f>
        <v>0</v>
      </c>
      <c r="AK134" s="4">
        <f>IF(AJ134=3,4,IF(AJ134&gt;=4,6,AJ134))</f>
        <v>0</v>
      </c>
      <c r="AL134" s="5" t="str">
        <f t="shared" si="1"/>
        <v>○</v>
      </c>
      <c r="AM134" s="6" t="s">
        <v>65</v>
      </c>
      <c r="AN134" s="4" t="s">
        <v>8</v>
      </c>
      <c r="AO134" s="4" t="s">
        <v>92</v>
      </c>
      <c r="AP134" s="4" t="s">
        <v>93</v>
      </c>
      <c r="AQ134" s="4" t="s">
        <v>93</v>
      </c>
      <c r="AR134" s="4" t="s">
        <v>93</v>
      </c>
      <c r="AS134" s="4" t="s">
        <v>93</v>
      </c>
      <c r="AT134" s="4" t="s">
        <v>93</v>
      </c>
      <c r="AU134" s="14"/>
      <c r="AV134" s="14"/>
      <c r="AW134" s="14"/>
      <c r="AX134" s="14"/>
      <c r="AY134" s="14"/>
      <c r="AZ134" s="14"/>
      <c r="BA134" s="14"/>
      <c r="BB134" s="14"/>
      <c r="BC134" s="14"/>
      <c r="BD134" s="14"/>
      <c r="BE134" s="14"/>
      <c r="BF134" s="14"/>
      <c r="BG134" s="14"/>
      <c r="BH134" s="14"/>
    </row>
    <row r="135" spans="1:60" ht="19.5" customHeight="1">
      <c r="A135" s="17"/>
      <c r="B135" s="338"/>
      <c r="C135" s="339"/>
      <c r="D135" s="146" t="s">
        <v>52</v>
      </c>
      <c r="E135" s="146"/>
      <c r="F135" s="146"/>
      <c r="G135" s="200"/>
      <c r="H135" s="200"/>
      <c r="I135" s="200"/>
      <c r="J135" s="200"/>
      <c r="K135" s="200"/>
      <c r="L135" s="200"/>
      <c r="M135" s="200"/>
      <c r="N135" s="200"/>
      <c r="O135" s="200"/>
      <c r="P135" s="200"/>
      <c r="Q135" s="200"/>
      <c r="R135" s="200"/>
      <c r="S135" s="200"/>
      <c r="T135" s="200"/>
      <c r="U135" s="200"/>
      <c r="V135" s="200"/>
      <c r="W135" s="200"/>
      <c r="X135" s="200"/>
      <c r="Y135" s="200"/>
      <c r="Z135" s="1"/>
      <c r="AA135" s="131"/>
      <c r="AB135" s="132"/>
      <c r="AC135" s="320"/>
      <c r="AD135" s="321"/>
      <c r="AE135" s="321"/>
      <c r="AF135" s="322"/>
      <c r="AG135" s="197" t="s">
        <v>82</v>
      </c>
      <c r="AH135" s="198"/>
      <c r="AI135" s="4">
        <f t="shared" si="0"/>
      </c>
      <c r="AJ135" s="70">
        <f>X116</f>
        <v>0</v>
      </c>
      <c r="AK135" s="4">
        <f>IF(AJ135=2,3,IF(AJ135=3,5,IF(AJ135&gt;=4,7,AJ135)))</f>
        <v>0</v>
      </c>
      <c r="AL135" s="5" t="str">
        <f t="shared" si="1"/>
        <v>○</v>
      </c>
      <c r="AM135" s="6" t="s">
        <v>66</v>
      </c>
      <c r="AN135" s="4" t="s">
        <v>9</v>
      </c>
      <c r="AO135" s="4" t="s">
        <v>92</v>
      </c>
      <c r="AP135" s="4" t="s">
        <v>93</v>
      </c>
      <c r="AQ135" s="4" t="s">
        <v>92</v>
      </c>
      <c r="AR135" s="4" t="s">
        <v>93</v>
      </c>
      <c r="AS135" s="4" t="s">
        <v>92</v>
      </c>
      <c r="AT135" s="4" t="s">
        <v>93</v>
      </c>
      <c r="AU135" s="14"/>
      <c r="AV135" s="14"/>
      <c r="AW135" s="14"/>
      <c r="AX135" s="14"/>
      <c r="AY135" s="14"/>
      <c r="AZ135" s="14"/>
      <c r="BA135" s="14"/>
      <c r="BB135" s="14"/>
      <c r="BC135" s="14"/>
      <c r="BD135" s="14"/>
      <c r="BE135" s="14"/>
      <c r="BF135" s="14"/>
      <c r="BG135" s="14"/>
      <c r="BH135" s="14"/>
    </row>
    <row r="136" spans="1:60" ht="19.5" customHeight="1">
      <c r="A136" s="17"/>
      <c r="B136" s="336">
        <f>IF(X117="","",X117)</f>
      </c>
      <c r="C136" s="337"/>
      <c r="D136" s="146" t="s">
        <v>51</v>
      </c>
      <c r="E136" s="146"/>
      <c r="F136" s="146"/>
      <c r="G136" s="200"/>
      <c r="H136" s="200"/>
      <c r="I136" s="200"/>
      <c r="J136" s="200"/>
      <c r="K136" s="200"/>
      <c r="L136" s="200"/>
      <c r="M136" s="200"/>
      <c r="N136" s="200"/>
      <c r="O136" s="200"/>
      <c r="P136" s="200"/>
      <c r="Q136" s="200"/>
      <c r="R136" s="200"/>
      <c r="S136" s="200"/>
      <c r="T136" s="200"/>
      <c r="U136" s="200"/>
      <c r="V136" s="200"/>
      <c r="W136" s="200"/>
      <c r="X136" s="200"/>
      <c r="Y136" s="200"/>
      <c r="Z136" s="1"/>
      <c r="AA136" s="131"/>
      <c r="AB136" s="132"/>
      <c r="AC136" s="320"/>
      <c r="AD136" s="321"/>
      <c r="AE136" s="321"/>
      <c r="AF136" s="322"/>
      <c r="AG136" s="197" t="s">
        <v>83</v>
      </c>
      <c r="AH136" s="198"/>
      <c r="AI136" s="4">
        <f t="shared" si="0"/>
      </c>
      <c r="AJ136" s="70">
        <f>X117</f>
        <v>0</v>
      </c>
      <c r="AK136" s="4">
        <f>IF(AJ136=3,4,IF(AJ136&gt;=4,6,AJ136))</f>
        <v>0</v>
      </c>
      <c r="AL136" s="5" t="str">
        <f t="shared" si="1"/>
        <v>○</v>
      </c>
      <c r="AM136" s="6" t="s">
        <v>67</v>
      </c>
      <c r="AN136" s="4" t="s">
        <v>10</v>
      </c>
      <c r="AO136" s="4" t="s">
        <v>92</v>
      </c>
      <c r="AP136" s="4" t="s">
        <v>92</v>
      </c>
      <c r="AQ136" s="4" t="s">
        <v>92</v>
      </c>
      <c r="AR136" s="4" t="s">
        <v>92</v>
      </c>
      <c r="AS136" s="4" t="s">
        <v>92</v>
      </c>
      <c r="AT136" s="4" t="s">
        <v>92</v>
      </c>
      <c r="AU136" s="14"/>
      <c r="AV136" s="14"/>
      <c r="AW136" s="14"/>
      <c r="AX136" s="14"/>
      <c r="AY136" s="14"/>
      <c r="AZ136" s="14"/>
      <c r="BA136" s="14"/>
      <c r="BB136" s="14"/>
      <c r="BC136" s="14"/>
      <c r="BD136" s="14"/>
      <c r="BE136" s="14"/>
      <c r="BF136" s="14"/>
      <c r="BG136" s="14"/>
      <c r="BH136" s="14"/>
    </row>
    <row r="137" spans="1:60" ht="19.5" customHeight="1">
      <c r="A137" s="17"/>
      <c r="B137" s="338"/>
      <c r="C137" s="339"/>
      <c r="D137" s="146" t="s">
        <v>52</v>
      </c>
      <c r="E137" s="146"/>
      <c r="F137" s="146"/>
      <c r="G137" s="200"/>
      <c r="H137" s="200"/>
      <c r="I137" s="200"/>
      <c r="J137" s="200"/>
      <c r="K137" s="200"/>
      <c r="L137" s="200"/>
      <c r="M137" s="200"/>
      <c r="N137" s="200"/>
      <c r="O137" s="200"/>
      <c r="P137" s="200"/>
      <c r="Q137" s="200"/>
      <c r="R137" s="200"/>
      <c r="S137" s="200"/>
      <c r="T137" s="200"/>
      <c r="U137" s="200"/>
      <c r="V137" s="200"/>
      <c r="W137" s="200"/>
      <c r="X137" s="200"/>
      <c r="Y137" s="200"/>
      <c r="Z137" s="1"/>
      <c r="AA137" s="131"/>
      <c r="AB137" s="132"/>
      <c r="AC137" s="320"/>
      <c r="AD137" s="321"/>
      <c r="AE137" s="321"/>
      <c r="AF137" s="322"/>
      <c r="AG137" s="197" t="s">
        <v>84</v>
      </c>
      <c r="AH137" s="198"/>
      <c r="AI137" s="4">
        <f t="shared" si="0"/>
      </c>
      <c r="AJ137" s="70">
        <f>X117</f>
        <v>0</v>
      </c>
      <c r="AK137" s="4">
        <f>IF(AJ137=2,3,IF(AJ137=3,5,IF(AJ137&gt;=4,7,AJ137)))</f>
        <v>0</v>
      </c>
      <c r="AL137" s="5" t="str">
        <f t="shared" si="1"/>
        <v>○</v>
      </c>
      <c r="AM137" s="6" t="s">
        <v>68</v>
      </c>
      <c r="AN137" s="4" t="s">
        <v>11</v>
      </c>
      <c r="AO137" s="4" t="s">
        <v>92</v>
      </c>
      <c r="AP137" s="4" t="s">
        <v>92</v>
      </c>
      <c r="AQ137" s="4" t="s">
        <v>92</v>
      </c>
      <c r="AR137" s="4" t="s">
        <v>92</v>
      </c>
      <c r="AS137" s="4" t="s">
        <v>92</v>
      </c>
      <c r="AT137" s="4" t="s">
        <v>92</v>
      </c>
      <c r="AU137" s="14"/>
      <c r="AV137" s="14"/>
      <c r="AW137" s="14"/>
      <c r="AX137" s="14"/>
      <c r="AY137" s="14"/>
      <c r="AZ137" s="14"/>
      <c r="BA137" s="14"/>
      <c r="BB137" s="14"/>
      <c r="BC137" s="14"/>
      <c r="BD137" s="14"/>
      <c r="BE137" s="14"/>
      <c r="BF137" s="14"/>
      <c r="BG137" s="14"/>
      <c r="BH137" s="14"/>
    </row>
    <row r="138" spans="1:60" ht="19.5" customHeight="1">
      <c r="A138" s="17"/>
      <c r="B138" s="336">
        <f>IF(X118="","",X118)</f>
      </c>
      <c r="C138" s="337"/>
      <c r="D138" s="146" t="s">
        <v>51</v>
      </c>
      <c r="E138" s="146"/>
      <c r="F138" s="146"/>
      <c r="G138" s="200"/>
      <c r="H138" s="200"/>
      <c r="I138" s="200"/>
      <c r="J138" s="200"/>
      <c r="K138" s="200"/>
      <c r="L138" s="200"/>
      <c r="M138" s="200"/>
      <c r="N138" s="200"/>
      <c r="O138" s="200"/>
      <c r="P138" s="200"/>
      <c r="Q138" s="200"/>
      <c r="R138" s="200"/>
      <c r="S138" s="200"/>
      <c r="T138" s="200"/>
      <c r="U138" s="200"/>
      <c r="V138" s="200"/>
      <c r="W138" s="200"/>
      <c r="X138" s="200"/>
      <c r="Y138" s="200"/>
      <c r="Z138" s="1"/>
      <c r="AA138" s="131"/>
      <c r="AB138" s="132"/>
      <c r="AC138" s="320"/>
      <c r="AD138" s="321"/>
      <c r="AE138" s="321"/>
      <c r="AF138" s="322"/>
      <c r="AG138" s="197" t="s">
        <v>85</v>
      </c>
      <c r="AH138" s="198"/>
      <c r="AI138" s="4">
        <f t="shared" si="0"/>
      </c>
      <c r="AJ138" s="70">
        <f>X118</f>
        <v>0</v>
      </c>
      <c r="AK138" s="4">
        <f>IF(AJ138=3,4,IF(AJ138&gt;=4,6,AJ138))</f>
        <v>0</v>
      </c>
      <c r="AL138" s="5" t="str">
        <f t="shared" si="1"/>
        <v>○</v>
      </c>
      <c r="AM138" s="6" t="s">
        <v>75</v>
      </c>
      <c r="AN138" s="4" t="s">
        <v>12</v>
      </c>
      <c r="AO138" s="4" t="s">
        <v>92</v>
      </c>
      <c r="AP138" s="4" t="s">
        <v>92</v>
      </c>
      <c r="AQ138" s="4" t="s">
        <v>92</v>
      </c>
      <c r="AR138" s="4" t="s">
        <v>92</v>
      </c>
      <c r="AS138" s="4" t="s">
        <v>93</v>
      </c>
      <c r="AT138" s="4" t="s">
        <v>93</v>
      </c>
      <c r="AU138" s="14"/>
      <c r="AV138" s="14"/>
      <c r="AW138" s="14"/>
      <c r="AX138" s="14"/>
      <c r="AY138" s="14"/>
      <c r="AZ138" s="14"/>
      <c r="BA138" s="14"/>
      <c r="BB138" s="14"/>
      <c r="BC138" s="14"/>
      <c r="BD138" s="14"/>
      <c r="BE138" s="14"/>
      <c r="BF138" s="14"/>
      <c r="BG138" s="14"/>
      <c r="BH138" s="14"/>
    </row>
    <row r="139" spans="1:60" ht="19.5" customHeight="1">
      <c r="A139" s="17"/>
      <c r="B139" s="338"/>
      <c r="C139" s="339"/>
      <c r="D139" s="146" t="s">
        <v>52</v>
      </c>
      <c r="E139" s="146"/>
      <c r="F139" s="146"/>
      <c r="G139" s="200"/>
      <c r="H139" s="200"/>
      <c r="I139" s="200"/>
      <c r="J139" s="200"/>
      <c r="K139" s="200"/>
      <c r="L139" s="200"/>
      <c r="M139" s="200"/>
      <c r="N139" s="200"/>
      <c r="O139" s="200"/>
      <c r="P139" s="200"/>
      <c r="Q139" s="200"/>
      <c r="R139" s="200"/>
      <c r="S139" s="200"/>
      <c r="T139" s="200"/>
      <c r="U139" s="200"/>
      <c r="V139" s="200"/>
      <c r="W139" s="200"/>
      <c r="X139" s="200"/>
      <c r="Y139" s="200"/>
      <c r="Z139" s="1"/>
      <c r="AA139" s="131"/>
      <c r="AB139" s="132"/>
      <c r="AC139" s="320"/>
      <c r="AD139" s="321"/>
      <c r="AE139" s="321"/>
      <c r="AF139" s="322"/>
      <c r="AG139" s="197" t="s">
        <v>86</v>
      </c>
      <c r="AH139" s="198"/>
      <c r="AI139" s="4">
        <f t="shared" si="0"/>
      </c>
      <c r="AJ139" s="70">
        <f>X118</f>
        <v>0</v>
      </c>
      <c r="AK139" s="4">
        <f>IF(AJ139=2,3,IF(AJ139=3,5,IF(AJ139&gt;=4,7,AJ139)))</f>
        <v>0</v>
      </c>
      <c r="AL139" s="5" t="str">
        <f t="shared" si="1"/>
        <v>○</v>
      </c>
      <c r="AM139" s="6" t="s">
        <v>69</v>
      </c>
      <c r="AN139" s="4" t="s">
        <v>27</v>
      </c>
      <c r="AO139" s="4" t="s">
        <v>92</v>
      </c>
      <c r="AP139" s="4" t="s">
        <v>92</v>
      </c>
      <c r="AQ139" s="4" t="s">
        <v>92</v>
      </c>
      <c r="AR139" s="4" t="s">
        <v>92</v>
      </c>
      <c r="AS139" s="4" t="s">
        <v>92</v>
      </c>
      <c r="AT139" s="4" t="s">
        <v>92</v>
      </c>
      <c r="AU139" s="14"/>
      <c r="AV139" s="14"/>
      <c r="AW139" s="14"/>
      <c r="AX139" s="14"/>
      <c r="AY139" s="14"/>
      <c r="AZ139" s="14"/>
      <c r="BA139" s="14"/>
      <c r="BB139" s="14"/>
      <c r="BC139" s="14"/>
      <c r="BD139" s="14"/>
      <c r="BE139" s="14"/>
      <c r="BF139" s="14"/>
      <c r="BG139" s="14"/>
      <c r="BH139" s="14"/>
    </row>
    <row r="140" spans="1:60" ht="19.5" customHeight="1">
      <c r="A140" s="19"/>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133"/>
      <c r="AB140" s="134"/>
      <c r="AC140" s="320"/>
      <c r="AD140" s="321"/>
      <c r="AE140" s="321"/>
      <c r="AF140" s="322"/>
      <c r="AG140" s="13"/>
      <c r="AH140" s="13"/>
      <c r="AI140" s="13"/>
      <c r="AJ140" s="13"/>
      <c r="AK140" s="13"/>
      <c r="AL140" s="13">
        <f>COUNTIF(AL132:AL139,"○")</f>
        <v>8</v>
      </c>
      <c r="AM140" s="6" t="s">
        <v>70</v>
      </c>
      <c r="AN140" s="4" t="s">
        <v>53</v>
      </c>
      <c r="AO140" s="4" t="s">
        <v>92</v>
      </c>
      <c r="AP140" s="4" t="s">
        <v>92</v>
      </c>
      <c r="AQ140" s="4" t="s">
        <v>92</v>
      </c>
      <c r="AR140" s="4" t="s">
        <v>92</v>
      </c>
      <c r="AS140" s="4" t="s">
        <v>92</v>
      </c>
      <c r="AT140" s="4" t="s">
        <v>92</v>
      </c>
      <c r="AU140" s="14"/>
      <c r="AV140" s="14"/>
      <c r="AW140" s="14"/>
      <c r="AX140" s="14"/>
      <c r="AY140" s="14"/>
      <c r="AZ140" s="14"/>
      <c r="BA140" s="14"/>
      <c r="BB140" s="14"/>
      <c r="BC140" s="14"/>
      <c r="BD140" s="14"/>
      <c r="BE140" s="14"/>
      <c r="BF140" s="14"/>
      <c r="BG140" s="14"/>
      <c r="BH140" s="14"/>
    </row>
    <row r="141" spans="27:60" ht="19.5" customHeight="1">
      <c r="AA141" s="66"/>
      <c r="AB141" s="66"/>
      <c r="AC141" s="66"/>
      <c r="AD141" s="66"/>
      <c r="AE141" s="66"/>
      <c r="AF141" s="66"/>
      <c r="AG141" s="13"/>
      <c r="AH141" s="13"/>
      <c r="AI141" s="13"/>
      <c r="AJ141" s="13"/>
      <c r="AK141" s="13"/>
      <c r="AL141" s="13"/>
      <c r="AM141" s="6" t="s">
        <v>71</v>
      </c>
      <c r="AN141" s="4" t="s">
        <v>55</v>
      </c>
      <c r="AO141" s="4" t="s">
        <v>93</v>
      </c>
      <c r="AP141" s="4" t="s">
        <v>92</v>
      </c>
      <c r="AQ141" s="4" t="s">
        <v>93</v>
      </c>
      <c r="AR141" s="4" t="s">
        <v>93</v>
      </c>
      <c r="AS141" s="4" t="s">
        <v>93</v>
      </c>
      <c r="AT141" s="4" t="s">
        <v>93</v>
      </c>
      <c r="AU141" s="14"/>
      <c r="AV141" s="14"/>
      <c r="AW141" s="14"/>
      <c r="AX141" s="14"/>
      <c r="AY141" s="14"/>
      <c r="AZ141" s="14"/>
      <c r="BA141" s="14"/>
      <c r="BB141" s="14"/>
      <c r="BC141" s="14"/>
      <c r="BD141" s="14"/>
      <c r="BE141" s="14"/>
      <c r="BF141" s="14"/>
      <c r="BG141" s="14"/>
      <c r="BH141" s="14"/>
    </row>
    <row r="142" spans="27:60" ht="19.5" customHeight="1">
      <c r="AA142" s="66"/>
      <c r="AB142" s="66"/>
      <c r="AC142" s="66"/>
      <c r="AD142" s="66"/>
      <c r="AE142" s="66"/>
      <c r="AF142" s="66"/>
      <c r="AG142" s="13"/>
      <c r="AH142" s="13"/>
      <c r="AI142" s="13"/>
      <c r="AJ142" s="13"/>
      <c r="AK142" s="13"/>
      <c r="AL142" s="13"/>
      <c r="AM142" s="6" t="s">
        <v>72</v>
      </c>
      <c r="AN142" s="4" t="s">
        <v>61</v>
      </c>
      <c r="AO142" s="4" t="s">
        <v>93</v>
      </c>
      <c r="AP142" s="4" t="s">
        <v>92</v>
      </c>
      <c r="AQ142" s="4" t="s">
        <v>93</v>
      </c>
      <c r="AR142" s="4" t="s">
        <v>93</v>
      </c>
      <c r="AS142" s="4" t="s">
        <v>93</v>
      </c>
      <c r="AT142" s="4" t="s">
        <v>93</v>
      </c>
      <c r="AU142" s="14"/>
      <c r="AV142" s="14"/>
      <c r="AW142" s="14"/>
      <c r="AX142" s="14"/>
      <c r="AY142" s="14"/>
      <c r="AZ142" s="14"/>
      <c r="BA142" s="14"/>
      <c r="BB142" s="14"/>
      <c r="BC142" s="14"/>
      <c r="BD142" s="14"/>
      <c r="BE142" s="14"/>
      <c r="BF142" s="14"/>
      <c r="BG142" s="14"/>
      <c r="BH142" s="14"/>
    </row>
    <row r="143" spans="27:60" ht="19.5" customHeight="1">
      <c r="AA143" s="66"/>
      <c r="AB143" s="66"/>
      <c r="AC143" s="66"/>
      <c r="AD143" s="66"/>
      <c r="AE143" s="66"/>
      <c r="AF143" s="66"/>
      <c r="AG143" s="13"/>
      <c r="AH143" s="13"/>
      <c r="AI143" s="13"/>
      <c r="AJ143" s="13"/>
      <c r="AK143" s="13"/>
      <c r="AL143" s="13"/>
      <c r="AM143" s="6" t="s">
        <v>73</v>
      </c>
      <c r="AN143" s="4" t="s">
        <v>63</v>
      </c>
      <c r="AO143" s="4" t="s">
        <v>93</v>
      </c>
      <c r="AP143" s="4" t="s">
        <v>92</v>
      </c>
      <c r="AQ143" s="4" t="s">
        <v>93</v>
      </c>
      <c r="AR143" s="4" t="s">
        <v>93</v>
      </c>
      <c r="AS143" s="4" t="s">
        <v>93</v>
      </c>
      <c r="AT143" s="4" t="s">
        <v>93</v>
      </c>
      <c r="AU143" s="14"/>
      <c r="AV143" s="14"/>
      <c r="AW143" s="14"/>
      <c r="AX143" s="14"/>
      <c r="AY143" s="14"/>
      <c r="AZ143" s="14"/>
      <c r="BA143" s="14"/>
      <c r="BB143" s="14"/>
      <c r="BC143" s="14"/>
      <c r="BD143" s="14"/>
      <c r="BE143" s="14"/>
      <c r="BF143" s="14"/>
      <c r="BG143" s="14"/>
      <c r="BH143" s="14"/>
    </row>
    <row r="144" spans="27:60" ht="19.5" customHeight="1">
      <c r="AA144" s="66"/>
      <c r="AB144" s="66"/>
      <c r="AC144" s="66"/>
      <c r="AD144" s="66"/>
      <c r="AE144" s="66"/>
      <c r="AF144" s="66"/>
      <c r="AG144" s="13"/>
      <c r="AH144" s="13"/>
      <c r="AI144" s="13"/>
      <c r="AJ144" s="13"/>
      <c r="AK144" s="13"/>
      <c r="AL144" s="13"/>
      <c r="AM144" s="6" t="s">
        <v>74</v>
      </c>
      <c r="AN144" s="4" t="s">
        <v>87</v>
      </c>
      <c r="AO144" s="4" t="s">
        <v>93</v>
      </c>
      <c r="AP144" s="4" t="s">
        <v>92</v>
      </c>
      <c r="AQ144" s="4" t="s">
        <v>93</v>
      </c>
      <c r="AR144" s="4" t="s">
        <v>92</v>
      </c>
      <c r="AS144" s="4" t="s">
        <v>93</v>
      </c>
      <c r="AT144" s="4" t="s">
        <v>92</v>
      </c>
      <c r="AU144" s="14"/>
      <c r="AV144" s="14"/>
      <c r="AW144" s="14"/>
      <c r="AX144" s="14"/>
      <c r="AY144" s="14"/>
      <c r="AZ144" s="14"/>
      <c r="BA144" s="14"/>
      <c r="BB144" s="14"/>
      <c r="BC144" s="14"/>
      <c r="BD144" s="14"/>
      <c r="BE144" s="14"/>
      <c r="BF144" s="14"/>
      <c r="BG144" s="14"/>
      <c r="BH144" s="14"/>
    </row>
    <row r="145" spans="27:60" ht="19.5" customHeight="1">
      <c r="AA145" s="66"/>
      <c r="AB145" s="66"/>
      <c r="AC145" s="66"/>
      <c r="AD145" s="66"/>
      <c r="AE145" s="66"/>
      <c r="AF145" s="66"/>
      <c r="AG145" s="13"/>
      <c r="AH145" s="13"/>
      <c r="AI145" s="13"/>
      <c r="AJ145" s="13"/>
      <c r="AK145" s="13"/>
      <c r="AL145" s="13"/>
      <c r="AM145" s="6" t="s">
        <v>76</v>
      </c>
      <c r="AN145" s="4" t="s">
        <v>88</v>
      </c>
      <c r="AO145" s="4" t="s">
        <v>93</v>
      </c>
      <c r="AP145" s="4" t="s">
        <v>92</v>
      </c>
      <c r="AQ145" s="4" t="s">
        <v>93</v>
      </c>
      <c r="AR145" s="4" t="s">
        <v>92</v>
      </c>
      <c r="AS145" s="4" t="s">
        <v>93</v>
      </c>
      <c r="AT145" s="4" t="s">
        <v>93</v>
      </c>
      <c r="AU145" s="14"/>
      <c r="AV145" s="14"/>
      <c r="AW145" s="14"/>
      <c r="AX145" s="14"/>
      <c r="AY145" s="14"/>
      <c r="AZ145" s="14"/>
      <c r="BA145" s="14"/>
      <c r="BB145" s="14"/>
      <c r="BC145" s="14"/>
      <c r="BD145" s="14"/>
      <c r="BE145" s="14"/>
      <c r="BF145" s="14"/>
      <c r="BG145" s="14"/>
      <c r="BH145" s="14"/>
    </row>
    <row r="146" spans="27:32" ht="19.5" customHeight="1">
      <c r="AA146" s="66"/>
      <c r="AB146" s="66"/>
      <c r="AC146" s="66"/>
      <c r="AD146" s="66"/>
      <c r="AE146" s="66"/>
      <c r="AF146" s="66"/>
    </row>
    <row r="147" spans="27:32" ht="19.5" customHeight="1">
      <c r="AA147" s="66"/>
      <c r="AB147" s="66"/>
      <c r="AC147" s="66"/>
      <c r="AD147" s="66"/>
      <c r="AE147" s="66"/>
      <c r="AF147" s="66"/>
    </row>
    <row r="148" spans="27:32" ht="19.5" customHeight="1">
      <c r="AA148" s="66"/>
      <c r="AB148" s="66"/>
      <c r="AC148" s="66"/>
      <c r="AD148" s="66"/>
      <c r="AE148" s="66"/>
      <c r="AF148" s="66"/>
    </row>
    <row r="149" spans="27:32" ht="19.5" customHeight="1">
      <c r="AA149" s="66"/>
      <c r="AB149" s="66"/>
      <c r="AC149" s="66"/>
      <c r="AD149" s="66"/>
      <c r="AE149" s="66"/>
      <c r="AF149" s="66"/>
    </row>
    <row r="150" spans="27:32" ht="19.5" customHeight="1">
      <c r="AA150" s="66"/>
      <c r="AB150" s="66"/>
      <c r="AC150" s="66"/>
      <c r="AD150" s="66"/>
      <c r="AE150" s="66"/>
      <c r="AF150" s="66"/>
    </row>
    <row r="151" spans="27:32" ht="19.5" customHeight="1">
      <c r="AA151" s="66"/>
      <c r="AB151" s="66"/>
      <c r="AC151" s="66"/>
      <c r="AD151" s="66"/>
      <c r="AE151" s="66"/>
      <c r="AF151" s="66"/>
    </row>
    <row r="152" spans="27:32" ht="19.5" customHeight="1">
      <c r="AA152" s="66"/>
      <c r="AB152" s="66"/>
      <c r="AC152" s="66"/>
      <c r="AD152" s="66"/>
      <c r="AE152" s="66"/>
      <c r="AF152" s="66"/>
    </row>
    <row r="153" spans="27:32" ht="19.5" customHeight="1">
      <c r="AA153" s="66"/>
      <c r="AB153" s="66"/>
      <c r="AC153" s="66"/>
      <c r="AD153" s="66"/>
      <c r="AE153" s="66"/>
      <c r="AF153" s="66"/>
    </row>
    <row r="154" spans="27:32" ht="19.5" customHeight="1">
      <c r="AA154" s="66"/>
      <c r="AB154" s="66"/>
      <c r="AC154" s="66"/>
      <c r="AD154" s="66"/>
      <c r="AE154" s="66"/>
      <c r="AF154" s="66"/>
    </row>
    <row r="155" spans="27:32" ht="19.5" customHeight="1">
      <c r="AA155" s="66"/>
      <c r="AB155" s="66"/>
      <c r="AC155" s="66"/>
      <c r="AD155" s="66"/>
      <c r="AE155" s="66"/>
      <c r="AF155" s="66"/>
    </row>
    <row r="156" spans="27:32" ht="19.5" customHeight="1">
      <c r="AA156" s="66"/>
      <c r="AB156" s="66"/>
      <c r="AC156" s="66"/>
      <c r="AD156" s="66"/>
      <c r="AE156" s="66"/>
      <c r="AF156" s="66"/>
    </row>
    <row r="157" spans="27:32" ht="19.5" customHeight="1">
      <c r="AA157" s="66"/>
      <c r="AB157" s="66"/>
      <c r="AC157" s="66"/>
      <c r="AD157" s="66"/>
      <c r="AE157" s="66"/>
      <c r="AF157" s="66"/>
    </row>
    <row r="158" spans="27:32" ht="19.5" customHeight="1">
      <c r="AA158" s="66"/>
      <c r="AB158" s="66"/>
      <c r="AC158" s="66"/>
      <c r="AD158" s="66"/>
      <c r="AE158" s="66"/>
      <c r="AF158" s="66"/>
    </row>
    <row r="159" spans="27:32" ht="19.5" customHeight="1">
      <c r="AA159" s="66"/>
      <c r="AB159" s="66"/>
      <c r="AC159" s="66"/>
      <c r="AD159" s="66"/>
      <c r="AE159" s="66"/>
      <c r="AF159" s="66"/>
    </row>
    <row r="160" spans="27:32" ht="19.5" customHeight="1">
      <c r="AA160" s="66"/>
      <c r="AB160" s="66"/>
      <c r="AC160" s="66"/>
      <c r="AD160" s="66"/>
      <c r="AE160" s="66"/>
      <c r="AF160" s="66"/>
    </row>
    <row r="161" spans="27:32" ht="19.5" customHeight="1">
      <c r="AA161" s="66"/>
      <c r="AB161" s="66"/>
      <c r="AC161" s="66"/>
      <c r="AD161" s="66"/>
      <c r="AE161" s="66"/>
      <c r="AF161" s="66"/>
    </row>
    <row r="162" spans="27:32" ht="19.5" customHeight="1">
      <c r="AA162" s="66"/>
      <c r="AB162" s="66"/>
      <c r="AC162" s="66"/>
      <c r="AD162" s="66"/>
      <c r="AE162" s="66"/>
      <c r="AF162" s="66"/>
    </row>
    <row r="163" spans="27:32" ht="19.5" customHeight="1">
      <c r="AA163" s="66"/>
      <c r="AB163" s="66"/>
      <c r="AC163" s="66"/>
      <c r="AD163" s="66"/>
      <c r="AE163" s="66"/>
      <c r="AF163" s="66"/>
    </row>
    <row r="164" spans="27:32" ht="19.5" customHeight="1">
      <c r="AA164" s="66"/>
      <c r="AB164" s="66"/>
      <c r="AC164" s="66"/>
      <c r="AD164" s="66"/>
      <c r="AE164" s="66"/>
      <c r="AF164" s="66"/>
    </row>
    <row r="165" spans="27:32" ht="19.5" customHeight="1">
      <c r="AA165" s="66"/>
      <c r="AB165" s="66"/>
      <c r="AC165" s="66"/>
      <c r="AD165" s="66"/>
      <c r="AE165" s="66"/>
      <c r="AF165" s="66"/>
    </row>
    <row r="166" spans="27:32" ht="19.5" customHeight="1">
      <c r="AA166" s="66"/>
      <c r="AB166" s="66"/>
      <c r="AC166" s="66"/>
      <c r="AD166" s="66"/>
      <c r="AE166" s="66"/>
      <c r="AF166" s="66"/>
    </row>
    <row r="167" spans="27:32" ht="19.5" customHeight="1">
      <c r="AA167" s="66"/>
      <c r="AB167" s="66"/>
      <c r="AC167" s="66"/>
      <c r="AD167" s="66"/>
      <c r="AE167" s="66"/>
      <c r="AF167" s="66"/>
    </row>
    <row r="168" spans="27:32" ht="19.5" customHeight="1">
      <c r="AA168" s="66"/>
      <c r="AB168" s="66"/>
      <c r="AC168" s="66"/>
      <c r="AD168" s="66"/>
      <c r="AE168" s="66"/>
      <c r="AF168" s="66"/>
    </row>
    <row r="169" spans="27:32" ht="19.5" customHeight="1">
      <c r="AA169" s="66"/>
      <c r="AB169" s="66"/>
      <c r="AC169" s="66"/>
      <c r="AD169" s="66"/>
      <c r="AE169" s="66"/>
      <c r="AF169" s="66"/>
    </row>
    <row r="170" spans="27:32" ht="19.5" customHeight="1">
      <c r="AA170" s="66"/>
      <c r="AB170" s="66"/>
      <c r="AC170" s="66"/>
      <c r="AD170" s="66"/>
      <c r="AE170" s="66"/>
      <c r="AF170" s="66"/>
    </row>
    <row r="171" spans="27:32" ht="19.5" customHeight="1">
      <c r="AA171" s="66"/>
      <c r="AB171" s="66"/>
      <c r="AC171" s="66"/>
      <c r="AD171" s="66"/>
      <c r="AE171" s="66"/>
      <c r="AF171" s="66"/>
    </row>
    <row r="172" spans="27:32" ht="19.5" customHeight="1">
      <c r="AA172" s="66"/>
      <c r="AB172" s="66"/>
      <c r="AC172" s="66"/>
      <c r="AD172" s="66"/>
      <c r="AE172" s="66"/>
      <c r="AF172" s="66"/>
    </row>
    <row r="173" spans="27:32" ht="19.5" customHeight="1">
      <c r="AA173" s="66"/>
      <c r="AB173" s="66"/>
      <c r="AC173" s="66"/>
      <c r="AD173" s="66"/>
      <c r="AE173" s="66"/>
      <c r="AF173" s="66"/>
    </row>
    <row r="174" spans="27:32" ht="19.5" customHeight="1">
      <c r="AA174" s="66"/>
      <c r="AB174" s="66"/>
      <c r="AC174" s="66"/>
      <c r="AD174" s="66"/>
      <c r="AE174" s="66"/>
      <c r="AF174" s="66"/>
    </row>
    <row r="175" spans="27:32" ht="19.5" customHeight="1">
      <c r="AA175" s="66"/>
      <c r="AB175" s="66"/>
      <c r="AC175" s="66"/>
      <c r="AD175" s="66"/>
      <c r="AE175" s="66"/>
      <c r="AF175" s="66"/>
    </row>
    <row r="176" spans="27:32" ht="19.5" customHeight="1">
      <c r="AA176" s="66"/>
      <c r="AB176" s="66"/>
      <c r="AC176" s="66"/>
      <c r="AD176" s="66"/>
      <c r="AE176" s="66"/>
      <c r="AF176" s="66"/>
    </row>
    <row r="177" spans="27:32" ht="19.5" customHeight="1">
      <c r="AA177" s="66"/>
      <c r="AB177" s="66"/>
      <c r="AC177" s="66"/>
      <c r="AD177" s="66"/>
      <c r="AE177" s="66"/>
      <c r="AF177" s="66"/>
    </row>
    <row r="178" spans="27:32" ht="19.5" customHeight="1">
      <c r="AA178" s="66"/>
      <c r="AB178" s="66"/>
      <c r="AC178" s="66"/>
      <c r="AD178" s="66"/>
      <c r="AE178" s="66"/>
      <c r="AF178" s="66"/>
    </row>
    <row r="179" spans="27:32" ht="19.5" customHeight="1">
      <c r="AA179" s="66"/>
      <c r="AB179" s="66"/>
      <c r="AC179" s="66"/>
      <c r="AD179" s="66"/>
      <c r="AE179" s="66"/>
      <c r="AF179" s="66"/>
    </row>
    <row r="180" spans="27:32" ht="19.5" customHeight="1">
      <c r="AA180" s="66"/>
      <c r="AB180" s="66"/>
      <c r="AC180" s="66"/>
      <c r="AD180" s="66"/>
      <c r="AE180" s="66"/>
      <c r="AF180" s="66"/>
    </row>
    <row r="181" spans="27:32" ht="19.5" customHeight="1">
      <c r="AA181" s="66"/>
      <c r="AB181" s="66"/>
      <c r="AC181" s="66"/>
      <c r="AD181" s="66"/>
      <c r="AE181" s="66"/>
      <c r="AF181" s="66"/>
    </row>
    <row r="182" spans="27:32" ht="19.5" customHeight="1">
      <c r="AA182" s="66"/>
      <c r="AB182" s="66"/>
      <c r="AC182" s="66"/>
      <c r="AD182" s="66"/>
      <c r="AE182" s="66"/>
      <c r="AF182" s="66"/>
    </row>
    <row r="183" spans="27:32" ht="19.5" customHeight="1">
      <c r="AA183" s="66"/>
      <c r="AB183" s="66"/>
      <c r="AC183" s="66"/>
      <c r="AD183" s="66"/>
      <c r="AE183" s="66"/>
      <c r="AF183" s="66"/>
    </row>
    <row r="184" spans="27:32" ht="19.5" customHeight="1">
      <c r="AA184" s="66"/>
      <c r="AB184" s="66"/>
      <c r="AC184" s="66"/>
      <c r="AD184" s="66"/>
      <c r="AE184" s="66"/>
      <c r="AF184" s="66"/>
    </row>
    <row r="185" spans="27:32" ht="19.5" customHeight="1">
      <c r="AA185" s="66"/>
      <c r="AB185" s="66"/>
      <c r="AC185" s="66"/>
      <c r="AD185" s="66"/>
      <c r="AE185" s="66"/>
      <c r="AF185" s="66"/>
    </row>
    <row r="186" spans="27:32" ht="19.5" customHeight="1">
      <c r="AA186" s="66"/>
      <c r="AB186" s="66"/>
      <c r="AC186" s="66"/>
      <c r="AD186" s="66"/>
      <c r="AE186" s="66"/>
      <c r="AF186" s="66"/>
    </row>
    <row r="187" spans="27:32" ht="19.5" customHeight="1">
      <c r="AA187" s="66"/>
      <c r="AB187" s="66"/>
      <c r="AC187" s="66"/>
      <c r="AD187" s="66"/>
      <c r="AE187" s="66"/>
      <c r="AF187" s="66"/>
    </row>
    <row r="188" spans="27:32" ht="19.5" customHeight="1">
      <c r="AA188" s="66"/>
      <c r="AB188" s="66"/>
      <c r="AC188" s="66"/>
      <c r="AD188" s="66"/>
      <c r="AE188" s="66"/>
      <c r="AF188" s="66"/>
    </row>
    <row r="189" spans="27:32" ht="19.5" customHeight="1">
      <c r="AA189" s="66"/>
      <c r="AB189" s="66"/>
      <c r="AC189" s="66"/>
      <c r="AD189" s="66"/>
      <c r="AE189" s="66"/>
      <c r="AF189" s="66"/>
    </row>
    <row r="190" spans="27:32" ht="19.5" customHeight="1">
      <c r="AA190" s="66"/>
      <c r="AB190" s="66"/>
      <c r="AC190" s="66"/>
      <c r="AD190" s="66"/>
      <c r="AE190" s="66"/>
      <c r="AF190" s="66"/>
    </row>
    <row r="191" spans="27:32" ht="19.5" customHeight="1">
      <c r="AA191" s="66"/>
      <c r="AB191" s="66"/>
      <c r="AC191" s="66"/>
      <c r="AD191" s="66"/>
      <c r="AE191" s="66"/>
      <c r="AF191" s="66"/>
    </row>
    <row r="192" spans="27:32" ht="19.5" customHeight="1">
      <c r="AA192" s="66"/>
      <c r="AB192" s="66"/>
      <c r="AC192" s="66"/>
      <c r="AD192" s="66"/>
      <c r="AE192" s="66"/>
      <c r="AF192" s="66"/>
    </row>
    <row r="193" spans="27:32" ht="19.5" customHeight="1">
      <c r="AA193" s="66"/>
      <c r="AB193" s="66"/>
      <c r="AC193" s="66"/>
      <c r="AD193" s="66"/>
      <c r="AE193" s="66"/>
      <c r="AF193" s="66"/>
    </row>
    <row r="194" spans="27:32" ht="19.5" customHeight="1">
      <c r="AA194" s="66"/>
      <c r="AB194" s="66"/>
      <c r="AC194" s="66"/>
      <c r="AD194" s="66"/>
      <c r="AE194" s="66"/>
      <c r="AF194" s="66"/>
    </row>
    <row r="195" spans="27:32" ht="19.5" customHeight="1">
      <c r="AA195" s="66"/>
      <c r="AB195" s="66"/>
      <c r="AC195" s="66"/>
      <c r="AD195" s="66"/>
      <c r="AE195" s="66"/>
      <c r="AF195" s="66"/>
    </row>
    <row r="196" spans="27:32" ht="19.5" customHeight="1">
      <c r="AA196" s="66"/>
      <c r="AB196" s="66"/>
      <c r="AC196" s="66"/>
      <c r="AD196" s="66"/>
      <c r="AE196" s="66"/>
      <c r="AF196" s="66"/>
    </row>
    <row r="197" spans="27:32" ht="19.5" customHeight="1">
      <c r="AA197" s="66"/>
      <c r="AB197" s="66"/>
      <c r="AC197" s="66"/>
      <c r="AD197" s="66"/>
      <c r="AE197" s="66"/>
      <c r="AF197" s="66"/>
    </row>
    <row r="198" spans="27:32" ht="19.5" customHeight="1">
      <c r="AA198" s="66"/>
      <c r="AB198" s="66"/>
      <c r="AC198" s="66"/>
      <c r="AD198" s="66"/>
      <c r="AE198" s="66"/>
      <c r="AF198" s="66"/>
    </row>
    <row r="199" spans="27:32" ht="19.5" customHeight="1">
      <c r="AA199" s="66"/>
      <c r="AB199" s="66"/>
      <c r="AC199" s="66"/>
      <c r="AD199" s="66"/>
      <c r="AE199" s="66"/>
      <c r="AF199" s="66"/>
    </row>
  </sheetData>
  <sheetProtection password="F95D" sheet="1" selectLockedCells="1"/>
  <mergeCells count="348">
    <mergeCell ref="D134:F134"/>
    <mergeCell ref="D135:F135"/>
    <mergeCell ref="G133:Y133"/>
    <mergeCell ref="G132:Y132"/>
    <mergeCell ref="B138:C139"/>
    <mergeCell ref="B136:C137"/>
    <mergeCell ref="B134:C135"/>
    <mergeCell ref="B132:C133"/>
    <mergeCell ref="D138:F138"/>
    <mergeCell ref="D139:F139"/>
    <mergeCell ref="D132:F132"/>
    <mergeCell ref="D133:F133"/>
    <mergeCell ref="N124:O124"/>
    <mergeCell ref="B124:C124"/>
    <mergeCell ref="D123:M123"/>
    <mergeCell ref="D124:M124"/>
    <mergeCell ref="G139:Y139"/>
    <mergeCell ref="G138:Y138"/>
    <mergeCell ref="G137:Y137"/>
    <mergeCell ref="G136:Y136"/>
    <mergeCell ref="P124:Y124"/>
    <mergeCell ref="P123:Y123"/>
    <mergeCell ref="AC110:AF112"/>
    <mergeCell ref="AC113:AF120"/>
    <mergeCell ref="AC121:AF125"/>
    <mergeCell ref="AC126:AF129"/>
    <mergeCell ref="AC130:AF140"/>
    <mergeCell ref="AC92:AF101"/>
    <mergeCell ref="AC78:AF78"/>
    <mergeCell ref="AC79:AF84"/>
    <mergeCell ref="AC85:AF91"/>
    <mergeCell ref="AC102:AF109"/>
    <mergeCell ref="AC44:AF44"/>
    <mergeCell ref="AC45:AF51"/>
    <mergeCell ref="AC62:AF68"/>
    <mergeCell ref="AC69:AF74"/>
    <mergeCell ref="AC75:AF77"/>
    <mergeCell ref="AC12:AF12"/>
    <mergeCell ref="AC13:AF18"/>
    <mergeCell ref="AC19:AF23"/>
    <mergeCell ref="AC24:AF29"/>
    <mergeCell ref="AC30:AF43"/>
    <mergeCell ref="B2:AF2"/>
    <mergeCell ref="U21:Y21"/>
    <mergeCell ref="U22:Y22"/>
    <mergeCell ref="C25:Y25"/>
    <mergeCell ref="C26:Y26"/>
    <mergeCell ref="A1:AF1"/>
    <mergeCell ref="H8:AE8"/>
    <mergeCell ref="H9:AE9"/>
    <mergeCell ref="H10:AE10"/>
    <mergeCell ref="B4:M4"/>
    <mergeCell ref="U4:AE4"/>
    <mergeCell ref="U6:V6"/>
    <mergeCell ref="X6:Y6"/>
    <mergeCell ref="B3:M3"/>
    <mergeCell ref="P3:AC3"/>
    <mergeCell ref="AA102:AB109"/>
    <mergeCell ref="B121:Z121"/>
    <mergeCell ref="G115:T115"/>
    <mergeCell ref="G116:T116"/>
    <mergeCell ref="C118:T118"/>
    <mergeCell ref="X118:Y118"/>
    <mergeCell ref="C114:F114"/>
    <mergeCell ref="W114:Z114"/>
    <mergeCell ref="X115:Y115"/>
    <mergeCell ref="C106:Y106"/>
    <mergeCell ref="W100:Y100"/>
    <mergeCell ref="AA97:AB101"/>
    <mergeCell ref="B110:Z110"/>
    <mergeCell ref="AA113:AB120"/>
    <mergeCell ref="X116:Y116"/>
    <mergeCell ref="C119:T119"/>
    <mergeCell ref="X117:Y117"/>
    <mergeCell ref="AA110:AB112"/>
    <mergeCell ref="B113:U113"/>
    <mergeCell ref="C103:M103"/>
    <mergeCell ref="C104:M104"/>
    <mergeCell ref="O103:Y103"/>
    <mergeCell ref="T100:V100"/>
    <mergeCell ref="T95:V95"/>
    <mergeCell ref="B102:Z102"/>
    <mergeCell ref="J100:Q100"/>
    <mergeCell ref="C98:Y98"/>
    <mergeCell ref="B99:I99"/>
    <mergeCell ref="J99:V99"/>
    <mergeCell ref="W99:Y99"/>
    <mergeCell ref="B92:Z92"/>
    <mergeCell ref="W94:Y94"/>
    <mergeCell ref="W95:Y95"/>
    <mergeCell ref="W87:Y87"/>
    <mergeCell ref="B87:V87"/>
    <mergeCell ref="N90:Q90"/>
    <mergeCell ref="C88:L88"/>
    <mergeCell ref="N82:Q82"/>
    <mergeCell ref="N83:Q83"/>
    <mergeCell ref="C82:L82"/>
    <mergeCell ref="C83:L83"/>
    <mergeCell ref="N81:Q81"/>
    <mergeCell ref="AA85:AB91"/>
    <mergeCell ref="C86:Y86"/>
    <mergeCell ref="B85:F85"/>
    <mergeCell ref="AA79:AB84"/>
    <mergeCell ref="B79:Z79"/>
    <mergeCell ref="S81:S83"/>
    <mergeCell ref="T81:V83"/>
    <mergeCell ref="AA69:AB74"/>
    <mergeCell ref="B78:Z78"/>
    <mergeCell ref="AA78:AB78"/>
    <mergeCell ref="B69:Z69"/>
    <mergeCell ref="W70:Y70"/>
    <mergeCell ref="H71:J71"/>
    <mergeCell ref="I21:L21"/>
    <mergeCell ref="M21:P21"/>
    <mergeCell ref="Q21:T21"/>
    <mergeCell ref="I22:L22"/>
    <mergeCell ref="M22:P22"/>
    <mergeCell ref="Q22:T22"/>
    <mergeCell ref="C27:Y27"/>
    <mergeCell ref="C28:Y28"/>
    <mergeCell ref="C31:Y32"/>
    <mergeCell ref="C33:Y34"/>
    <mergeCell ref="C35:Y36"/>
    <mergeCell ref="AA13:AB18"/>
    <mergeCell ref="AA19:AB23"/>
    <mergeCell ref="B13:Z13"/>
    <mergeCell ref="I20:L20"/>
    <mergeCell ref="M20:P20"/>
    <mergeCell ref="Q20:T20"/>
    <mergeCell ref="B20:H20"/>
    <mergeCell ref="U20:Y20"/>
    <mergeCell ref="E14:G14"/>
    <mergeCell ref="H14:J14"/>
    <mergeCell ref="K14:M14"/>
    <mergeCell ref="N14:P14"/>
    <mergeCell ref="B6:C6"/>
    <mergeCell ref="D6:E6"/>
    <mergeCell ref="G6:H6"/>
    <mergeCell ref="J6:K6"/>
    <mergeCell ref="P6:Q6"/>
    <mergeCell ref="B14:D14"/>
    <mergeCell ref="B7:AB7"/>
    <mergeCell ref="R6:S6"/>
    <mergeCell ref="B5:M5"/>
    <mergeCell ref="P5:AC5"/>
    <mergeCell ref="P4:Q4"/>
    <mergeCell ref="R4:S4"/>
    <mergeCell ref="B22:H22"/>
    <mergeCell ref="B21:H21"/>
    <mergeCell ref="B19:Z19"/>
    <mergeCell ref="C8:G8"/>
    <mergeCell ref="C10:G10"/>
    <mergeCell ref="B12:Z12"/>
    <mergeCell ref="AA12:AB12"/>
    <mergeCell ref="Q14:S14"/>
    <mergeCell ref="T14:V14"/>
    <mergeCell ref="W14:Y14"/>
    <mergeCell ref="B15:D15"/>
    <mergeCell ref="E15:G15"/>
    <mergeCell ref="H15:J15"/>
    <mergeCell ref="K15:M15"/>
    <mergeCell ref="N15:P15"/>
    <mergeCell ref="Q15:S15"/>
    <mergeCell ref="W15:Y15"/>
    <mergeCell ref="B16:D16"/>
    <mergeCell ref="E16:G16"/>
    <mergeCell ref="H16:J16"/>
    <mergeCell ref="K16:M16"/>
    <mergeCell ref="N16:P16"/>
    <mergeCell ref="Q16:S16"/>
    <mergeCell ref="T16:V16"/>
    <mergeCell ref="W16:Y16"/>
    <mergeCell ref="E17:G17"/>
    <mergeCell ref="H17:J17"/>
    <mergeCell ref="K17:M17"/>
    <mergeCell ref="N17:P17"/>
    <mergeCell ref="Q17:S17"/>
    <mergeCell ref="T15:V15"/>
    <mergeCell ref="T17:V17"/>
    <mergeCell ref="W17:Y17"/>
    <mergeCell ref="C37:Y38"/>
    <mergeCell ref="H70:M70"/>
    <mergeCell ref="N70:S70"/>
    <mergeCell ref="T70:V70"/>
    <mergeCell ref="W55:Y55"/>
    <mergeCell ref="C41:Y42"/>
    <mergeCell ref="H54:M54"/>
    <mergeCell ref="B17:D17"/>
    <mergeCell ref="B41:B42"/>
    <mergeCell ref="AA24:AB29"/>
    <mergeCell ref="AA30:AB39"/>
    <mergeCell ref="AA40:AB43"/>
    <mergeCell ref="B31:B32"/>
    <mergeCell ref="B33:B34"/>
    <mergeCell ref="B35:B36"/>
    <mergeCell ref="B37:B38"/>
    <mergeCell ref="Z31:Z32"/>
    <mergeCell ref="Z33:Z34"/>
    <mergeCell ref="B24:Z24"/>
    <mergeCell ref="B30:Z30"/>
    <mergeCell ref="B40:Z40"/>
    <mergeCell ref="D50:Y50"/>
    <mergeCell ref="B44:Z44"/>
    <mergeCell ref="D49:Y49"/>
    <mergeCell ref="B45:Z45"/>
    <mergeCell ref="D46:Y46"/>
    <mergeCell ref="Z35:Z36"/>
    <mergeCell ref="D47:Y47"/>
    <mergeCell ref="AA44:AB44"/>
    <mergeCell ref="K55:M55"/>
    <mergeCell ref="N55:P55"/>
    <mergeCell ref="Q55:S55"/>
    <mergeCell ref="T55:V55"/>
    <mergeCell ref="W54:Y54"/>
    <mergeCell ref="D48:Y48"/>
    <mergeCell ref="AA45:AB51"/>
    <mergeCell ref="B52:Z52"/>
    <mergeCell ref="H57:J57"/>
    <mergeCell ref="K57:M57"/>
    <mergeCell ref="N56:P56"/>
    <mergeCell ref="Q56:S56"/>
    <mergeCell ref="Q57:S57"/>
    <mergeCell ref="N54:S54"/>
    <mergeCell ref="T54:V54"/>
    <mergeCell ref="H64:M64"/>
    <mergeCell ref="N64:S64"/>
    <mergeCell ref="W56:Y56"/>
    <mergeCell ref="H56:J56"/>
    <mergeCell ref="K56:M56"/>
    <mergeCell ref="K58:M58"/>
    <mergeCell ref="Q58:S58"/>
    <mergeCell ref="T57:V57"/>
    <mergeCell ref="H58:J58"/>
    <mergeCell ref="K59:M59"/>
    <mergeCell ref="Q59:S59"/>
    <mergeCell ref="T59:V59"/>
    <mergeCell ref="T58:V58"/>
    <mergeCell ref="N57:P59"/>
    <mergeCell ref="W59:Y59"/>
    <mergeCell ref="T71:V71"/>
    <mergeCell ref="C58:G58"/>
    <mergeCell ref="C59:G59"/>
    <mergeCell ref="B56:G56"/>
    <mergeCell ref="N71:P71"/>
    <mergeCell ref="N65:S65"/>
    <mergeCell ref="C67:G67"/>
    <mergeCell ref="Q71:S71"/>
    <mergeCell ref="C66:G66"/>
    <mergeCell ref="T56:V56"/>
    <mergeCell ref="AA75:AB77"/>
    <mergeCell ref="B126:Z126"/>
    <mergeCell ref="W73:Y73"/>
    <mergeCell ref="B73:G73"/>
    <mergeCell ref="H73:J73"/>
    <mergeCell ref="K73:M73"/>
    <mergeCell ref="N73:P73"/>
    <mergeCell ref="Q73:S73"/>
    <mergeCell ref="T73:V73"/>
    <mergeCell ref="B75:Z75"/>
    <mergeCell ref="AS132:AT132"/>
    <mergeCell ref="C122:Y122"/>
    <mergeCell ref="AA121:AB125"/>
    <mergeCell ref="AA126:AB129"/>
    <mergeCell ref="C128:Y128"/>
    <mergeCell ref="B130:Z130"/>
    <mergeCell ref="AQ132:AR132"/>
    <mergeCell ref="AO132:AP132"/>
    <mergeCell ref="B123:C123"/>
    <mergeCell ref="N123:O123"/>
    <mergeCell ref="AG136:AH136"/>
    <mergeCell ref="D136:F136"/>
    <mergeCell ref="AA130:AB140"/>
    <mergeCell ref="AG137:AH137"/>
    <mergeCell ref="AG138:AH138"/>
    <mergeCell ref="AG139:AH139"/>
    <mergeCell ref="C131:Y131"/>
    <mergeCell ref="D137:F137"/>
    <mergeCell ref="G135:Y135"/>
    <mergeCell ref="G134:Y134"/>
    <mergeCell ref="AH111:AI111"/>
    <mergeCell ref="AG132:AH132"/>
    <mergeCell ref="AG133:AH133"/>
    <mergeCell ref="AG134:AH134"/>
    <mergeCell ref="AG135:AH135"/>
    <mergeCell ref="C111:M111"/>
    <mergeCell ref="G114:T114"/>
    <mergeCell ref="C116:F116"/>
    <mergeCell ref="O111:Y111"/>
    <mergeCell ref="W113:Z113"/>
    <mergeCell ref="W71:Y71"/>
    <mergeCell ref="B72:G72"/>
    <mergeCell ref="J93:V93"/>
    <mergeCell ref="H72:J72"/>
    <mergeCell ref="K72:M72"/>
    <mergeCell ref="N72:P72"/>
    <mergeCell ref="Q72:S72"/>
    <mergeCell ref="T72:V72"/>
    <mergeCell ref="W72:Y72"/>
    <mergeCell ref="K71:M71"/>
    <mergeCell ref="C107:Y107"/>
    <mergeCell ref="B93:I93"/>
    <mergeCell ref="W80:Y80"/>
    <mergeCell ref="W81:Y83"/>
    <mergeCell ref="B80:V80"/>
    <mergeCell ref="C81:L81"/>
    <mergeCell ref="T90:V90"/>
    <mergeCell ref="R90:S90"/>
    <mergeCell ref="C89:L89"/>
    <mergeCell ref="C90:L90"/>
    <mergeCell ref="C76:I76"/>
    <mergeCell ref="K76:Q76"/>
    <mergeCell ref="S76:Y76"/>
    <mergeCell ref="C91:W91"/>
    <mergeCell ref="W88:Y90"/>
    <mergeCell ref="T88:V89"/>
    <mergeCell ref="N88:Q88"/>
    <mergeCell ref="N89:Q89"/>
    <mergeCell ref="S88:S89"/>
    <mergeCell ref="G85:Y85"/>
    <mergeCell ref="J95:Q95"/>
    <mergeCell ref="T94:V94"/>
    <mergeCell ref="B100:I100"/>
    <mergeCell ref="C115:F115"/>
    <mergeCell ref="Z37:Z38"/>
    <mergeCell ref="C57:G57"/>
    <mergeCell ref="Z54:Z55"/>
    <mergeCell ref="W57:Y58"/>
    <mergeCell ref="C108:Y108"/>
    <mergeCell ref="Z88:Z89"/>
    <mergeCell ref="H55:J55"/>
    <mergeCell ref="H59:J59"/>
    <mergeCell ref="AH103:AI103"/>
    <mergeCell ref="AH107:AI107"/>
    <mergeCell ref="B97:Z97"/>
    <mergeCell ref="AA92:AB96"/>
    <mergeCell ref="B94:I94"/>
    <mergeCell ref="B95:I95"/>
    <mergeCell ref="W93:Y93"/>
    <mergeCell ref="J94:Q94"/>
    <mergeCell ref="AC52:AF61"/>
    <mergeCell ref="AA52:AB61"/>
    <mergeCell ref="N66:S67"/>
    <mergeCell ref="B64:G64"/>
    <mergeCell ref="AA62:AB68"/>
    <mergeCell ref="B65:G65"/>
    <mergeCell ref="H65:M65"/>
    <mergeCell ref="H66:M66"/>
    <mergeCell ref="H67:M67"/>
  </mergeCells>
  <conditionalFormatting sqref="W15:Y17 E17:V17 AA76:AB77 AA62:AA63 AA69:AC69 AA70:AB74 AA75:AC75 AA41:AB43 AA31:AB39">
    <cfRule type="expression" priority="10" dxfId="9" stopIfTrue="1">
      <formula>$B$4=""</formula>
    </cfRule>
  </conditionalFormatting>
  <conditionalFormatting sqref="I22:T22 U21:Y21">
    <cfRule type="expression" priority="9" dxfId="9" stopIfTrue="1">
      <formula>$B$4=""</formula>
    </cfRule>
  </conditionalFormatting>
  <conditionalFormatting sqref="AA20:AB23 AA19:AC19">
    <cfRule type="expression" priority="2" dxfId="9" stopIfTrue="1">
      <formula>$B$4=""</formula>
    </cfRule>
    <cfRule type="expression" priority="8" dxfId="9" stopIfTrue="1">
      <formula>$U$21=0</formula>
    </cfRule>
  </conditionalFormatting>
  <conditionalFormatting sqref="AA30:AC30">
    <cfRule type="expression" priority="7" dxfId="9" stopIfTrue="1">
      <formula>$B$4=""</formula>
    </cfRule>
  </conditionalFormatting>
  <conditionalFormatting sqref="AA40:AB40">
    <cfRule type="expression" priority="6" dxfId="9" stopIfTrue="1">
      <formula>$B$4=""</formula>
    </cfRule>
  </conditionalFormatting>
  <conditionalFormatting sqref="AA46:AB51 AA131:AB140 AA45:AC45 AA79:AC79 AA80:AB84 AA85:AC85 AA86:AB91 AA92:AC92 AA93:AB101 AA102:AC102 AA103:AB109 AA110:AC110 AA111:AB112 AA113:AC113 AA114:AB120 AA121:AC121 AA122:AB125 AA126:AC126 AA127:AB129 AA130:AC130">
    <cfRule type="expression" priority="5" dxfId="9" stopIfTrue="1">
      <formula>$B$4=""</formula>
    </cfRule>
  </conditionalFormatting>
  <conditionalFormatting sqref="T100:V100 T94:V95 T88:V90 T81:V83 T72:V73 T56:V67">
    <cfRule type="expression" priority="4" dxfId="9" stopIfTrue="1">
      <formula>$B$4=""</formula>
    </cfRule>
  </conditionalFormatting>
  <conditionalFormatting sqref="AA52">
    <cfRule type="expression" priority="1" dxfId="9" stopIfTrue="1">
      <formula>$B$4=""</formula>
    </cfRule>
  </conditionalFormatting>
  <dataValidations count="8">
    <dataValidation type="list" allowBlank="1" showInputMessage="1" showErrorMessage="1" imeMode="hiragana" sqref="B8:B10 B25:B28 B128 B46:B50 B131 B76 J76 R76 B86 B98 B103:B104 N103 B106:B108 B111 N111 B114:B116 B118:B119 B122 B41:B42 B31:B38">
      <formula1>"○"</formula1>
    </dataValidation>
    <dataValidation allowBlank="1" showInputMessage="1" showErrorMessage="1" imeMode="off" sqref="D6:E6 G6:H6 J6:K6 R6:S6 U6:V6 X6:Y6"/>
    <dataValidation allowBlank="1" showInputMessage="1" showErrorMessage="1" imeMode="hiragana" sqref="D123:D124 B4 U4 P123:P124"/>
    <dataValidation type="list" allowBlank="1" showInputMessage="1" showErrorMessage="1" imeMode="hiragana" sqref="P6:Q6">
      <formula1>"平成,昭和,大正"</formula1>
    </dataValidation>
    <dataValidation allowBlank="1" showInputMessage="1" showErrorMessage="1" promptTitle="数字の入力" prompt="単位は入力しないでください。" imeMode="off" sqref="N15:V16 E16:M16 X115:Y118 H72:S73 W81:Y83 W88:Y90 W94:Y95 W100:Y100 I21:T21 H66:H67 H57:M59 Q59:S59"/>
    <dataValidation type="list" allowBlank="1" showInputMessage="1" showErrorMessage="1" imeMode="hiragana" sqref="G132:G139">
      <formula1>$AM$134:$AM$145</formula1>
    </dataValidation>
    <dataValidation type="list" allowBlank="1" showInputMessage="1" showErrorMessage="1" imeMode="hiragana" sqref="R4:S4">
      <formula1>"中央,北,東,白石,厚別,豊平,清田,南,西,手稲"</formula1>
    </dataValidation>
    <dataValidation allowBlank="1" showInputMessage="1" showErrorMessage="1" promptTitle="数字の入力" prompt="数字のみ入力してください。（単位を入力しないでください。）" imeMode="off" sqref="O56:P56 Q56:S58 N56:N57"/>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4"/>
  <rowBreaks count="3" manualBreakCount="3">
    <brk id="43" max="31" man="1"/>
    <brk id="84" max="31" man="1"/>
    <brk id="129" max="3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高橋</cp:lastModifiedBy>
  <cp:lastPrinted>2019-12-04T10:23:41Z</cp:lastPrinted>
  <dcterms:modified xsi:type="dcterms:W3CDTF">2020-12-21T04:23:55Z</dcterms:modified>
  <cp:category/>
  <cp:version/>
  <cp:contentType/>
  <cp:contentStatus/>
</cp:coreProperties>
</file>