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12765" activeTab="0"/>
  </bookViews>
  <sheets>
    <sheet name="最低基準調書（幼保連携型認定こども園）" sheetId="1" r:id="rId1"/>
  </sheets>
  <definedNames>
    <definedName name="_xlfn.IFERROR" hidden="1">#NAME?</definedName>
    <definedName name="_xlnm.Print_Area" localSheetId="0">'最低基準調書（幼保連携型認定こども園）'!$A$1:$AF$140</definedName>
  </definedNames>
  <calcPr fullCalcOnLoad="1"/>
</workbook>
</file>

<file path=xl/comments1.xml><?xml version="1.0" encoding="utf-8"?>
<comments xmlns="http://schemas.openxmlformats.org/spreadsheetml/2006/main">
  <authors>
    <author>高橋</author>
  </authors>
  <commentList>
    <comment ref="AM40" authorId="0">
      <text>
        <r>
          <rPr>
            <sz val="9"/>
            <rFont val="MS P ゴシック"/>
            <family val="3"/>
          </rPr>
          <t>90人以下の施設のみ　+1
保育標準時間
（すべての施設）+1
主幹の代替職員　+1.5</t>
        </r>
      </text>
    </comment>
    <comment ref="AM48" authorId="0">
      <text>
        <r>
          <rPr>
            <sz val="9"/>
            <rFont val="MS P ゴシック"/>
            <family val="3"/>
          </rPr>
          <t>90人以下の施設のみ　+1
保育標準時間
（すべての施設）+1
主幹の代替職員　+1.5</t>
        </r>
      </text>
    </comment>
  </commentList>
</comments>
</file>

<file path=xl/sharedStrings.xml><?xml version="1.0" encoding="utf-8"?>
<sst xmlns="http://schemas.openxmlformats.org/spreadsheetml/2006/main" count="418" uniqueCount="264">
  <si>
    <t>乳児室</t>
  </si>
  <si>
    <t>ほふく室</t>
  </si>
  <si>
    <t>保育室又は遊戯室</t>
  </si>
  <si>
    <t>その他</t>
  </si>
  <si>
    <t>耐火建築物</t>
  </si>
  <si>
    <t>準耐火建築物</t>
  </si>
  <si>
    <t>建築基準法第２条第９号の２に規定する耐火建築物</t>
  </si>
  <si>
    <t>Ａ</t>
  </si>
  <si>
    <t>①</t>
  </si>
  <si>
    <t>②</t>
  </si>
  <si>
    <t>③</t>
  </si>
  <si>
    <t>④</t>
  </si>
  <si>
    <t>⑤</t>
  </si>
  <si>
    <t>基準面積</t>
  </si>
  <si>
    <t>実面積</t>
  </si>
  <si>
    <t>Ｂ</t>
  </si>
  <si>
    <t>A2</t>
  </si>
  <si>
    <t>A1</t>
  </si>
  <si>
    <t>＝</t>
  </si>
  <si>
    <t>●</t>
  </si>
  <si>
    <t>保育室又は遊戯室の面積に関する移行特例を適用</t>
  </si>
  <si>
    <t>０歳の園児×3.3㎡</t>
  </si>
  <si>
    <t>１歳の園児×3.3㎡</t>
  </si>
  <si>
    <t>保育室等の種類</t>
  </si>
  <si>
    <t>保育室等の</t>
  </si>
  <si>
    <t>⑥</t>
  </si>
  <si>
    <t>常勤</t>
  </si>
  <si>
    <t>非常勤</t>
  </si>
  <si>
    <t>配置数</t>
  </si>
  <si>
    <t>勤務時間</t>
  </si>
  <si>
    <t>常勤換算値</t>
  </si>
  <si>
    <t>配置基準</t>
  </si>
  <si>
    <t>通</t>
  </si>
  <si>
    <t>特</t>
  </si>
  <si>
    <t>加</t>
  </si>
  <si>
    <t>-</t>
  </si>
  <si>
    <t>調理員</t>
  </si>
  <si>
    <t>常用</t>
  </si>
  <si>
    <t>避難用</t>
  </si>
  <si>
    <t>⑦</t>
  </si>
  <si>
    <t>調理室以外の部分と調理室の部分が耐火構造の床若しくは壁又は特定防火設備で区画されている。</t>
  </si>
  <si>
    <t>⑧</t>
  </si>
  <si>
    <t>建物の種類・構造等</t>
  </si>
  <si>
    <t>壁及び天井の室内に面する部分の仕上げが不燃材料で行われている。</t>
  </si>
  <si>
    <t>カーテン、敷物、建具等で可燃性のものについて防炎処理が施されている。</t>
  </si>
  <si>
    <t>設置階</t>
  </si>
  <si>
    <r>
      <t>建築基準法第２条第９号の３に規定する準耐火建築物</t>
    </r>
    <r>
      <rPr>
        <sz val="6"/>
        <color indexed="8"/>
        <rFont val="ＭＳ ゴシック"/>
        <family val="3"/>
      </rPr>
      <t>(同号ロに該当する準耐火建築物を除く。)</t>
    </r>
  </si>
  <si>
    <t>⑨</t>
  </si>
  <si>
    <t>非常警報器具又は非常警報設備及び消防機関へ火災を通報する設備が設けられている。</t>
  </si>
  <si>
    <t>⑩</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</si>
  <si>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</si>
  <si>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</si>
  <si>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</si>
  <si>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</si>
  <si>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</si>
  <si>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</si>
  <si>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</si>
  <si>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</si>
  <si>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</si>
  <si>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</si>
  <si>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</si>
  <si>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</si>
  <si>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</si>
  <si>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</si>
  <si>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</si>
  <si>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</si>
  <si>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</si>
  <si>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</si>
  <si>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Ｃ常</t>
  </si>
  <si>
    <t>Ｃ避</t>
  </si>
  <si>
    <t>Ｄ常</t>
  </si>
  <si>
    <t>Ｄ避</t>
  </si>
  <si>
    <t>⑪</t>
  </si>
  <si>
    <t>⑫</t>
  </si>
  <si>
    <t>常</t>
  </si>
  <si>
    <t>避</t>
  </si>
  <si>
    <t>４階～</t>
  </si>
  <si>
    <t>○</t>
  </si>
  <si>
    <t>×</t>
  </si>
  <si>
    <t>参</t>
  </si>
  <si>
    <t>照</t>
  </si>
  <si>
    <t>実</t>
  </si>
  <si>
    <t>階</t>
  </si>
  <si>
    <t>結</t>
  </si>
  <si>
    <t>果</t>
  </si>
  <si>
    <t>保育室等その他子どもが出入りし、又は通行する場所に、子どもの転落事故を防止する次の設備が設けられている。</t>
  </si>
  <si>
    <t>２歳の園児×1.98㎡</t>
  </si>
  <si>
    <t>Ａ</t>
  </si>
  <si>
    <t>Ｂ</t>
  </si>
  <si>
    <t>Ｃ</t>
  </si>
  <si>
    <t>２歳未満の園児×3.3㎡</t>
  </si>
  <si>
    <t>＝</t>
  </si>
  <si>
    <t>１・２歳の園児×3.3㎡</t>
  </si>
  <si>
    <t>１</t>
  </si>
  <si>
    <t>基礎情報</t>
  </si>
  <si>
    <t>施設名</t>
  </si>
  <si>
    <t>所在地</t>
  </si>
  <si>
    <t>⑤</t>
  </si>
  <si>
    <t>④</t>
  </si>
  <si>
    <t>②</t>
  </si>
  <si>
    <t>札幌市</t>
  </si>
  <si>
    <t>年</t>
  </si>
  <si>
    <t>①</t>
  </si>
  <si>
    <t>区</t>
  </si>
  <si>
    <t>月</t>
  </si>
  <si>
    <t>日</t>
  </si>
  <si>
    <t>③</t>
  </si>
  <si>
    <t>２</t>
  </si>
  <si>
    <t>運営内容等</t>
  </si>
  <si>
    <t>適否</t>
  </si>
  <si>
    <t>利用定員</t>
  </si>
  <si>
    <t>０歳</t>
  </si>
  <si>
    <t>１歳</t>
  </si>
  <si>
    <t>２歳</t>
  </si>
  <si>
    <t>３歳</t>
  </si>
  <si>
    <t>４歳</t>
  </si>
  <si>
    <t>５歳</t>
  </si>
  <si>
    <t>合計</t>
  </si>
  <si>
    <t>１号</t>
  </si>
  <si>
    <t>２・３号</t>
  </si>
  <si>
    <t>学級数</t>
  </si>
  <si>
    <t>１学級あたりの園児数</t>
  </si>
  <si>
    <t>３</t>
  </si>
  <si>
    <t>職員</t>
  </si>
  <si>
    <t>①</t>
  </si>
  <si>
    <t>教育・保育従事者全体の配置基準</t>
  </si>
  <si>
    <t>調理業務従事者</t>
  </si>
  <si>
    <t>●</t>
  </si>
  <si>
    <t>４</t>
  </si>
  <si>
    <t>設備</t>
  </si>
  <si>
    <t>園舎の面積</t>
  </si>
  <si>
    <t>②</t>
  </si>
  <si>
    <t>園庭の面積</t>
  </si>
  <si>
    <t>和</t>
  </si>
  <si>
    <t>③</t>
  </si>
  <si>
    <t>調理室の設置</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</si>
  <si>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</si>
  <si>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</si>
  <si>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便所</t>
  </si>
  <si>
    <t>④</t>
  </si>
  <si>
    <t>満２歳未満の園児に係る乳児室及びほふく室の面積</t>
  </si>
  <si>
    <t>満２歳以上の園児に係る保育室又は遊戯室の面積</t>
  </si>
  <si>
    <t>⑤</t>
  </si>
  <si>
    <t>⑥</t>
  </si>
  <si>
    <t>⑨</t>
  </si>
  <si>
    <t>転落防止用設備</t>
  </si>
  <si>
    <t>⑩</t>
  </si>
  <si>
    <t>警報・通報設備</t>
  </si>
  <si>
    <t>避難用設備等</t>
  </si>
  <si>
    <t>-</t>
  </si>
  <si>
    <t>保育室等の設置最上階</t>
  </si>
  <si>
    <t>●</t>
  </si>
  <si>
    <t>２歳未満の園児の受入（医務室の設置義務）</t>
  </si>
  <si>
    <t>配置数</t>
  </si>
  <si>
    <t>必要最低配置数</t>
  </si>
  <si>
    <t>学校医</t>
  </si>
  <si>
    <t>学校歯科医</t>
  </si>
  <si>
    <t>学校薬剤師</t>
  </si>
  <si>
    <t>教育・保育従事者（学級担任含む）</t>
  </si>
  <si>
    <t>令和</t>
  </si>
  <si>
    <t>⑧</t>
  </si>
  <si>
    <t>③</t>
  </si>
  <si>
    <t>整備区分</t>
  </si>
  <si>
    <t>新設</t>
  </si>
  <si>
    <t>幼稚園からの移行</t>
  </si>
  <si>
    <t>保育所からの移行</t>
  </si>
  <si>
    <t>④</t>
  </si>
  <si>
    <t>現在運営している施設の認可年月日</t>
  </si>
  <si>
    <t>開設・移行（予定年月日）</t>
  </si>
  <si>
    <t>最低基準調書【幼保連携型認定こども園】</t>
  </si>
  <si>
    <t>上記と同等の能力を有すると法人が認める者（以下「資格保有同等」）</t>
  </si>
  <si>
    <t>保育教諭等</t>
  </si>
  <si>
    <t>※幼稚園又は保育所からの移行の場合入力</t>
  </si>
  <si>
    <t>審査事項</t>
  </si>
  <si>
    <t>内閣府・文部科学省・厚生労働省令に規定する園長の資格を満たすか。</t>
  </si>
  <si>
    <t>※経過措置期間中のため、保育士資格又は幼稚園教諭免許どちらか一方を保有している者でも可</t>
  </si>
  <si>
    <t>園長等</t>
  </si>
  <si>
    <t>資格</t>
  </si>
  <si>
    <t>②</t>
  </si>
  <si>
    <t>副園長・教頭</t>
  </si>
  <si>
    <t>配置有無</t>
  </si>
  <si>
    <t>有</t>
  </si>
  <si>
    <t>無</t>
  </si>
  <si>
    <t>両資格保有</t>
  </si>
  <si>
    <t>資格保有同等</t>
  </si>
  <si>
    <t>-</t>
  </si>
  <si>
    <t>保育教諭等</t>
  </si>
  <si>
    <t>園舎の面積に関する移行特例を適用</t>
  </si>
  <si>
    <t>基準面積(A1とA2はいずれか大きい面積を計上）</t>
  </si>
  <si>
    <t>その他の必置設備の設置（設置する場合は○）</t>
  </si>
  <si>
    <t>職員室</t>
  </si>
  <si>
    <t>飲料水用設備</t>
  </si>
  <si>
    <t>手洗い用設備</t>
  </si>
  <si>
    <t>足洗い用設備</t>
  </si>
  <si>
    <t>※保育室等の設置階が３階以上の場合、以下も入力すること。</t>
  </si>
  <si>
    <t>⑥</t>
  </si>
  <si>
    <t>学校医等（嘱託等している場合は○）</t>
  </si>
  <si>
    <t>年齢別の定員、学級数に応じて必要な園舎面積を有しているか。</t>
  </si>
  <si>
    <t>年齢別の定員、学級数に応じて必要な園庭面積を有しているか。</t>
  </si>
  <si>
    <t>園庭の面積に関する移行特例を適用</t>
  </si>
  <si>
    <t>各室ごとの面積が条例に規定する基準以上確保されているか。</t>
  </si>
  <si>
    <t>調理室を設置</t>
  </si>
  <si>
    <t>設置なし（調理設備を設置）</t>
  </si>
  <si>
    <t>条例に規定する必置設備を設置しているか。</t>
  </si>
  <si>
    <t>保育室等を２階以上の階に設置する場合に、転落防止用設備が設置されているか。</t>
  </si>
  <si>
    <t>※保育室等の設置階が３階以上の場合、入力すること。</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</si>
  <si>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</si>
  <si>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</si>
  <si>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給食提供方法</t>
  </si>
  <si>
    <t>調理員直接雇用による自園調理</t>
  </si>
  <si>
    <t>調理業務委託による自園調理</t>
  </si>
  <si>
    <t>連携施設等からの搬入</t>
  </si>
  <si>
    <t>栄養士</t>
  </si>
  <si>
    <t>園内で調理する方法による最低提供人数</t>
  </si>
  <si>
    <t>※保育室の設置階が３階以上の場合、以下も入力すること。</t>
  </si>
  <si>
    <t>調理室（調理設備）を設置しているか。</t>
  </si>
  <si>
    <t>勤務状況</t>
  </si>
  <si>
    <t>専任</t>
  </si>
  <si>
    <t>兼任</t>
  </si>
  <si>
    <t>兼任の場合兼ねる職名</t>
  </si>
  <si>
    <r>
      <t>保育士登録があり、かつ、</t>
    </r>
    <r>
      <rPr>
        <sz val="10"/>
        <rFont val="ＭＳ ゴシック"/>
        <family val="3"/>
      </rPr>
      <t>教諭免許状</t>
    </r>
    <r>
      <rPr>
        <sz val="10"/>
        <color indexed="8"/>
        <rFont val="ＭＳ ゴシック"/>
        <family val="3"/>
      </rPr>
      <t>（専修又は1種）を保有（以下「両資格保有」）し、５年以上の教育職・児童福祉事業の経験者。</t>
    </r>
  </si>
  <si>
    <t>●</t>
  </si>
  <si>
    <t>保育所からの移行の場合（２・３階以上の場合）</t>
  </si>
  <si>
    <t>１階の場合（共通）</t>
  </si>
  <si>
    <t>適</t>
  </si>
  <si>
    <t>幼稚園からの移行又は新設の場合（２・３階以上の場合）</t>
  </si>
  <si>
    <t>※勤務時間の欄で、常勤は１人当たりの月総勤務時間、非常勤は全員の月総勤務時間を入力</t>
  </si>
  <si>
    <t>保健室（職員室内の静養スペースも可）</t>
  </si>
  <si>
    <t>④</t>
  </si>
  <si>
    <t>次の施設及び設備が避難上有効な位置、かつ、保育室等からそのうちの一の施設又は設備に至る歩行距離が30メートル以下となるように設けられている（３階以上に保育室を設置する場合）</t>
  </si>
  <si>
    <t>※主幹保育教諭の代替保育教諭については、給付費算定上、0.5人工以上の非常勤職員が求められている</t>
  </si>
  <si>
    <t>関数計算を簡便にするため、非常勤職員を常勤換算する際、本来は小数点以下切り捨てだが、</t>
  </si>
  <si>
    <t>四捨五入とすることで、0.5人工以上の非常勤職員がいることを判定させるようにした。</t>
  </si>
  <si>
    <t>※１号認定こどもへの給食を外部搬入する場合は、２・３号認定こどもへの給食提供方法についてのみ記載すること。</t>
  </si>
  <si>
    <t>副園長</t>
  </si>
  <si>
    <t>教頭</t>
  </si>
  <si>
    <t>役職</t>
  </si>
  <si>
    <t>副園長・教頭の配置は任意。
配置する場合は、必要な資格を満たすか。</t>
  </si>
  <si>
    <t>※以下、該当する場合のみ入力</t>
  </si>
  <si>
    <t>常勤換算値（Ａ) ＜ 配置基準（Ｂ）</t>
  </si>
  <si>
    <r>
      <t>＜開園時点における</t>
    </r>
    <r>
      <rPr>
        <b/>
        <u val="single"/>
        <sz val="9"/>
        <color indexed="8"/>
        <rFont val="ＭＳ ゴシック"/>
        <family val="3"/>
      </rPr>
      <t>在園予定児童数</t>
    </r>
    <r>
      <rPr>
        <sz val="9"/>
        <color indexed="8"/>
        <rFont val="ＭＳ ゴシック"/>
        <family val="3"/>
      </rPr>
      <t>を入力＞</t>
    </r>
  </si>
  <si>
    <t>０歳</t>
  </si>
  <si>
    <t>１歳</t>
  </si>
  <si>
    <t>２歳</t>
  </si>
  <si>
    <t>３歳</t>
  </si>
  <si>
    <t>４歳</t>
  </si>
  <si>
    <t>５歳</t>
  </si>
  <si>
    <t>合計</t>
  </si>
  <si>
    <t>Ｃ（全体数）</t>
  </si>
  <si>
    <t>１号</t>
  </si>
  <si>
    <t>２・３号</t>
  </si>
  <si>
    <t>保育室</t>
  </si>
  <si>
    <t>遊戯室</t>
  </si>
  <si>
    <t>学級編制（３歳以上に係る学級に限る）</t>
  </si>
  <si>
    <t>1学級人数が35人以下となるように学級編制がなされているか。</t>
  </si>
  <si>
    <t>※移行時点における、配置数等の見込みを記載すること。</t>
  </si>
  <si>
    <t>職員が、条例に規定する人数（配置基準）以上配置される見込みがあるか。</t>
  </si>
  <si>
    <t>保育定員に応じて必要な調理員が配置される見込みがあるか。
調理業務を委託する場合は栄養士（又は管理栄養士）が配置される見込みがあるか。</t>
  </si>
  <si>
    <t>嘱託の有無</t>
  </si>
  <si>
    <t>学級数以上の学級担任を配置する見込みがあるか。</t>
  </si>
  <si>
    <t>医師、歯科医師、薬剤師に嘱託する見込みがあるか。
※認定こども園については、嘱託薬剤師の配置も必須となります。</t>
  </si>
  <si>
    <t>学級担任（３歳以上に係る学級に限る）</t>
  </si>
  <si>
    <t>保育室等を２階以上の階に設置する場合は、耐火建築物であるか。
※開園日がH27.3.31以前であり、既存施設を用いて保育所から移行する場合のみ、準耐火建築物（イ準耐）でも可。
保育室等を３階以上の階に設置する場合は、壁等について必要な基準を満たしているか。</t>
  </si>
  <si>
    <t>※現保育所で定めている２・３号定員を減少させることは不可。
※持ち上がりを考慮し、下の年齢が上の年齢を上回らないこと。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</si>
</sst>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0&quot;学&quot;&quot;級&quot;"/>
    <numFmt numFmtId="196" formatCode="0_ "/>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72">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6"/>
      <color indexed="8"/>
      <name val="ＭＳ ゴシック"/>
      <family val="3"/>
    </font>
    <font>
      <sz val="8"/>
      <name val="ＭＳ ゴシック"/>
      <family val="3"/>
    </font>
    <font>
      <sz val="20"/>
      <name val="ＭＳ ゴシック"/>
      <family val="3"/>
    </font>
    <font>
      <b/>
      <sz val="10"/>
      <color indexed="8"/>
      <name val="ＭＳ ゴシック"/>
      <family val="3"/>
    </font>
    <font>
      <b/>
      <sz val="8"/>
      <color indexed="8"/>
      <name val="ＭＳ ゴシック"/>
      <family val="3"/>
    </font>
    <font>
      <sz val="9"/>
      <color indexed="8"/>
      <name val="ＭＳ ゴシック"/>
      <family val="3"/>
    </font>
    <font>
      <sz val="9"/>
      <name val="MS P ゴシック"/>
      <family val="3"/>
    </font>
    <font>
      <b/>
      <sz val="10"/>
      <name val="ＭＳ ゴシック"/>
      <family val="3"/>
    </font>
    <font>
      <u val="single"/>
      <sz val="9"/>
      <color indexed="8"/>
      <name val="ＭＳ ゴシック"/>
      <family val="3"/>
    </font>
    <font>
      <b/>
      <u val="single"/>
      <sz val="9"/>
      <color indexed="8"/>
      <name val="ＭＳ ゴシック"/>
      <family val="3"/>
    </font>
    <font>
      <b/>
      <sz val="9"/>
      <color indexed="8"/>
      <name val="ＭＳ ゴシック"/>
      <family val="3"/>
    </font>
    <font>
      <sz val="9"/>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11"/>
      <color indexed="12"/>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u val="single"/>
      <sz val="11"/>
      <color indexed="20"/>
      <name val="ＭＳ Ｐゴシック"/>
      <family val="3"/>
    </font>
    <font>
      <sz val="9"/>
      <color indexed="17"/>
      <name val="ＭＳ Ｐゴシック"/>
      <family val="3"/>
    </font>
    <font>
      <sz val="10"/>
      <color indexed="9"/>
      <name val="ＭＳ ゴシック"/>
      <family val="3"/>
    </font>
    <font>
      <sz val="9"/>
      <color indexed="10"/>
      <name val="ＭＳ ゴシック"/>
      <family val="3"/>
    </font>
    <font>
      <b/>
      <sz val="9"/>
      <color indexed="10"/>
      <name val="ＭＳ ゴシック"/>
      <family val="3"/>
    </font>
    <font>
      <sz val="10"/>
      <color indexed="10"/>
      <name val="ＭＳ ゴシック"/>
      <family val="3"/>
    </font>
    <font>
      <sz val="8"/>
      <color indexed="10"/>
      <name val="ＭＳ ゴシック"/>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u val="single"/>
      <sz val="11"/>
      <color theme="1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u val="single"/>
      <sz val="11"/>
      <color theme="11"/>
      <name val="Calibri"/>
      <family val="3"/>
    </font>
    <font>
      <sz val="9"/>
      <color rgb="FF006100"/>
      <name val="Calibri"/>
      <family val="3"/>
    </font>
    <font>
      <sz val="10"/>
      <color theme="0"/>
      <name val="ＭＳ ゴシック"/>
      <family val="3"/>
    </font>
    <font>
      <sz val="9"/>
      <color rgb="FFFF0000"/>
      <name val="ＭＳ ゴシック"/>
      <family val="3"/>
    </font>
    <font>
      <b/>
      <sz val="9"/>
      <color rgb="FFFF0000"/>
      <name val="ＭＳ ゴシック"/>
      <family val="3"/>
    </font>
    <font>
      <sz val="8"/>
      <color rgb="FFFF0000"/>
      <name val="ＭＳ ゴシック"/>
      <family val="3"/>
    </font>
    <font>
      <sz val="10"/>
      <color rgb="FFFF0000"/>
      <name val="ＭＳ ゴシック"/>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rgb="FFFFFFCC"/>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diagonalUp="1">
      <left style="hair"/>
      <right style="hair"/>
      <top style="hair"/>
      <bottom style="hair"/>
      <diagonal style="hair"/>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color indexed="63"/>
      </left>
      <right style="double"/>
      <top style="hair"/>
      <bottom style="hair"/>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style="hair"/>
      <top style="double"/>
      <bottom style="hair"/>
    </border>
    <border>
      <left style="hair"/>
      <right style="hair"/>
      <top style="double"/>
      <bottom style="hair"/>
    </border>
    <border>
      <left>
        <color indexed="63"/>
      </left>
      <right style="hair"/>
      <top style="double"/>
      <bottom style="hair"/>
    </border>
    <border>
      <left style="double"/>
      <right style="hair"/>
      <top style="hair"/>
      <bottom style="hair"/>
    </border>
    <border>
      <left style="double"/>
      <right style="hair"/>
      <top style="hair"/>
      <bottom>
        <color indexed="63"/>
      </bottom>
    </border>
    <border diagonalUp="1">
      <left style="double"/>
      <right style="hair"/>
      <top style="hair"/>
      <bottom style="hair"/>
      <diagonal style="hair"/>
    </border>
    <border>
      <left style="double"/>
      <right>
        <color indexed="63"/>
      </right>
      <top style="hair"/>
      <bottom style="hair"/>
    </border>
    <border>
      <left style="double"/>
      <right>
        <color indexed="63"/>
      </right>
      <top style="double"/>
      <bottom style="hair"/>
    </border>
    <border>
      <left style="double"/>
      <right>
        <color indexed="63"/>
      </right>
      <top style="hair"/>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ill="0" applyBorder="0" applyAlignment="0" applyProtection="0"/>
    <xf numFmtId="0" fontId="52" fillId="0" borderId="0" applyNumberFormat="0" applyFill="0" applyBorder="0" applyAlignment="0" applyProtection="0"/>
    <xf numFmtId="0" fontId="0" fillId="28" borderId="2" applyNumberForma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3"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418">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34" borderId="0" xfId="0" applyFont="1" applyFill="1" applyAlignment="1">
      <alignment horizontal="left" vertical="center"/>
    </xf>
    <xf numFmtId="0" fontId="5" fillId="33" borderId="0" xfId="0" applyFont="1" applyFill="1" applyBorder="1" applyAlignment="1" applyProtection="1">
      <alignment horizontal="center" vertical="center"/>
      <protection/>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0" xfId="0" applyFont="1" applyFill="1" applyBorder="1" applyAlignment="1">
      <alignment horizontal="left" vertical="center"/>
    </xf>
    <xf numFmtId="0" fontId="5" fillId="35" borderId="10"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6" borderId="10" xfId="0" applyFont="1" applyFill="1" applyBorder="1" applyAlignment="1" applyProtection="1">
      <alignment horizontal="center" vertical="center"/>
      <protection locked="0"/>
    </xf>
    <xf numFmtId="0" fontId="5" fillId="34" borderId="0" xfId="0" applyFont="1" applyFill="1" applyAlignment="1">
      <alignment horizontal="center" vertical="center"/>
    </xf>
    <xf numFmtId="0" fontId="5" fillId="34"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5" fillId="35" borderId="11" xfId="0" applyFont="1" applyFill="1" applyBorder="1" applyAlignment="1" applyProtection="1" quotePrefix="1">
      <alignment horizontal="center" vertical="center"/>
      <protection/>
    </xf>
    <xf numFmtId="0" fontId="5" fillId="33" borderId="16"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7" xfId="0" applyFont="1" applyFill="1" applyBorder="1" applyAlignment="1" applyProtection="1">
      <alignment horizontal="left" vertical="center"/>
      <protection/>
    </xf>
    <xf numFmtId="0" fontId="5" fillId="35" borderId="12" xfId="0" applyFont="1" applyFill="1" applyBorder="1" applyAlignment="1" applyProtection="1" quotePrefix="1">
      <alignment horizontal="center" vertical="center"/>
      <protection/>
    </xf>
    <xf numFmtId="0" fontId="5" fillId="34" borderId="12" xfId="0" applyFont="1" applyFill="1" applyBorder="1" applyAlignment="1" applyProtection="1">
      <alignment horizontal="left" vertical="center"/>
      <protection/>
    </xf>
    <xf numFmtId="0" fontId="5" fillId="34" borderId="18" xfId="0" applyFont="1" applyFill="1" applyBorder="1" applyAlignment="1" applyProtection="1">
      <alignment horizontal="left" vertical="center"/>
      <protection/>
    </xf>
    <xf numFmtId="0" fontId="5" fillId="33" borderId="12" xfId="0" applyFont="1" applyFill="1" applyBorder="1" applyAlignment="1" applyProtection="1">
      <alignment horizontal="center" vertical="center"/>
      <protection/>
    </xf>
    <xf numFmtId="0" fontId="5" fillId="34" borderId="16" xfId="0"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0" fontId="5" fillId="33" borderId="17" xfId="0" applyFont="1" applyFill="1" applyBorder="1" applyAlignment="1" applyProtection="1">
      <alignment horizontal="center" vertical="center"/>
      <protection/>
    </xf>
    <xf numFmtId="0" fontId="5" fillId="34" borderId="14" xfId="0" applyFont="1" applyFill="1" applyBorder="1" applyAlignment="1" applyProtection="1">
      <alignment horizontal="left" vertical="center"/>
      <protection/>
    </xf>
    <xf numFmtId="0" fontId="5" fillId="34" borderId="17" xfId="0" applyFont="1" applyFill="1" applyBorder="1" applyAlignment="1" applyProtection="1">
      <alignment horizontal="left" vertical="center"/>
      <protection/>
    </xf>
    <xf numFmtId="0" fontId="5" fillId="34" borderId="16"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5" borderId="12" xfId="0" applyFont="1" applyFill="1" applyBorder="1" applyAlignment="1" applyProtection="1">
      <alignment vertical="center"/>
      <protection/>
    </xf>
    <xf numFmtId="0" fontId="5" fillId="35" borderId="18" xfId="0" applyFont="1" applyFill="1" applyBorder="1" applyAlignment="1" applyProtection="1">
      <alignment vertical="center"/>
      <protection/>
    </xf>
    <xf numFmtId="0" fontId="5" fillId="35" borderId="13" xfId="0" applyFont="1" applyFill="1" applyBorder="1" applyAlignment="1" applyProtection="1">
      <alignment vertical="center"/>
      <protection/>
    </xf>
    <xf numFmtId="0" fontId="5" fillId="35" borderId="14" xfId="0" applyFont="1" applyFill="1" applyBorder="1" applyAlignment="1" applyProtection="1">
      <alignment vertical="center"/>
      <protection/>
    </xf>
    <xf numFmtId="0" fontId="5" fillId="35" borderId="17" xfId="0" applyFont="1" applyFill="1" applyBorder="1" applyAlignment="1" applyProtection="1">
      <alignment vertical="center"/>
      <protection/>
    </xf>
    <xf numFmtId="0" fontId="5" fillId="35" borderId="15" xfId="0" applyFont="1" applyFill="1" applyBorder="1" applyAlignment="1" applyProtection="1">
      <alignment vertical="center"/>
      <protection/>
    </xf>
    <xf numFmtId="0" fontId="5" fillId="34" borderId="12"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181" fontId="5" fillId="33" borderId="18" xfId="0" applyNumberFormat="1" applyFont="1" applyFill="1" applyBorder="1" applyAlignment="1" applyProtection="1">
      <alignment vertical="center"/>
      <protection/>
    </xf>
    <xf numFmtId="181" fontId="5" fillId="33" borderId="0" xfId="0" applyNumberFormat="1" applyFont="1" applyFill="1" applyBorder="1" applyAlignment="1" applyProtection="1">
      <alignment vertical="center"/>
      <protection/>
    </xf>
    <xf numFmtId="181" fontId="5" fillId="33" borderId="17" xfId="0" applyNumberFormat="1" applyFont="1" applyFill="1" applyBorder="1" applyAlignment="1" applyProtection="1">
      <alignment vertical="center"/>
      <protection/>
    </xf>
    <xf numFmtId="0" fontId="5" fillId="33" borderId="19"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top"/>
      <protection/>
    </xf>
    <xf numFmtId="0" fontId="5" fillId="33" borderId="19" xfId="0" applyFont="1" applyFill="1" applyBorder="1" applyAlignment="1" applyProtection="1">
      <alignment vertical="center"/>
      <protection/>
    </xf>
    <xf numFmtId="0" fontId="5" fillId="33" borderId="17" xfId="0" applyFont="1" applyFill="1" applyBorder="1" applyAlignment="1" applyProtection="1">
      <alignment vertical="center"/>
      <protection/>
    </xf>
    <xf numFmtId="0" fontId="5" fillId="33" borderId="17" xfId="0" applyFont="1" applyFill="1" applyBorder="1" applyAlignment="1" applyProtection="1">
      <alignment horizontal="left" vertical="center" shrinkToFit="1"/>
      <protection/>
    </xf>
    <xf numFmtId="181" fontId="5" fillId="33" borderId="17" xfId="0" applyNumberFormat="1" applyFont="1" applyFill="1" applyBorder="1" applyAlignment="1" applyProtection="1">
      <alignment horizontal="center" vertical="center"/>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vertical="center" wrapText="1"/>
      <protection/>
    </xf>
    <xf numFmtId="0" fontId="66"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5"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66" fillId="33" borderId="0" xfId="0"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0" fontId="6" fillId="33" borderId="0" xfId="0" applyFont="1" applyFill="1" applyBorder="1" applyAlignment="1" applyProtection="1">
      <alignment vertical="top" wrapText="1"/>
      <protection/>
    </xf>
    <xf numFmtId="179" fontId="5" fillId="34" borderId="10" xfId="0" applyNumberFormat="1" applyFont="1" applyFill="1" applyBorder="1" applyAlignment="1">
      <alignment horizontal="center" vertical="center"/>
    </xf>
    <xf numFmtId="0" fontId="5" fillId="35" borderId="10" xfId="0" applyFont="1" applyFill="1" applyBorder="1" applyAlignment="1" applyProtection="1">
      <alignment horizontal="center" vertical="center"/>
      <protection/>
    </xf>
    <xf numFmtId="178" fontId="5" fillId="33" borderId="0" xfId="0" applyNumberFormat="1" applyFont="1" applyFill="1" applyBorder="1" applyAlignment="1" applyProtection="1">
      <alignment horizontal="center" vertical="center"/>
      <protection/>
    </xf>
    <xf numFmtId="178" fontId="5" fillId="33" borderId="16" xfId="0" applyNumberFormat="1"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protection/>
    </xf>
    <xf numFmtId="0" fontId="6" fillId="33" borderId="17" xfId="0" applyFont="1" applyFill="1" applyBorder="1" applyAlignment="1" applyProtection="1">
      <alignment vertical="top"/>
      <protection/>
    </xf>
    <xf numFmtId="0" fontId="5" fillId="35" borderId="10"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13" fillId="33" borderId="17" xfId="0" applyFont="1" applyFill="1" applyBorder="1" applyAlignment="1" applyProtection="1">
      <alignment horizontal="left" vertical="center"/>
      <protection/>
    </xf>
    <xf numFmtId="0" fontId="9" fillId="33" borderId="0" xfId="0" applyFont="1" applyFill="1" applyAlignment="1" applyProtection="1">
      <alignment horizontal="left" vertical="center"/>
      <protection/>
    </xf>
    <xf numFmtId="0" fontId="5" fillId="33" borderId="17"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protection/>
    </xf>
    <xf numFmtId="0" fontId="5" fillId="33" borderId="11"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13" fillId="33" borderId="0" xfId="0" applyFont="1" applyFill="1" applyBorder="1" applyAlignment="1" applyProtection="1">
      <alignment horizontal="left" vertical="center"/>
      <protection/>
    </xf>
    <xf numFmtId="0" fontId="5" fillId="33" borderId="21" xfId="0" applyFont="1" applyFill="1" applyBorder="1" applyAlignment="1" applyProtection="1">
      <alignment vertical="center"/>
      <protection/>
    </xf>
    <xf numFmtId="0" fontId="5" fillId="33" borderId="18"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6"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18" xfId="0" applyFont="1" applyFill="1" applyBorder="1" applyAlignment="1" applyProtection="1">
      <alignment vertical="center"/>
      <protection/>
    </xf>
    <xf numFmtId="0" fontId="5" fillId="33" borderId="18" xfId="0" applyFont="1" applyFill="1" applyBorder="1" applyAlignment="1" applyProtection="1">
      <alignment horizontal="center" vertical="center" shrinkToFit="1"/>
      <protection/>
    </xf>
    <xf numFmtId="178" fontId="5" fillId="33" borderId="18" xfId="0" applyNumberFormat="1" applyFont="1" applyFill="1" applyBorder="1" applyAlignment="1" applyProtection="1">
      <alignment horizontal="center" vertical="center"/>
      <protection/>
    </xf>
    <xf numFmtId="192" fontId="5" fillId="33" borderId="18" xfId="0" applyNumberFormat="1" applyFont="1" applyFill="1" applyBorder="1" applyAlignment="1" applyProtection="1">
      <alignment horizontal="center" vertical="center"/>
      <protection/>
    </xf>
    <xf numFmtId="0" fontId="66" fillId="33" borderId="18" xfId="0" applyFont="1" applyFill="1" applyBorder="1" applyAlignment="1" applyProtection="1">
      <alignment horizontal="center" vertical="center"/>
      <protection/>
    </xf>
    <xf numFmtId="0" fontId="5" fillId="0" borderId="0" xfId="0" applyFont="1" applyFill="1" applyAlignment="1" applyProtection="1">
      <alignment horizontal="left" vertical="center"/>
      <protection/>
    </xf>
    <xf numFmtId="0" fontId="5" fillId="36" borderId="10" xfId="0" applyFont="1" applyFill="1" applyBorder="1" applyAlignment="1" applyProtection="1">
      <alignment horizontal="center" vertical="center" wrapText="1"/>
      <protection locked="0"/>
    </xf>
    <xf numFmtId="0" fontId="5" fillId="0" borderId="18"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33" borderId="21" xfId="0" applyFont="1" applyFill="1" applyBorder="1" applyAlignment="1" applyProtection="1">
      <alignment horizontal="left" vertical="center"/>
      <protection/>
    </xf>
    <xf numFmtId="0" fontId="5" fillId="33" borderId="15" xfId="0" applyFont="1" applyFill="1" applyBorder="1" applyAlignment="1" applyProtection="1">
      <alignment horizontal="left" vertical="center"/>
      <protection/>
    </xf>
    <xf numFmtId="0" fontId="14" fillId="33" borderId="17"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7"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locked="0"/>
    </xf>
    <xf numFmtId="0" fontId="67" fillId="33" borderId="17" xfId="0" applyFont="1" applyFill="1" applyBorder="1" applyAlignment="1" applyProtection="1">
      <alignment horizontal="left" vertical="center"/>
      <protection/>
    </xf>
    <xf numFmtId="0" fontId="68" fillId="33" borderId="17" xfId="0" applyFont="1" applyFill="1" applyBorder="1" applyAlignment="1" applyProtection="1">
      <alignment horizontal="left" vertical="center"/>
      <protection/>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5" fillId="36" borderId="10" xfId="0" applyFont="1" applyFill="1" applyBorder="1" applyAlignment="1" applyProtection="1">
      <alignment horizontal="center" vertical="center"/>
      <protection locked="0"/>
    </xf>
    <xf numFmtId="0" fontId="5" fillId="35" borderId="11" xfId="0" applyFont="1" applyFill="1" applyBorder="1" applyAlignment="1" applyProtection="1">
      <alignment vertical="center"/>
      <protection/>
    </xf>
    <xf numFmtId="0" fontId="5" fillId="35" borderId="19" xfId="0" applyFont="1" applyFill="1" applyBorder="1" applyAlignment="1" applyProtection="1">
      <alignment vertical="center"/>
      <protection/>
    </xf>
    <xf numFmtId="0" fontId="5" fillId="35" borderId="19" xfId="0" applyFont="1" applyFill="1" applyBorder="1" applyAlignment="1" applyProtection="1">
      <alignment vertical="center" wrapText="1"/>
      <protection/>
    </xf>
    <xf numFmtId="0" fontId="5" fillId="35" borderId="20" xfId="0" applyFont="1" applyFill="1" applyBorder="1" applyAlignment="1" applyProtection="1">
      <alignment vertical="center" wrapText="1"/>
      <protection/>
    </xf>
    <xf numFmtId="0" fontId="5" fillId="36" borderId="19" xfId="0" applyFont="1" applyFill="1" applyBorder="1" applyAlignment="1" applyProtection="1">
      <alignment horizontal="center" vertical="center" wrapText="1"/>
      <protection locked="0"/>
    </xf>
    <xf numFmtId="0" fontId="5" fillId="36" borderId="11" xfId="0" applyFont="1" applyFill="1" applyBorder="1" applyAlignment="1" applyProtection="1">
      <alignment horizontal="center" vertical="center" wrapText="1"/>
      <protection locked="0"/>
    </xf>
    <xf numFmtId="0" fontId="5" fillId="35" borderId="11" xfId="0" applyFont="1" applyFill="1" applyBorder="1" applyAlignment="1" applyProtection="1">
      <alignment horizontal="left" vertical="center"/>
      <protection/>
    </xf>
    <xf numFmtId="0" fontId="5" fillId="35" borderId="1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36" borderId="10" xfId="0" applyFont="1" applyFill="1" applyBorder="1" applyAlignment="1" applyProtection="1">
      <alignment horizontal="center" vertical="center"/>
      <protection locked="0"/>
    </xf>
    <xf numFmtId="0" fontId="6" fillId="33" borderId="16" xfId="0" applyFont="1" applyFill="1" applyBorder="1" applyAlignment="1">
      <alignment horizontal="center" vertical="center"/>
    </xf>
    <xf numFmtId="0" fontId="68" fillId="33" borderId="0" xfId="0" applyFont="1" applyFill="1" applyBorder="1" applyAlignment="1" applyProtection="1">
      <alignment horizontal="left" vertical="center"/>
      <protection/>
    </xf>
    <xf numFmtId="0" fontId="6" fillId="33" borderId="0" xfId="0" applyFont="1" applyFill="1" applyBorder="1" applyAlignment="1">
      <alignment vertical="top"/>
    </xf>
    <xf numFmtId="0" fontId="6" fillId="33" borderId="0" xfId="0" applyFont="1" applyFill="1" applyBorder="1" applyAlignment="1">
      <alignment horizontal="left" vertical="center"/>
    </xf>
    <xf numFmtId="0" fontId="17" fillId="33" borderId="0" xfId="0" applyFont="1" applyFill="1" applyBorder="1" applyAlignment="1" applyProtection="1">
      <alignment horizontal="left" vertical="top"/>
      <protection/>
    </xf>
    <xf numFmtId="0" fontId="13" fillId="33" borderId="0" xfId="0" applyFont="1" applyFill="1" applyBorder="1" applyAlignment="1">
      <alignment vertical="top"/>
    </xf>
    <xf numFmtId="0" fontId="6" fillId="34" borderId="0" xfId="0" applyFont="1" applyFill="1" applyAlignment="1">
      <alignment horizontal="center" vertical="center"/>
    </xf>
    <xf numFmtId="0" fontId="6" fillId="34" borderId="0" xfId="0" applyFont="1" applyFill="1" applyAlignment="1">
      <alignment horizontal="left" vertical="center"/>
    </xf>
    <xf numFmtId="0" fontId="6" fillId="0" borderId="0" xfId="0" applyFont="1" applyAlignment="1">
      <alignment horizontal="left" vertical="center"/>
    </xf>
    <xf numFmtId="0" fontId="5" fillId="33" borderId="16" xfId="0" applyFont="1" applyFill="1" applyBorder="1" applyAlignment="1">
      <alignment horizontal="center" vertical="center"/>
    </xf>
    <xf numFmtId="0" fontId="15" fillId="33" borderId="0" xfId="0" applyFont="1" applyFill="1" applyBorder="1" applyAlignment="1">
      <alignment vertical="center"/>
    </xf>
    <xf numFmtId="0" fontId="18" fillId="33" borderId="0" xfId="0" applyFont="1" applyFill="1" applyBorder="1" applyAlignment="1">
      <alignment vertical="center"/>
    </xf>
    <xf numFmtId="0" fontId="5" fillId="33" borderId="0"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20" fillId="33" borderId="17" xfId="0" applyFont="1" applyFill="1" applyBorder="1" applyAlignment="1">
      <alignment vertical="center"/>
    </xf>
    <xf numFmtId="0" fontId="15" fillId="33" borderId="17" xfId="0" applyFont="1" applyFill="1" applyBorder="1" applyAlignment="1">
      <alignment vertical="center"/>
    </xf>
    <xf numFmtId="0" fontId="5" fillId="33" borderId="0" xfId="0" applyFont="1" applyFill="1" applyBorder="1" applyAlignment="1">
      <alignment horizontal="left" vertical="center"/>
    </xf>
    <xf numFmtId="196" fontId="66" fillId="33" borderId="0" xfId="0" applyNumberFormat="1" applyFont="1" applyFill="1" applyBorder="1" applyAlignment="1">
      <alignment vertical="center"/>
    </xf>
    <xf numFmtId="0" fontId="66" fillId="33" borderId="0" xfId="0" applyFont="1" applyFill="1" applyBorder="1" applyAlignment="1">
      <alignment horizontal="center" vertical="center"/>
    </xf>
    <xf numFmtId="0" fontId="5" fillId="33" borderId="0" xfId="0" applyFont="1" applyFill="1" applyBorder="1" applyAlignment="1" applyProtection="1">
      <alignment vertical="center"/>
      <protection locked="0"/>
    </xf>
    <xf numFmtId="0" fontId="5" fillId="35" borderId="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Alignment="1">
      <alignment horizontal="center" vertical="center"/>
    </xf>
    <xf numFmtId="0" fontId="5" fillId="33" borderId="0" xfId="0" applyFont="1" applyFill="1" applyAlignment="1">
      <alignment horizontal="left" vertical="center"/>
    </xf>
    <xf numFmtId="178" fontId="5" fillId="33" borderId="17" xfId="0" applyNumberFormat="1" applyFont="1" applyFill="1" applyBorder="1" applyAlignment="1" applyProtection="1">
      <alignment horizontal="center" vertical="center"/>
      <protection/>
    </xf>
    <xf numFmtId="0" fontId="5" fillId="33" borderId="14" xfId="0" applyFont="1" applyFill="1" applyBorder="1" applyAlignment="1">
      <alignment horizontal="center" vertical="center"/>
    </xf>
    <xf numFmtId="0" fontId="5" fillId="33" borderId="17" xfId="0" applyFont="1" applyFill="1" applyBorder="1" applyAlignment="1">
      <alignment horizontal="center" vertical="center"/>
    </xf>
    <xf numFmtId="178" fontId="3" fillId="33" borderId="17" xfId="0" applyNumberFormat="1" applyFont="1" applyFill="1" applyBorder="1" applyAlignment="1">
      <alignment horizontal="center" vertical="center" shrinkToFit="1"/>
    </xf>
    <xf numFmtId="0" fontId="5" fillId="33" borderId="17" xfId="0" applyFont="1" applyFill="1" applyBorder="1" applyAlignment="1">
      <alignment horizontal="left" vertical="center"/>
    </xf>
    <xf numFmtId="0" fontId="5" fillId="33" borderId="17" xfId="0" applyFont="1" applyFill="1" applyBorder="1" applyAlignment="1" applyProtection="1">
      <alignment vertical="center"/>
      <protection locked="0"/>
    </xf>
    <xf numFmtId="0" fontId="66" fillId="33" borderId="17"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6" fillId="33" borderId="0" xfId="0" applyFont="1" applyFill="1" applyAlignment="1">
      <alignment vertical="top"/>
    </xf>
    <xf numFmtId="178" fontId="5" fillId="33" borderId="18" xfId="0" applyNumberFormat="1" applyFont="1" applyFill="1" applyBorder="1" applyAlignment="1">
      <alignment horizontal="center" vertical="center"/>
    </xf>
    <xf numFmtId="0" fontId="21" fillId="33" borderId="0" xfId="0" applyFont="1" applyFill="1" applyAlignment="1">
      <alignment horizontal="left"/>
    </xf>
    <xf numFmtId="0" fontId="3" fillId="33" borderId="18" xfId="0" applyFont="1" applyFill="1" applyBorder="1" applyAlignment="1" applyProtection="1">
      <alignment vertical="center"/>
      <protection/>
    </xf>
    <xf numFmtId="178" fontId="5" fillId="33" borderId="17"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6" fillId="33" borderId="16" xfId="0" applyFont="1" applyFill="1" applyBorder="1" applyAlignment="1" applyProtection="1">
      <alignment vertical="top" wrapText="1"/>
      <protection/>
    </xf>
    <xf numFmtId="0" fontId="6" fillId="33" borderId="21" xfId="0" applyFont="1" applyFill="1" applyBorder="1" applyAlignment="1" applyProtection="1">
      <alignment vertical="top" wrapText="1"/>
      <protection/>
    </xf>
    <xf numFmtId="0" fontId="6" fillId="33" borderId="14" xfId="0" applyFont="1" applyFill="1" applyBorder="1" applyAlignment="1" applyProtection="1">
      <alignment vertical="top" wrapText="1"/>
      <protection/>
    </xf>
    <xf numFmtId="0" fontId="6" fillId="33" borderId="17" xfId="0" applyFont="1" applyFill="1" applyBorder="1" applyAlignment="1" applyProtection="1">
      <alignment vertical="top" wrapText="1"/>
      <protection/>
    </xf>
    <xf numFmtId="0" fontId="6" fillId="33" borderId="15" xfId="0" applyFont="1" applyFill="1" applyBorder="1" applyAlignment="1" applyProtection="1">
      <alignment vertical="top" wrapText="1"/>
      <protection/>
    </xf>
    <xf numFmtId="0" fontId="8" fillId="33" borderId="16" xfId="0" applyFont="1" applyFill="1" applyBorder="1" applyAlignment="1" applyProtection="1">
      <alignment vertical="center"/>
      <protection/>
    </xf>
    <xf numFmtId="0" fontId="8" fillId="33" borderId="21"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8" fillId="33" borderId="15" xfId="0" applyFont="1" applyFill="1" applyBorder="1" applyAlignment="1" applyProtection="1">
      <alignment vertical="center"/>
      <protection/>
    </xf>
    <xf numFmtId="0" fontId="21" fillId="33" borderId="0" xfId="0" applyFont="1" applyFill="1" applyBorder="1" applyAlignment="1">
      <alignment horizontal="left"/>
    </xf>
    <xf numFmtId="0" fontId="68" fillId="33" borderId="17" xfId="0" applyFont="1" applyFill="1" applyBorder="1" applyAlignment="1">
      <alignment horizontal="left" vertical="center"/>
    </xf>
    <xf numFmtId="0" fontId="6" fillId="33" borderId="17" xfId="0" applyFont="1" applyFill="1" applyBorder="1" applyAlignment="1">
      <alignment vertical="top"/>
    </xf>
    <xf numFmtId="179" fontId="5" fillId="35" borderId="10" xfId="0" applyNumberFormat="1"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6" fillId="36" borderId="10" xfId="0" applyFont="1" applyFill="1" applyBorder="1" applyAlignment="1" applyProtection="1">
      <alignment horizontal="left" vertical="center"/>
      <protection locked="0"/>
    </xf>
    <xf numFmtId="0" fontId="6" fillId="36"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left" vertical="top" wrapText="1"/>
      <protection/>
    </xf>
    <xf numFmtId="0" fontId="6" fillId="33" borderId="19" xfId="0" applyFont="1" applyFill="1" applyBorder="1" applyAlignment="1" applyProtection="1">
      <alignment horizontal="left" vertical="top" wrapText="1"/>
      <protection/>
    </xf>
    <xf numFmtId="0" fontId="6" fillId="33" borderId="20" xfId="0" applyFont="1" applyFill="1" applyBorder="1" applyAlignment="1" applyProtection="1">
      <alignment horizontal="left" vertical="top" wrapText="1"/>
      <protection/>
    </xf>
    <xf numFmtId="0" fontId="5" fillId="35" borderId="20" xfId="0" applyFont="1" applyFill="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10" xfId="0" applyFont="1" applyFill="1" applyBorder="1" applyAlignment="1">
      <alignment horizontal="left" vertical="center"/>
    </xf>
    <xf numFmtId="178" fontId="5" fillId="33" borderId="22" xfId="0" applyNumberFormat="1" applyFont="1" applyFill="1" applyBorder="1" applyAlignment="1" applyProtection="1">
      <alignment horizontal="center" vertical="center"/>
      <protection/>
    </xf>
    <xf numFmtId="0" fontId="68" fillId="33" borderId="16"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wrapText="1"/>
      <protection/>
    </xf>
    <xf numFmtId="0" fontId="68" fillId="33" borderId="21" xfId="0" applyFont="1" applyFill="1" applyBorder="1" applyAlignment="1" applyProtection="1">
      <alignment horizontal="left" vertical="center" wrapText="1"/>
      <protection/>
    </xf>
    <xf numFmtId="0" fontId="8" fillId="33" borderId="12"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178" fontId="5" fillId="33" borderId="11" xfId="0" applyNumberFormat="1" applyFont="1" applyFill="1" applyBorder="1" applyAlignment="1">
      <alignment horizontal="center" vertical="center"/>
    </xf>
    <xf numFmtId="178" fontId="5" fillId="33" borderId="19" xfId="0" applyNumberFormat="1" applyFont="1" applyFill="1" applyBorder="1" applyAlignment="1">
      <alignment horizontal="center" vertical="center"/>
    </xf>
    <xf numFmtId="178" fontId="5" fillId="33" borderId="20" xfId="0" applyNumberFormat="1" applyFont="1" applyFill="1" applyBorder="1" applyAlignment="1">
      <alignment horizontal="center" vertical="center"/>
    </xf>
    <xf numFmtId="178" fontId="5" fillId="34" borderId="11"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179" fontId="5" fillId="34" borderId="11" xfId="0" applyNumberFormat="1" applyFont="1" applyFill="1" applyBorder="1" applyAlignment="1" applyProtection="1">
      <alignment horizontal="center" vertical="center"/>
      <protection/>
    </xf>
    <xf numFmtId="179" fontId="5" fillId="34" borderId="20" xfId="0" applyNumberFormat="1"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5" borderId="19" xfId="0" applyFont="1" applyFill="1" applyBorder="1" applyAlignment="1" applyProtection="1">
      <alignment horizontal="center" vertical="center"/>
      <protection/>
    </xf>
    <xf numFmtId="0" fontId="5" fillId="35" borderId="20" xfId="0" applyFont="1" applyFill="1" applyBorder="1" applyAlignment="1" applyProtection="1">
      <alignment horizontal="center" vertical="center"/>
      <protection/>
    </xf>
    <xf numFmtId="0" fontId="5" fillId="33" borderId="11" xfId="0" applyFont="1" applyFill="1" applyBorder="1" applyAlignment="1" applyProtection="1">
      <alignment horizontal="left" vertical="center" shrinkToFit="1"/>
      <protection/>
    </xf>
    <xf numFmtId="0" fontId="5" fillId="33" borderId="19" xfId="0" applyFont="1" applyFill="1" applyBorder="1" applyAlignment="1" applyProtection="1">
      <alignment horizontal="left" vertical="center" shrinkToFit="1"/>
      <protection/>
    </xf>
    <xf numFmtId="0" fontId="5" fillId="33" borderId="11"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6" fillId="33" borderId="12" xfId="0" applyFont="1" applyFill="1" applyBorder="1" applyAlignment="1" applyProtection="1">
      <alignment horizontal="left" vertical="top" wrapText="1"/>
      <protection/>
    </xf>
    <xf numFmtId="0" fontId="6" fillId="33" borderId="18" xfId="0" applyFont="1" applyFill="1" applyBorder="1" applyAlignment="1" applyProtection="1">
      <alignment horizontal="left" vertical="top"/>
      <protection/>
    </xf>
    <xf numFmtId="0" fontId="6" fillId="33" borderId="13" xfId="0" applyFont="1" applyFill="1" applyBorder="1" applyAlignment="1" applyProtection="1">
      <alignment horizontal="left" vertical="top"/>
      <protection/>
    </xf>
    <xf numFmtId="0" fontId="6" fillId="33" borderId="16"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top"/>
      <protection/>
    </xf>
    <xf numFmtId="0" fontId="6" fillId="33" borderId="21" xfId="0" applyFont="1" applyFill="1" applyBorder="1" applyAlignment="1" applyProtection="1">
      <alignment horizontal="left" vertical="top"/>
      <protection/>
    </xf>
    <xf numFmtId="0" fontId="6" fillId="33" borderId="16" xfId="0" applyFont="1" applyFill="1" applyBorder="1" applyAlignment="1" applyProtection="1">
      <alignment horizontal="left" vertical="top"/>
      <protection/>
    </xf>
    <xf numFmtId="0" fontId="6" fillId="33" borderId="14" xfId="0" applyFont="1" applyFill="1" applyBorder="1" applyAlignment="1" applyProtection="1">
      <alignment horizontal="left" vertical="top"/>
      <protection/>
    </xf>
    <xf numFmtId="0" fontId="6" fillId="33" borderId="17" xfId="0" applyFont="1" applyFill="1" applyBorder="1" applyAlignment="1" applyProtection="1">
      <alignment horizontal="left" vertical="top"/>
      <protection/>
    </xf>
    <xf numFmtId="0" fontId="6" fillId="33" borderId="15" xfId="0" applyFont="1" applyFill="1" applyBorder="1" applyAlignment="1" applyProtection="1">
      <alignment horizontal="left" vertical="top"/>
      <protection/>
    </xf>
    <xf numFmtId="0" fontId="6" fillId="33" borderId="19"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11"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protection/>
    </xf>
    <xf numFmtId="179" fontId="5" fillId="36" borderId="10" xfId="0" applyNumberFormat="1" applyFont="1" applyFill="1" applyBorder="1" applyAlignment="1" applyProtection="1">
      <alignment horizontal="center" vertical="center" wrapText="1"/>
      <protection locked="0"/>
    </xf>
    <xf numFmtId="0" fontId="5" fillId="33" borderId="18" xfId="0" applyFont="1" applyFill="1" applyBorder="1" applyAlignment="1" applyProtection="1">
      <alignment horizontal="left" vertical="center" wrapText="1"/>
      <protection/>
    </xf>
    <xf numFmtId="0" fontId="66" fillId="33" borderId="23" xfId="0" applyFont="1" applyFill="1" applyBorder="1" applyAlignment="1" applyProtection="1">
      <alignment horizontal="center" vertical="center"/>
      <protection/>
    </xf>
    <xf numFmtId="181" fontId="5" fillId="33" borderId="17" xfId="0" applyNumberFormat="1" applyFont="1" applyFill="1" applyBorder="1" applyAlignment="1" applyProtection="1">
      <alignment horizontal="right" vertical="center" shrinkToFit="1"/>
      <protection/>
    </xf>
    <xf numFmtId="181" fontId="5" fillId="36" borderId="12" xfId="0" applyNumberFormat="1" applyFont="1" applyFill="1" applyBorder="1" applyAlignment="1" applyProtection="1">
      <alignment horizontal="center" vertical="center" shrinkToFit="1"/>
      <protection locked="0"/>
    </xf>
    <xf numFmtId="181" fontId="5" fillId="36" borderId="18" xfId="0" applyNumberFormat="1" applyFont="1" applyFill="1" applyBorder="1" applyAlignment="1" applyProtection="1">
      <alignment horizontal="center" vertical="center" shrinkToFit="1"/>
      <protection locked="0"/>
    </xf>
    <xf numFmtId="181" fontId="5" fillId="36" borderId="13" xfId="0" applyNumberFormat="1" applyFont="1" applyFill="1" applyBorder="1" applyAlignment="1" applyProtection="1">
      <alignment horizontal="center" vertical="center" shrinkToFit="1"/>
      <protection locked="0"/>
    </xf>
    <xf numFmtId="181" fontId="5" fillId="36" borderId="16" xfId="0" applyNumberFormat="1" applyFont="1" applyFill="1" applyBorder="1" applyAlignment="1" applyProtection="1">
      <alignment horizontal="center" vertical="center" shrinkToFit="1"/>
      <protection locked="0"/>
    </xf>
    <xf numFmtId="181" fontId="5" fillId="36" borderId="0" xfId="0" applyNumberFormat="1" applyFont="1" applyFill="1" applyBorder="1" applyAlignment="1" applyProtection="1">
      <alignment horizontal="center" vertical="center" shrinkToFit="1"/>
      <protection locked="0"/>
    </xf>
    <xf numFmtId="181" fontId="5" fillId="36" borderId="21" xfId="0" applyNumberFormat="1" applyFont="1" applyFill="1" applyBorder="1" applyAlignment="1" applyProtection="1">
      <alignment horizontal="center" vertical="center" shrinkToFit="1"/>
      <protection locked="0"/>
    </xf>
    <xf numFmtId="181" fontId="5" fillId="36" borderId="14" xfId="0" applyNumberFormat="1" applyFont="1" applyFill="1" applyBorder="1" applyAlignment="1" applyProtection="1">
      <alignment horizontal="center" vertical="center" shrinkToFit="1"/>
      <protection locked="0"/>
    </xf>
    <xf numFmtId="181" fontId="5" fillId="36" borderId="17" xfId="0" applyNumberFormat="1" applyFont="1" applyFill="1" applyBorder="1" applyAlignment="1" applyProtection="1">
      <alignment horizontal="center" vertical="center" shrinkToFit="1"/>
      <protection locked="0"/>
    </xf>
    <xf numFmtId="181" fontId="5" fillId="36" borderId="15" xfId="0" applyNumberFormat="1" applyFont="1" applyFill="1" applyBorder="1" applyAlignment="1" applyProtection="1">
      <alignment horizontal="center" vertical="center" shrinkToFit="1"/>
      <protection locked="0"/>
    </xf>
    <xf numFmtId="0" fontId="69" fillId="33" borderId="19" xfId="0" applyFont="1" applyFill="1" applyBorder="1" applyAlignment="1" applyProtection="1">
      <alignment horizontal="left" vertical="top"/>
      <protection/>
    </xf>
    <xf numFmtId="0" fontId="5" fillId="33" borderId="0"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3" fillId="33" borderId="18" xfId="0" applyFont="1" applyFill="1" applyBorder="1" applyAlignment="1" applyProtection="1" quotePrefix="1">
      <alignment horizontal="center" vertical="center"/>
      <protection/>
    </xf>
    <xf numFmtId="0" fontId="3" fillId="33" borderId="18" xfId="0" applyFont="1" applyFill="1" applyBorder="1" applyAlignment="1" applyProtection="1">
      <alignment horizontal="center" vertical="center"/>
      <protection/>
    </xf>
    <xf numFmtId="181" fontId="5" fillId="33" borderId="18" xfId="0" applyNumberFormat="1" applyFont="1" applyFill="1" applyBorder="1" applyAlignment="1" applyProtection="1" quotePrefix="1">
      <alignment horizontal="right" vertical="center" shrinkToFit="1"/>
      <protection/>
    </xf>
    <xf numFmtId="181" fontId="5" fillId="33" borderId="0" xfId="0" applyNumberFormat="1" applyFont="1" applyFill="1" applyBorder="1" applyAlignment="1" applyProtection="1">
      <alignment horizontal="right" vertical="center" shrinkToFit="1"/>
      <protection/>
    </xf>
    <xf numFmtId="181" fontId="3" fillId="33" borderId="18" xfId="0" applyNumberFormat="1" applyFont="1" applyFill="1" applyBorder="1" applyAlignment="1" applyProtection="1">
      <alignment horizontal="center" vertical="center" shrinkToFit="1"/>
      <protection/>
    </xf>
    <xf numFmtId="181" fontId="3" fillId="33" borderId="0" xfId="0" applyNumberFormat="1" applyFont="1" applyFill="1" applyBorder="1" applyAlignment="1" applyProtection="1">
      <alignment horizontal="center" vertical="center" shrinkToFit="1"/>
      <protection/>
    </xf>
    <xf numFmtId="181" fontId="3" fillId="33" borderId="17" xfId="0" applyNumberFormat="1" applyFont="1" applyFill="1" applyBorder="1" applyAlignment="1" applyProtection="1">
      <alignment horizontal="center" vertical="center" shrinkToFit="1"/>
      <protection/>
    </xf>
    <xf numFmtId="181" fontId="5" fillId="33" borderId="18" xfId="0" applyNumberFormat="1" applyFont="1" applyFill="1" applyBorder="1" applyAlignment="1" applyProtection="1">
      <alignment horizontal="center" vertical="center" shrinkToFit="1"/>
      <protection/>
    </xf>
    <xf numFmtId="181" fontId="5" fillId="33" borderId="13" xfId="0" applyNumberFormat="1" applyFont="1" applyFill="1" applyBorder="1" applyAlignment="1" applyProtection="1">
      <alignment horizontal="center" vertical="center" shrinkToFit="1"/>
      <protection/>
    </xf>
    <xf numFmtId="181" fontId="5" fillId="33" borderId="0" xfId="0" applyNumberFormat="1" applyFont="1" applyFill="1" applyBorder="1" applyAlignment="1" applyProtection="1">
      <alignment horizontal="center" vertical="center" shrinkToFit="1"/>
      <protection/>
    </xf>
    <xf numFmtId="181" fontId="5" fillId="33" borderId="21" xfId="0" applyNumberFormat="1" applyFont="1" applyFill="1" applyBorder="1" applyAlignment="1" applyProtection="1">
      <alignment horizontal="center" vertical="center" shrinkToFit="1"/>
      <protection/>
    </xf>
    <xf numFmtId="181" fontId="5" fillId="33" borderId="17" xfId="0" applyNumberFormat="1" applyFont="1" applyFill="1" applyBorder="1" applyAlignment="1" applyProtection="1">
      <alignment horizontal="center" vertical="center" shrinkToFit="1"/>
      <protection/>
    </xf>
    <xf numFmtId="181" fontId="5" fillId="33" borderId="15" xfId="0" applyNumberFormat="1" applyFont="1" applyFill="1" applyBorder="1" applyAlignment="1" applyProtection="1">
      <alignment horizontal="center" vertical="center" shrinkToFit="1"/>
      <protection/>
    </xf>
    <xf numFmtId="0" fontId="6" fillId="33" borderId="11"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xf>
    <xf numFmtId="0" fontId="6" fillId="33" borderId="20" xfId="0" applyFont="1" applyFill="1" applyBorder="1" applyAlignment="1" applyProtection="1">
      <alignment horizontal="left" vertical="center"/>
      <protection/>
    </xf>
    <xf numFmtId="0" fontId="5" fillId="35" borderId="24" xfId="0" applyFont="1" applyFill="1" applyBorder="1" applyAlignment="1" applyProtection="1">
      <alignment horizontal="center" vertical="center"/>
      <protection/>
    </xf>
    <xf numFmtId="178" fontId="5" fillId="36" borderId="10" xfId="0" applyNumberFormat="1" applyFont="1" applyFill="1" applyBorder="1" applyAlignment="1" applyProtection="1">
      <alignment horizontal="center" vertical="center"/>
      <protection locked="0"/>
    </xf>
    <xf numFmtId="0" fontId="5" fillId="35" borderId="1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25" xfId="0" applyFont="1" applyFill="1" applyBorder="1" applyAlignment="1" applyProtection="1">
      <alignment horizontal="center" vertical="center"/>
      <protection/>
    </xf>
    <xf numFmtId="192" fontId="5" fillId="33" borderId="22"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shrinkToFit="1"/>
      <protection/>
    </xf>
    <xf numFmtId="0" fontId="5" fillId="35" borderId="18" xfId="0" applyFont="1" applyFill="1" applyBorder="1" applyAlignment="1" applyProtection="1">
      <alignment horizontal="center" vertical="center" shrinkToFit="1"/>
      <protection/>
    </xf>
    <xf numFmtId="0" fontId="5" fillId="35" borderId="13" xfId="0" applyFont="1" applyFill="1" applyBorder="1" applyAlignment="1" applyProtection="1">
      <alignment horizontal="center" vertical="center" shrinkToFit="1"/>
      <protection/>
    </xf>
    <xf numFmtId="0" fontId="5" fillId="34" borderId="11" xfId="0" applyFont="1" applyFill="1" applyBorder="1" applyAlignment="1" applyProtection="1">
      <alignment horizontal="center" vertical="center"/>
      <protection/>
    </xf>
    <xf numFmtId="0" fontId="70" fillId="33" borderId="19" xfId="0" applyFont="1" applyFill="1" applyBorder="1" applyAlignment="1" applyProtection="1">
      <alignment horizontal="center" vertical="center"/>
      <protection/>
    </xf>
    <xf numFmtId="0" fontId="70" fillId="33" borderId="20"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192" fontId="5" fillId="36" borderId="10" xfId="0" applyNumberFormat="1" applyFont="1" applyFill="1" applyBorder="1" applyAlignment="1" applyProtection="1">
      <alignment horizontal="center" vertical="center"/>
      <protection locked="0"/>
    </xf>
    <xf numFmtId="178" fontId="5" fillId="33" borderId="10" xfId="0" applyNumberFormat="1" applyFont="1" applyFill="1" applyBorder="1" applyAlignment="1" applyProtection="1">
      <alignment horizontal="center" vertical="center"/>
      <protection/>
    </xf>
    <xf numFmtId="178" fontId="5" fillId="33" borderId="11" xfId="0" applyNumberFormat="1" applyFont="1" applyFill="1" applyBorder="1" applyAlignment="1" applyProtection="1">
      <alignment horizontal="center" vertical="center"/>
      <protection/>
    </xf>
    <xf numFmtId="178" fontId="5" fillId="33" borderId="19" xfId="0" applyNumberFormat="1" applyFont="1" applyFill="1" applyBorder="1" applyAlignment="1" applyProtection="1">
      <alignment horizontal="center" vertical="center"/>
      <protection/>
    </xf>
    <xf numFmtId="178" fontId="5" fillId="33" borderId="20" xfId="0" applyNumberFormat="1" applyFont="1" applyFill="1" applyBorder="1" applyAlignment="1" applyProtection="1">
      <alignment horizontal="center" vertical="center"/>
      <protection/>
    </xf>
    <xf numFmtId="192" fontId="5" fillId="36" borderId="11" xfId="0" applyNumberFormat="1" applyFont="1" applyFill="1" applyBorder="1" applyAlignment="1" applyProtection="1">
      <alignment horizontal="center" vertical="center"/>
      <protection locked="0"/>
    </xf>
    <xf numFmtId="192" fontId="5" fillId="36" borderId="19" xfId="0" applyNumberFormat="1" applyFont="1" applyFill="1" applyBorder="1" applyAlignment="1" applyProtection="1">
      <alignment horizontal="center" vertical="center"/>
      <protection locked="0"/>
    </xf>
    <xf numFmtId="192" fontId="5" fillId="36" borderId="20" xfId="0" applyNumberFormat="1" applyFont="1" applyFill="1" applyBorder="1" applyAlignment="1" applyProtection="1">
      <alignment horizontal="center" vertical="center"/>
      <protection locked="0"/>
    </xf>
    <xf numFmtId="0" fontId="6" fillId="33" borderId="18" xfId="0" applyFont="1" applyFill="1" applyBorder="1" applyAlignment="1" applyProtection="1">
      <alignment horizontal="left" vertical="top" wrapText="1"/>
      <protection/>
    </xf>
    <xf numFmtId="0" fontId="6" fillId="33" borderId="13"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top" wrapText="1"/>
      <protection/>
    </xf>
    <xf numFmtId="0" fontId="6" fillId="33" borderId="21" xfId="0" applyFont="1" applyFill="1" applyBorder="1" applyAlignment="1" applyProtection="1">
      <alignment horizontal="left" vertical="top" wrapText="1"/>
      <protection/>
    </xf>
    <xf numFmtId="0" fontId="6" fillId="33" borderId="14" xfId="0" applyFont="1" applyFill="1" applyBorder="1" applyAlignment="1" applyProtection="1">
      <alignment horizontal="left" vertical="top" wrapText="1"/>
      <protection/>
    </xf>
    <xf numFmtId="0" fontId="6" fillId="33" borderId="17" xfId="0" applyFont="1" applyFill="1" applyBorder="1" applyAlignment="1" applyProtection="1">
      <alignment horizontal="left" vertical="top" wrapText="1"/>
      <protection/>
    </xf>
    <xf numFmtId="0" fontId="6" fillId="33" borderId="15" xfId="0" applyFont="1" applyFill="1" applyBorder="1" applyAlignment="1" applyProtection="1">
      <alignment horizontal="left" vertical="top" wrapText="1"/>
      <protection/>
    </xf>
    <xf numFmtId="178" fontId="5" fillId="35" borderId="10" xfId="0" applyNumberFormat="1" applyFont="1" applyFill="1" applyBorder="1" applyAlignment="1" applyProtection="1">
      <alignment horizontal="center" vertical="center"/>
      <protection/>
    </xf>
    <xf numFmtId="192" fontId="5" fillId="35" borderId="11" xfId="0" applyNumberFormat="1" applyFont="1" applyFill="1" applyBorder="1" applyAlignment="1" applyProtection="1">
      <alignment horizontal="center" vertical="center"/>
      <protection/>
    </xf>
    <xf numFmtId="192" fontId="5" fillId="35" borderId="19" xfId="0" applyNumberFormat="1" applyFont="1" applyFill="1" applyBorder="1" applyAlignment="1" applyProtection="1">
      <alignment horizontal="center" vertical="center"/>
      <protection/>
    </xf>
    <xf numFmtId="192" fontId="5" fillId="35" borderId="20" xfId="0" applyNumberFormat="1"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2" fillId="33" borderId="20" xfId="0" applyFont="1" applyFill="1" applyBorder="1" applyAlignment="1" applyProtection="1">
      <alignment horizontal="center" vertical="center"/>
      <protection/>
    </xf>
    <xf numFmtId="0" fontId="5" fillId="35" borderId="13" xfId="0" applyFont="1" applyFill="1" applyBorder="1" applyAlignment="1" applyProtection="1">
      <alignment horizontal="left" vertical="center"/>
      <protection/>
    </xf>
    <xf numFmtId="0" fontId="5" fillId="35" borderId="25" xfId="0" applyFont="1" applyFill="1" applyBorder="1" applyAlignment="1" applyProtection="1">
      <alignment horizontal="left" vertical="center"/>
      <protection/>
    </xf>
    <xf numFmtId="178" fontId="5" fillId="36" borderId="25" xfId="0" applyNumberFormat="1" applyFont="1" applyFill="1" applyBorder="1" applyAlignment="1" applyProtection="1">
      <alignment horizontal="center" vertical="center"/>
      <protection locked="0"/>
    </xf>
    <xf numFmtId="178" fontId="5" fillId="33" borderId="26" xfId="0" applyNumberFormat="1" applyFont="1" applyFill="1" applyBorder="1" applyAlignment="1" applyProtection="1">
      <alignment horizontal="center" vertical="center"/>
      <protection/>
    </xf>
    <xf numFmtId="178" fontId="5" fillId="0" borderId="27" xfId="0" applyNumberFormat="1" applyFont="1" applyBorder="1" applyAlignment="1" applyProtection="1">
      <alignment horizontal="center" vertical="center"/>
      <protection/>
    </xf>
    <xf numFmtId="178" fontId="5" fillId="0" borderId="28" xfId="0" applyNumberFormat="1" applyFont="1" applyBorder="1" applyAlignment="1" applyProtection="1">
      <alignment horizontal="center" vertical="center"/>
      <protection/>
    </xf>
    <xf numFmtId="178" fontId="5" fillId="0" borderId="29" xfId="0" applyNumberFormat="1" applyFont="1" applyBorder="1" applyAlignment="1" applyProtection="1">
      <alignment horizontal="center" vertical="center"/>
      <protection/>
    </xf>
    <xf numFmtId="178" fontId="5" fillId="0" borderId="30" xfId="0" applyNumberFormat="1" applyFont="1" applyBorder="1" applyAlignment="1" applyProtection="1">
      <alignment horizontal="center" vertical="center"/>
      <protection/>
    </xf>
    <xf numFmtId="178" fontId="5" fillId="0" borderId="31" xfId="0" applyNumberFormat="1" applyFont="1" applyBorder="1" applyAlignment="1" applyProtection="1">
      <alignment horizontal="center" vertical="center"/>
      <protection/>
    </xf>
    <xf numFmtId="0" fontId="5" fillId="35" borderId="31" xfId="0" applyFont="1" applyFill="1" applyBorder="1" applyAlignment="1" applyProtection="1">
      <alignment horizontal="center" vertical="center"/>
      <protection/>
    </xf>
    <xf numFmtId="178" fontId="5" fillId="0" borderId="32" xfId="0" applyNumberFormat="1" applyFont="1" applyBorder="1" applyAlignment="1" applyProtection="1">
      <alignment horizontal="center" vertical="center"/>
      <protection/>
    </xf>
    <xf numFmtId="178" fontId="5" fillId="36" borderId="12" xfId="0" applyNumberFormat="1" applyFont="1" applyFill="1" applyBorder="1" applyAlignment="1" applyProtection="1">
      <alignment horizontal="center" vertical="center"/>
      <protection locked="0"/>
    </xf>
    <xf numFmtId="0" fontId="5" fillId="35" borderId="33" xfId="0" applyFont="1" applyFill="1" applyBorder="1" applyAlignment="1" applyProtection="1">
      <alignment horizontal="center" vertical="center"/>
      <protection/>
    </xf>
    <xf numFmtId="178" fontId="5" fillId="0" borderId="34" xfId="0" applyNumberFormat="1" applyFont="1" applyBorder="1" applyAlignment="1" applyProtection="1">
      <alignment horizontal="center" vertical="center"/>
      <protection/>
    </xf>
    <xf numFmtId="178" fontId="5" fillId="0" borderId="25" xfId="0" applyNumberFormat="1" applyFont="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20" xfId="0" applyFont="1" applyFill="1" applyBorder="1" applyAlignment="1" applyProtection="1">
      <alignment horizontal="center" vertical="center"/>
      <protection/>
    </xf>
    <xf numFmtId="178" fontId="5" fillId="36" borderId="11" xfId="0" applyNumberFormat="1" applyFont="1" applyFill="1" applyBorder="1" applyAlignment="1" applyProtection="1">
      <alignment horizontal="center" vertical="center"/>
      <protection locked="0"/>
    </xf>
    <xf numFmtId="178" fontId="5" fillId="0" borderId="33" xfId="0" applyNumberFormat="1" applyFont="1" applyBorder="1" applyAlignment="1" applyProtection="1">
      <alignment horizontal="center" vertical="center"/>
      <protection/>
    </xf>
    <xf numFmtId="178" fontId="5" fillId="0" borderId="10" xfId="0" applyNumberFormat="1" applyFont="1" applyBorder="1" applyAlignment="1" applyProtection="1">
      <alignment horizontal="center" vertical="center"/>
      <protection/>
    </xf>
    <xf numFmtId="0" fontId="11" fillId="33" borderId="12" xfId="0" applyFont="1" applyFill="1" applyBorder="1" applyAlignment="1" applyProtection="1">
      <alignment horizontal="left" vertical="top" wrapText="1"/>
      <protection/>
    </xf>
    <xf numFmtId="0" fontId="11" fillId="33" borderId="18" xfId="0" applyFont="1" applyFill="1" applyBorder="1" applyAlignment="1" applyProtection="1">
      <alignment horizontal="left" vertical="top" wrapText="1"/>
      <protection/>
    </xf>
    <xf numFmtId="0" fontId="11" fillId="33" borderId="13" xfId="0" applyFont="1" applyFill="1" applyBorder="1" applyAlignment="1" applyProtection="1">
      <alignment horizontal="left" vertical="top" wrapText="1"/>
      <protection/>
    </xf>
    <xf numFmtId="0" fontId="11" fillId="33" borderId="16"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11" fillId="33" borderId="21" xfId="0" applyFont="1" applyFill="1" applyBorder="1" applyAlignment="1" applyProtection="1">
      <alignment horizontal="left" vertical="top" wrapText="1"/>
      <protection/>
    </xf>
    <xf numFmtId="0" fontId="11" fillId="33" borderId="14" xfId="0" applyFont="1" applyFill="1" applyBorder="1" applyAlignment="1" applyProtection="1">
      <alignment horizontal="left" vertical="top" wrapText="1"/>
      <protection/>
    </xf>
    <xf numFmtId="0" fontId="11" fillId="33" borderId="17" xfId="0" applyFont="1" applyFill="1" applyBorder="1" applyAlignment="1" applyProtection="1">
      <alignment horizontal="left" vertical="top" wrapText="1"/>
      <protection/>
    </xf>
    <xf numFmtId="0" fontId="11" fillId="33" borderId="15" xfId="0" applyFont="1" applyFill="1" applyBorder="1" applyAlignment="1" applyProtection="1">
      <alignment horizontal="left" vertical="top" wrapText="1"/>
      <protection/>
    </xf>
    <xf numFmtId="0" fontId="5" fillId="36" borderId="11" xfId="0" applyFont="1" applyFill="1" applyBorder="1" applyAlignment="1" applyProtection="1">
      <alignment horizontal="center" vertical="center"/>
      <protection locked="0"/>
    </xf>
    <xf numFmtId="0" fontId="5" fillId="36" borderId="20" xfId="0" applyFont="1" applyFill="1" applyBorder="1" applyAlignment="1" applyProtection="1">
      <alignment horizontal="center" vertical="center"/>
      <protection locked="0"/>
    </xf>
    <xf numFmtId="0" fontId="5" fillId="0" borderId="22" xfId="0" applyFont="1" applyBorder="1" applyAlignment="1" applyProtection="1">
      <alignment horizontal="center" vertical="center"/>
      <protection/>
    </xf>
    <xf numFmtId="0" fontId="5" fillId="35" borderId="19" xfId="0" applyFont="1" applyFill="1" applyBorder="1" applyAlignment="1" applyProtection="1">
      <alignment horizontal="left" vertical="center"/>
      <protection/>
    </xf>
    <xf numFmtId="0" fontId="5" fillId="36" borderId="11" xfId="0" applyFont="1" applyFill="1" applyBorder="1" applyAlignment="1" applyProtection="1">
      <alignment horizontal="left" vertical="center"/>
      <protection locked="0"/>
    </xf>
    <xf numFmtId="0" fontId="5" fillId="36" borderId="19" xfId="0" applyFont="1" applyFill="1" applyBorder="1" applyAlignment="1" applyProtection="1">
      <alignment horizontal="left" vertical="center"/>
      <protection locked="0"/>
    </xf>
    <xf numFmtId="0" fontId="5" fillId="36" borderId="20" xfId="0" applyFont="1" applyFill="1" applyBorder="1" applyAlignment="1" applyProtection="1">
      <alignment horizontal="left" vertical="center"/>
      <protection locked="0"/>
    </xf>
    <xf numFmtId="0" fontId="5" fillId="36" borderId="10" xfId="0" applyFont="1" applyFill="1" applyBorder="1" applyAlignment="1" applyProtection="1">
      <alignment horizontal="center" vertical="center"/>
      <protection locked="0"/>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195" fontId="5" fillId="36" borderId="10" xfId="0" applyNumberFormat="1" applyFont="1" applyFill="1" applyBorder="1" applyAlignment="1" applyProtection="1">
      <alignment horizontal="center" vertical="center"/>
      <protection locked="0"/>
    </xf>
    <xf numFmtId="195" fontId="5" fillId="36" borderId="11" xfId="0" applyNumberFormat="1" applyFont="1" applyFill="1" applyBorder="1" applyAlignment="1" applyProtection="1">
      <alignment horizontal="center" vertical="center"/>
      <protection locked="0"/>
    </xf>
    <xf numFmtId="0" fontId="5" fillId="36" borderId="25" xfId="0" applyFont="1" applyFill="1" applyBorder="1" applyAlignment="1" applyProtection="1">
      <alignment horizontal="center" vertical="center"/>
      <protection locked="0"/>
    </xf>
    <xf numFmtId="0" fontId="5" fillId="36" borderId="24" xfId="0" applyFont="1" applyFill="1" applyBorder="1" applyAlignment="1" applyProtection="1">
      <alignment horizontal="center" vertical="center"/>
      <protection locked="0"/>
    </xf>
    <xf numFmtId="0" fontId="5" fillId="33" borderId="25" xfId="0" applyFont="1" applyFill="1" applyBorder="1" applyAlignment="1" applyProtection="1">
      <alignment horizontal="left" vertical="center" wrapText="1"/>
      <protection/>
    </xf>
    <xf numFmtId="0" fontId="5" fillId="33" borderId="24" xfId="0" applyFont="1" applyFill="1" applyBorder="1" applyAlignment="1" applyProtection="1">
      <alignment horizontal="left" vertical="center" wrapText="1"/>
      <protection/>
    </xf>
    <xf numFmtId="195" fontId="5" fillId="33" borderId="33" xfId="0" applyNumberFormat="1" applyFont="1" applyFill="1" applyBorder="1" applyAlignment="1" applyProtection="1">
      <alignment horizontal="center" vertical="center"/>
      <protection/>
    </xf>
    <xf numFmtId="195" fontId="5" fillId="33" borderId="10" xfId="0" applyNumberFormat="1"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9" fillId="0" borderId="0" xfId="0" applyFont="1" applyAlignment="1" applyProtection="1">
      <alignment horizontal="left" vertical="center"/>
      <protection/>
    </xf>
    <xf numFmtId="0" fontId="5" fillId="33" borderId="10" xfId="0" applyFont="1" applyFill="1" applyBorder="1" applyAlignment="1" applyProtection="1">
      <alignment horizontal="center" vertical="center"/>
      <protection/>
    </xf>
    <xf numFmtId="181" fontId="5" fillId="33" borderId="18" xfId="0" applyNumberFormat="1" applyFont="1" applyFill="1" applyBorder="1" applyAlignment="1" applyProtection="1">
      <alignment horizontal="right" vertical="center" shrinkToFit="1"/>
      <protection/>
    </xf>
    <xf numFmtId="181" fontId="5" fillId="33" borderId="18" xfId="0" applyNumberFormat="1" applyFont="1" applyFill="1" applyBorder="1" applyAlignment="1" applyProtection="1">
      <alignment horizontal="center" vertical="center"/>
      <protection/>
    </xf>
    <xf numFmtId="181" fontId="5" fillId="33" borderId="0" xfId="0" applyNumberFormat="1" applyFont="1" applyFill="1" applyBorder="1" applyAlignment="1" applyProtection="1">
      <alignment horizontal="center" vertical="center"/>
      <protection/>
    </xf>
    <xf numFmtId="181" fontId="5" fillId="33" borderId="17" xfId="0" applyNumberFormat="1" applyFont="1" applyFill="1" applyBorder="1" applyAlignment="1" applyProtection="1">
      <alignment horizontal="center" vertical="center"/>
      <protection/>
    </xf>
    <xf numFmtId="181" fontId="5" fillId="36" borderId="10" xfId="0" applyNumberFormat="1" applyFont="1" applyFill="1" applyBorder="1" applyAlignment="1" applyProtection="1">
      <alignment horizontal="center" vertical="center"/>
      <protection locked="0"/>
    </xf>
    <xf numFmtId="0" fontId="70" fillId="33" borderId="19" xfId="0" applyFont="1" applyFill="1" applyBorder="1" applyAlignment="1" applyProtection="1">
      <alignment horizontal="center" vertical="center" shrinkToFit="1"/>
      <protection/>
    </xf>
    <xf numFmtId="0" fontId="70" fillId="33" borderId="20" xfId="0" applyFont="1" applyFill="1" applyBorder="1" applyAlignment="1" applyProtection="1">
      <alignment horizontal="center" vertical="center" shrinkToFit="1"/>
      <protection/>
    </xf>
    <xf numFmtId="181" fontId="5" fillId="33" borderId="19" xfId="0" applyNumberFormat="1" applyFont="1" applyFill="1" applyBorder="1" applyAlignment="1" applyProtection="1">
      <alignment horizontal="center" vertical="center"/>
      <protection/>
    </xf>
    <xf numFmtId="181" fontId="5" fillId="33" borderId="20"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181" fontId="5" fillId="36" borderId="11" xfId="0" applyNumberFormat="1" applyFont="1" applyFill="1" applyBorder="1" applyAlignment="1" applyProtection="1">
      <alignment horizontal="center" vertical="center"/>
      <protection locked="0"/>
    </xf>
    <xf numFmtId="181" fontId="5" fillId="36" borderId="19" xfId="0" applyNumberFormat="1" applyFont="1" applyFill="1" applyBorder="1" applyAlignment="1" applyProtection="1">
      <alignment horizontal="center" vertical="center"/>
      <protection locked="0"/>
    </xf>
    <xf numFmtId="181" fontId="5" fillId="36" borderId="20" xfId="0" applyNumberFormat="1" applyFont="1" applyFill="1" applyBorder="1" applyAlignment="1" applyProtection="1">
      <alignment horizontal="center" vertical="center"/>
      <protection locked="0"/>
    </xf>
    <xf numFmtId="0" fontId="5" fillId="35" borderId="11" xfId="0" applyFont="1" applyFill="1" applyBorder="1" applyAlignment="1">
      <alignment horizontal="center" vertical="center"/>
    </xf>
    <xf numFmtId="0" fontId="5" fillId="35" borderId="19" xfId="0" applyFont="1" applyFill="1" applyBorder="1" applyAlignment="1">
      <alignment horizontal="center" vertical="center"/>
    </xf>
    <xf numFmtId="181" fontId="5" fillId="33" borderId="11" xfId="0" applyNumberFormat="1" applyFont="1" applyFill="1" applyBorder="1" applyAlignment="1" applyProtection="1">
      <alignment horizontal="center" vertical="center"/>
      <protection/>
    </xf>
    <xf numFmtId="0" fontId="5" fillId="35" borderId="12"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3" xfId="0" applyFont="1" applyFill="1" applyBorder="1" applyAlignment="1">
      <alignment horizontal="center" vertical="center"/>
    </xf>
    <xf numFmtId="0" fontId="15" fillId="33" borderId="10" xfId="0" applyFont="1" applyFill="1" applyBorder="1" applyAlignment="1" applyProtection="1">
      <alignment horizontal="left" vertical="center"/>
      <protection/>
    </xf>
    <xf numFmtId="0" fontId="5" fillId="33" borderId="12"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shrinkToFit="1"/>
      <protection/>
    </xf>
    <xf numFmtId="0" fontId="3" fillId="33" borderId="0" xfId="0" applyFont="1" applyFill="1" applyBorder="1" applyAlignment="1" applyProtection="1">
      <alignment horizontal="center" vertical="center" shrinkToFit="1"/>
      <protection/>
    </xf>
    <xf numFmtId="0" fontId="3" fillId="33" borderId="17" xfId="0" applyFont="1" applyFill="1" applyBorder="1" applyAlignment="1" applyProtection="1">
      <alignment horizontal="center" vertical="center" shrinkToFit="1"/>
      <protection/>
    </xf>
    <xf numFmtId="0" fontId="8" fillId="33" borderId="12" xfId="0" applyFont="1" applyFill="1" applyBorder="1" applyAlignment="1" applyProtection="1" quotePrefix="1">
      <alignment horizontal="center" vertical="center"/>
      <protection/>
    </xf>
    <xf numFmtId="0" fontId="5" fillId="36" borderId="19" xfId="0" applyFont="1" applyFill="1" applyBorder="1" applyAlignment="1" applyProtection="1">
      <alignment horizontal="center" vertical="center"/>
      <protection locked="0"/>
    </xf>
    <xf numFmtId="0" fontId="5" fillId="33" borderId="20" xfId="0" applyFont="1" applyFill="1" applyBorder="1" applyAlignment="1" applyProtection="1">
      <alignment horizontal="left" vertical="center"/>
      <protection/>
    </xf>
    <xf numFmtId="0" fontId="5" fillId="33" borderId="11"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19" xfId="0" applyFont="1" applyFill="1" applyBorder="1" applyAlignment="1" applyProtection="1">
      <alignment horizontal="left" vertical="center" wrapText="1"/>
      <protection/>
    </xf>
    <xf numFmtId="178" fontId="5" fillId="36" borderId="10" xfId="0" applyNumberFormat="1" applyFont="1" applyFill="1" applyBorder="1" applyAlignment="1" applyProtection="1">
      <alignment horizontal="center" vertical="center" shrinkToFit="1"/>
      <protection locked="0"/>
    </xf>
    <xf numFmtId="178" fontId="5" fillId="36" borderId="11" xfId="0" applyNumberFormat="1" applyFont="1" applyFill="1" applyBorder="1" applyAlignment="1" applyProtection="1">
      <alignment horizontal="center" vertical="center" shrinkToFit="1"/>
      <protection locked="0"/>
    </xf>
    <xf numFmtId="178" fontId="3" fillId="0" borderId="36" xfId="0" applyNumberFormat="1" applyFont="1" applyBorder="1" applyAlignment="1">
      <alignment horizontal="center" vertical="center" shrinkToFit="1"/>
    </xf>
    <xf numFmtId="178" fontId="3" fillId="0" borderId="19" xfId="0" applyNumberFormat="1" applyFont="1" applyBorder="1" applyAlignment="1">
      <alignment horizontal="center" vertical="center" shrinkToFit="1"/>
    </xf>
    <xf numFmtId="178" fontId="3" fillId="0" borderId="20" xfId="0" applyNumberFormat="1" applyFont="1" applyBorder="1" applyAlignment="1">
      <alignment horizontal="center" vertical="center" shrinkToFit="1"/>
    </xf>
    <xf numFmtId="0" fontId="5" fillId="33" borderId="11"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15" fillId="33" borderId="19" xfId="0" applyFont="1" applyFill="1" applyBorder="1" applyAlignment="1">
      <alignment horizontal="left" vertical="center"/>
    </xf>
    <xf numFmtId="178" fontId="5" fillId="36" borderId="25" xfId="0" applyNumberFormat="1" applyFont="1" applyFill="1" applyBorder="1" applyAlignment="1" applyProtection="1">
      <alignment horizontal="center" vertical="center" shrinkToFit="1"/>
      <protection locked="0"/>
    </xf>
    <xf numFmtId="0" fontId="5" fillId="0" borderId="22" xfId="0" applyFont="1" applyBorder="1" applyAlignment="1">
      <alignment horizontal="center" vertical="center" shrinkToFit="1"/>
    </xf>
    <xf numFmtId="0" fontId="5" fillId="35" borderId="36" xfId="0" applyFont="1" applyFill="1" applyBorder="1" applyAlignment="1">
      <alignment horizontal="center" vertical="center"/>
    </xf>
    <xf numFmtId="0" fontId="5" fillId="35" borderId="31" xfId="0" applyFont="1" applyFill="1" applyBorder="1" applyAlignment="1">
      <alignment horizontal="center" vertical="center"/>
    </xf>
    <xf numFmtId="178" fontId="3" fillId="0" borderId="31" xfId="0" applyNumberFormat="1" applyFont="1" applyBorder="1" applyAlignment="1">
      <alignment horizontal="center" vertical="center" shrinkToFit="1"/>
    </xf>
    <xf numFmtId="178" fontId="3" fillId="0" borderId="27" xfId="0" applyNumberFormat="1" applyFont="1" applyBorder="1" applyAlignment="1">
      <alignment horizontal="center" vertical="center" shrinkToFit="1"/>
    </xf>
    <xf numFmtId="178" fontId="3" fillId="0" borderId="32" xfId="0" applyNumberFormat="1" applyFont="1" applyBorder="1" applyAlignment="1">
      <alignment horizontal="center" vertical="center" shrinkToFit="1"/>
    </xf>
    <xf numFmtId="0" fontId="5" fillId="35" borderId="25" xfId="0" applyFont="1" applyFill="1" applyBorder="1" applyAlignment="1">
      <alignment horizontal="center" vertical="center"/>
    </xf>
    <xf numFmtId="178" fontId="3" fillId="0" borderId="29" xfId="0" applyNumberFormat="1" applyFont="1" applyBorder="1" applyAlignment="1">
      <alignment horizontal="center" vertical="center" shrinkToFit="1"/>
    </xf>
    <xf numFmtId="178" fontId="3" fillId="0" borderId="37" xfId="0" applyNumberFormat="1" applyFont="1" applyBorder="1" applyAlignment="1">
      <alignment horizontal="center" vertical="center" shrinkToFit="1"/>
    </xf>
    <xf numFmtId="178" fontId="3" fillId="0" borderId="28" xfId="0" applyNumberFormat="1" applyFont="1" applyBorder="1" applyAlignment="1">
      <alignment horizontal="center" vertical="center" shrinkToFit="1"/>
    </xf>
    <xf numFmtId="0" fontId="15" fillId="35" borderId="14" xfId="0" applyFont="1" applyFill="1" applyBorder="1" applyAlignment="1">
      <alignment horizontal="center" vertical="center"/>
    </xf>
    <xf numFmtId="0" fontId="15" fillId="35" borderId="17" xfId="0" applyFont="1" applyFill="1" applyBorder="1" applyAlignment="1">
      <alignment horizontal="center" vertical="center"/>
    </xf>
    <xf numFmtId="0" fontId="15" fillId="35" borderId="15" xfId="0" applyFont="1" applyFill="1" applyBorder="1" applyAlignment="1">
      <alignment horizontal="center" vertical="center"/>
    </xf>
    <xf numFmtId="178" fontId="5" fillId="33" borderId="14" xfId="0" applyNumberFormat="1" applyFont="1" applyFill="1" applyBorder="1" applyAlignment="1" applyProtection="1">
      <alignment horizontal="center" vertical="center"/>
      <protection/>
    </xf>
    <xf numFmtId="178" fontId="5" fillId="33" borderId="17" xfId="0" applyNumberFormat="1" applyFont="1" applyFill="1" applyBorder="1" applyAlignment="1" applyProtection="1">
      <alignment horizontal="center" vertical="center"/>
      <protection/>
    </xf>
    <xf numFmtId="178" fontId="5" fillId="33" borderId="15" xfId="0" applyNumberFormat="1" applyFont="1" applyFill="1" applyBorder="1" applyAlignment="1" applyProtection="1">
      <alignment horizontal="center" vertical="center"/>
      <protection/>
    </xf>
    <xf numFmtId="178" fontId="5" fillId="36" borderId="12" xfId="0" applyNumberFormat="1" applyFont="1" applyFill="1" applyBorder="1" applyAlignment="1" applyProtection="1">
      <alignment horizontal="center" vertical="center" shrinkToFit="1"/>
      <protection locked="0"/>
    </xf>
    <xf numFmtId="178" fontId="3" fillId="0" borderId="38" xfId="0" applyNumberFormat="1" applyFont="1" applyBorder="1" applyAlignment="1">
      <alignment horizontal="center" vertical="center" shrinkToFit="1"/>
    </xf>
    <xf numFmtId="178" fontId="3" fillId="0" borderId="18" xfId="0" applyNumberFormat="1" applyFont="1" applyBorder="1" applyAlignment="1">
      <alignment horizontal="center" vertical="center" shrinkToFit="1"/>
    </xf>
    <xf numFmtId="178" fontId="3" fillId="0" borderId="13" xfId="0" applyNumberFormat="1"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dxfs count="14">
    <dxf>
      <fill>
        <patternFill patternType="darkGray"/>
      </fill>
    </dxf>
    <dxf>
      <font>
        <name val="ＭＳ Ｐゴシック"/>
        <color auto="1"/>
      </font>
    </dxf>
    <dxf>
      <font>
        <name val="ＭＳ Ｐゴシック"/>
        <color theme="0"/>
      </font>
    </dxf>
    <dxf>
      <fill>
        <patternFill patternType="lightUp">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77</xdr:row>
      <xdr:rowOff>47625</xdr:rowOff>
    </xdr:from>
    <xdr:to>
      <xdr:col>17</xdr:col>
      <xdr:colOff>133350</xdr:colOff>
      <xdr:row>79</xdr:row>
      <xdr:rowOff>200025</xdr:rowOff>
    </xdr:to>
    <xdr:sp>
      <xdr:nvSpPr>
        <xdr:cNvPr id="1" name="右中かっこ 1"/>
        <xdr:cNvSpPr>
          <a:spLocks/>
        </xdr:cNvSpPr>
      </xdr:nvSpPr>
      <xdr:spPr>
        <a:xfrm>
          <a:off x="3257550" y="16430625"/>
          <a:ext cx="114300"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84</xdr:row>
      <xdr:rowOff>38100</xdr:rowOff>
    </xdr:from>
    <xdr:to>
      <xdr:col>17</xdr:col>
      <xdr:colOff>133350</xdr:colOff>
      <xdr:row>86</xdr:row>
      <xdr:rowOff>190500</xdr:rowOff>
    </xdr:to>
    <xdr:sp>
      <xdr:nvSpPr>
        <xdr:cNvPr id="2" name="右中かっこ 4"/>
        <xdr:cNvSpPr>
          <a:spLocks/>
        </xdr:cNvSpPr>
      </xdr:nvSpPr>
      <xdr:spPr>
        <a:xfrm>
          <a:off x="3257550" y="18107025"/>
          <a:ext cx="114300"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199"/>
  <sheetViews>
    <sheetView tabSelected="1" view="pageBreakPreview" zoomScaleNormal="80" zoomScaleSheetLayoutView="100" workbookViewId="0" topLeftCell="A1">
      <selection activeCell="I19" sqref="I19:L19"/>
    </sheetView>
  </sheetViews>
  <sheetFormatPr defaultColWidth="3.28125" defaultRowHeight="19.5" customHeight="1" outlineLevelCol="1"/>
  <cols>
    <col min="1" max="1" width="2.8515625" style="59" customWidth="1"/>
    <col min="2" max="28" width="2.8515625" style="15" customWidth="1"/>
    <col min="29" max="31" width="3.28125" style="15" customWidth="1"/>
    <col min="32" max="32" width="6.00390625" style="15" customWidth="1"/>
    <col min="33" max="47" width="3.28125" style="15" hidden="1" customWidth="1" outlineLevel="1"/>
    <col min="48" max="48" width="3.28125" style="15" customWidth="1" collapsed="1"/>
    <col min="49" max="16384" width="3.28125" style="15" customWidth="1"/>
  </cols>
  <sheetData>
    <row r="1" spans="1:47" ht="19.5" customHeight="1">
      <c r="A1" s="350" t="s">
        <v>169</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77"/>
      <c r="AD1" s="77"/>
      <c r="AE1" s="77"/>
      <c r="AF1" s="77"/>
      <c r="AG1" s="14"/>
      <c r="AH1" s="14"/>
      <c r="AI1" s="14"/>
      <c r="AJ1" s="14"/>
      <c r="AK1" s="14"/>
      <c r="AL1" s="14"/>
      <c r="AM1" s="14"/>
      <c r="AN1" s="14"/>
      <c r="AO1" s="14"/>
      <c r="AP1" s="14"/>
      <c r="AQ1" s="14"/>
      <c r="AR1" s="14"/>
      <c r="AS1" s="14"/>
      <c r="AT1" s="14"/>
      <c r="AU1" s="14"/>
    </row>
    <row r="2" spans="1:47" ht="19.5" customHeight="1">
      <c r="A2" s="16" t="s">
        <v>93</v>
      </c>
      <c r="B2" s="329" t="s">
        <v>94</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183"/>
      <c r="AG2" s="14"/>
      <c r="AH2" s="14"/>
      <c r="AI2" s="14"/>
      <c r="AJ2" s="14"/>
      <c r="AK2" s="14"/>
      <c r="AL2" s="14"/>
      <c r="AM2" s="14"/>
      <c r="AN2" s="14"/>
      <c r="AO2" s="14"/>
      <c r="AP2" s="14"/>
      <c r="AQ2" s="14"/>
      <c r="AR2" s="14"/>
      <c r="AS2" s="14"/>
      <c r="AT2" s="14"/>
      <c r="AU2" s="14"/>
    </row>
    <row r="3" spans="1:47" ht="19.5" customHeight="1">
      <c r="A3" s="23" t="s">
        <v>102</v>
      </c>
      <c r="B3" s="185" t="s">
        <v>95</v>
      </c>
      <c r="C3" s="185"/>
      <c r="D3" s="185"/>
      <c r="E3" s="185"/>
      <c r="F3" s="185"/>
      <c r="G3" s="185"/>
      <c r="H3" s="185"/>
      <c r="I3" s="185"/>
      <c r="J3" s="185"/>
      <c r="K3" s="185"/>
      <c r="L3" s="185"/>
      <c r="M3" s="185"/>
      <c r="N3" s="97"/>
      <c r="O3" s="84"/>
      <c r="P3" s="90"/>
      <c r="Q3" s="43" t="s">
        <v>99</v>
      </c>
      <c r="R3" s="90" t="s">
        <v>96</v>
      </c>
      <c r="S3" s="90"/>
      <c r="T3" s="90"/>
      <c r="U3" s="90"/>
      <c r="V3" s="90"/>
      <c r="W3" s="90"/>
      <c r="X3" s="90"/>
      <c r="Y3" s="90"/>
      <c r="Z3" s="90"/>
      <c r="AA3" s="90"/>
      <c r="AB3" s="90"/>
      <c r="AC3" s="84"/>
      <c r="AD3" s="84"/>
      <c r="AE3" s="84"/>
      <c r="AF3" s="85"/>
      <c r="AG3" s="14"/>
      <c r="AH3" s="14"/>
      <c r="AI3" s="14"/>
      <c r="AJ3" s="14"/>
      <c r="AK3" s="14"/>
      <c r="AL3" s="14"/>
      <c r="AM3" s="14"/>
      <c r="AN3" s="14"/>
      <c r="AO3" s="14"/>
      <c r="AP3" s="14"/>
      <c r="AQ3" s="14"/>
      <c r="AR3" s="14"/>
      <c r="AS3" s="14"/>
      <c r="AT3" s="14"/>
      <c r="AU3" s="14"/>
    </row>
    <row r="4" spans="1:47" ht="19.5" customHeight="1">
      <c r="A4" s="17"/>
      <c r="B4" s="330"/>
      <c r="C4" s="331"/>
      <c r="D4" s="331"/>
      <c r="E4" s="331"/>
      <c r="F4" s="331"/>
      <c r="G4" s="331"/>
      <c r="H4" s="331"/>
      <c r="I4" s="331"/>
      <c r="J4" s="331"/>
      <c r="K4" s="331"/>
      <c r="L4" s="331"/>
      <c r="M4" s="331"/>
      <c r="N4" s="332"/>
      <c r="O4" s="87"/>
      <c r="P4" s="87"/>
      <c r="Q4" s="98"/>
      <c r="R4" s="243" t="s">
        <v>100</v>
      </c>
      <c r="S4" s="243"/>
      <c r="T4" s="326"/>
      <c r="U4" s="327"/>
      <c r="V4" s="88" t="s">
        <v>103</v>
      </c>
      <c r="W4" s="330"/>
      <c r="X4" s="331"/>
      <c r="Y4" s="331"/>
      <c r="Z4" s="331"/>
      <c r="AA4" s="331"/>
      <c r="AB4" s="331"/>
      <c r="AC4" s="331"/>
      <c r="AD4" s="331"/>
      <c r="AE4" s="332"/>
      <c r="AF4" s="99"/>
      <c r="AG4" s="14"/>
      <c r="AH4" s="14"/>
      <c r="AI4" s="14"/>
      <c r="AJ4" s="14"/>
      <c r="AK4" s="14"/>
      <c r="AL4" s="14"/>
      <c r="AM4" s="14"/>
      <c r="AN4" s="14"/>
      <c r="AO4" s="14"/>
      <c r="AP4" s="14"/>
      <c r="AQ4" s="14"/>
      <c r="AR4" s="14"/>
      <c r="AS4" s="14"/>
      <c r="AT4" s="14"/>
      <c r="AU4" s="14"/>
    </row>
    <row r="5" spans="1:49" ht="19.5" customHeight="1">
      <c r="A5" s="17" t="s">
        <v>161</v>
      </c>
      <c r="B5" s="87" t="s">
        <v>162</v>
      </c>
      <c r="C5" s="87"/>
      <c r="D5" s="87"/>
      <c r="E5" s="87"/>
      <c r="F5" s="87"/>
      <c r="G5" s="87"/>
      <c r="H5" s="87"/>
      <c r="I5" s="87"/>
      <c r="J5" s="87"/>
      <c r="K5" s="87"/>
      <c r="L5" s="87"/>
      <c r="M5" s="87"/>
      <c r="N5" s="87"/>
      <c r="O5" s="87"/>
      <c r="P5" s="87"/>
      <c r="Q5" s="87"/>
      <c r="R5" s="87"/>
      <c r="S5" s="87"/>
      <c r="T5" s="88" t="s">
        <v>166</v>
      </c>
      <c r="U5" s="87" t="s">
        <v>167</v>
      </c>
      <c r="V5" s="87"/>
      <c r="W5" s="87"/>
      <c r="X5" s="87"/>
      <c r="Y5" s="87"/>
      <c r="Z5" s="87"/>
      <c r="AA5" s="87"/>
      <c r="AB5" s="87"/>
      <c r="AC5" s="87"/>
      <c r="AD5" s="87"/>
      <c r="AE5" s="87"/>
      <c r="AF5" s="99"/>
      <c r="AG5" s="25"/>
      <c r="AH5" s="25"/>
      <c r="AI5" s="14"/>
      <c r="AJ5" s="14"/>
      <c r="AK5" s="14"/>
      <c r="AL5" s="14"/>
      <c r="AM5" s="14"/>
      <c r="AN5" s="14"/>
      <c r="AO5" s="14"/>
      <c r="AP5" s="14"/>
      <c r="AQ5" s="14"/>
      <c r="AR5" s="14"/>
      <c r="AS5" s="14"/>
      <c r="AT5" s="14"/>
      <c r="AU5" s="14"/>
      <c r="AV5" s="95"/>
      <c r="AW5" s="95"/>
    </row>
    <row r="6" spans="1:49" ht="19.5" customHeight="1">
      <c r="A6" s="17"/>
      <c r="B6" s="86"/>
      <c r="C6" s="351" t="s">
        <v>163</v>
      </c>
      <c r="D6" s="351"/>
      <c r="E6" s="86"/>
      <c r="F6" s="80" t="s">
        <v>164</v>
      </c>
      <c r="G6" s="49"/>
      <c r="H6" s="49"/>
      <c r="I6" s="49"/>
      <c r="J6" s="49"/>
      <c r="K6" s="81"/>
      <c r="L6" s="86"/>
      <c r="M6" s="80" t="s">
        <v>165</v>
      </c>
      <c r="N6" s="49"/>
      <c r="O6" s="49"/>
      <c r="P6" s="49"/>
      <c r="Q6" s="49"/>
      <c r="R6" s="81"/>
      <c r="S6" s="87"/>
      <c r="T6" s="88"/>
      <c r="U6" s="333"/>
      <c r="V6" s="333"/>
      <c r="W6" s="86"/>
      <c r="X6" s="89" t="s">
        <v>101</v>
      </c>
      <c r="Y6" s="86"/>
      <c r="Z6" s="89" t="s">
        <v>104</v>
      </c>
      <c r="AA6" s="86"/>
      <c r="AB6" s="89" t="s">
        <v>105</v>
      </c>
      <c r="AC6" s="87"/>
      <c r="AD6" s="87"/>
      <c r="AE6" s="87"/>
      <c r="AF6" s="99"/>
      <c r="AG6" s="25"/>
      <c r="AH6" s="25"/>
      <c r="AI6" s="14"/>
      <c r="AJ6" s="14"/>
      <c r="AK6" s="14"/>
      <c r="AL6" s="14"/>
      <c r="AM6" s="14"/>
      <c r="AN6" s="14"/>
      <c r="AO6" s="14"/>
      <c r="AP6" s="14"/>
      <c r="AQ6" s="14"/>
      <c r="AR6" s="14"/>
      <c r="AS6" s="14"/>
      <c r="AT6" s="14"/>
      <c r="AU6" s="14"/>
      <c r="AV6" s="95"/>
      <c r="AW6" s="95"/>
    </row>
    <row r="7" spans="1:47" ht="19.5" customHeight="1">
      <c r="A7" s="17" t="s">
        <v>97</v>
      </c>
      <c r="B7" s="87" t="s">
        <v>168</v>
      </c>
      <c r="C7" s="87"/>
      <c r="D7" s="87"/>
      <c r="E7" s="87"/>
      <c r="F7" s="87"/>
      <c r="G7" s="87"/>
      <c r="H7" s="87"/>
      <c r="I7" s="87"/>
      <c r="J7" s="87"/>
      <c r="K7" s="87"/>
      <c r="L7" s="87"/>
      <c r="M7" s="87"/>
      <c r="N7" s="87"/>
      <c r="O7" s="87"/>
      <c r="P7" s="87"/>
      <c r="Q7" s="87"/>
      <c r="R7" s="87"/>
      <c r="S7" s="87" t="s">
        <v>172</v>
      </c>
      <c r="T7" s="87"/>
      <c r="U7" s="87"/>
      <c r="V7" s="87"/>
      <c r="W7" s="87"/>
      <c r="X7" s="87"/>
      <c r="Y7" s="87"/>
      <c r="Z7" s="87"/>
      <c r="AA7" s="87"/>
      <c r="AB7" s="87"/>
      <c r="AC7" s="87"/>
      <c r="AD7" s="87"/>
      <c r="AE7" s="87"/>
      <c r="AF7" s="99"/>
      <c r="AG7" s="14"/>
      <c r="AH7" s="14"/>
      <c r="AI7" s="14"/>
      <c r="AJ7" s="14"/>
      <c r="AK7" s="14"/>
      <c r="AL7" s="14"/>
      <c r="AM7" s="14"/>
      <c r="AN7" s="14"/>
      <c r="AO7" s="14"/>
      <c r="AP7" s="14"/>
      <c r="AQ7" s="14"/>
      <c r="AR7" s="14"/>
      <c r="AS7" s="14"/>
      <c r="AT7" s="14"/>
      <c r="AU7" s="14"/>
    </row>
    <row r="8" spans="1:47" ht="19.5" customHeight="1">
      <c r="A8" s="17"/>
      <c r="B8" s="205" t="s">
        <v>159</v>
      </c>
      <c r="C8" s="207"/>
      <c r="D8" s="86">
        <v>6</v>
      </c>
      <c r="E8" s="89" t="s">
        <v>101</v>
      </c>
      <c r="F8" s="86">
        <v>4</v>
      </c>
      <c r="G8" s="89" t="s">
        <v>104</v>
      </c>
      <c r="H8" s="86">
        <v>1</v>
      </c>
      <c r="I8" s="89" t="s">
        <v>105</v>
      </c>
      <c r="J8" s="87"/>
      <c r="K8" s="87"/>
      <c r="L8" s="87"/>
      <c r="M8" s="87"/>
      <c r="N8" s="87"/>
      <c r="O8" s="87"/>
      <c r="P8" s="87"/>
      <c r="Q8" s="87"/>
      <c r="R8" s="87"/>
      <c r="S8" s="87"/>
      <c r="T8" s="87"/>
      <c r="U8" s="87"/>
      <c r="V8" s="87"/>
      <c r="W8" s="87"/>
      <c r="X8" s="87"/>
      <c r="Y8" s="87"/>
      <c r="Z8" s="87"/>
      <c r="AA8" s="87"/>
      <c r="AB8" s="87"/>
      <c r="AC8" s="87"/>
      <c r="AD8" s="87"/>
      <c r="AE8" s="87"/>
      <c r="AF8" s="99"/>
      <c r="AG8" s="14"/>
      <c r="AH8" s="14"/>
      <c r="AI8" s="14"/>
      <c r="AJ8" s="14"/>
      <c r="AK8" s="14"/>
      <c r="AL8" s="14"/>
      <c r="AM8" s="14"/>
      <c r="AN8" s="14"/>
      <c r="AO8" s="14"/>
      <c r="AP8" s="14"/>
      <c r="AQ8" s="14"/>
      <c r="AR8" s="14"/>
      <c r="AS8" s="14"/>
      <c r="AT8" s="14"/>
      <c r="AU8" s="14"/>
    </row>
    <row r="9" spans="1:47" ht="19.5" customHeight="1">
      <c r="A9" s="18"/>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100"/>
      <c r="AG9" s="14"/>
      <c r="AH9" s="14"/>
      <c r="AI9" s="14"/>
      <c r="AJ9" s="14"/>
      <c r="AK9" s="14"/>
      <c r="AL9" s="14"/>
      <c r="AM9" s="14"/>
      <c r="AN9" s="14"/>
      <c r="AO9" s="14"/>
      <c r="AP9" s="14"/>
      <c r="AQ9" s="14"/>
      <c r="AR9" s="14"/>
      <c r="AS9" s="14"/>
      <c r="AT9" s="14"/>
      <c r="AU9" s="14"/>
    </row>
    <row r="10" spans="1:47" ht="19.5" customHeight="1">
      <c r="A10" s="20" t="s">
        <v>107</v>
      </c>
      <c r="B10" s="297" t="s">
        <v>108</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65" t="s">
        <v>109</v>
      </c>
      <c r="AB10" s="265"/>
      <c r="AC10" s="208" t="s">
        <v>173</v>
      </c>
      <c r="AD10" s="209"/>
      <c r="AE10" s="209"/>
      <c r="AF10" s="210"/>
      <c r="AG10" s="21"/>
      <c r="AH10" s="22"/>
      <c r="AI10" s="22"/>
      <c r="AJ10" s="22"/>
      <c r="AK10" s="22"/>
      <c r="AL10" s="22"/>
      <c r="AM10" s="22"/>
      <c r="AN10" s="22"/>
      <c r="AO10" s="22"/>
      <c r="AP10" s="22"/>
      <c r="AQ10" s="22"/>
      <c r="AR10" s="22"/>
      <c r="AS10" s="22"/>
      <c r="AT10" s="22"/>
      <c r="AU10" s="22"/>
    </row>
    <row r="11" spans="1:47" ht="18.75" customHeight="1">
      <c r="A11" s="23" t="s">
        <v>102</v>
      </c>
      <c r="B11" s="185" t="s">
        <v>110</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312" t="s">
        <v>149</v>
      </c>
      <c r="AB11" s="313"/>
      <c r="AC11" s="317" t="s">
        <v>263</v>
      </c>
      <c r="AD11" s="318"/>
      <c r="AE11" s="318"/>
      <c r="AF11" s="319"/>
      <c r="AG11" s="24"/>
      <c r="AH11" s="25"/>
      <c r="AI11" s="25"/>
      <c r="AJ11" s="25"/>
      <c r="AK11" s="25"/>
      <c r="AL11" s="25"/>
      <c r="AM11" s="25"/>
      <c r="AN11" s="25"/>
      <c r="AO11" s="25"/>
      <c r="AP11" s="25"/>
      <c r="AQ11" s="25"/>
      <c r="AR11" s="25"/>
      <c r="AS11" s="25"/>
      <c r="AT11" s="25"/>
      <c r="AU11" s="25"/>
    </row>
    <row r="12" spans="1:47" ht="19.5" customHeight="1">
      <c r="A12" s="17"/>
      <c r="B12" s="177"/>
      <c r="C12" s="177"/>
      <c r="D12" s="177"/>
      <c r="E12" s="177" t="s">
        <v>111</v>
      </c>
      <c r="F12" s="177"/>
      <c r="G12" s="177"/>
      <c r="H12" s="177" t="s">
        <v>112</v>
      </c>
      <c r="I12" s="177"/>
      <c r="J12" s="177"/>
      <c r="K12" s="177" t="s">
        <v>113</v>
      </c>
      <c r="L12" s="177"/>
      <c r="M12" s="177"/>
      <c r="N12" s="177" t="s">
        <v>114</v>
      </c>
      <c r="O12" s="177"/>
      <c r="P12" s="177"/>
      <c r="Q12" s="177" t="s">
        <v>115</v>
      </c>
      <c r="R12" s="177"/>
      <c r="S12" s="177"/>
      <c r="T12" s="177" t="s">
        <v>116</v>
      </c>
      <c r="U12" s="177"/>
      <c r="V12" s="208"/>
      <c r="W12" s="309" t="s">
        <v>117</v>
      </c>
      <c r="X12" s="177"/>
      <c r="Y12" s="177"/>
      <c r="Z12" s="1"/>
      <c r="AA12" s="312"/>
      <c r="AB12" s="313"/>
      <c r="AC12" s="320"/>
      <c r="AD12" s="321"/>
      <c r="AE12" s="321"/>
      <c r="AF12" s="322"/>
      <c r="AG12" s="24"/>
      <c r="AH12" s="25"/>
      <c r="AI12" s="25"/>
      <c r="AJ12" s="25"/>
      <c r="AK12" s="25"/>
      <c r="AL12" s="25"/>
      <c r="AM12" s="25"/>
      <c r="AN12" s="25"/>
      <c r="AO12" s="25"/>
      <c r="AP12" s="25"/>
      <c r="AQ12" s="25"/>
      <c r="AR12" s="25"/>
      <c r="AS12" s="25"/>
      <c r="AT12" s="25"/>
      <c r="AU12" s="25"/>
    </row>
    <row r="13" spans="1:47" ht="19.5" customHeight="1">
      <c r="A13" s="17"/>
      <c r="B13" s="177" t="s">
        <v>118</v>
      </c>
      <c r="C13" s="177"/>
      <c r="D13" s="177"/>
      <c r="E13" s="328"/>
      <c r="F13" s="328"/>
      <c r="G13" s="328"/>
      <c r="H13" s="328"/>
      <c r="I13" s="328"/>
      <c r="J13" s="328"/>
      <c r="K13" s="328"/>
      <c r="L13" s="328"/>
      <c r="M13" s="328"/>
      <c r="N13" s="262"/>
      <c r="O13" s="262"/>
      <c r="P13" s="262"/>
      <c r="Q13" s="262"/>
      <c r="R13" s="262"/>
      <c r="S13" s="262"/>
      <c r="T13" s="262"/>
      <c r="U13" s="262"/>
      <c r="V13" s="314"/>
      <c r="W13" s="315">
        <f>SUM(N13:V13)</f>
        <v>0</v>
      </c>
      <c r="X13" s="316"/>
      <c r="Y13" s="316"/>
      <c r="Z13" s="1"/>
      <c r="AA13" s="312"/>
      <c r="AB13" s="313"/>
      <c r="AC13" s="320"/>
      <c r="AD13" s="321"/>
      <c r="AE13" s="321"/>
      <c r="AF13" s="322"/>
      <c r="AG13" s="24"/>
      <c r="AH13" s="25"/>
      <c r="AI13" s="25"/>
      <c r="AJ13" s="25"/>
      <c r="AK13" s="25"/>
      <c r="AL13" s="25"/>
      <c r="AM13" s="25"/>
      <c r="AN13" s="25"/>
      <c r="AO13" s="25"/>
      <c r="AP13" s="25"/>
      <c r="AQ13" s="25"/>
      <c r="AR13" s="25"/>
      <c r="AS13" s="25"/>
      <c r="AT13" s="25"/>
      <c r="AU13" s="25"/>
    </row>
    <row r="14" spans="1:47" ht="19.5" customHeight="1" thickBot="1">
      <c r="A14" s="17"/>
      <c r="B14" s="265" t="s">
        <v>119</v>
      </c>
      <c r="C14" s="265"/>
      <c r="D14" s="265"/>
      <c r="E14" s="299"/>
      <c r="F14" s="299"/>
      <c r="G14" s="299"/>
      <c r="H14" s="299"/>
      <c r="I14" s="299"/>
      <c r="J14" s="299"/>
      <c r="K14" s="299"/>
      <c r="L14" s="299"/>
      <c r="M14" s="299"/>
      <c r="N14" s="299"/>
      <c r="O14" s="299"/>
      <c r="P14" s="299"/>
      <c r="Q14" s="299"/>
      <c r="R14" s="299"/>
      <c r="S14" s="299"/>
      <c r="T14" s="299"/>
      <c r="U14" s="299"/>
      <c r="V14" s="308"/>
      <c r="W14" s="310">
        <f>SUM(E14:V14)</f>
        <v>0</v>
      </c>
      <c r="X14" s="311"/>
      <c r="Y14" s="311"/>
      <c r="Z14" s="1"/>
      <c r="AA14" s="312"/>
      <c r="AB14" s="313"/>
      <c r="AC14" s="320"/>
      <c r="AD14" s="321"/>
      <c r="AE14" s="321"/>
      <c r="AF14" s="322"/>
      <c r="AG14" s="24"/>
      <c r="AH14" s="25"/>
      <c r="AI14" s="25"/>
      <c r="AJ14" s="25"/>
      <c r="AK14" s="25"/>
      <c r="AL14" s="25"/>
      <c r="AM14" s="25"/>
      <c r="AN14" s="25"/>
      <c r="AO14" s="25"/>
      <c r="AP14" s="25"/>
      <c r="AQ14" s="25"/>
      <c r="AR14" s="25"/>
      <c r="AS14" s="25"/>
      <c r="AT14" s="25"/>
      <c r="AU14" s="25"/>
    </row>
    <row r="15" spans="1:47" ht="19.5" customHeight="1" thickTop="1">
      <c r="A15" s="17"/>
      <c r="B15" s="306" t="s">
        <v>117</v>
      </c>
      <c r="C15" s="306"/>
      <c r="D15" s="306"/>
      <c r="E15" s="305">
        <f>E14</f>
        <v>0</v>
      </c>
      <c r="F15" s="305"/>
      <c r="G15" s="305"/>
      <c r="H15" s="305">
        <f>H14</f>
        <v>0</v>
      </c>
      <c r="I15" s="305"/>
      <c r="J15" s="305"/>
      <c r="K15" s="305">
        <f>K14</f>
        <v>0</v>
      </c>
      <c r="L15" s="305"/>
      <c r="M15" s="305"/>
      <c r="N15" s="305">
        <f>N13+N14</f>
        <v>0</v>
      </c>
      <c r="O15" s="305"/>
      <c r="P15" s="305"/>
      <c r="Q15" s="301">
        <f>Q13+Q14</f>
        <v>0</v>
      </c>
      <c r="R15" s="302"/>
      <c r="S15" s="307"/>
      <c r="T15" s="301">
        <f>T13+T14</f>
        <v>0</v>
      </c>
      <c r="U15" s="302"/>
      <c r="V15" s="303"/>
      <c r="W15" s="304">
        <f>W13+W14</f>
        <v>0</v>
      </c>
      <c r="X15" s="305"/>
      <c r="Y15" s="305"/>
      <c r="Z15" s="1"/>
      <c r="AA15" s="312"/>
      <c r="AB15" s="313"/>
      <c r="AC15" s="320"/>
      <c r="AD15" s="321"/>
      <c r="AE15" s="321"/>
      <c r="AF15" s="322"/>
      <c r="AG15" s="24"/>
      <c r="AH15" s="25"/>
      <c r="AI15" s="25"/>
      <c r="AJ15" s="25"/>
      <c r="AK15" s="25"/>
      <c r="AL15" s="25"/>
      <c r="AM15" s="25"/>
      <c r="AN15" s="25"/>
      <c r="AO15" s="25"/>
      <c r="AP15" s="25"/>
      <c r="AQ15" s="25"/>
      <c r="AR15" s="25"/>
      <c r="AS15" s="25"/>
      <c r="AT15" s="25"/>
      <c r="AU15" s="25"/>
    </row>
    <row r="16" spans="1:47" ht="9.75" customHeight="1">
      <c r="A16" s="18"/>
      <c r="B16" s="26"/>
      <c r="C16" s="26"/>
      <c r="D16" s="26"/>
      <c r="E16" s="26"/>
      <c r="F16" s="26"/>
      <c r="G16" s="26"/>
      <c r="H16" s="26"/>
      <c r="I16" s="26"/>
      <c r="J16" s="26"/>
      <c r="K16" s="26"/>
      <c r="L16" s="26"/>
      <c r="M16" s="26"/>
      <c r="N16" s="26"/>
      <c r="O16" s="26"/>
      <c r="P16" s="26"/>
      <c r="Q16" s="26"/>
      <c r="R16" s="26"/>
      <c r="S16" s="26"/>
      <c r="T16" s="26"/>
      <c r="U16" s="26"/>
      <c r="V16" s="26"/>
      <c r="W16" s="26"/>
      <c r="X16" s="26"/>
      <c r="Y16" s="26"/>
      <c r="Z16" s="19"/>
      <c r="AA16" s="312"/>
      <c r="AB16" s="313"/>
      <c r="AC16" s="323"/>
      <c r="AD16" s="324"/>
      <c r="AE16" s="324"/>
      <c r="AF16" s="325"/>
      <c r="AG16" s="27"/>
      <c r="AH16" s="28"/>
      <c r="AI16" s="28"/>
      <c r="AJ16" s="28"/>
      <c r="AK16" s="28"/>
      <c r="AL16" s="28"/>
      <c r="AM16" s="28"/>
      <c r="AN16" s="28"/>
      <c r="AO16" s="28"/>
      <c r="AP16" s="28"/>
      <c r="AQ16" s="28"/>
      <c r="AR16" s="28"/>
      <c r="AS16" s="28"/>
      <c r="AT16" s="28"/>
      <c r="AU16" s="28"/>
    </row>
    <row r="17" spans="1:47" ht="19.5" customHeight="1">
      <c r="A17" s="23" t="s">
        <v>99</v>
      </c>
      <c r="B17" s="185" t="s">
        <v>253</v>
      </c>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295" t="str">
        <f>IF(MAX(I20:T20)&gt;35,"否","適")</f>
        <v>適</v>
      </c>
      <c r="AB17" s="296"/>
      <c r="AC17" s="317" t="s">
        <v>254</v>
      </c>
      <c r="AD17" s="318"/>
      <c r="AE17" s="318"/>
      <c r="AF17" s="319"/>
      <c r="AG17" s="21"/>
      <c r="AH17" s="22"/>
      <c r="AI17" s="22"/>
      <c r="AJ17" s="22"/>
      <c r="AK17" s="22"/>
      <c r="AL17" s="22"/>
      <c r="AM17" s="22"/>
      <c r="AN17" s="22"/>
      <c r="AO17" s="22"/>
      <c r="AP17" s="22"/>
      <c r="AQ17" s="22"/>
      <c r="AR17" s="22"/>
      <c r="AS17" s="22"/>
      <c r="AT17" s="22"/>
      <c r="AU17" s="22"/>
    </row>
    <row r="18" spans="1:47" ht="19.5" customHeight="1">
      <c r="A18" s="17"/>
      <c r="B18" s="177"/>
      <c r="C18" s="177"/>
      <c r="D18" s="177"/>
      <c r="E18" s="177"/>
      <c r="F18" s="177"/>
      <c r="G18" s="177"/>
      <c r="H18" s="177"/>
      <c r="I18" s="177" t="s">
        <v>114</v>
      </c>
      <c r="J18" s="177"/>
      <c r="K18" s="177"/>
      <c r="L18" s="177"/>
      <c r="M18" s="177" t="s">
        <v>115</v>
      </c>
      <c r="N18" s="177"/>
      <c r="O18" s="177"/>
      <c r="P18" s="177"/>
      <c r="Q18" s="177" t="s">
        <v>116</v>
      </c>
      <c r="R18" s="177"/>
      <c r="S18" s="177"/>
      <c r="T18" s="208"/>
      <c r="U18" s="309" t="s">
        <v>117</v>
      </c>
      <c r="V18" s="177"/>
      <c r="W18" s="177"/>
      <c r="X18" s="177"/>
      <c r="Y18" s="177"/>
      <c r="Z18" s="1"/>
      <c r="AA18" s="295"/>
      <c r="AB18" s="296"/>
      <c r="AC18" s="320"/>
      <c r="AD18" s="321"/>
      <c r="AE18" s="321"/>
      <c r="AF18" s="322"/>
      <c r="AG18" s="24"/>
      <c r="AH18" s="25"/>
      <c r="AI18" s="25"/>
      <c r="AJ18" s="25"/>
      <c r="AK18" s="25"/>
      <c r="AL18" s="25"/>
      <c r="AM18" s="25"/>
      <c r="AN18" s="25"/>
      <c r="AO18" s="25"/>
      <c r="AP18" s="25"/>
      <c r="AQ18" s="25"/>
      <c r="AR18" s="25"/>
      <c r="AS18" s="25"/>
      <c r="AT18" s="25"/>
      <c r="AU18" s="25"/>
    </row>
    <row r="19" spans="1:47" ht="19.5" customHeight="1">
      <c r="A19" s="17"/>
      <c r="B19" s="177" t="s">
        <v>120</v>
      </c>
      <c r="C19" s="177"/>
      <c r="D19" s="177"/>
      <c r="E19" s="177"/>
      <c r="F19" s="177"/>
      <c r="G19" s="177"/>
      <c r="H19" s="177"/>
      <c r="I19" s="340"/>
      <c r="J19" s="340"/>
      <c r="K19" s="340"/>
      <c r="L19" s="340"/>
      <c r="M19" s="340"/>
      <c r="N19" s="340"/>
      <c r="O19" s="340"/>
      <c r="P19" s="340"/>
      <c r="Q19" s="340"/>
      <c r="R19" s="340"/>
      <c r="S19" s="340"/>
      <c r="T19" s="341"/>
      <c r="U19" s="346">
        <f>SUM(I19:T19)</f>
        <v>0</v>
      </c>
      <c r="V19" s="347"/>
      <c r="W19" s="347"/>
      <c r="X19" s="347"/>
      <c r="Y19" s="347"/>
      <c r="Z19" s="1"/>
      <c r="AA19" s="295"/>
      <c r="AB19" s="296"/>
      <c r="AC19" s="320"/>
      <c r="AD19" s="321"/>
      <c r="AE19" s="321"/>
      <c r="AF19" s="322"/>
      <c r="AG19" s="24"/>
      <c r="AH19" s="25"/>
      <c r="AI19" s="25"/>
      <c r="AJ19" s="25"/>
      <c r="AK19" s="25"/>
      <c r="AL19" s="25"/>
      <c r="AM19" s="25"/>
      <c r="AN19" s="25"/>
      <c r="AO19" s="25"/>
      <c r="AP19" s="25"/>
      <c r="AQ19" s="25"/>
      <c r="AR19" s="25"/>
      <c r="AS19" s="25"/>
      <c r="AT19" s="25"/>
      <c r="AU19" s="25"/>
    </row>
    <row r="20" spans="1:47" ht="19.5" customHeight="1">
      <c r="A20" s="17"/>
      <c r="B20" s="177" t="s">
        <v>121</v>
      </c>
      <c r="C20" s="177"/>
      <c r="D20" s="177"/>
      <c r="E20" s="177"/>
      <c r="F20" s="177"/>
      <c r="G20" s="177"/>
      <c r="H20" s="177"/>
      <c r="I20" s="277">
        <f>_xlfn.IFERROR(ROUNDUP(N15/I19,0),0)</f>
        <v>0</v>
      </c>
      <c r="J20" s="277"/>
      <c r="K20" s="277"/>
      <c r="L20" s="277"/>
      <c r="M20" s="278">
        <f>_xlfn.IFERROR(ROUNDUP(Q15/M19,0),0)</f>
        <v>0</v>
      </c>
      <c r="N20" s="279"/>
      <c r="O20" s="279"/>
      <c r="P20" s="280"/>
      <c r="Q20" s="278">
        <f>_xlfn.IFERROR(ROUNDUP(T15/Q19,0),0)</f>
        <v>0</v>
      </c>
      <c r="R20" s="279"/>
      <c r="S20" s="279"/>
      <c r="T20" s="300"/>
      <c r="U20" s="348"/>
      <c r="V20" s="349"/>
      <c r="W20" s="349"/>
      <c r="X20" s="349"/>
      <c r="Y20" s="349"/>
      <c r="Z20" s="1"/>
      <c r="AA20" s="295"/>
      <c r="AB20" s="296"/>
      <c r="AC20" s="320"/>
      <c r="AD20" s="321"/>
      <c r="AE20" s="321"/>
      <c r="AF20" s="322"/>
      <c r="AG20" s="24"/>
      <c r="AH20" s="25"/>
      <c r="AI20" s="25"/>
      <c r="AJ20" s="25"/>
      <c r="AK20" s="25"/>
      <c r="AL20" s="25"/>
      <c r="AM20" s="25"/>
      <c r="AN20" s="25"/>
      <c r="AO20" s="25"/>
      <c r="AP20" s="25"/>
      <c r="AQ20" s="25"/>
      <c r="AR20" s="25"/>
      <c r="AS20" s="25"/>
      <c r="AT20" s="25"/>
      <c r="AU20" s="25"/>
    </row>
    <row r="21" spans="1:47" ht="9.75" customHeight="1">
      <c r="A21" s="18"/>
      <c r="B21" s="26"/>
      <c r="C21" s="26"/>
      <c r="D21" s="26"/>
      <c r="E21" s="26"/>
      <c r="F21" s="26"/>
      <c r="G21" s="26"/>
      <c r="H21" s="26"/>
      <c r="I21" s="26"/>
      <c r="J21" s="26"/>
      <c r="K21" s="26"/>
      <c r="L21" s="26"/>
      <c r="M21" s="26"/>
      <c r="N21" s="26"/>
      <c r="O21" s="26"/>
      <c r="P21" s="26"/>
      <c r="Q21" s="26"/>
      <c r="R21" s="26"/>
      <c r="S21" s="26"/>
      <c r="T21" s="26"/>
      <c r="U21" s="26"/>
      <c r="V21" s="26"/>
      <c r="W21" s="26"/>
      <c r="X21" s="26"/>
      <c r="Y21" s="26"/>
      <c r="Z21" s="19"/>
      <c r="AA21" s="295"/>
      <c r="AB21" s="296"/>
      <c r="AC21" s="323"/>
      <c r="AD21" s="324"/>
      <c r="AE21" s="324"/>
      <c r="AF21" s="325"/>
      <c r="AG21" s="27"/>
      <c r="AH21" s="28"/>
      <c r="AI21" s="28"/>
      <c r="AJ21" s="28"/>
      <c r="AK21" s="28"/>
      <c r="AL21" s="28"/>
      <c r="AM21" s="28"/>
      <c r="AN21" s="28"/>
      <c r="AO21" s="28"/>
      <c r="AP21" s="28"/>
      <c r="AQ21" s="28"/>
      <c r="AR21" s="28"/>
      <c r="AS21" s="28"/>
      <c r="AT21" s="28"/>
      <c r="AU21" s="28"/>
    </row>
    <row r="22" spans="1:47" ht="19.5" customHeight="1">
      <c r="A22" s="20" t="s">
        <v>122</v>
      </c>
      <c r="B22" s="297" t="s">
        <v>123</v>
      </c>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65" t="s">
        <v>109</v>
      </c>
      <c r="AB22" s="265"/>
      <c r="AC22" s="208" t="s">
        <v>173</v>
      </c>
      <c r="AD22" s="209"/>
      <c r="AE22" s="209"/>
      <c r="AF22" s="210"/>
      <c r="AG22" s="21"/>
      <c r="AH22" s="22"/>
      <c r="AI22" s="22"/>
      <c r="AJ22" s="22"/>
      <c r="AK22" s="22"/>
      <c r="AL22" s="22"/>
      <c r="AM22" s="22"/>
      <c r="AN22" s="22"/>
      <c r="AO22" s="22"/>
      <c r="AP22" s="22"/>
      <c r="AQ22" s="22"/>
      <c r="AR22" s="22"/>
      <c r="AS22" s="22"/>
      <c r="AT22" s="22"/>
      <c r="AU22" s="22"/>
    </row>
    <row r="23" spans="1:47" ht="19.5" customHeight="1">
      <c r="A23" s="23" t="s">
        <v>124</v>
      </c>
      <c r="B23" s="185" t="s">
        <v>176</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92" t="str">
        <f>IF(OR(B25="○",B27="○"),"適","否")</f>
        <v>否</v>
      </c>
      <c r="AB23" s="193"/>
      <c r="AC23" s="215" t="s">
        <v>174</v>
      </c>
      <c r="AD23" s="284"/>
      <c r="AE23" s="284"/>
      <c r="AF23" s="285"/>
      <c r="AG23" s="24"/>
      <c r="AH23" s="25"/>
      <c r="AI23" s="25"/>
      <c r="AJ23" s="25"/>
      <c r="AK23" s="25"/>
      <c r="AL23" s="25"/>
      <c r="AM23" s="25"/>
      <c r="AN23" s="25"/>
      <c r="AO23" s="25"/>
      <c r="AP23" s="25"/>
      <c r="AQ23" s="25"/>
      <c r="AR23" s="25"/>
      <c r="AS23" s="25"/>
      <c r="AT23" s="25"/>
      <c r="AU23" s="25"/>
    </row>
    <row r="24" spans="1:47" ht="19.5" customHeight="1">
      <c r="A24" s="17"/>
      <c r="B24" s="208" t="s">
        <v>177</v>
      </c>
      <c r="C24" s="209"/>
      <c r="D24" s="209"/>
      <c r="E24" s="209"/>
      <c r="F24" s="209"/>
      <c r="G24" s="209"/>
      <c r="H24" s="209"/>
      <c r="I24" s="209"/>
      <c r="J24" s="209"/>
      <c r="K24" s="209"/>
      <c r="L24" s="209"/>
      <c r="M24" s="209"/>
      <c r="N24" s="209"/>
      <c r="O24" s="209"/>
      <c r="P24" s="209"/>
      <c r="Q24" s="209"/>
      <c r="R24" s="209"/>
      <c r="S24" s="209"/>
      <c r="T24" s="209"/>
      <c r="U24" s="209"/>
      <c r="V24" s="209"/>
      <c r="W24" s="209"/>
      <c r="X24" s="209"/>
      <c r="Y24" s="210"/>
      <c r="Z24" s="69"/>
      <c r="AA24" s="194"/>
      <c r="AB24" s="195"/>
      <c r="AC24" s="218"/>
      <c r="AD24" s="286"/>
      <c r="AE24" s="286"/>
      <c r="AF24" s="287"/>
      <c r="AG24" s="24"/>
      <c r="AH24" s="25"/>
      <c r="AI24" s="25"/>
      <c r="AJ24" s="25"/>
      <c r="AK24" s="25"/>
      <c r="AL24" s="25"/>
      <c r="AM24" s="25"/>
      <c r="AN24" s="25"/>
      <c r="AO24" s="25"/>
      <c r="AP24" s="25"/>
      <c r="AQ24" s="25"/>
      <c r="AR24" s="25"/>
      <c r="AS24" s="25"/>
      <c r="AT24" s="25"/>
      <c r="AU24" s="25"/>
    </row>
    <row r="25" spans="1:47" ht="19.5" customHeight="1">
      <c r="A25" s="17"/>
      <c r="B25" s="342"/>
      <c r="C25" s="342"/>
      <c r="D25" s="344" t="s">
        <v>220</v>
      </c>
      <c r="E25" s="344"/>
      <c r="F25" s="344"/>
      <c r="G25" s="344"/>
      <c r="H25" s="344"/>
      <c r="I25" s="344"/>
      <c r="J25" s="344"/>
      <c r="K25" s="344"/>
      <c r="L25" s="344"/>
      <c r="M25" s="344"/>
      <c r="N25" s="344"/>
      <c r="O25" s="344"/>
      <c r="P25" s="344"/>
      <c r="Q25" s="344"/>
      <c r="R25" s="344"/>
      <c r="S25" s="344"/>
      <c r="T25" s="344"/>
      <c r="U25" s="344"/>
      <c r="V25" s="344"/>
      <c r="W25" s="344"/>
      <c r="X25" s="344"/>
      <c r="Y25" s="344"/>
      <c r="Z25" s="69"/>
      <c r="AA25" s="194"/>
      <c r="AB25" s="195"/>
      <c r="AC25" s="218"/>
      <c r="AD25" s="286"/>
      <c r="AE25" s="286"/>
      <c r="AF25" s="287"/>
      <c r="AG25" s="24"/>
      <c r="AH25" s="25"/>
      <c r="AI25" s="25"/>
      <c r="AJ25" s="25"/>
      <c r="AK25" s="25"/>
      <c r="AL25" s="25"/>
      <c r="AM25" s="25"/>
      <c r="AN25" s="25"/>
      <c r="AO25" s="25"/>
      <c r="AP25" s="25"/>
      <c r="AQ25" s="25"/>
      <c r="AR25" s="25"/>
      <c r="AS25" s="25"/>
      <c r="AT25" s="25"/>
      <c r="AU25" s="25"/>
    </row>
    <row r="26" spans="1:47" ht="19.5" customHeight="1">
      <c r="A26" s="17"/>
      <c r="B26" s="343"/>
      <c r="C26" s="343"/>
      <c r="D26" s="345"/>
      <c r="E26" s="345"/>
      <c r="F26" s="345"/>
      <c r="G26" s="345"/>
      <c r="H26" s="345"/>
      <c r="I26" s="345"/>
      <c r="J26" s="345"/>
      <c r="K26" s="345"/>
      <c r="L26" s="345"/>
      <c r="M26" s="345"/>
      <c r="N26" s="345"/>
      <c r="O26" s="345"/>
      <c r="P26" s="345"/>
      <c r="Q26" s="345"/>
      <c r="R26" s="345"/>
      <c r="S26" s="345"/>
      <c r="T26" s="345"/>
      <c r="U26" s="345"/>
      <c r="V26" s="345"/>
      <c r="W26" s="345"/>
      <c r="X26" s="345"/>
      <c r="Y26" s="345"/>
      <c r="Z26" s="69"/>
      <c r="AA26" s="194"/>
      <c r="AB26" s="195"/>
      <c r="AC26" s="218"/>
      <c r="AD26" s="286"/>
      <c r="AE26" s="286"/>
      <c r="AF26" s="287"/>
      <c r="AG26" s="24"/>
      <c r="AH26" s="25"/>
      <c r="AI26" s="25"/>
      <c r="AJ26" s="25"/>
      <c r="AK26" s="25"/>
      <c r="AL26" s="25"/>
      <c r="AM26" s="25"/>
      <c r="AN26" s="25"/>
      <c r="AO26" s="25"/>
      <c r="AP26" s="25"/>
      <c r="AQ26" s="25"/>
      <c r="AR26" s="25"/>
      <c r="AS26" s="25"/>
      <c r="AT26" s="25"/>
      <c r="AU26" s="25"/>
    </row>
    <row r="27" spans="1:47" ht="19.5" customHeight="1">
      <c r="A27" s="17"/>
      <c r="B27" s="342"/>
      <c r="C27" s="342"/>
      <c r="D27" s="344" t="s">
        <v>170</v>
      </c>
      <c r="E27" s="344"/>
      <c r="F27" s="344"/>
      <c r="G27" s="344"/>
      <c r="H27" s="344"/>
      <c r="I27" s="344"/>
      <c r="J27" s="344"/>
      <c r="K27" s="344"/>
      <c r="L27" s="344"/>
      <c r="M27" s="344"/>
      <c r="N27" s="344"/>
      <c r="O27" s="344"/>
      <c r="P27" s="344"/>
      <c r="Q27" s="344"/>
      <c r="R27" s="344"/>
      <c r="S27" s="344"/>
      <c r="T27" s="344"/>
      <c r="U27" s="344"/>
      <c r="V27" s="344"/>
      <c r="W27" s="344"/>
      <c r="X27" s="344"/>
      <c r="Y27" s="344"/>
      <c r="Z27" s="69"/>
      <c r="AA27" s="194"/>
      <c r="AB27" s="195"/>
      <c r="AC27" s="218"/>
      <c r="AD27" s="286"/>
      <c r="AE27" s="286"/>
      <c r="AF27" s="287"/>
      <c r="AG27" s="24"/>
      <c r="AH27" s="25"/>
      <c r="AI27" s="25"/>
      <c r="AJ27" s="25"/>
      <c r="AK27" s="25"/>
      <c r="AL27" s="25"/>
      <c r="AM27" s="25"/>
      <c r="AN27" s="25"/>
      <c r="AO27" s="25"/>
      <c r="AP27" s="25"/>
      <c r="AQ27" s="25"/>
      <c r="AR27" s="25"/>
      <c r="AS27" s="25"/>
      <c r="AT27" s="25"/>
      <c r="AU27" s="25"/>
    </row>
    <row r="28" spans="1:47" ht="19.5" customHeight="1">
      <c r="A28" s="17"/>
      <c r="B28" s="343"/>
      <c r="C28" s="343"/>
      <c r="D28" s="345"/>
      <c r="E28" s="345"/>
      <c r="F28" s="345"/>
      <c r="G28" s="345"/>
      <c r="H28" s="345"/>
      <c r="I28" s="345"/>
      <c r="J28" s="345"/>
      <c r="K28" s="345"/>
      <c r="L28" s="345"/>
      <c r="M28" s="345"/>
      <c r="N28" s="345"/>
      <c r="O28" s="345"/>
      <c r="P28" s="345"/>
      <c r="Q28" s="345"/>
      <c r="R28" s="345"/>
      <c r="S28" s="345"/>
      <c r="T28" s="345"/>
      <c r="U28" s="345"/>
      <c r="V28" s="345"/>
      <c r="W28" s="345"/>
      <c r="X28" s="345"/>
      <c r="Y28" s="345"/>
      <c r="Z28" s="69"/>
      <c r="AA28" s="194"/>
      <c r="AB28" s="195"/>
      <c r="AC28" s="218"/>
      <c r="AD28" s="286"/>
      <c r="AE28" s="286"/>
      <c r="AF28" s="287"/>
      <c r="AG28" s="24"/>
      <c r="AH28" s="25"/>
      <c r="AI28" s="25"/>
      <c r="AJ28" s="25"/>
      <c r="AK28" s="25"/>
      <c r="AL28" s="25"/>
      <c r="AM28" s="25"/>
      <c r="AN28" s="25"/>
      <c r="AO28" s="25"/>
      <c r="AP28" s="25"/>
      <c r="AQ28" s="25"/>
      <c r="AR28" s="25"/>
      <c r="AS28" s="25"/>
      <c r="AT28" s="25"/>
      <c r="AU28" s="25"/>
    </row>
    <row r="29" spans="1:47" ht="19.5" customHeight="1">
      <c r="A29" s="17"/>
      <c r="B29" s="103"/>
      <c r="C29" s="103"/>
      <c r="D29" s="78"/>
      <c r="E29" s="78"/>
      <c r="F29" s="78"/>
      <c r="G29" s="78"/>
      <c r="H29" s="78"/>
      <c r="I29" s="78"/>
      <c r="J29" s="78"/>
      <c r="K29" s="78"/>
      <c r="L29" s="78"/>
      <c r="M29" s="78"/>
      <c r="N29" s="78"/>
      <c r="O29" s="78"/>
      <c r="P29" s="78"/>
      <c r="Q29" s="78"/>
      <c r="R29" s="78"/>
      <c r="S29" s="78"/>
      <c r="T29" s="78"/>
      <c r="U29" s="78"/>
      <c r="V29" s="78"/>
      <c r="W29" s="78"/>
      <c r="X29" s="78"/>
      <c r="Y29" s="78"/>
      <c r="Z29" s="102"/>
      <c r="AA29" s="194"/>
      <c r="AB29" s="195"/>
      <c r="AC29" s="218"/>
      <c r="AD29" s="286"/>
      <c r="AE29" s="286"/>
      <c r="AF29" s="287"/>
      <c r="AG29" s="24"/>
      <c r="AH29" s="25"/>
      <c r="AI29" s="25"/>
      <c r="AJ29" s="25"/>
      <c r="AK29" s="25"/>
      <c r="AL29" s="25"/>
      <c r="AM29" s="25"/>
      <c r="AN29" s="25"/>
      <c r="AO29" s="25"/>
      <c r="AP29" s="25"/>
      <c r="AQ29" s="25"/>
      <c r="AR29" s="25"/>
      <c r="AS29" s="25"/>
      <c r="AT29" s="25"/>
      <c r="AU29" s="25"/>
    </row>
    <row r="30" spans="1:47" ht="19.5" customHeight="1">
      <c r="A30" s="17"/>
      <c r="B30" s="177" t="s">
        <v>216</v>
      </c>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02"/>
      <c r="AA30" s="194"/>
      <c r="AB30" s="195"/>
      <c r="AC30" s="218"/>
      <c r="AD30" s="286"/>
      <c r="AE30" s="286"/>
      <c r="AF30" s="287"/>
      <c r="AG30" s="24"/>
      <c r="AH30" s="25"/>
      <c r="AI30" s="25"/>
      <c r="AJ30" s="25"/>
      <c r="AK30" s="25"/>
      <c r="AL30" s="25"/>
      <c r="AM30" s="25"/>
      <c r="AN30" s="25"/>
      <c r="AO30" s="25"/>
      <c r="AP30" s="25"/>
      <c r="AQ30" s="25"/>
      <c r="AR30" s="25"/>
      <c r="AS30" s="25"/>
      <c r="AT30" s="25"/>
      <c r="AU30" s="25"/>
    </row>
    <row r="31" spans="1:47" ht="19.5" customHeight="1">
      <c r="A31" s="17"/>
      <c r="B31" s="104"/>
      <c r="C31" s="213" t="s">
        <v>217</v>
      </c>
      <c r="D31" s="214"/>
      <c r="E31" s="384"/>
      <c r="F31" s="96"/>
      <c r="G31" s="385" t="s">
        <v>218</v>
      </c>
      <c r="H31" s="387"/>
      <c r="I31" s="386"/>
      <c r="J31" s="208" t="s">
        <v>219</v>
      </c>
      <c r="K31" s="209"/>
      <c r="L31" s="209"/>
      <c r="M31" s="209"/>
      <c r="N31" s="209"/>
      <c r="O31" s="209"/>
      <c r="P31" s="209"/>
      <c r="Q31" s="209"/>
      <c r="R31" s="326"/>
      <c r="S31" s="383"/>
      <c r="T31" s="383"/>
      <c r="U31" s="383"/>
      <c r="V31" s="383"/>
      <c r="W31" s="383"/>
      <c r="X31" s="383"/>
      <c r="Y31" s="327"/>
      <c r="Z31" s="102"/>
      <c r="AA31" s="194"/>
      <c r="AB31" s="195"/>
      <c r="AC31" s="218"/>
      <c r="AD31" s="286"/>
      <c r="AE31" s="286"/>
      <c r="AF31" s="287"/>
      <c r="AG31" s="24"/>
      <c r="AH31" s="25"/>
      <c r="AI31" s="25"/>
      <c r="AJ31" s="25"/>
      <c r="AK31" s="25"/>
      <c r="AL31" s="25"/>
      <c r="AM31" s="25"/>
      <c r="AN31" s="25"/>
      <c r="AO31" s="25"/>
      <c r="AP31" s="25"/>
      <c r="AQ31" s="25"/>
      <c r="AR31" s="25"/>
      <c r="AS31" s="25"/>
      <c r="AT31" s="25"/>
      <c r="AU31" s="25"/>
    </row>
    <row r="32" spans="1:47" ht="9.75" customHeight="1">
      <c r="A32" s="18"/>
      <c r="B32" s="26"/>
      <c r="C32" s="26"/>
      <c r="D32" s="78"/>
      <c r="E32" s="78"/>
      <c r="F32" s="78"/>
      <c r="G32" s="78"/>
      <c r="H32" s="78"/>
      <c r="I32" s="78"/>
      <c r="J32" s="78"/>
      <c r="K32" s="78"/>
      <c r="L32" s="78"/>
      <c r="M32" s="78"/>
      <c r="N32" s="78"/>
      <c r="O32" s="78"/>
      <c r="P32" s="78"/>
      <c r="Q32" s="78"/>
      <c r="R32" s="78"/>
      <c r="S32" s="78"/>
      <c r="T32" s="78"/>
      <c r="U32" s="78"/>
      <c r="V32" s="78"/>
      <c r="W32" s="78"/>
      <c r="X32" s="78"/>
      <c r="Y32" s="78"/>
      <c r="Z32" s="70"/>
      <c r="AA32" s="196"/>
      <c r="AB32" s="197"/>
      <c r="AC32" s="288"/>
      <c r="AD32" s="289"/>
      <c r="AE32" s="289"/>
      <c r="AF32" s="290"/>
      <c r="AG32" s="24"/>
      <c r="AH32" s="25"/>
      <c r="AI32" s="25"/>
      <c r="AJ32" s="25"/>
      <c r="AK32" s="25"/>
      <c r="AL32" s="25"/>
      <c r="AM32" s="25"/>
      <c r="AN32" s="25"/>
      <c r="AO32" s="25"/>
      <c r="AP32" s="25"/>
      <c r="AQ32" s="25"/>
      <c r="AR32" s="25"/>
      <c r="AS32" s="25"/>
      <c r="AT32" s="25"/>
      <c r="AU32" s="25"/>
    </row>
    <row r="33" spans="1:47" ht="19.5" customHeight="1">
      <c r="A33" s="17" t="s">
        <v>178</v>
      </c>
      <c r="B33" s="70" t="s">
        <v>179</v>
      </c>
      <c r="C33" s="26"/>
      <c r="D33" s="78"/>
      <c r="E33" s="78"/>
      <c r="F33" s="78"/>
      <c r="G33" s="78"/>
      <c r="H33" s="78"/>
      <c r="I33" s="78"/>
      <c r="J33" s="78"/>
      <c r="K33" s="78"/>
      <c r="L33" s="78"/>
      <c r="M33" s="78"/>
      <c r="N33" s="78"/>
      <c r="O33" s="78"/>
      <c r="P33" s="78"/>
      <c r="Q33" s="78"/>
      <c r="R33" s="78"/>
      <c r="S33" s="78"/>
      <c r="T33" s="78"/>
      <c r="U33" s="78"/>
      <c r="V33" s="78"/>
      <c r="W33" s="78"/>
      <c r="X33" s="78"/>
      <c r="Y33" s="78"/>
      <c r="Z33" s="69"/>
      <c r="AA33" s="192" t="s">
        <v>185</v>
      </c>
      <c r="AB33" s="193"/>
      <c r="AC33" s="218" t="s">
        <v>237</v>
      </c>
      <c r="AD33" s="286"/>
      <c r="AE33" s="286"/>
      <c r="AF33" s="287"/>
      <c r="AG33" s="24"/>
      <c r="AH33" s="25"/>
      <c r="AI33" s="25"/>
      <c r="AJ33" s="25"/>
      <c r="AK33" s="25"/>
      <c r="AL33" s="25"/>
      <c r="AM33" s="25"/>
      <c r="AN33" s="25"/>
      <c r="AO33" s="25"/>
      <c r="AP33" s="25"/>
      <c r="AQ33" s="25"/>
      <c r="AR33" s="25"/>
      <c r="AS33" s="25"/>
      <c r="AT33" s="25"/>
      <c r="AU33" s="25"/>
    </row>
    <row r="34" spans="1:47" ht="19.5" customHeight="1">
      <c r="A34" s="17"/>
      <c r="B34" s="110" t="s">
        <v>236</v>
      </c>
      <c r="C34" s="111"/>
      <c r="D34" s="111"/>
      <c r="E34" s="111"/>
      <c r="F34" s="110" t="s">
        <v>180</v>
      </c>
      <c r="G34" s="111"/>
      <c r="H34" s="111"/>
      <c r="I34" s="111"/>
      <c r="J34" s="112"/>
      <c r="K34" s="113"/>
      <c r="L34" s="116" t="s">
        <v>177</v>
      </c>
      <c r="M34" s="112"/>
      <c r="N34" s="112"/>
      <c r="O34" s="112"/>
      <c r="P34" s="112"/>
      <c r="Q34" s="112"/>
      <c r="R34" s="112"/>
      <c r="S34" s="112"/>
      <c r="T34" s="112"/>
      <c r="U34" s="112"/>
      <c r="V34" s="112"/>
      <c r="W34" s="112"/>
      <c r="X34" s="112"/>
      <c r="Y34" s="113"/>
      <c r="Z34" s="69"/>
      <c r="AA34" s="194"/>
      <c r="AB34" s="195"/>
      <c r="AC34" s="218"/>
      <c r="AD34" s="286"/>
      <c r="AE34" s="286"/>
      <c r="AF34" s="287"/>
      <c r="AG34" s="24"/>
      <c r="AH34" s="25"/>
      <c r="AI34" s="25"/>
      <c r="AJ34" s="25"/>
      <c r="AK34" s="25"/>
      <c r="AL34" s="25"/>
      <c r="AM34" s="25"/>
      <c r="AN34" s="25"/>
      <c r="AO34" s="25"/>
      <c r="AP34" s="25"/>
      <c r="AQ34" s="25"/>
      <c r="AR34" s="25"/>
      <c r="AS34" s="25"/>
      <c r="AT34" s="25"/>
      <c r="AU34" s="25"/>
    </row>
    <row r="35" spans="1:47" ht="19.5" customHeight="1">
      <c r="A35" s="17"/>
      <c r="B35" s="205" t="s">
        <v>234</v>
      </c>
      <c r="C35" s="206"/>
      <c r="D35" s="206"/>
      <c r="E35" s="207"/>
      <c r="F35" s="109"/>
      <c r="G35" s="213" t="s">
        <v>181</v>
      </c>
      <c r="H35" s="384"/>
      <c r="I35" s="96"/>
      <c r="J35" s="385" t="s">
        <v>182</v>
      </c>
      <c r="K35" s="386"/>
      <c r="L35" s="114"/>
      <c r="M35" s="385" t="s">
        <v>183</v>
      </c>
      <c r="N35" s="387"/>
      <c r="O35" s="387"/>
      <c r="P35" s="387"/>
      <c r="Q35" s="387"/>
      <c r="R35" s="386"/>
      <c r="S35" s="115"/>
      <c r="T35" s="385" t="s">
        <v>184</v>
      </c>
      <c r="U35" s="387"/>
      <c r="V35" s="387"/>
      <c r="W35" s="387"/>
      <c r="X35" s="387"/>
      <c r="Y35" s="386"/>
      <c r="Z35" s="69"/>
      <c r="AA35" s="194"/>
      <c r="AB35" s="195"/>
      <c r="AC35" s="218"/>
      <c r="AD35" s="286"/>
      <c r="AE35" s="286"/>
      <c r="AF35" s="287"/>
      <c r="AG35" s="24"/>
      <c r="AH35" s="25"/>
      <c r="AI35" s="25"/>
      <c r="AJ35" s="25"/>
      <c r="AK35" s="25"/>
      <c r="AL35" s="25"/>
      <c r="AM35" s="25"/>
      <c r="AN35" s="25"/>
      <c r="AO35" s="25"/>
      <c r="AP35" s="25"/>
      <c r="AQ35" s="25"/>
      <c r="AR35" s="25"/>
      <c r="AS35" s="25"/>
      <c r="AT35" s="25"/>
      <c r="AU35" s="25"/>
    </row>
    <row r="36" spans="1:47" ht="19.5" customHeight="1">
      <c r="A36" s="17"/>
      <c r="B36" s="205" t="s">
        <v>235</v>
      </c>
      <c r="C36" s="206"/>
      <c r="D36" s="206"/>
      <c r="E36" s="207"/>
      <c r="F36" s="109"/>
      <c r="G36" s="213" t="s">
        <v>181</v>
      </c>
      <c r="H36" s="384"/>
      <c r="I36" s="96"/>
      <c r="J36" s="385" t="s">
        <v>182</v>
      </c>
      <c r="K36" s="386"/>
      <c r="L36" s="114"/>
      <c r="M36" s="385" t="s">
        <v>183</v>
      </c>
      <c r="N36" s="387"/>
      <c r="O36" s="387"/>
      <c r="P36" s="387"/>
      <c r="Q36" s="387"/>
      <c r="R36" s="386"/>
      <c r="S36" s="115"/>
      <c r="T36" s="385" t="s">
        <v>184</v>
      </c>
      <c r="U36" s="387"/>
      <c r="V36" s="387"/>
      <c r="W36" s="387"/>
      <c r="X36" s="387"/>
      <c r="Y36" s="386"/>
      <c r="Z36" s="69"/>
      <c r="AA36" s="194"/>
      <c r="AB36" s="195"/>
      <c r="AC36" s="218"/>
      <c r="AD36" s="286"/>
      <c r="AE36" s="286"/>
      <c r="AF36" s="287"/>
      <c r="AG36" s="24"/>
      <c r="AH36" s="25"/>
      <c r="AI36" s="25"/>
      <c r="AJ36" s="25"/>
      <c r="AK36" s="25"/>
      <c r="AL36" s="25"/>
      <c r="AM36" s="25"/>
      <c r="AN36" s="25"/>
      <c r="AO36" s="25"/>
      <c r="AP36" s="25"/>
      <c r="AQ36" s="25"/>
      <c r="AR36" s="25"/>
      <c r="AS36" s="25"/>
      <c r="AT36" s="25"/>
      <c r="AU36" s="25"/>
    </row>
    <row r="37" spans="1:47" ht="9.75" customHeigh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6"/>
      <c r="AB37" s="197"/>
      <c r="AC37" s="288"/>
      <c r="AD37" s="289"/>
      <c r="AE37" s="289"/>
      <c r="AF37" s="290"/>
      <c r="AG37" s="27"/>
      <c r="AH37" s="28"/>
      <c r="AI37" s="28"/>
      <c r="AJ37" s="28"/>
      <c r="AK37" s="28"/>
      <c r="AL37" s="28"/>
      <c r="AM37" s="28"/>
      <c r="AN37" s="28"/>
      <c r="AO37" s="28"/>
      <c r="AP37" s="28"/>
      <c r="AQ37" s="28"/>
      <c r="AR37" s="28"/>
      <c r="AS37" s="28"/>
      <c r="AT37" s="28"/>
      <c r="AU37" s="28"/>
    </row>
    <row r="38" spans="1:47" ht="19.5" customHeight="1">
      <c r="A38" s="160" t="s">
        <v>106</v>
      </c>
      <c r="B38" s="185" t="s">
        <v>158</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92" t="str">
        <f>IF(OR(T42&gt;=W42,AND(T42&gt;=U50,B47="○")),"適","否")</f>
        <v>否</v>
      </c>
      <c r="AB38" s="193"/>
      <c r="AC38" s="215" t="s">
        <v>256</v>
      </c>
      <c r="AD38" s="284"/>
      <c r="AE38" s="284"/>
      <c r="AF38" s="285"/>
      <c r="AG38" s="22"/>
      <c r="AH38" s="22"/>
      <c r="AI38" s="22"/>
      <c r="AJ38" s="22"/>
      <c r="AK38" s="22"/>
      <c r="AL38" s="22"/>
      <c r="AM38" s="22"/>
      <c r="AN38" s="22"/>
      <c r="AO38" s="22"/>
      <c r="AP38" s="22"/>
      <c r="AQ38" s="22"/>
      <c r="AR38" s="22"/>
      <c r="AS38" s="22"/>
      <c r="AT38" s="22"/>
      <c r="AU38" s="22"/>
    </row>
    <row r="39" spans="1:47" ht="19.5" customHeight="1">
      <c r="A39" s="161"/>
      <c r="B39" s="101" t="s">
        <v>175</v>
      </c>
      <c r="C39" s="50"/>
      <c r="D39" s="50"/>
      <c r="E39" s="50"/>
      <c r="F39" s="50"/>
      <c r="G39" s="50"/>
      <c r="H39" s="50"/>
      <c r="I39" s="50"/>
      <c r="J39" s="50"/>
      <c r="K39" s="50"/>
      <c r="L39" s="50"/>
      <c r="M39" s="50"/>
      <c r="N39" s="50"/>
      <c r="O39" s="50"/>
      <c r="P39" s="50"/>
      <c r="Q39" s="50"/>
      <c r="R39" s="50"/>
      <c r="S39" s="50"/>
      <c r="T39" s="50"/>
      <c r="U39" s="50"/>
      <c r="V39" s="50"/>
      <c r="W39" s="50"/>
      <c r="X39" s="50"/>
      <c r="Y39" s="50"/>
      <c r="Z39" s="163"/>
      <c r="AA39" s="194"/>
      <c r="AB39" s="195"/>
      <c r="AC39" s="218"/>
      <c r="AD39" s="286"/>
      <c r="AE39" s="286"/>
      <c r="AF39" s="287"/>
      <c r="AG39" s="31" t="s">
        <v>19</v>
      </c>
      <c r="AH39" s="25" t="s">
        <v>125</v>
      </c>
      <c r="AI39" s="31"/>
      <c r="AJ39" s="31"/>
      <c r="AK39" s="31"/>
      <c r="AL39" s="31"/>
      <c r="AM39" s="31"/>
      <c r="AN39" s="31"/>
      <c r="AO39" s="25"/>
      <c r="AP39" s="25"/>
      <c r="AQ39" s="25"/>
      <c r="AR39" s="25"/>
      <c r="AS39" s="25"/>
      <c r="AT39" s="25"/>
      <c r="AU39" s="25"/>
    </row>
    <row r="40" spans="1:47" ht="19.5" customHeight="1">
      <c r="A40" s="161"/>
      <c r="B40" s="32"/>
      <c r="C40" s="33"/>
      <c r="D40" s="33"/>
      <c r="E40" s="33"/>
      <c r="F40" s="33"/>
      <c r="G40" s="34"/>
      <c r="H40" s="177" t="s">
        <v>28</v>
      </c>
      <c r="I40" s="177"/>
      <c r="J40" s="177"/>
      <c r="K40" s="177"/>
      <c r="L40" s="177"/>
      <c r="M40" s="177"/>
      <c r="N40" s="177" t="s">
        <v>29</v>
      </c>
      <c r="O40" s="177"/>
      <c r="P40" s="177"/>
      <c r="Q40" s="177"/>
      <c r="R40" s="177"/>
      <c r="S40" s="177"/>
      <c r="T40" s="267" t="s">
        <v>30</v>
      </c>
      <c r="U40" s="268"/>
      <c r="V40" s="269"/>
      <c r="W40" s="265" t="s">
        <v>31</v>
      </c>
      <c r="X40" s="265"/>
      <c r="Y40" s="265"/>
      <c r="Z40" s="163"/>
      <c r="AA40" s="194"/>
      <c r="AB40" s="195"/>
      <c r="AC40" s="218"/>
      <c r="AD40" s="286"/>
      <c r="AE40" s="286"/>
      <c r="AF40" s="287"/>
      <c r="AG40" s="31"/>
      <c r="AH40" s="65" t="s">
        <v>32</v>
      </c>
      <c r="AI40" s="30">
        <f>ROUND(ROUNDDOWN(E15/3,1)+ROUNDDOWN((H15+K15)/6,1)+ROUNDDOWN(N15/20,1)+ROUNDDOWN((Q15+T15)/30,1),0)</f>
        <v>0</v>
      </c>
      <c r="AJ40" s="65" t="s">
        <v>33</v>
      </c>
      <c r="AK40" s="30" t="s">
        <v>35</v>
      </c>
      <c r="AL40" s="65" t="s">
        <v>34</v>
      </c>
      <c r="AM40" s="30">
        <f>IF(W14&lt;=90,3.5,2.5)+IF(F31="○",1,0)</f>
        <v>3.5</v>
      </c>
      <c r="AN40" s="31"/>
      <c r="AO40" s="107" t="s">
        <v>230</v>
      </c>
      <c r="AP40" s="108"/>
      <c r="AQ40" s="108"/>
      <c r="AR40" s="25"/>
      <c r="AS40" s="25"/>
      <c r="AT40" s="25"/>
      <c r="AU40" s="25"/>
    </row>
    <row r="41" spans="1:47" ht="19.5" customHeight="1">
      <c r="A41" s="161"/>
      <c r="B41" s="35"/>
      <c r="C41" s="36"/>
      <c r="D41" s="36"/>
      <c r="E41" s="36"/>
      <c r="F41" s="36"/>
      <c r="G41" s="37"/>
      <c r="H41" s="177" t="s">
        <v>26</v>
      </c>
      <c r="I41" s="177"/>
      <c r="J41" s="177"/>
      <c r="K41" s="177" t="s">
        <v>27</v>
      </c>
      <c r="L41" s="177" t="s">
        <v>27</v>
      </c>
      <c r="M41" s="177"/>
      <c r="N41" s="177" t="s">
        <v>26</v>
      </c>
      <c r="O41" s="177" t="s">
        <v>26</v>
      </c>
      <c r="P41" s="177"/>
      <c r="Q41" s="177" t="s">
        <v>27</v>
      </c>
      <c r="R41" s="177" t="s">
        <v>27</v>
      </c>
      <c r="S41" s="177"/>
      <c r="T41" s="273" t="s">
        <v>7</v>
      </c>
      <c r="U41" s="274"/>
      <c r="V41" s="275"/>
      <c r="W41" s="261" t="s">
        <v>15</v>
      </c>
      <c r="X41" s="261" t="s">
        <v>27</v>
      </c>
      <c r="Y41" s="261"/>
      <c r="Z41" s="163"/>
      <c r="AA41" s="194"/>
      <c r="AB41" s="195"/>
      <c r="AC41" s="218"/>
      <c r="AD41" s="286"/>
      <c r="AE41" s="286"/>
      <c r="AF41" s="287"/>
      <c r="AG41" s="31"/>
      <c r="AH41" s="25"/>
      <c r="AI41" s="31"/>
      <c r="AJ41" s="31"/>
      <c r="AK41" s="31"/>
      <c r="AL41" s="31"/>
      <c r="AM41" s="31"/>
      <c r="AN41" s="31"/>
      <c r="AO41" s="107" t="s">
        <v>231</v>
      </c>
      <c r="AP41" s="108"/>
      <c r="AQ41" s="108"/>
      <c r="AR41" s="25"/>
      <c r="AS41" s="25"/>
      <c r="AT41" s="25"/>
      <c r="AU41" s="25"/>
    </row>
    <row r="42" spans="1:47" ht="19.5" customHeight="1">
      <c r="A42" s="161"/>
      <c r="B42" s="208" t="s">
        <v>171</v>
      </c>
      <c r="C42" s="209"/>
      <c r="D42" s="209"/>
      <c r="E42" s="209"/>
      <c r="F42" s="209"/>
      <c r="G42" s="210"/>
      <c r="H42" s="262"/>
      <c r="I42" s="262"/>
      <c r="J42" s="262"/>
      <c r="K42" s="262"/>
      <c r="L42" s="262"/>
      <c r="M42" s="262"/>
      <c r="N42" s="281"/>
      <c r="O42" s="282"/>
      <c r="P42" s="283"/>
      <c r="Q42" s="281"/>
      <c r="R42" s="282"/>
      <c r="S42" s="283"/>
      <c r="T42" s="278">
        <f>_xlfn.IFERROR(IF(K42=0,H42,H42+(ROUND(Q42/N42,0))),0)</f>
        <v>0</v>
      </c>
      <c r="U42" s="279"/>
      <c r="V42" s="280"/>
      <c r="W42" s="278">
        <f>_xlfn.IFERROR(IF(W15=0,"",AI40+AM40),0)</f>
      </c>
      <c r="X42" s="279"/>
      <c r="Y42" s="280"/>
      <c r="Z42" s="61">
        <f>IF(T42&gt;=W42,1,0)</f>
        <v>0</v>
      </c>
      <c r="AA42" s="194"/>
      <c r="AB42" s="195"/>
      <c r="AC42" s="218"/>
      <c r="AD42" s="286"/>
      <c r="AE42" s="286"/>
      <c r="AF42" s="287"/>
      <c r="AG42" s="31"/>
      <c r="AH42" s="31"/>
      <c r="AI42" s="31"/>
      <c r="AJ42" s="31"/>
      <c r="AK42" s="31"/>
      <c r="AL42" s="31"/>
      <c r="AM42" s="31"/>
      <c r="AN42" s="31"/>
      <c r="AO42" s="107" t="s">
        <v>232</v>
      </c>
      <c r="AP42" s="108"/>
      <c r="AQ42" s="108"/>
      <c r="AR42" s="25"/>
      <c r="AS42" s="25"/>
      <c r="AT42" s="25"/>
      <c r="AU42" s="25"/>
    </row>
    <row r="43" spans="1:47" ht="19.5" customHeight="1">
      <c r="A43" s="161"/>
      <c r="B43" s="173" t="s">
        <v>255</v>
      </c>
      <c r="C43" s="122"/>
      <c r="D43" s="122"/>
      <c r="E43" s="122"/>
      <c r="F43" s="122"/>
      <c r="G43" s="122"/>
      <c r="H43" s="122"/>
      <c r="I43" s="122"/>
      <c r="J43" s="122"/>
      <c r="K43" s="122"/>
      <c r="L43" s="122"/>
      <c r="M43" s="122"/>
      <c r="N43" s="122"/>
      <c r="O43" s="122"/>
      <c r="P43" s="122"/>
      <c r="Q43" s="122"/>
      <c r="R43" s="122"/>
      <c r="S43" s="122"/>
      <c r="T43" s="122"/>
      <c r="U43" s="122"/>
      <c r="V43" s="122"/>
      <c r="W43" s="122"/>
      <c r="X43" s="66"/>
      <c r="Y43" s="66"/>
      <c r="Z43" s="61"/>
      <c r="AA43" s="194"/>
      <c r="AB43" s="195"/>
      <c r="AC43" s="218"/>
      <c r="AD43" s="286"/>
      <c r="AE43" s="286"/>
      <c r="AF43" s="287"/>
      <c r="AG43" s="31"/>
      <c r="AH43" s="31"/>
      <c r="AI43" s="31"/>
      <c r="AJ43" s="31"/>
      <c r="AK43" s="31"/>
      <c r="AL43" s="31"/>
      <c r="AM43" s="31"/>
      <c r="AN43" s="31"/>
      <c r="AO43" s="107"/>
      <c r="AP43" s="108"/>
      <c r="AQ43" s="108"/>
      <c r="AR43" s="25"/>
      <c r="AS43" s="25"/>
      <c r="AT43" s="25"/>
      <c r="AU43" s="25"/>
    </row>
    <row r="44" spans="1:47" ht="19.5" customHeight="1">
      <c r="A44" s="162"/>
      <c r="B44" s="174" t="s">
        <v>226</v>
      </c>
      <c r="C44" s="175"/>
      <c r="D44" s="175"/>
      <c r="E44" s="175"/>
      <c r="F44" s="175"/>
      <c r="G44" s="175"/>
      <c r="H44" s="175"/>
      <c r="I44" s="175"/>
      <c r="J44" s="175"/>
      <c r="K44" s="175"/>
      <c r="L44" s="175"/>
      <c r="M44" s="175"/>
      <c r="N44" s="175"/>
      <c r="O44" s="175"/>
      <c r="P44" s="175"/>
      <c r="Q44" s="175"/>
      <c r="R44" s="175"/>
      <c r="S44" s="175"/>
      <c r="T44" s="175"/>
      <c r="U44" s="175"/>
      <c r="V44" s="175"/>
      <c r="W44" s="175"/>
      <c r="X44" s="159"/>
      <c r="Y44" s="159"/>
      <c r="Z44" s="151"/>
      <c r="AA44" s="196"/>
      <c r="AB44" s="197"/>
      <c r="AC44" s="288"/>
      <c r="AD44" s="289"/>
      <c r="AE44" s="289"/>
      <c r="AF44" s="290"/>
      <c r="AG44" s="31"/>
      <c r="AH44" s="31"/>
      <c r="AI44" s="31"/>
      <c r="AJ44" s="31"/>
      <c r="AK44" s="31"/>
      <c r="AL44" s="31"/>
      <c r="AM44" s="31"/>
      <c r="AN44" s="31"/>
      <c r="AO44" s="107"/>
      <c r="AP44" s="108"/>
      <c r="AQ44" s="108"/>
      <c r="AR44" s="25"/>
      <c r="AS44" s="25"/>
      <c r="AT44" s="25"/>
      <c r="AU44" s="25"/>
    </row>
    <row r="45" spans="1:76" ht="9" customHeight="1" hidden="1">
      <c r="A45" s="120"/>
      <c r="B45" s="121"/>
      <c r="C45" s="122"/>
      <c r="D45" s="122"/>
      <c r="E45" s="122"/>
      <c r="F45" s="122"/>
      <c r="G45" s="122"/>
      <c r="H45" s="122"/>
      <c r="I45" s="122"/>
      <c r="J45" s="122"/>
      <c r="K45" s="122"/>
      <c r="L45" s="122"/>
      <c r="M45" s="122"/>
      <c r="N45" s="122"/>
      <c r="O45" s="122"/>
      <c r="P45" s="122"/>
      <c r="Q45" s="122"/>
      <c r="R45" s="122"/>
      <c r="S45" s="122"/>
      <c r="T45" s="122"/>
      <c r="U45" s="122"/>
      <c r="V45" s="122"/>
      <c r="W45" s="122"/>
      <c r="X45" s="123"/>
      <c r="Y45" s="66"/>
      <c r="Z45" s="61"/>
      <c r="AA45" s="169"/>
      <c r="AB45" s="170"/>
      <c r="AC45" s="164"/>
      <c r="AD45" s="63"/>
      <c r="AE45" s="63"/>
      <c r="AF45" s="165"/>
      <c r="AG45" s="31"/>
      <c r="AH45" s="25"/>
      <c r="AI45" s="31"/>
      <c r="AJ45" s="31"/>
      <c r="AK45" s="31"/>
      <c r="AL45" s="31"/>
      <c r="AM45" s="31"/>
      <c r="AN45" s="31"/>
      <c r="AO45" s="25"/>
      <c r="AP45" s="25"/>
      <c r="AQ45" s="25"/>
      <c r="AR45" s="25"/>
      <c r="AS45" s="25"/>
      <c r="AT45" s="25"/>
      <c r="AU45" s="25"/>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row>
    <row r="46" spans="1:45" s="128" customFormat="1" ht="19.5" customHeight="1" hidden="1">
      <c r="A46" s="120"/>
      <c r="B46" s="124" t="s">
        <v>238</v>
      </c>
      <c r="C46" s="125"/>
      <c r="D46" s="125"/>
      <c r="E46" s="125"/>
      <c r="F46" s="125"/>
      <c r="G46" s="125"/>
      <c r="H46" s="125"/>
      <c r="I46" s="122"/>
      <c r="J46" s="122"/>
      <c r="K46" s="122"/>
      <c r="L46" s="122"/>
      <c r="M46" s="122"/>
      <c r="N46" s="122"/>
      <c r="O46" s="122"/>
      <c r="P46" s="122"/>
      <c r="Q46" s="122"/>
      <c r="R46" s="122"/>
      <c r="S46" s="122"/>
      <c r="T46" s="122"/>
      <c r="U46" s="122"/>
      <c r="V46" s="122"/>
      <c r="W46" s="122"/>
      <c r="X46" s="123"/>
      <c r="Y46" s="66"/>
      <c r="Z46" s="61"/>
      <c r="AA46" s="169"/>
      <c r="AB46" s="170"/>
      <c r="AC46" s="164"/>
      <c r="AD46" s="63"/>
      <c r="AE46" s="63"/>
      <c r="AF46" s="165"/>
      <c r="AG46" s="2"/>
      <c r="AH46" s="13"/>
      <c r="AI46" s="13"/>
      <c r="AJ46" s="13"/>
      <c r="AK46" s="13"/>
      <c r="AL46" s="13"/>
      <c r="AM46" s="13"/>
      <c r="AN46" s="126"/>
      <c r="AO46" s="126"/>
      <c r="AP46" s="127"/>
      <c r="AQ46" s="127"/>
      <c r="AR46" s="127"/>
      <c r="AS46" s="127"/>
    </row>
    <row r="47" spans="1:42" s="134" customFormat="1" ht="19.5" customHeight="1" hidden="1">
      <c r="A47" s="129"/>
      <c r="B47" s="119"/>
      <c r="C47" s="393" t="s">
        <v>239</v>
      </c>
      <c r="D47" s="394"/>
      <c r="E47" s="394"/>
      <c r="F47" s="394"/>
      <c r="G47" s="394"/>
      <c r="H47" s="394"/>
      <c r="I47" s="394"/>
      <c r="J47" s="394"/>
      <c r="K47" s="394"/>
      <c r="L47" s="394"/>
      <c r="M47" s="394"/>
      <c r="N47" s="395"/>
      <c r="O47" s="130"/>
      <c r="P47" s="130"/>
      <c r="Q47" s="130"/>
      <c r="R47" s="131"/>
      <c r="S47" s="131"/>
      <c r="T47" s="132"/>
      <c r="U47" s="132"/>
      <c r="V47" s="132"/>
      <c r="W47" s="132"/>
      <c r="X47" s="132"/>
      <c r="Y47" s="66"/>
      <c r="Z47" s="61"/>
      <c r="AA47" s="169"/>
      <c r="AB47" s="170"/>
      <c r="AC47" s="164"/>
      <c r="AD47" s="63"/>
      <c r="AE47" s="63"/>
      <c r="AF47" s="165"/>
      <c r="AG47" s="31" t="s">
        <v>19</v>
      </c>
      <c r="AH47" s="25" t="s">
        <v>125</v>
      </c>
      <c r="AI47" s="31"/>
      <c r="AJ47" s="31"/>
      <c r="AK47" s="31"/>
      <c r="AL47" s="31"/>
      <c r="AM47" s="31"/>
      <c r="AN47" s="31"/>
      <c r="AO47" s="25"/>
      <c r="AP47" s="25"/>
    </row>
    <row r="48" spans="1:42" s="134" customFormat="1" ht="19.5" customHeight="1" hidden="1">
      <c r="A48" s="129"/>
      <c r="B48" s="396" t="s">
        <v>240</v>
      </c>
      <c r="C48" s="396"/>
      <c r="D48" s="396"/>
      <c r="E48" s="396"/>
      <c r="F48" s="396"/>
      <c r="G48" s="396"/>
      <c r="H48" s="396"/>
      <c r="I48" s="396"/>
      <c r="J48" s="396"/>
      <c r="K48" s="396"/>
      <c r="L48" s="396"/>
      <c r="M48" s="135"/>
      <c r="N48" s="135"/>
      <c r="O48" s="136"/>
      <c r="P48" s="136"/>
      <c r="Q48" s="136"/>
      <c r="R48" s="136"/>
      <c r="S48" s="136"/>
      <c r="T48" s="132"/>
      <c r="U48" s="368" t="s">
        <v>31</v>
      </c>
      <c r="V48" s="369"/>
      <c r="W48" s="369"/>
      <c r="X48" s="370"/>
      <c r="Y48" s="66"/>
      <c r="Z48" s="61"/>
      <c r="AA48" s="169"/>
      <c r="AB48" s="170"/>
      <c r="AC48" s="164"/>
      <c r="AD48" s="63"/>
      <c r="AE48" s="63"/>
      <c r="AF48" s="165"/>
      <c r="AG48" s="31"/>
      <c r="AH48" s="117" t="s">
        <v>32</v>
      </c>
      <c r="AI48" s="30">
        <f>ROUND(ROUNDDOWN(E52/3,1)+ROUNDDOWN((G52+I52)/6,1)+ROUNDDOWN(K52/20,1)+ROUNDDOWN((M52+O52)/30,1),0)</f>
        <v>0</v>
      </c>
      <c r="AJ48" s="117" t="s">
        <v>33</v>
      </c>
      <c r="AK48" s="30" t="s">
        <v>35</v>
      </c>
      <c r="AL48" s="117" t="s">
        <v>34</v>
      </c>
      <c r="AM48" s="30">
        <f>IF(W14&lt;=90,3.5,2.5)+IF(F31="○",1,0)</f>
        <v>3.5</v>
      </c>
      <c r="AN48" s="31"/>
      <c r="AO48" s="107"/>
      <c r="AP48" s="108"/>
    </row>
    <row r="49" spans="1:41" s="134" customFormat="1" ht="19.5" customHeight="1" hidden="1">
      <c r="A49" s="129"/>
      <c r="B49" s="263"/>
      <c r="C49" s="263"/>
      <c r="D49" s="263"/>
      <c r="E49" s="263" t="s">
        <v>241</v>
      </c>
      <c r="F49" s="263"/>
      <c r="G49" s="263" t="s">
        <v>242</v>
      </c>
      <c r="H49" s="263"/>
      <c r="I49" s="263" t="s">
        <v>243</v>
      </c>
      <c r="J49" s="263"/>
      <c r="K49" s="263" t="s">
        <v>244</v>
      </c>
      <c r="L49" s="263"/>
      <c r="M49" s="263" t="s">
        <v>245</v>
      </c>
      <c r="N49" s="263"/>
      <c r="O49" s="263" t="s">
        <v>246</v>
      </c>
      <c r="P49" s="365"/>
      <c r="Q49" s="399" t="s">
        <v>247</v>
      </c>
      <c r="R49" s="366"/>
      <c r="S49" s="264"/>
      <c r="T49" s="137"/>
      <c r="U49" s="408" t="s">
        <v>248</v>
      </c>
      <c r="V49" s="409"/>
      <c r="W49" s="409"/>
      <c r="X49" s="410"/>
      <c r="Y49" s="66"/>
      <c r="Z49" s="61"/>
      <c r="AA49" s="169"/>
      <c r="AB49" s="170"/>
      <c r="AC49" s="164"/>
      <c r="AD49" s="63"/>
      <c r="AE49" s="63"/>
      <c r="AF49" s="165"/>
      <c r="AG49" s="13"/>
      <c r="AH49" s="2"/>
      <c r="AI49" s="13"/>
      <c r="AJ49" s="13"/>
      <c r="AK49" s="13"/>
      <c r="AL49" s="13"/>
      <c r="AM49" s="13"/>
      <c r="AN49" s="133"/>
      <c r="AO49" s="133"/>
    </row>
    <row r="50" spans="1:41" s="134" customFormat="1" ht="19.5" customHeight="1" hidden="1">
      <c r="A50" s="129"/>
      <c r="B50" s="263" t="s">
        <v>249</v>
      </c>
      <c r="C50" s="263"/>
      <c r="D50" s="263"/>
      <c r="E50" s="398"/>
      <c r="F50" s="398"/>
      <c r="G50" s="398"/>
      <c r="H50" s="398"/>
      <c r="I50" s="398"/>
      <c r="J50" s="398"/>
      <c r="K50" s="388"/>
      <c r="L50" s="388"/>
      <c r="M50" s="388"/>
      <c r="N50" s="388"/>
      <c r="O50" s="388"/>
      <c r="P50" s="389"/>
      <c r="Q50" s="390">
        <f>SUM(K50:P50)</f>
        <v>0</v>
      </c>
      <c r="R50" s="391"/>
      <c r="S50" s="392"/>
      <c r="T50" s="138">
        <f>AI48+AM48</f>
        <v>3.5</v>
      </c>
      <c r="U50" s="411" t="str">
        <f>IF(AND(B47="○",Q52&gt;=1),T50,"-")</f>
        <v>-</v>
      </c>
      <c r="V50" s="412"/>
      <c r="W50" s="412"/>
      <c r="X50" s="413"/>
      <c r="Y50" s="66"/>
      <c r="Z50" s="61"/>
      <c r="AA50" s="169"/>
      <c r="AB50" s="170"/>
      <c r="AC50" s="164"/>
      <c r="AD50" s="63"/>
      <c r="AE50" s="63"/>
      <c r="AF50" s="165"/>
      <c r="AG50" s="13"/>
      <c r="AH50" s="141"/>
      <c r="AI50" s="108"/>
      <c r="AJ50" s="141"/>
      <c r="AK50" s="108"/>
      <c r="AL50" s="141"/>
      <c r="AM50" s="108"/>
      <c r="AN50" s="133"/>
      <c r="AO50" s="133"/>
    </row>
    <row r="51" spans="1:41" s="134" customFormat="1" ht="19.5" customHeight="1" hidden="1" thickBot="1">
      <c r="A51" s="129"/>
      <c r="B51" s="404" t="s">
        <v>250</v>
      </c>
      <c r="C51" s="404"/>
      <c r="D51" s="404"/>
      <c r="E51" s="397"/>
      <c r="F51" s="397"/>
      <c r="G51" s="397"/>
      <c r="H51" s="397"/>
      <c r="I51" s="397"/>
      <c r="J51" s="397"/>
      <c r="K51" s="397"/>
      <c r="L51" s="397"/>
      <c r="M51" s="397"/>
      <c r="N51" s="397"/>
      <c r="O51" s="397"/>
      <c r="P51" s="414"/>
      <c r="Q51" s="415">
        <f>SUM(E51:P51)</f>
        <v>0</v>
      </c>
      <c r="R51" s="416"/>
      <c r="S51" s="417"/>
      <c r="T51" s="139" t="str">
        <f>AK48</f>
        <v>-</v>
      </c>
      <c r="U51" s="140"/>
      <c r="V51" s="140"/>
      <c r="W51" s="140"/>
      <c r="X51" s="137"/>
      <c r="Y51" s="66"/>
      <c r="Z51" s="61"/>
      <c r="AA51" s="169"/>
      <c r="AB51" s="170"/>
      <c r="AC51" s="164"/>
      <c r="AD51" s="63"/>
      <c r="AE51" s="63"/>
      <c r="AF51" s="165"/>
      <c r="AG51" s="13"/>
      <c r="AH51" s="107"/>
      <c r="AI51" s="108"/>
      <c r="AJ51" s="108"/>
      <c r="AK51" s="108"/>
      <c r="AL51" s="108"/>
      <c r="AM51" s="108"/>
      <c r="AN51" s="133"/>
      <c r="AO51" s="133"/>
    </row>
    <row r="52" spans="1:41" s="134" customFormat="1" ht="19.5" customHeight="1" hidden="1" thickTop="1">
      <c r="A52" s="129"/>
      <c r="B52" s="400" t="s">
        <v>247</v>
      </c>
      <c r="C52" s="400"/>
      <c r="D52" s="400"/>
      <c r="E52" s="401">
        <f>E51</f>
        <v>0</v>
      </c>
      <c r="F52" s="401"/>
      <c r="G52" s="401">
        <f>G51</f>
        <v>0</v>
      </c>
      <c r="H52" s="401"/>
      <c r="I52" s="401">
        <f>I51</f>
        <v>0</v>
      </c>
      <c r="J52" s="401"/>
      <c r="K52" s="401">
        <f>K50+K51</f>
        <v>0</v>
      </c>
      <c r="L52" s="401"/>
      <c r="M52" s="402">
        <f>M50+M51</f>
        <v>0</v>
      </c>
      <c r="N52" s="403"/>
      <c r="O52" s="402">
        <f>O50+O51</f>
        <v>0</v>
      </c>
      <c r="P52" s="405"/>
      <c r="Q52" s="406">
        <f>SUM(E52:P52)</f>
        <v>0</v>
      </c>
      <c r="R52" s="407"/>
      <c r="S52" s="403"/>
      <c r="T52" s="137"/>
      <c r="U52" s="140"/>
      <c r="V52" s="140"/>
      <c r="W52" s="140"/>
      <c r="X52" s="137"/>
      <c r="Y52" s="66"/>
      <c r="Z52" s="61"/>
      <c r="AA52" s="169"/>
      <c r="AB52" s="170"/>
      <c r="AC52" s="164"/>
      <c r="AD52" s="63"/>
      <c r="AE52" s="63"/>
      <c r="AF52" s="165"/>
      <c r="AG52" s="13"/>
      <c r="AH52" s="141"/>
      <c r="AI52" s="108"/>
      <c r="AJ52" s="141"/>
      <c r="AK52" s="108"/>
      <c r="AL52" s="108"/>
      <c r="AM52" s="108"/>
      <c r="AN52" s="133"/>
      <c r="AO52" s="133"/>
    </row>
    <row r="53" spans="1:41" s="144" customFormat="1" ht="19.5" customHeight="1" hidden="1">
      <c r="A53" s="146"/>
      <c r="B53" s="147"/>
      <c r="C53" s="147"/>
      <c r="D53" s="147"/>
      <c r="E53" s="148"/>
      <c r="F53" s="148"/>
      <c r="G53" s="148"/>
      <c r="H53" s="148"/>
      <c r="I53" s="148"/>
      <c r="J53" s="148"/>
      <c r="K53" s="148"/>
      <c r="L53" s="148"/>
      <c r="M53" s="148"/>
      <c r="N53" s="148"/>
      <c r="O53" s="148"/>
      <c r="P53" s="148"/>
      <c r="Q53" s="148"/>
      <c r="R53" s="148"/>
      <c r="S53" s="148"/>
      <c r="T53" s="149"/>
      <c r="U53" s="150"/>
      <c r="V53" s="150"/>
      <c r="W53" s="150"/>
      <c r="X53" s="149"/>
      <c r="Y53" s="145"/>
      <c r="Z53" s="151"/>
      <c r="AA53" s="171"/>
      <c r="AB53" s="172"/>
      <c r="AC53" s="166"/>
      <c r="AD53" s="167"/>
      <c r="AE53" s="167"/>
      <c r="AF53" s="168"/>
      <c r="AG53" s="143"/>
      <c r="AH53" s="142"/>
      <c r="AI53" s="142"/>
      <c r="AJ53" s="142"/>
      <c r="AK53" s="142"/>
      <c r="AL53" s="143"/>
      <c r="AM53" s="143"/>
      <c r="AN53" s="143"/>
      <c r="AO53" s="143"/>
    </row>
    <row r="54" spans="1:47" ht="19.5" customHeight="1">
      <c r="A54" s="23" t="s">
        <v>98</v>
      </c>
      <c r="B54" s="158" t="s">
        <v>261</v>
      </c>
      <c r="C54" s="91"/>
      <c r="D54" s="91"/>
      <c r="E54" s="91"/>
      <c r="F54" s="91"/>
      <c r="G54" s="91"/>
      <c r="H54" s="92"/>
      <c r="I54" s="92"/>
      <c r="J54" s="92"/>
      <c r="K54" s="92"/>
      <c r="L54" s="92"/>
      <c r="M54" s="92"/>
      <c r="N54" s="93"/>
      <c r="O54" s="93"/>
      <c r="P54" s="93"/>
      <c r="Q54" s="93"/>
      <c r="R54" s="93"/>
      <c r="S54" s="93"/>
      <c r="T54" s="92"/>
      <c r="U54" s="92"/>
      <c r="V54" s="92"/>
      <c r="W54" s="92"/>
      <c r="X54" s="92"/>
      <c r="Y54" s="92"/>
      <c r="Z54" s="94"/>
      <c r="AA54" s="192" t="str">
        <f>IF(H56&gt;=N56,"適","否")</f>
        <v>適</v>
      </c>
      <c r="AB54" s="193"/>
      <c r="AC54" s="215" t="s">
        <v>259</v>
      </c>
      <c r="AD54" s="284"/>
      <c r="AE54" s="284"/>
      <c r="AF54" s="285"/>
      <c r="AG54" s="29"/>
      <c r="AH54" s="25"/>
      <c r="AI54" s="31"/>
      <c r="AJ54" s="31"/>
      <c r="AK54" s="31"/>
      <c r="AL54" s="31"/>
      <c r="AM54" s="31"/>
      <c r="AN54" s="31"/>
      <c r="AO54" s="25"/>
      <c r="AP54" s="25"/>
      <c r="AQ54" s="25"/>
      <c r="AR54" s="25"/>
      <c r="AS54" s="25"/>
      <c r="AT54" s="25"/>
      <c r="AU54" s="25"/>
    </row>
    <row r="55" spans="1:47" ht="19.5" customHeight="1">
      <c r="A55" s="17"/>
      <c r="B55" s="208"/>
      <c r="C55" s="209"/>
      <c r="D55" s="209"/>
      <c r="E55" s="209"/>
      <c r="F55" s="209"/>
      <c r="G55" s="210"/>
      <c r="H55" s="291" t="s">
        <v>153</v>
      </c>
      <c r="I55" s="291"/>
      <c r="J55" s="291"/>
      <c r="K55" s="291"/>
      <c r="L55" s="291"/>
      <c r="M55" s="291"/>
      <c r="N55" s="292" t="s">
        <v>154</v>
      </c>
      <c r="O55" s="293"/>
      <c r="P55" s="293"/>
      <c r="Q55" s="293"/>
      <c r="R55" s="293"/>
      <c r="S55" s="294"/>
      <c r="T55" s="67"/>
      <c r="U55" s="66"/>
      <c r="V55" s="66"/>
      <c r="W55" s="66"/>
      <c r="X55" s="66"/>
      <c r="Y55" s="66"/>
      <c r="Z55" s="61"/>
      <c r="AA55" s="194"/>
      <c r="AB55" s="195"/>
      <c r="AC55" s="218"/>
      <c r="AD55" s="286"/>
      <c r="AE55" s="286"/>
      <c r="AF55" s="287"/>
      <c r="AG55" s="29"/>
      <c r="AH55" s="25"/>
      <c r="AI55" s="31"/>
      <c r="AJ55" s="31"/>
      <c r="AK55" s="31"/>
      <c r="AL55" s="31"/>
      <c r="AM55" s="31"/>
      <c r="AN55" s="31"/>
      <c r="AO55" s="25"/>
      <c r="AP55" s="25"/>
      <c r="AQ55" s="25"/>
      <c r="AR55" s="25"/>
      <c r="AS55" s="25"/>
      <c r="AT55" s="25"/>
      <c r="AU55" s="25"/>
    </row>
    <row r="56" spans="1:47" ht="19.5" customHeight="1">
      <c r="A56" s="17"/>
      <c r="B56" s="177" t="s">
        <v>186</v>
      </c>
      <c r="C56" s="177"/>
      <c r="D56" s="177"/>
      <c r="E56" s="177"/>
      <c r="F56" s="177"/>
      <c r="G56" s="177"/>
      <c r="H56" s="262"/>
      <c r="I56" s="262"/>
      <c r="J56" s="262"/>
      <c r="K56" s="262"/>
      <c r="L56" s="262"/>
      <c r="M56" s="262"/>
      <c r="N56" s="278">
        <f>U19</f>
        <v>0</v>
      </c>
      <c r="O56" s="279"/>
      <c r="P56" s="279"/>
      <c r="Q56" s="279"/>
      <c r="R56" s="279"/>
      <c r="S56" s="280"/>
      <c r="T56" s="67"/>
      <c r="U56" s="66"/>
      <c r="V56" s="66"/>
      <c r="W56" s="66"/>
      <c r="X56" s="66"/>
      <c r="Y56" s="66"/>
      <c r="Z56" s="61"/>
      <c r="AA56" s="194"/>
      <c r="AB56" s="195"/>
      <c r="AC56" s="218"/>
      <c r="AD56" s="286"/>
      <c r="AE56" s="286"/>
      <c r="AF56" s="287"/>
      <c r="AG56" s="29"/>
      <c r="AH56" s="25"/>
      <c r="AI56" s="31"/>
      <c r="AJ56" s="31"/>
      <c r="AK56" s="31"/>
      <c r="AL56" s="31"/>
      <c r="AM56" s="31"/>
      <c r="AN56" s="31"/>
      <c r="AO56" s="25"/>
      <c r="AP56" s="25"/>
      <c r="AQ56" s="25"/>
      <c r="AR56" s="25"/>
      <c r="AS56" s="25"/>
      <c r="AT56" s="25"/>
      <c r="AU56" s="25"/>
    </row>
    <row r="57" spans="1:47" ht="9.75" customHeight="1">
      <c r="A57" s="18"/>
      <c r="B57" s="71"/>
      <c r="C57" s="71"/>
      <c r="D57" s="71"/>
      <c r="E57" s="71"/>
      <c r="F57" s="71"/>
      <c r="G57" s="71"/>
      <c r="H57" s="71"/>
      <c r="I57" s="71"/>
      <c r="J57" s="71"/>
      <c r="K57" s="71"/>
      <c r="L57" s="71"/>
      <c r="M57" s="71"/>
      <c r="N57" s="71"/>
      <c r="O57" s="71"/>
      <c r="P57" s="71"/>
      <c r="Q57" s="71"/>
      <c r="R57" s="71"/>
      <c r="S57" s="71"/>
      <c r="T57" s="71"/>
      <c r="U57" s="71"/>
      <c r="V57" s="71"/>
      <c r="W57" s="71"/>
      <c r="X57" s="71"/>
      <c r="Y57" s="71"/>
      <c r="Z57" s="70"/>
      <c r="AA57" s="196"/>
      <c r="AB57" s="197"/>
      <c r="AC57" s="288"/>
      <c r="AD57" s="289"/>
      <c r="AE57" s="289"/>
      <c r="AF57" s="290"/>
      <c r="AG57" s="29"/>
      <c r="AH57" s="42"/>
      <c r="AI57" s="42"/>
      <c r="AJ57" s="42"/>
      <c r="AK57" s="42"/>
      <c r="AL57" s="31"/>
      <c r="AM57" s="31"/>
      <c r="AN57" s="31"/>
      <c r="AO57" s="25"/>
      <c r="AP57" s="25"/>
      <c r="AQ57" s="25"/>
      <c r="AR57" s="25"/>
      <c r="AS57" s="25"/>
      <c r="AT57" s="25"/>
      <c r="AU57" s="25"/>
    </row>
    <row r="58" spans="1:47" ht="19.5" customHeight="1">
      <c r="A58" s="23" t="s">
        <v>97</v>
      </c>
      <c r="B58" s="185" t="s">
        <v>126</v>
      </c>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6"/>
      <c r="AA58" s="334" t="str">
        <f>IF(OR(AND(W14&gt;=151,T66&gt;=2,H66+K66&gt;=3),AND(T66&gt;=W66,H67+K67&gt;=W67)),"適","否")</f>
        <v>適</v>
      </c>
      <c r="AB58" s="335"/>
      <c r="AC58" s="215" t="s">
        <v>257</v>
      </c>
      <c r="AD58" s="216"/>
      <c r="AE58" s="216"/>
      <c r="AF58" s="217"/>
      <c r="AG58" s="38"/>
      <c r="AH58" s="25"/>
      <c r="AI58" s="31"/>
      <c r="AJ58" s="31"/>
      <c r="AK58" s="31"/>
      <c r="AL58" s="39"/>
      <c r="AM58" s="39"/>
      <c r="AN58" s="39"/>
      <c r="AO58" s="22"/>
      <c r="AP58" s="22"/>
      <c r="AQ58" s="22"/>
      <c r="AR58" s="22"/>
      <c r="AS58" s="22"/>
      <c r="AT58" s="22"/>
      <c r="AU58" s="22"/>
    </row>
    <row r="59" spans="1:47" ht="19.5" customHeight="1">
      <c r="A59" s="17"/>
      <c r="B59" s="263" t="s">
        <v>208</v>
      </c>
      <c r="C59" s="263"/>
      <c r="D59" s="263"/>
      <c r="E59" s="263"/>
      <c r="F59" s="263"/>
      <c r="G59" s="263"/>
      <c r="H59" s="263"/>
      <c r="I59" s="263"/>
      <c r="J59" s="263"/>
      <c r="K59" s="263"/>
      <c r="L59" s="263"/>
      <c r="M59" s="87"/>
      <c r="N59" s="87"/>
      <c r="O59" s="87"/>
      <c r="P59" s="87"/>
      <c r="Q59" s="87"/>
      <c r="R59" s="87"/>
      <c r="S59" s="87"/>
      <c r="T59" s="87"/>
      <c r="U59" s="87"/>
      <c r="V59" s="87"/>
      <c r="W59" s="87"/>
      <c r="X59" s="87"/>
      <c r="Y59" s="87"/>
      <c r="Z59" s="87"/>
      <c r="AA59" s="336"/>
      <c r="AB59" s="337"/>
      <c r="AC59" s="218"/>
      <c r="AD59" s="219"/>
      <c r="AE59" s="219"/>
      <c r="AF59" s="220"/>
      <c r="AG59" s="29"/>
      <c r="AH59" s="25"/>
      <c r="AI59" s="31"/>
      <c r="AJ59" s="31"/>
      <c r="AK59" s="31"/>
      <c r="AL59" s="31"/>
      <c r="AM59" s="31"/>
      <c r="AN59" s="31"/>
      <c r="AO59" s="25"/>
      <c r="AP59" s="25"/>
      <c r="AQ59" s="25"/>
      <c r="AR59" s="25"/>
      <c r="AS59" s="25"/>
      <c r="AT59" s="25"/>
      <c r="AU59" s="25"/>
    </row>
    <row r="60" spans="1:47" ht="19.5" customHeight="1">
      <c r="A60" s="17"/>
      <c r="B60" s="86"/>
      <c r="C60" s="187" t="s">
        <v>209</v>
      </c>
      <c r="D60" s="187"/>
      <c r="E60" s="187"/>
      <c r="F60" s="187"/>
      <c r="G60" s="187"/>
      <c r="H60" s="187"/>
      <c r="I60" s="187"/>
      <c r="J60" s="187"/>
      <c r="K60" s="187"/>
      <c r="L60" s="187"/>
      <c r="M60" s="189" t="s">
        <v>233</v>
      </c>
      <c r="N60" s="190"/>
      <c r="O60" s="190"/>
      <c r="P60" s="190"/>
      <c r="Q60" s="190"/>
      <c r="R60" s="190"/>
      <c r="S60" s="190"/>
      <c r="T60" s="190"/>
      <c r="U60" s="190"/>
      <c r="V60" s="190"/>
      <c r="W60" s="190"/>
      <c r="X60" s="190"/>
      <c r="Y60" s="190"/>
      <c r="Z60" s="191"/>
      <c r="AA60" s="336"/>
      <c r="AB60" s="337"/>
      <c r="AC60" s="218"/>
      <c r="AD60" s="219"/>
      <c r="AE60" s="219"/>
      <c r="AF60" s="220"/>
      <c r="AG60" s="29"/>
      <c r="AH60" s="25"/>
      <c r="AI60" s="31"/>
      <c r="AJ60" s="31"/>
      <c r="AK60" s="31"/>
      <c r="AL60" s="31"/>
      <c r="AM60" s="31"/>
      <c r="AN60" s="31"/>
      <c r="AO60" s="25"/>
      <c r="AP60" s="25"/>
      <c r="AQ60" s="25"/>
      <c r="AR60" s="25"/>
      <c r="AS60" s="25"/>
      <c r="AT60" s="25"/>
      <c r="AU60" s="25"/>
    </row>
    <row r="61" spans="1:47" ht="19.5" customHeight="1">
      <c r="A61" s="17"/>
      <c r="B61" s="86"/>
      <c r="C61" s="187" t="s">
        <v>210</v>
      </c>
      <c r="D61" s="187"/>
      <c r="E61" s="187"/>
      <c r="F61" s="187"/>
      <c r="G61" s="187"/>
      <c r="H61" s="187"/>
      <c r="I61" s="187"/>
      <c r="J61" s="187"/>
      <c r="K61" s="187"/>
      <c r="L61" s="187"/>
      <c r="M61" s="189"/>
      <c r="N61" s="190"/>
      <c r="O61" s="190"/>
      <c r="P61" s="190"/>
      <c r="Q61" s="190"/>
      <c r="R61" s="190"/>
      <c r="S61" s="190"/>
      <c r="T61" s="190"/>
      <c r="U61" s="190"/>
      <c r="V61" s="190"/>
      <c r="W61" s="190"/>
      <c r="X61" s="190"/>
      <c r="Y61" s="190"/>
      <c r="Z61" s="191"/>
      <c r="AA61" s="336"/>
      <c r="AB61" s="337"/>
      <c r="AC61" s="218"/>
      <c r="AD61" s="219"/>
      <c r="AE61" s="219"/>
      <c r="AF61" s="220"/>
      <c r="AG61" s="29"/>
      <c r="AH61" s="25"/>
      <c r="AI61" s="31"/>
      <c r="AJ61" s="31"/>
      <c r="AK61" s="31"/>
      <c r="AL61" s="31"/>
      <c r="AM61" s="31"/>
      <c r="AN61" s="31"/>
      <c r="AO61" s="25"/>
      <c r="AP61" s="25"/>
      <c r="AQ61" s="25"/>
      <c r="AR61" s="25"/>
      <c r="AS61" s="25"/>
      <c r="AT61" s="25"/>
      <c r="AU61" s="25"/>
    </row>
    <row r="62" spans="1:47" ht="19.5" customHeight="1">
      <c r="A62" s="17"/>
      <c r="B62" s="86"/>
      <c r="C62" s="187" t="s">
        <v>211</v>
      </c>
      <c r="D62" s="187"/>
      <c r="E62" s="187"/>
      <c r="F62" s="187"/>
      <c r="G62" s="187"/>
      <c r="H62" s="187"/>
      <c r="I62" s="187"/>
      <c r="J62" s="187"/>
      <c r="K62" s="187"/>
      <c r="L62" s="187"/>
      <c r="M62" s="189"/>
      <c r="N62" s="190"/>
      <c r="O62" s="190"/>
      <c r="P62" s="190"/>
      <c r="Q62" s="190"/>
      <c r="R62" s="190"/>
      <c r="S62" s="190"/>
      <c r="T62" s="190"/>
      <c r="U62" s="190"/>
      <c r="V62" s="190"/>
      <c r="W62" s="190"/>
      <c r="X62" s="190"/>
      <c r="Y62" s="190"/>
      <c r="Z62" s="191"/>
      <c r="AA62" s="336"/>
      <c r="AB62" s="337"/>
      <c r="AC62" s="218"/>
      <c r="AD62" s="219"/>
      <c r="AE62" s="219"/>
      <c r="AF62" s="220"/>
      <c r="AG62" s="29"/>
      <c r="AH62" s="25"/>
      <c r="AI62" s="31"/>
      <c r="AJ62" s="31"/>
      <c r="AK62" s="31"/>
      <c r="AL62" s="31"/>
      <c r="AM62" s="31"/>
      <c r="AN62" s="31"/>
      <c r="AO62" s="25"/>
      <c r="AP62" s="25"/>
      <c r="AQ62" s="25"/>
      <c r="AR62" s="25"/>
      <c r="AS62" s="25"/>
      <c r="AT62" s="25"/>
      <c r="AU62" s="25"/>
    </row>
    <row r="63" spans="1:47" ht="19.5" customHeight="1">
      <c r="A63" s="1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336"/>
      <c r="AB63" s="337"/>
      <c r="AC63" s="218"/>
      <c r="AD63" s="219"/>
      <c r="AE63" s="219"/>
      <c r="AF63" s="220"/>
      <c r="AG63" s="29"/>
      <c r="AH63" s="25"/>
      <c r="AI63" s="31"/>
      <c r="AJ63" s="31"/>
      <c r="AK63" s="31"/>
      <c r="AL63" s="31"/>
      <c r="AM63" s="31"/>
      <c r="AN63" s="31"/>
      <c r="AO63" s="25"/>
      <c r="AP63" s="25"/>
      <c r="AQ63" s="25"/>
      <c r="AR63" s="25"/>
      <c r="AS63" s="25"/>
      <c r="AT63" s="25"/>
      <c r="AU63" s="25"/>
    </row>
    <row r="64" spans="1:47" ht="19.5" customHeight="1">
      <c r="A64" s="17"/>
      <c r="B64" s="32"/>
      <c r="C64" s="33"/>
      <c r="D64" s="33"/>
      <c r="E64" s="33"/>
      <c r="F64" s="33"/>
      <c r="G64" s="34"/>
      <c r="H64" s="177" t="s">
        <v>28</v>
      </c>
      <c r="I64" s="177"/>
      <c r="J64" s="177"/>
      <c r="K64" s="177"/>
      <c r="L64" s="177"/>
      <c r="M64" s="177"/>
      <c r="N64" s="177" t="s">
        <v>29</v>
      </c>
      <c r="O64" s="177"/>
      <c r="P64" s="177"/>
      <c r="Q64" s="177"/>
      <c r="R64" s="177"/>
      <c r="S64" s="177"/>
      <c r="T64" s="267" t="s">
        <v>30</v>
      </c>
      <c r="U64" s="268"/>
      <c r="V64" s="269"/>
      <c r="W64" s="265" t="s">
        <v>31</v>
      </c>
      <c r="X64" s="265"/>
      <c r="Y64" s="265"/>
      <c r="Z64" s="1"/>
      <c r="AA64" s="336"/>
      <c r="AB64" s="337"/>
      <c r="AC64" s="221"/>
      <c r="AD64" s="219"/>
      <c r="AE64" s="219"/>
      <c r="AF64" s="220"/>
      <c r="AG64" s="29"/>
      <c r="AH64" s="25"/>
      <c r="AI64" s="31"/>
      <c r="AJ64" s="31"/>
      <c r="AK64" s="31"/>
      <c r="AL64" s="25"/>
      <c r="AM64" s="25"/>
      <c r="AN64" s="25"/>
      <c r="AO64" s="25"/>
      <c r="AP64" s="25"/>
      <c r="AQ64" s="25"/>
      <c r="AR64" s="25"/>
      <c r="AS64" s="25"/>
      <c r="AT64" s="25"/>
      <c r="AU64" s="25"/>
    </row>
    <row r="65" spans="1:47" ht="19.5" customHeight="1">
      <c r="A65" s="17"/>
      <c r="B65" s="35"/>
      <c r="C65" s="36"/>
      <c r="D65" s="36"/>
      <c r="E65" s="36"/>
      <c r="F65" s="36"/>
      <c r="G65" s="37"/>
      <c r="H65" s="177" t="s">
        <v>26</v>
      </c>
      <c r="I65" s="177"/>
      <c r="J65" s="177"/>
      <c r="K65" s="177" t="s">
        <v>27</v>
      </c>
      <c r="L65" s="177" t="s">
        <v>27</v>
      </c>
      <c r="M65" s="177"/>
      <c r="N65" s="177" t="s">
        <v>26</v>
      </c>
      <c r="O65" s="177" t="s">
        <v>26</v>
      </c>
      <c r="P65" s="177"/>
      <c r="Q65" s="177" t="s">
        <v>27</v>
      </c>
      <c r="R65" s="177" t="s">
        <v>27</v>
      </c>
      <c r="S65" s="177"/>
      <c r="T65" s="273" t="s">
        <v>7</v>
      </c>
      <c r="U65" s="274"/>
      <c r="V65" s="275"/>
      <c r="W65" s="261" t="s">
        <v>15</v>
      </c>
      <c r="X65" s="261" t="s">
        <v>27</v>
      </c>
      <c r="Y65" s="261"/>
      <c r="Z65" s="1"/>
      <c r="AA65" s="336"/>
      <c r="AB65" s="337"/>
      <c r="AC65" s="221"/>
      <c r="AD65" s="219"/>
      <c r="AE65" s="219"/>
      <c r="AF65" s="220"/>
      <c r="AG65" s="40"/>
      <c r="AH65" s="31"/>
      <c r="AI65" s="31"/>
      <c r="AJ65" s="31"/>
      <c r="AK65" s="31"/>
      <c r="AL65" s="31"/>
      <c r="AM65" s="31"/>
      <c r="AN65" s="25"/>
      <c r="AO65" s="25"/>
      <c r="AP65" s="25"/>
      <c r="AQ65" s="25"/>
      <c r="AR65" s="25"/>
      <c r="AS65" s="25"/>
      <c r="AT65" s="25"/>
      <c r="AU65" s="25"/>
    </row>
    <row r="66" spans="1:47" ht="19.5" customHeight="1">
      <c r="A66" s="17"/>
      <c r="B66" s="177" t="s">
        <v>36</v>
      </c>
      <c r="C66" s="177"/>
      <c r="D66" s="177"/>
      <c r="E66" s="177"/>
      <c r="F66" s="177"/>
      <c r="G66" s="177"/>
      <c r="H66" s="262"/>
      <c r="I66" s="262"/>
      <c r="J66" s="262"/>
      <c r="K66" s="262"/>
      <c r="L66" s="262"/>
      <c r="M66" s="262"/>
      <c r="N66" s="276"/>
      <c r="O66" s="276"/>
      <c r="P66" s="276"/>
      <c r="Q66" s="276"/>
      <c r="R66" s="276"/>
      <c r="S66" s="276"/>
      <c r="T66" s="277">
        <f>_xlfn.IFERROR(IF(K66=0,H66,H66+(ROUNDDOWN(Q66/N66,0))),0)</f>
        <v>0</v>
      </c>
      <c r="U66" s="277"/>
      <c r="V66" s="277"/>
      <c r="W66" s="198">
        <f>IF(B60="○",IF(W14&lt;=40,1,IF(W14&lt;=150,2,3)),0)</f>
        <v>0</v>
      </c>
      <c r="X66" s="199"/>
      <c r="Y66" s="200"/>
      <c r="Z66" s="61">
        <f>IF(T66&gt;=W66,1,0)</f>
        <v>1</v>
      </c>
      <c r="AA66" s="336"/>
      <c r="AB66" s="337"/>
      <c r="AC66" s="221"/>
      <c r="AD66" s="219"/>
      <c r="AE66" s="219"/>
      <c r="AF66" s="220"/>
      <c r="AG66" s="29"/>
      <c r="AH66" s="25"/>
      <c r="AI66" s="31"/>
      <c r="AJ66" s="31"/>
      <c r="AK66" s="31"/>
      <c r="AL66" s="25"/>
      <c r="AM66" s="25"/>
      <c r="AN66" s="25"/>
      <c r="AO66" s="25"/>
      <c r="AP66" s="25"/>
      <c r="AQ66" s="25"/>
      <c r="AR66" s="25"/>
      <c r="AS66" s="25"/>
      <c r="AT66" s="25"/>
      <c r="AU66" s="25"/>
    </row>
    <row r="67" spans="1:47" ht="19.5" customHeight="1">
      <c r="A67" s="17"/>
      <c r="B67" s="177" t="s">
        <v>212</v>
      </c>
      <c r="C67" s="177"/>
      <c r="D67" s="177"/>
      <c r="E67" s="177"/>
      <c r="F67" s="177"/>
      <c r="G67" s="177"/>
      <c r="H67" s="262"/>
      <c r="I67" s="262"/>
      <c r="J67" s="262"/>
      <c r="K67" s="262"/>
      <c r="L67" s="262"/>
      <c r="M67" s="262"/>
      <c r="N67" s="266"/>
      <c r="O67" s="266"/>
      <c r="P67" s="266"/>
      <c r="Q67" s="266"/>
      <c r="R67" s="266"/>
      <c r="S67" s="266"/>
      <c r="T67" s="188"/>
      <c r="U67" s="188"/>
      <c r="V67" s="188"/>
      <c r="W67" s="198">
        <f>IF(B61="○",1,0)</f>
        <v>0</v>
      </c>
      <c r="X67" s="199"/>
      <c r="Y67" s="200"/>
      <c r="Z67" s="61">
        <f>IF(T67&gt;=W67,1,0)</f>
        <v>1</v>
      </c>
      <c r="AA67" s="336"/>
      <c r="AB67" s="337"/>
      <c r="AC67" s="221"/>
      <c r="AD67" s="219"/>
      <c r="AE67" s="219"/>
      <c r="AF67" s="220"/>
      <c r="AG67" s="29"/>
      <c r="AH67" s="31"/>
      <c r="AI67" s="31"/>
      <c r="AJ67" s="31"/>
      <c r="AK67" s="31"/>
      <c r="AL67" s="25"/>
      <c r="AM67" s="25"/>
      <c r="AN67" s="25"/>
      <c r="AO67" s="25"/>
      <c r="AP67" s="25"/>
      <c r="AQ67" s="25"/>
      <c r="AR67" s="25"/>
      <c r="AS67" s="25"/>
      <c r="AT67" s="25"/>
      <c r="AU67" s="25"/>
    </row>
    <row r="68" spans="1:47" ht="19.5" customHeight="1">
      <c r="A68" s="152"/>
      <c r="B68" s="157" t="s">
        <v>255</v>
      </c>
      <c r="C68" s="155"/>
      <c r="D68" s="155"/>
      <c r="E68" s="155"/>
      <c r="F68" s="155"/>
      <c r="G68" s="155"/>
      <c r="H68" s="155"/>
      <c r="I68" s="155"/>
      <c r="J68" s="155"/>
      <c r="K68" s="155"/>
      <c r="L68" s="155"/>
      <c r="M68" s="155"/>
      <c r="N68" s="155"/>
      <c r="O68" s="155"/>
      <c r="P68" s="155"/>
      <c r="Q68" s="155"/>
      <c r="R68" s="155"/>
      <c r="S68" s="155"/>
      <c r="T68" s="155"/>
      <c r="U68" s="155"/>
      <c r="V68" s="155"/>
      <c r="W68" s="156"/>
      <c r="X68" s="156"/>
      <c r="Y68" s="156"/>
      <c r="Z68" s="61"/>
      <c r="AA68" s="336"/>
      <c r="AB68" s="337"/>
      <c r="AC68" s="221"/>
      <c r="AD68" s="219"/>
      <c r="AE68" s="219"/>
      <c r="AF68" s="220"/>
      <c r="AG68" s="29"/>
      <c r="AH68" s="31"/>
      <c r="AI68" s="31"/>
      <c r="AJ68" s="31"/>
      <c r="AK68" s="31"/>
      <c r="AL68" s="25"/>
      <c r="AM68" s="25"/>
      <c r="AN68" s="25"/>
      <c r="AO68" s="25"/>
      <c r="AP68" s="25"/>
      <c r="AQ68" s="25"/>
      <c r="AR68" s="25"/>
      <c r="AS68" s="25"/>
      <c r="AT68" s="25"/>
      <c r="AU68" s="25"/>
    </row>
    <row r="69" spans="1:47" ht="19.5" customHeight="1">
      <c r="A69" s="18"/>
      <c r="B69" s="106" t="s">
        <v>226</v>
      </c>
      <c r="C69" s="19"/>
      <c r="D69" s="19"/>
      <c r="E69" s="19"/>
      <c r="F69" s="19"/>
      <c r="G69" s="19"/>
      <c r="H69" s="19"/>
      <c r="I69" s="19"/>
      <c r="J69" s="19"/>
      <c r="K69" s="19"/>
      <c r="L69" s="19"/>
      <c r="M69" s="19"/>
      <c r="N69" s="19"/>
      <c r="O69" s="19"/>
      <c r="P69" s="19"/>
      <c r="Q69" s="19"/>
      <c r="R69" s="19"/>
      <c r="S69" s="19"/>
      <c r="T69" s="19"/>
      <c r="U69" s="19"/>
      <c r="V69" s="19"/>
      <c r="W69" s="19"/>
      <c r="X69" s="19"/>
      <c r="Y69" s="19"/>
      <c r="Z69" s="19"/>
      <c r="AA69" s="338"/>
      <c r="AB69" s="339"/>
      <c r="AC69" s="222"/>
      <c r="AD69" s="223"/>
      <c r="AE69" s="223"/>
      <c r="AF69" s="224"/>
      <c r="AG69" s="41"/>
      <c r="AH69" s="42"/>
      <c r="AI69" s="42"/>
      <c r="AJ69" s="42"/>
      <c r="AK69" s="42"/>
      <c r="AL69" s="28"/>
      <c r="AM69" s="28"/>
      <c r="AN69" s="28"/>
      <c r="AO69" s="28"/>
      <c r="AP69" s="28"/>
      <c r="AQ69" s="28"/>
      <c r="AR69" s="28"/>
      <c r="AS69" s="28"/>
      <c r="AT69" s="28"/>
      <c r="AU69" s="28"/>
    </row>
    <row r="70" spans="1:47" ht="26.25" customHeight="1">
      <c r="A70" s="23" t="s">
        <v>195</v>
      </c>
      <c r="B70" s="185" t="s">
        <v>196</v>
      </c>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92" t="str">
        <f>IF(AND(B72="○",J72="○",R72="○"),"適","否")</f>
        <v>否</v>
      </c>
      <c r="AB70" s="193"/>
      <c r="AC70" s="317" t="s">
        <v>260</v>
      </c>
      <c r="AD70" s="318"/>
      <c r="AE70" s="318"/>
      <c r="AF70" s="319"/>
      <c r="AG70" s="14"/>
      <c r="AH70" s="14"/>
      <c r="AI70" s="14"/>
      <c r="AJ70" s="14"/>
      <c r="AK70" s="14"/>
      <c r="AL70" s="14"/>
      <c r="AM70" s="14"/>
      <c r="AN70" s="14"/>
      <c r="AO70" s="14"/>
      <c r="AP70" s="14"/>
      <c r="AQ70" s="14"/>
      <c r="AR70" s="14"/>
      <c r="AS70" s="14"/>
      <c r="AT70" s="14"/>
      <c r="AU70" s="14"/>
    </row>
    <row r="71" spans="1:47" ht="19.5" customHeight="1">
      <c r="A71" s="153"/>
      <c r="B71" s="365" t="s">
        <v>258</v>
      </c>
      <c r="C71" s="366"/>
      <c r="D71" s="366"/>
      <c r="E71" s="366"/>
      <c r="F71" s="366"/>
      <c r="G71" s="366"/>
      <c r="H71" s="366"/>
      <c r="I71" s="366"/>
      <c r="J71" s="366"/>
      <c r="K71" s="366"/>
      <c r="L71" s="366"/>
      <c r="M71" s="366"/>
      <c r="N71" s="366"/>
      <c r="O71" s="366"/>
      <c r="P71" s="366"/>
      <c r="Q71" s="366"/>
      <c r="R71" s="366"/>
      <c r="S71" s="366"/>
      <c r="T71" s="366"/>
      <c r="U71" s="366"/>
      <c r="V71" s="366"/>
      <c r="W71" s="366"/>
      <c r="X71" s="366"/>
      <c r="Y71" s="264"/>
      <c r="Z71" s="154"/>
      <c r="AA71" s="194"/>
      <c r="AB71" s="195"/>
      <c r="AC71" s="320"/>
      <c r="AD71" s="321"/>
      <c r="AE71" s="321"/>
      <c r="AF71" s="322"/>
      <c r="AG71" s="14"/>
      <c r="AH71" s="14"/>
      <c r="AI71" s="14"/>
      <c r="AJ71" s="14"/>
      <c r="AK71" s="14"/>
      <c r="AL71" s="14"/>
      <c r="AM71" s="14"/>
      <c r="AN71" s="14"/>
      <c r="AO71" s="14"/>
      <c r="AP71" s="14"/>
      <c r="AQ71" s="14"/>
      <c r="AR71" s="14"/>
      <c r="AS71" s="14"/>
      <c r="AT71" s="14"/>
      <c r="AU71" s="14"/>
    </row>
    <row r="72" spans="1:47" ht="19.5" customHeight="1">
      <c r="A72" s="17"/>
      <c r="B72" s="12"/>
      <c r="C72" s="228" t="s">
        <v>155</v>
      </c>
      <c r="D72" s="228"/>
      <c r="E72" s="228"/>
      <c r="F72" s="228"/>
      <c r="G72" s="228"/>
      <c r="H72" s="228"/>
      <c r="I72" s="228"/>
      <c r="J72" s="12"/>
      <c r="K72" s="228" t="s">
        <v>156</v>
      </c>
      <c r="L72" s="228"/>
      <c r="M72" s="228"/>
      <c r="N72" s="228"/>
      <c r="O72" s="228"/>
      <c r="P72" s="228"/>
      <c r="Q72" s="228"/>
      <c r="R72" s="12"/>
      <c r="S72" s="228" t="s">
        <v>157</v>
      </c>
      <c r="T72" s="228"/>
      <c r="U72" s="228"/>
      <c r="V72" s="228"/>
      <c r="W72" s="228"/>
      <c r="X72" s="228"/>
      <c r="Y72" s="228"/>
      <c r="Z72" s="1"/>
      <c r="AA72" s="194"/>
      <c r="AB72" s="195"/>
      <c r="AC72" s="320"/>
      <c r="AD72" s="321"/>
      <c r="AE72" s="321"/>
      <c r="AF72" s="322"/>
      <c r="AG72" s="14"/>
      <c r="AH72" s="14"/>
      <c r="AI72" s="14"/>
      <c r="AJ72" s="14"/>
      <c r="AK72" s="14"/>
      <c r="AL72" s="14"/>
      <c r="AM72" s="14"/>
      <c r="AN72" s="14"/>
      <c r="AO72" s="14"/>
      <c r="AP72" s="14"/>
      <c r="AQ72" s="14"/>
      <c r="AR72" s="14"/>
      <c r="AS72" s="14"/>
      <c r="AT72" s="14"/>
      <c r="AU72" s="14"/>
    </row>
    <row r="73" spans="1:47" ht="26.25" customHeight="1">
      <c r="A73" s="18"/>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6"/>
      <c r="AB73" s="197"/>
      <c r="AC73" s="323"/>
      <c r="AD73" s="324"/>
      <c r="AE73" s="324"/>
      <c r="AF73" s="325"/>
      <c r="AG73" s="14"/>
      <c r="AH73" s="14"/>
      <c r="AI73" s="14"/>
      <c r="AJ73" s="14"/>
      <c r="AK73" s="14"/>
      <c r="AL73" s="14"/>
      <c r="AM73" s="14"/>
      <c r="AN73" s="14"/>
      <c r="AO73" s="14"/>
      <c r="AP73" s="14"/>
      <c r="AQ73" s="14"/>
      <c r="AR73" s="14"/>
      <c r="AS73" s="14"/>
      <c r="AT73" s="14"/>
      <c r="AU73" s="14"/>
    </row>
    <row r="74" spans="1:47" ht="19.5" customHeight="1">
      <c r="A74" s="16" t="s">
        <v>128</v>
      </c>
      <c r="B74" s="183" t="s">
        <v>129</v>
      </c>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77" t="s">
        <v>109</v>
      </c>
      <c r="AB74" s="177"/>
      <c r="AC74" s="208" t="s">
        <v>173</v>
      </c>
      <c r="AD74" s="209"/>
      <c r="AE74" s="209"/>
      <c r="AF74" s="210"/>
      <c r="AG74" s="14"/>
      <c r="AH74" s="14"/>
      <c r="AI74" s="14"/>
      <c r="AJ74" s="14"/>
      <c r="AK74" s="14"/>
      <c r="AL74" s="14"/>
      <c r="AM74" s="14"/>
      <c r="AN74" s="14"/>
      <c r="AO74" s="14"/>
      <c r="AP74" s="14"/>
      <c r="AQ74" s="14"/>
      <c r="AR74" s="14"/>
      <c r="AS74" s="14"/>
      <c r="AT74" s="14"/>
      <c r="AU74" s="14"/>
    </row>
    <row r="75" spans="1:47" ht="19.5" customHeight="1">
      <c r="A75" s="23" t="s">
        <v>102</v>
      </c>
      <c r="B75" s="185" t="s">
        <v>130</v>
      </c>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6"/>
      <c r="AA75" s="192" t="str">
        <f>IF(AND(L6="○",B76="○"),"-",IF(T78&lt;=W78,"適","否"))</f>
        <v>否</v>
      </c>
      <c r="AB75" s="193"/>
      <c r="AC75" s="180" t="s">
        <v>197</v>
      </c>
      <c r="AD75" s="181"/>
      <c r="AE75" s="181"/>
      <c r="AF75" s="182"/>
      <c r="AG75" s="14"/>
      <c r="AH75" s="14"/>
      <c r="AI75" s="14"/>
      <c r="AJ75" s="14"/>
      <c r="AK75" s="14"/>
      <c r="AL75" s="14"/>
      <c r="AM75" s="14"/>
      <c r="AN75" s="14"/>
      <c r="AO75" s="14"/>
      <c r="AP75" s="14"/>
      <c r="AQ75" s="14"/>
      <c r="AR75" s="14"/>
      <c r="AS75" s="14"/>
      <c r="AT75" s="14"/>
      <c r="AU75" s="14"/>
    </row>
    <row r="76" spans="1:47" ht="19.5" customHeight="1">
      <c r="A76" s="17"/>
      <c r="B76" s="86"/>
      <c r="C76" s="211" t="s">
        <v>187</v>
      </c>
      <c r="D76" s="212"/>
      <c r="E76" s="212"/>
      <c r="F76" s="212"/>
      <c r="G76" s="212"/>
      <c r="H76" s="212"/>
      <c r="I76" s="212"/>
      <c r="J76" s="212"/>
      <c r="K76" s="212"/>
      <c r="L76" s="212"/>
      <c r="M76" s="271">
        <f>IF(OR(B6="○",E6="○",U6="令和",AND(U6="平成",W6&gt;=27)),"※貴施設の場合移行特例は適用できません","")</f>
      </c>
      <c r="N76" s="271"/>
      <c r="O76" s="271"/>
      <c r="P76" s="271"/>
      <c r="Q76" s="271"/>
      <c r="R76" s="271"/>
      <c r="S76" s="271"/>
      <c r="T76" s="271"/>
      <c r="U76" s="271"/>
      <c r="V76" s="271"/>
      <c r="W76" s="271"/>
      <c r="X76" s="271"/>
      <c r="Y76" s="272"/>
      <c r="Z76" s="69"/>
      <c r="AA76" s="194"/>
      <c r="AB76" s="195"/>
      <c r="AC76" s="180"/>
      <c r="AD76" s="181"/>
      <c r="AE76" s="181"/>
      <c r="AF76" s="182"/>
      <c r="AG76" s="14"/>
      <c r="AH76" s="14"/>
      <c r="AI76" s="14"/>
      <c r="AJ76" s="14"/>
      <c r="AK76" s="14"/>
      <c r="AL76" s="14"/>
      <c r="AM76" s="14"/>
      <c r="AN76" s="14"/>
      <c r="AO76" s="14"/>
      <c r="AP76" s="14"/>
      <c r="AQ76" s="14"/>
      <c r="AR76" s="14"/>
      <c r="AS76" s="14"/>
      <c r="AT76" s="14"/>
      <c r="AU76" s="14"/>
    </row>
    <row r="77" spans="1:47" ht="19.5" customHeight="1">
      <c r="A77" s="17"/>
      <c r="B77" s="208" t="s">
        <v>13</v>
      </c>
      <c r="C77" s="209"/>
      <c r="D77" s="209"/>
      <c r="E77" s="209"/>
      <c r="F77" s="209"/>
      <c r="G77" s="209"/>
      <c r="H77" s="209"/>
      <c r="I77" s="209"/>
      <c r="J77" s="209"/>
      <c r="K77" s="209"/>
      <c r="L77" s="209"/>
      <c r="M77" s="209"/>
      <c r="N77" s="209"/>
      <c r="O77" s="209"/>
      <c r="P77" s="209"/>
      <c r="Q77" s="209"/>
      <c r="R77" s="209"/>
      <c r="S77" s="209"/>
      <c r="T77" s="209"/>
      <c r="U77" s="209"/>
      <c r="V77" s="210"/>
      <c r="W77" s="177" t="s">
        <v>14</v>
      </c>
      <c r="X77" s="177"/>
      <c r="Y77" s="177"/>
      <c r="Z77" s="1"/>
      <c r="AA77" s="194"/>
      <c r="AB77" s="195"/>
      <c r="AC77" s="180"/>
      <c r="AD77" s="181"/>
      <c r="AE77" s="181"/>
      <c r="AF77" s="182"/>
      <c r="AG77" s="14"/>
      <c r="AH77" s="14"/>
      <c r="AI77" s="14"/>
      <c r="AJ77" s="14"/>
      <c r="AK77" s="14"/>
      <c r="AL77" s="14"/>
      <c r="AM77" s="14"/>
      <c r="AN77" s="14"/>
      <c r="AO77" s="14"/>
      <c r="AP77" s="14"/>
      <c r="AQ77" s="14"/>
      <c r="AR77" s="14"/>
      <c r="AS77" s="14"/>
      <c r="AT77" s="14"/>
      <c r="AU77" s="14"/>
    </row>
    <row r="78" spans="1:47" ht="19.5" customHeight="1">
      <c r="A78" s="17"/>
      <c r="B78" s="23" t="s">
        <v>87</v>
      </c>
      <c r="C78" s="245" t="str">
        <f>IF(U19=1,"180㎡","320㎡＋100㎡×（学級数－２)")</f>
        <v>320㎡＋100㎡×（学級数－２)</v>
      </c>
      <c r="D78" s="246"/>
      <c r="E78" s="246"/>
      <c r="F78" s="246"/>
      <c r="G78" s="246"/>
      <c r="H78" s="246"/>
      <c r="I78" s="246"/>
      <c r="J78" s="246"/>
      <c r="K78" s="246"/>
      <c r="L78" s="246"/>
      <c r="M78" s="43" t="s">
        <v>91</v>
      </c>
      <c r="N78" s="247">
        <f>IF(U19=1,180,320+100*(U19-2))</f>
        <v>120</v>
      </c>
      <c r="O78" s="247"/>
      <c r="P78" s="247"/>
      <c r="Q78" s="247"/>
      <c r="R78" s="44"/>
      <c r="S78" s="249" t="s">
        <v>133</v>
      </c>
      <c r="T78" s="252">
        <f>N78+N79+N80</f>
        <v>120</v>
      </c>
      <c r="U78" s="252"/>
      <c r="V78" s="253"/>
      <c r="W78" s="233"/>
      <c r="X78" s="234"/>
      <c r="Y78" s="235"/>
      <c r="Z78" s="1"/>
      <c r="AA78" s="194"/>
      <c r="AB78" s="195"/>
      <c r="AC78" s="180"/>
      <c r="AD78" s="181"/>
      <c r="AE78" s="181"/>
      <c r="AF78" s="182"/>
      <c r="AG78" s="14"/>
      <c r="AH78" s="14"/>
      <c r="AI78" s="14"/>
      <c r="AJ78" s="14"/>
      <c r="AK78" s="14"/>
      <c r="AL78" s="14"/>
      <c r="AM78" s="14"/>
      <c r="AN78" s="14"/>
      <c r="AO78" s="14"/>
      <c r="AP78" s="14"/>
      <c r="AQ78" s="14"/>
      <c r="AR78" s="14"/>
      <c r="AS78" s="14"/>
      <c r="AT78" s="14"/>
      <c r="AU78" s="14"/>
    </row>
    <row r="79" spans="1:47" ht="19.5" customHeight="1">
      <c r="A79" s="17"/>
      <c r="B79" s="17" t="s">
        <v>88</v>
      </c>
      <c r="C79" s="243" t="s">
        <v>86</v>
      </c>
      <c r="D79" s="243"/>
      <c r="E79" s="243"/>
      <c r="F79" s="243"/>
      <c r="G79" s="243"/>
      <c r="H79" s="243"/>
      <c r="I79" s="243"/>
      <c r="J79" s="243"/>
      <c r="K79" s="243"/>
      <c r="L79" s="243"/>
      <c r="M79" s="3" t="s">
        <v>91</v>
      </c>
      <c r="N79" s="248">
        <f>K15*1.98</f>
        <v>0</v>
      </c>
      <c r="O79" s="248"/>
      <c r="P79" s="248"/>
      <c r="Q79" s="248"/>
      <c r="R79" s="45"/>
      <c r="S79" s="250"/>
      <c r="T79" s="254"/>
      <c r="U79" s="254"/>
      <c r="V79" s="255"/>
      <c r="W79" s="236"/>
      <c r="X79" s="237"/>
      <c r="Y79" s="238"/>
      <c r="Z79" s="1"/>
      <c r="AA79" s="194"/>
      <c r="AB79" s="195"/>
      <c r="AC79" s="180"/>
      <c r="AD79" s="181"/>
      <c r="AE79" s="181"/>
      <c r="AF79" s="182"/>
      <c r="AG79" s="14"/>
      <c r="AH79" s="14"/>
      <c r="AI79" s="14"/>
      <c r="AJ79" s="14"/>
      <c r="AK79" s="14"/>
      <c r="AL79" s="14"/>
      <c r="AM79" s="14"/>
      <c r="AN79" s="14"/>
      <c r="AO79" s="14"/>
      <c r="AP79" s="14"/>
      <c r="AQ79" s="14"/>
      <c r="AR79" s="14"/>
      <c r="AS79" s="14"/>
      <c r="AT79" s="14"/>
      <c r="AU79" s="14"/>
    </row>
    <row r="80" spans="1:47" ht="19.5" customHeight="1">
      <c r="A80" s="17"/>
      <c r="B80" s="18" t="s">
        <v>89</v>
      </c>
      <c r="C80" s="244" t="s">
        <v>90</v>
      </c>
      <c r="D80" s="244"/>
      <c r="E80" s="244"/>
      <c r="F80" s="244"/>
      <c r="G80" s="244"/>
      <c r="H80" s="244"/>
      <c r="I80" s="244"/>
      <c r="J80" s="244"/>
      <c r="K80" s="244"/>
      <c r="L80" s="244"/>
      <c r="M80" s="26" t="s">
        <v>91</v>
      </c>
      <c r="N80" s="232">
        <f>(E15+H15)*3.3</f>
        <v>0</v>
      </c>
      <c r="O80" s="232"/>
      <c r="P80" s="232"/>
      <c r="Q80" s="232"/>
      <c r="R80" s="46"/>
      <c r="S80" s="251"/>
      <c r="T80" s="256"/>
      <c r="U80" s="256"/>
      <c r="V80" s="257"/>
      <c r="W80" s="239"/>
      <c r="X80" s="240"/>
      <c r="Y80" s="241"/>
      <c r="Z80" s="1"/>
      <c r="AA80" s="194"/>
      <c r="AB80" s="195"/>
      <c r="AC80" s="180"/>
      <c r="AD80" s="181"/>
      <c r="AE80" s="181"/>
      <c r="AF80" s="182"/>
      <c r="AG80" s="14"/>
      <c r="AH80" s="14"/>
      <c r="AI80" s="14"/>
      <c r="AJ80" s="14"/>
      <c r="AK80" s="14"/>
      <c r="AL80" s="14"/>
      <c r="AM80" s="14"/>
      <c r="AN80" s="14"/>
      <c r="AO80" s="14"/>
      <c r="AP80" s="14"/>
      <c r="AQ80" s="14"/>
      <c r="AR80" s="14"/>
      <c r="AS80" s="14"/>
      <c r="AT80" s="14"/>
      <c r="AU80" s="14"/>
    </row>
    <row r="81" spans="1:47" ht="15.75" customHeight="1">
      <c r="A81" s="18"/>
      <c r="B81" s="105">
        <f>IF(AND(L6="○",B76="○"),"※保育所からの移行で特例を適用する場合、４③・④の保育室等の面積が基準以上なら適です","")</f>
      </c>
      <c r="C81" s="19"/>
      <c r="D81" s="19"/>
      <c r="E81" s="19"/>
      <c r="F81" s="19"/>
      <c r="G81" s="19"/>
      <c r="H81" s="19"/>
      <c r="I81" s="19"/>
      <c r="J81" s="19"/>
      <c r="K81" s="19"/>
      <c r="L81" s="19"/>
      <c r="M81" s="19"/>
      <c r="N81" s="19"/>
      <c r="O81" s="19"/>
      <c r="P81" s="19"/>
      <c r="Q81" s="19"/>
      <c r="R81" s="19"/>
      <c r="S81" s="19"/>
      <c r="T81" s="19"/>
      <c r="U81" s="19"/>
      <c r="V81" s="19"/>
      <c r="W81" s="19"/>
      <c r="X81" s="19"/>
      <c r="Y81" s="19"/>
      <c r="Z81" s="19"/>
      <c r="AA81" s="196"/>
      <c r="AB81" s="197"/>
      <c r="AC81" s="180"/>
      <c r="AD81" s="181"/>
      <c r="AE81" s="181"/>
      <c r="AF81" s="182"/>
      <c r="AG81" s="14"/>
      <c r="AH81" s="14"/>
      <c r="AI81" s="14"/>
      <c r="AJ81" s="14"/>
      <c r="AK81" s="14"/>
      <c r="AL81" s="14"/>
      <c r="AM81" s="14"/>
      <c r="AN81" s="14"/>
      <c r="AO81" s="14"/>
      <c r="AP81" s="14"/>
      <c r="AQ81" s="14"/>
      <c r="AR81" s="14"/>
      <c r="AS81" s="14"/>
      <c r="AT81" s="14"/>
      <c r="AU81" s="14"/>
    </row>
    <row r="82" spans="1:47" ht="19.5" customHeight="1">
      <c r="A82" s="23" t="s">
        <v>131</v>
      </c>
      <c r="B82" s="185" t="s">
        <v>132</v>
      </c>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92" t="str">
        <f>IF(W85&gt;=T85,"適","否")</f>
        <v>否</v>
      </c>
      <c r="AB82" s="193"/>
      <c r="AC82" s="180" t="s">
        <v>198</v>
      </c>
      <c r="AD82" s="181"/>
      <c r="AE82" s="181"/>
      <c r="AF82" s="182"/>
      <c r="AG82" s="14"/>
      <c r="AH82" s="14"/>
      <c r="AI82" s="14"/>
      <c r="AJ82" s="14"/>
      <c r="AK82" s="14"/>
      <c r="AL82" s="14"/>
      <c r="AM82" s="14"/>
      <c r="AN82" s="14"/>
      <c r="AO82" s="14"/>
      <c r="AP82" s="14"/>
      <c r="AQ82" s="14"/>
      <c r="AR82" s="14"/>
      <c r="AS82" s="14"/>
      <c r="AT82" s="14"/>
      <c r="AU82" s="14"/>
    </row>
    <row r="83" spans="1:47" ht="19.5" customHeight="1">
      <c r="A83" s="17"/>
      <c r="B83" s="12"/>
      <c r="C83" s="211" t="s">
        <v>199</v>
      </c>
      <c r="D83" s="212"/>
      <c r="E83" s="212"/>
      <c r="F83" s="212"/>
      <c r="G83" s="212"/>
      <c r="H83" s="212"/>
      <c r="I83" s="212"/>
      <c r="J83" s="212"/>
      <c r="K83" s="212"/>
      <c r="L83" s="212"/>
      <c r="M83" s="271">
        <f>IF(OR(B6="○",U6="令和",AND(U6="平成",W6&gt;=27)),"※貴施設の場合移行特例は適用できません","")</f>
      </c>
      <c r="N83" s="271"/>
      <c r="O83" s="271"/>
      <c r="P83" s="271"/>
      <c r="Q83" s="271"/>
      <c r="R83" s="271"/>
      <c r="S83" s="271"/>
      <c r="T83" s="271"/>
      <c r="U83" s="271"/>
      <c r="V83" s="271"/>
      <c r="W83" s="271"/>
      <c r="X83" s="271"/>
      <c r="Y83" s="272"/>
      <c r="Z83" s="1"/>
      <c r="AA83" s="194"/>
      <c r="AB83" s="195"/>
      <c r="AC83" s="180"/>
      <c r="AD83" s="181"/>
      <c r="AE83" s="181"/>
      <c r="AF83" s="182"/>
      <c r="AG83" s="14"/>
      <c r="AH83" s="14"/>
      <c r="AI83" s="14"/>
      <c r="AJ83" s="14"/>
      <c r="AK83" s="14"/>
      <c r="AL83" s="14"/>
      <c r="AM83" s="14"/>
      <c r="AN83" s="14"/>
      <c r="AO83" s="14"/>
      <c r="AP83" s="14"/>
      <c r="AQ83" s="14"/>
      <c r="AR83" s="14"/>
      <c r="AS83" s="14"/>
      <c r="AT83" s="14"/>
      <c r="AU83" s="14"/>
    </row>
    <row r="84" spans="1:47" ht="19.5" customHeight="1">
      <c r="A84" s="17"/>
      <c r="B84" s="208" t="s">
        <v>188</v>
      </c>
      <c r="C84" s="209"/>
      <c r="D84" s="209"/>
      <c r="E84" s="209"/>
      <c r="F84" s="209"/>
      <c r="G84" s="209"/>
      <c r="H84" s="209"/>
      <c r="I84" s="209"/>
      <c r="J84" s="209"/>
      <c r="K84" s="209"/>
      <c r="L84" s="209"/>
      <c r="M84" s="209"/>
      <c r="N84" s="209"/>
      <c r="O84" s="209"/>
      <c r="P84" s="209"/>
      <c r="Q84" s="209"/>
      <c r="R84" s="209"/>
      <c r="S84" s="209"/>
      <c r="T84" s="209"/>
      <c r="U84" s="209"/>
      <c r="V84" s="210"/>
      <c r="W84" s="208" t="s">
        <v>14</v>
      </c>
      <c r="X84" s="209"/>
      <c r="Y84" s="210"/>
      <c r="Z84" s="1"/>
      <c r="AA84" s="194"/>
      <c r="AB84" s="195"/>
      <c r="AC84" s="180"/>
      <c r="AD84" s="181"/>
      <c r="AE84" s="181"/>
      <c r="AF84" s="182"/>
      <c r="AG84" s="14"/>
      <c r="AH84" s="14"/>
      <c r="AI84" s="14"/>
      <c r="AJ84" s="14"/>
      <c r="AK84" s="14"/>
      <c r="AL84" s="14"/>
      <c r="AM84" s="14"/>
      <c r="AN84" s="14"/>
      <c r="AO84" s="14"/>
      <c r="AP84" s="14"/>
      <c r="AQ84" s="14"/>
      <c r="AR84" s="14"/>
      <c r="AS84" s="14"/>
      <c r="AT84" s="14"/>
      <c r="AU84" s="14"/>
    </row>
    <row r="85" spans="1:47" ht="19.5" customHeight="1">
      <c r="A85" s="17"/>
      <c r="B85" s="23" t="s">
        <v>17</v>
      </c>
      <c r="C85" s="246" t="str">
        <f>IF(AND(L6="○",B83="○"),"―",IF(U19&lt;=2,"330㎡＋30㎡×（学級数－１）","400㎡＋80㎡×（学級数－３)"))</f>
        <v>330㎡＋30㎡×（学級数－１）</v>
      </c>
      <c r="D85" s="246"/>
      <c r="E85" s="246"/>
      <c r="F85" s="246"/>
      <c r="G85" s="246"/>
      <c r="H85" s="246"/>
      <c r="I85" s="246"/>
      <c r="J85" s="246"/>
      <c r="K85" s="246"/>
      <c r="L85" s="246"/>
      <c r="M85" s="43" t="s">
        <v>18</v>
      </c>
      <c r="N85" s="352">
        <f>IF(OR(AND(L6="○",B83="○"),U19=""),0,IF(U19&lt;=2,330+30*(U19-1),400+80*(U19-3)))</f>
        <v>300</v>
      </c>
      <c r="O85" s="352"/>
      <c r="P85" s="352"/>
      <c r="Q85" s="352"/>
      <c r="R85" s="44"/>
      <c r="S85" s="353" t="s">
        <v>133</v>
      </c>
      <c r="T85" s="252">
        <f>IF(N85&gt;N86,N85+N87,N86+N87)</f>
        <v>300</v>
      </c>
      <c r="U85" s="252"/>
      <c r="V85" s="253"/>
      <c r="W85" s="233"/>
      <c r="X85" s="234"/>
      <c r="Y85" s="235"/>
      <c r="Z85" s="231"/>
      <c r="AA85" s="194"/>
      <c r="AB85" s="195"/>
      <c r="AC85" s="180"/>
      <c r="AD85" s="181"/>
      <c r="AE85" s="181"/>
      <c r="AF85" s="182"/>
      <c r="AG85" s="14"/>
      <c r="AH85" s="14"/>
      <c r="AI85" s="14"/>
      <c r="AJ85" s="14"/>
      <c r="AK85" s="14"/>
      <c r="AL85" s="14"/>
      <c r="AM85" s="14"/>
      <c r="AN85" s="14"/>
      <c r="AO85" s="14"/>
      <c r="AP85" s="14"/>
      <c r="AQ85" s="14"/>
      <c r="AR85" s="14"/>
      <c r="AS85" s="14"/>
      <c r="AT85" s="14"/>
      <c r="AU85" s="14"/>
    </row>
    <row r="86" spans="1:47" ht="19.5" customHeight="1">
      <c r="A86" s="17"/>
      <c r="B86" s="17" t="s">
        <v>16</v>
      </c>
      <c r="C86" s="243" t="str">
        <f>IF(AND(E6="○",B83="○"),"―","３歳以上の園児×3.3㎡")</f>
        <v>３歳以上の園児×3.3㎡</v>
      </c>
      <c r="D86" s="243"/>
      <c r="E86" s="243"/>
      <c r="F86" s="243"/>
      <c r="G86" s="243"/>
      <c r="H86" s="243"/>
      <c r="I86" s="243"/>
      <c r="J86" s="243"/>
      <c r="K86" s="243"/>
      <c r="L86" s="243"/>
      <c r="M86" s="75" t="s">
        <v>18</v>
      </c>
      <c r="N86" s="248">
        <f>IF(AND(E6="○",B83="○"),0,(N15+Q15+T15)*3.3)</f>
        <v>0</v>
      </c>
      <c r="O86" s="248"/>
      <c r="P86" s="248"/>
      <c r="Q86" s="248"/>
      <c r="R86" s="45"/>
      <c r="S86" s="354"/>
      <c r="T86" s="254"/>
      <c r="U86" s="254"/>
      <c r="V86" s="255"/>
      <c r="W86" s="236"/>
      <c r="X86" s="237"/>
      <c r="Y86" s="238"/>
      <c r="Z86" s="231"/>
      <c r="AA86" s="194"/>
      <c r="AB86" s="195"/>
      <c r="AC86" s="180"/>
      <c r="AD86" s="181"/>
      <c r="AE86" s="181"/>
      <c r="AF86" s="182"/>
      <c r="AG86" s="14"/>
      <c r="AH86" s="14"/>
      <c r="AI86" s="14"/>
      <c r="AJ86" s="14"/>
      <c r="AK86" s="14"/>
      <c r="AL86" s="14"/>
      <c r="AM86" s="14"/>
      <c r="AN86" s="14"/>
      <c r="AO86" s="14"/>
      <c r="AP86" s="14"/>
      <c r="AQ86" s="14"/>
      <c r="AR86" s="14"/>
      <c r="AS86" s="14"/>
      <c r="AT86" s="14"/>
      <c r="AU86" s="14"/>
    </row>
    <row r="87" spans="1:47" ht="19.5" customHeight="1">
      <c r="A87" s="17"/>
      <c r="B87" s="18" t="s">
        <v>15</v>
      </c>
      <c r="C87" s="244" t="s">
        <v>92</v>
      </c>
      <c r="D87" s="244"/>
      <c r="E87" s="244"/>
      <c r="F87" s="244"/>
      <c r="G87" s="244"/>
      <c r="H87" s="244"/>
      <c r="I87" s="244"/>
      <c r="J87" s="244"/>
      <c r="K87" s="244"/>
      <c r="L87" s="244"/>
      <c r="M87" s="26" t="s">
        <v>18</v>
      </c>
      <c r="N87" s="232">
        <f>(H15+K15)*3.3</f>
        <v>0</v>
      </c>
      <c r="O87" s="232"/>
      <c r="P87" s="232"/>
      <c r="Q87" s="232"/>
      <c r="R87" s="46"/>
      <c r="S87" s="355"/>
      <c r="T87" s="256"/>
      <c r="U87" s="256"/>
      <c r="V87" s="257"/>
      <c r="W87" s="239"/>
      <c r="X87" s="240"/>
      <c r="Y87" s="241"/>
      <c r="Z87" s="61"/>
      <c r="AA87" s="194"/>
      <c r="AB87" s="195"/>
      <c r="AC87" s="180"/>
      <c r="AD87" s="181"/>
      <c r="AE87" s="181"/>
      <c r="AF87" s="182"/>
      <c r="AG87" s="14"/>
      <c r="AH87" s="14"/>
      <c r="AI87" s="14"/>
      <c r="AJ87" s="14"/>
      <c r="AK87" s="14"/>
      <c r="AL87" s="14"/>
      <c r="AM87" s="14"/>
      <c r="AN87" s="14"/>
      <c r="AO87" s="14"/>
      <c r="AP87" s="14"/>
      <c r="AQ87" s="14"/>
      <c r="AR87" s="14"/>
      <c r="AS87" s="14"/>
      <c r="AT87" s="14"/>
      <c r="AU87" s="14"/>
    </row>
    <row r="88" spans="1:47" ht="19.5" customHeight="1">
      <c r="A88" s="18"/>
      <c r="B88" s="48"/>
      <c r="C88" s="242"/>
      <c r="D88" s="242"/>
      <c r="E88" s="242"/>
      <c r="F88" s="242"/>
      <c r="G88" s="242"/>
      <c r="H88" s="242"/>
      <c r="I88" s="242"/>
      <c r="J88" s="242"/>
      <c r="K88" s="242"/>
      <c r="L88" s="242"/>
      <c r="M88" s="242"/>
      <c r="N88" s="242"/>
      <c r="O88" s="242"/>
      <c r="P88" s="242"/>
      <c r="Q88" s="242"/>
      <c r="R88" s="242"/>
      <c r="S88" s="242"/>
      <c r="T88" s="242"/>
      <c r="U88" s="242"/>
      <c r="V88" s="242"/>
      <c r="W88" s="242"/>
      <c r="X88" s="19"/>
      <c r="Y88" s="19"/>
      <c r="Z88" s="19"/>
      <c r="AA88" s="196"/>
      <c r="AB88" s="197"/>
      <c r="AC88" s="180"/>
      <c r="AD88" s="181"/>
      <c r="AE88" s="181"/>
      <c r="AF88" s="182"/>
      <c r="AG88" s="14"/>
      <c r="AH88" s="14"/>
      <c r="AI88" s="14"/>
      <c r="AJ88" s="14"/>
      <c r="AK88" s="14"/>
      <c r="AL88" s="14"/>
      <c r="AM88" s="14"/>
      <c r="AN88" s="14"/>
      <c r="AO88" s="14"/>
      <c r="AP88" s="14"/>
      <c r="AQ88" s="14"/>
      <c r="AR88" s="14"/>
      <c r="AS88" s="14"/>
      <c r="AT88" s="14"/>
      <c r="AU88" s="14"/>
    </row>
    <row r="89" spans="1:47" ht="19.5" customHeight="1">
      <c r="A89" s="23" t="s">
        <v>134</v>
      </c>
      <c r="B89" s="185" t="s">
        <v>140</v>
      </c>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92" t="str">
        <f>IF(T91+T92&lt;=W91+W92,"適","否")</f>
        <v>適</v>
      </c>
      <c r="AB89" s="193"/>
      <c r="AC89" s="215" t="s">
        <v>200</v>
      </c>
      <c r="AD89" s="284"/>
      <c r="AE89" s="284"/>
      <c r="AF89" s="285"/>
      <c r="AG89" s="14"/>
      <c r="AH89" s="14"/>
      <c r="AI89" s="14"/>
      <c r="AJ89" s="14"/>
      <c r="AK89" s="14"/>
      <c r="AL89" s="14"/>
      <c r="AM89" s="14"/>
      <c r="AN89" s="14"/>
      <c r="AO89" s="14"/>
      <c r="AP89" s="14"/>
      <c r="AQ89" s="14"/>
      <c r="AR89" s="14"/>
      <c r="AS89" s="14"/>
      <c r="AT89" s="14"/>
      <c r="AU89" s="14"/>
    </row>
    <row r="90" spans="1:47" ht="19.5" customHeight="1">
      <c r="A90" s="17"/>
      <c r="B90" s="208" t="s">
        <v>23</v>
      </c>
      <c r="C90" s="209"/>
      <c r="D90" s="209"/>
      <c r="E90" s="209"/>
      <c r="F90" s="209"/>
      <c r="G90" s="209"/>
      <c r="H90" s="209"/>
      <c r="I90" s="210"/>
      <c r="J90" s="208" t="s">
        <v>13</v>
      </c>
      <c r="K90" s="209"/>
      <c r="L90" s="209"/>
      <c r="M90" s="209"/>
      <c r="N90" s="209"/>
      <c r="O90" s="209"/>
      <c r="P90" s="209"/>
      <c r="Q90" s="209"/>
      <c r="R90" s="209"/>
      <c r="S90" s="209"/>
      <c r="T90" s="209"/>
      <c r="U90" s="209"/>
      <c r="V90" s="210"/>
      <c r="W90" s="208" t="s">
        <v>14</v>
      </c>
      <c r="X90" s="209"/>
      <c r="Y90" s="210"/>
      <c r="Z90" s="1"/>
      <c r="AA90" s="194"/>
      <c r="AB90" s="195"/>
      <c r="AC90" s="218"/>
      <c r="AD90" s="286"/>
      <c r="AE90" s="286"/>
      <c r="AF90" s="287"/>
      <c r="AG90" s="14"/>
      <c r="AH90" s="14"/>
      <c r="AI90" s="14"/>
      <c r="AJ90" s="14"/>
      <c r="AK90" s="14"/>
      <c r="AL90" s="14"/>
      <c r="AM90" s="14"/>
      <c r="AN90" s="14"/>
      <c r="AO90" s="14"/>
      <c r="AP90" s="14"/>
      <c r="AQ90" s="14"/>
      <c r="AR90" s="14"/>
      <c r="AS90" s="14"/>
      <c r="AT90" s="14"/>
      <c r="AU90" s="14"/>
    </row>
    <row r="91" spans="1:47" ht="19.5" customHeight="1">
      <c r="A91" s="17"/>
      <c r="B91" s="205" t="s">
        <v>0</v>
      </c>
      <c r="C91" s="206"/>
      <c r="D91" s="206"/>
      <c r="E91" s="206"/>
      <c r="F91" s="206"/>
      <c r="G91" s="206"/>
      <c r="H91" s="206"/>
      <c r="I91" s="207"/>
      <c r="J91" s="213" t="s">
        <v>21</v>
      </c>
      <c r="K91" s="214"/>
      <c r="L91" s="214"/>
      <c r="M91" s="214"/>
      <c r="N91" s="214"/>
      <c r="O91" s="214"/>
      <c r="P91" s="214"/>
      <c r="Q91" s="214"/>
      <c r="R91" s="47" t="s">
        <v>18</v>
      </c>
      <c r="S91" s="49"/>
      <c r="T91" s="359">
        <f>E15*3.3</f>
        <v>0</v>
      </c>
      <c r="U91" s="359"/>
      <c r="V91" s="360"/>
      <c r="W91" s="356"/>
      <c r="X91" s="356"/>
      <c r="Y91" s="356"/>
      <c r="Z91" s="1"/>
      <c r="AA91" s="194"/>
      <c r="AB91" s="195"/>
      <c r="AC91" s="218"/>
      <c r="AD91" s="286"/>
      <c r="AE91" s="286"/>
      <c r="AF91" s="287"/>
      <c r="AG91" s="14"/>
      <c r="AH91" s="14"/>
      <c r="AI91" s="14"/>
      <c r="AJ91" s="14"/>
      <c r="AK91" s="14"/>
      <c r="AL91" s="14"/>
      <c r="AM91" s="14"/>
      <c r="AN91" s="14"/>
      <c r="AO91" s="14"/>
      <c r="AP91" s="14"/>
      <c r="AQ91" s="14"/>
      <c r="AR91" s="14"/>
      <c r="AS91" s="14"/>
      <c r="AT91" s="14"/>
      <c r="AU91" s="14"/>
    </row>
    <row r="92" spans="1:47" ht="19.5" customHeight="1">
      <c r="A92" s="17"/>
      <c r="B92" s="205" t="s">
        <v>1</v>
      </c>
      <c r="C92" s="206"/>
      <c r="D92" s="206"/>
      <c r="E92" s="206"/>
      <c r="F92" s="206"/>
      <c r="G92" s="206"/>
      <c r="H92" s="206"/>
      <c r="I92" s="207"/>
      <c r="J92" s="213" t="s">
        <v>22</v>
      </c>
      <c r="K92" s="214"/>
      <c r="L92" s="214"/>
      <c r="M92" s="214"/>
      <c r="N92" s="214"/>
      <c r="O92" s="214"/>
      <c r="P92" s="214"/>
      <c r="Q92" s="214"/>
      <c r="R92" s="47" t="s">
        <v>18</v>
      </c>
      <c r="S92" s="49"/>
      <c r="T92" s="359">
        <f>H15*3.3</f>
        <v>0</v>
      </c>
      <c r="U92" s="359"/>
      <c r="V92" s="360"/>
      <c r="W92" s="356"/>
      <c r="X92" s="356"/>
      <c r="Y92" s="356"/>
      <c r="Z92" s="1"/>
      <c r="AA92" s="194"/>
      <c r="AB92" s="195"/>
      <c r="AC92" s="218"/>
      <c r="AD92" s="286"/>
      <c r="AE92" s="286"/>
      <c r="AF92" s="287"/>
      <c r="AG92" s="14"/>
      <c r="AH92" s="14"/>
      <c r="AI92" s="14"/>
      <c r="AJ92" s="14"/>
      <c r="AK92" s="14"/>
      <c r="AL92" s="14"/>
      <c r="AM92" s="14"/>
      <c r="AN92" s="14"/>
      <c r="AO92" s="14"/>
      <c r="AP92" s="14"/>
      <c r="AQ92" s="14"/>
      <c r="AR92" s="14"/>
      <c r="AS92" s="14"/>
      <c r="AT92" s="14"/>
      <c r="AU92" s="14"/>
    </row>
    <row r="93" spans="1:47" ht="9.75" customHeight="1">
      <c r="A93" s="18"/>
      <c r="B93" s="26"/>
      <c r="C93" s="50"/>
      <c r="D93" s="50"/>
      <c r="E93" s="50"/>
      <c r="F93" s="50"/>
      <c r="G93" s="50"/>
      <c r="H93" s="50"/>
      <c r="I93" s="50"/>
      <c r="J93" s="51"/>
      <c r="K93" s="51"/>
      <c r="L93" s="51"/>
      <c r="M93" s="51"/>
      <c r="N93" s="51"/>
      <c r="O93" s="51"/>
      <c r="P93" s="51"/>
      <c r="Q93" s="51"/>
      <c r="R93" s="26"/>
      <c r="S93" s="50"/>
      <c r="T93" s="52"/>
      <c r="U93" s="52"/>
      <c r="V93" s="52"/>
      <c r="W93" s="52"/>
      <c r="X93" s="52"/>
      <c r="Y93" s="52"/>
      <c r="Z93" s="19"/>
      <c r="AA93" s="196"/>
      <c r="AB93" s="197"/>
      <c r="AC93" s="218"/>
      <c r="AD93" s="286"/>
      <c r="AE93" s="286"/>
      <c r="AF93" s="287"/>
      <c r="AG93" s="14"/>
      <c r="AH93" s="14"/>
      <c r="AI93" s="14"/>
      <c r="AJ93" s="14"/>
      <c r="AK93" s="14"/>
      <c r="AL93" s="14"/>
      <c r="AM93" s="14"/>
      <c r="AN93" s="14"/>
      <c r="AO93" s="14"/>
      <c r="AP93" s="14"/>
      <c r="AQ93" s="14"/>
      <c r="AR93" s="14"/>
      <c r="AS93" s="14"/>
      <c r="AT93" s="14"/>
      <c r="AU93" s="14"/>
    </row>
    <row r="94" spans="1:47" ht="19.5" customHeight="1">
      <c r="A94" s="23" t="s">
        <v>139</v>
      </c>
      <c r="B94" s="185" t="s">
        <v>141</v>
      </c>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6"/>
      <c r="AA94" s="382" t="str">
        <f>IF(OR(B95="○",P97&lt;=W99),"適","否")</f>
        <v>適</v>
      </c>
      <c r="AB94" s="193"/>
      <c r="AC94" s="218"/>
      <c r="AD94" s="286"/>
      <c r="AE94" s="286"/>
      <c r="AF94" s="287"/>
      <c r="AG94" s="14"/>
      <c r="AH94" s="14"/>
      <c r="AI94" s="14"/>
      <c r="AJ94" s="14"/>
      <c r="AK94" s="14"/>
      <c r="AL94" s="14"/>
      <c r="AM94" s="14"/>
      <c r="AN94" s="14"/>
      <c r="AO94" s="14"/>
      <c r="AP94" s="14"/>
      <c r="AQ94" s="14"/>
      <c r="AR94" s="14"/>
      <c r="AS94" s="14"/>
      <c r="AT94" s="14"/>
      <c r="AU94" s="14"/>
    </row>
    <row r="95" spans="1:47" ht="19.5" customHeight="1">
      <c r="A95" s="17"/>
      <c r="B95" s="12"/>
      <c r="C95" s="211" t="s">
        <v>20</v>
      </c>
      <c r="D95" s="212"/>
      <c r="E95" s="212"/>
      <c r="F95" s="212"/>
      <c r="G95" s="212"/>
      <c r="H95" s="212"/>
      <c r="I95" s="212"/>
      <c r="J95" s="212"/>
      <c r="K95" s="212"/>
      <c r="L95" s="212"/>
      <c r="M95" s="212"/>
      <c r="N95" s="212"/>
      <c r="O95" s="357">
        <f>IF(OR(B6="○",L6="○",U6="令和",AND(U6="平成",W6&gt;=27)),"※貴施設の場合移行特例は適用できません","")</f>
      </c>
      <c r="P95" s="357"/>
      <c r="Q95" s="357"/>
      <c r="R95" s="357"/>
      <c r="S95" s="357"/>
      <c r="T95" s="357"/>
      <c r="U95" s="357"/>
      <c r="V95" s="357"/>
      <c r="W95" s="357"/>
      <c r="X95" s="357"/>
      <c r="Y95" s="358"/>
      <c r="Z95" s="1"/>
      <c r="AA95" s="194"/>
      <c r="AB95" s="195"/>
      <c r="AC95" s="218"/>
      <c r="AD95" s="286"/>
      <c r="AE95" s="286"/>
      <c r="AF95" s="287"/>
      <c r="AG95" s="14"/>
      <c r="AH95" s="14"/>
      <c r="AI95" s="14"/>
      <c r="AJ95" s="14"/>
      <c r="AK95" s="14"/>
      <c r="AL95" s="14"/>
      <c r="AM95" s="14"/>
      <c r="AN95" s="14"/>
      <c r="AO95" s="14"/>
      <c r="AP95" s="14"/>
      <c r="AQ95" s="14"/>
      <c r="AR95" s="14"/>
      <c r="AS95" s="14"/>
      <c r="AT95" s="14"/>
      <c r="AU95" s="14"/>
    </row>
    <row r="96" spans="1:47" ht="19.5" customHeight="1">
      <c r="A96" s="17"/>
      <c r="B96" s="208" t="s">
        <v>23</v>
      </c>
      <c r="C96" s="209"/>
      <c r="D96" s="209"/>
      <c r="E96" s="209"/>
      <c r="F96" s="209"/>
      <c r="G96" s="210"/>
      <c r="H96" s="208" t="s">
        <v>13</v>
      </c>
      <c r="I96" s="209"/>
      <c r="J96" s="209"/>
      <c r="K96" s="209"/>
      <c r="L96" s="209"/>
      <c r="M96" s="209"/>
      <c r="N96" s="209"/>
      <c r="O96" s="209"/>
      <c r="P96" s="209"/>
      <c r="Q96" s="209"/>
      <c r="R96" s="209"/>
      <c r="S96" s="210"/>
      <c r="T96" s="208" t="s">
        <v>14</v>
      </c>
      <c r="U96" s="209"/>
      <c r="V96" s="209"/>
      <c r="W96" s="209"/>
      <c r="X96" s="209"/>
      <c r="Y96" s="210"/>
      <c r="Z96" s="1"/>
      <c r="AA96" s="194"/>
      <c r="AB96" s="195"/>
      <c r="AC96" s="218"/>
      <c r="AD96" s="286"/>
      <c r="AE96" s="286"/>
      <c r="AF96" s="287"/>
      <c r="AG96" s="14"/>
      <c r="AH96" s="14"/>
      <c r="AI96" s="14"/>
      <c r="AJ96" s="14"/>
      <c r="AK96" s="14"/>
      <c r="AL96" s="14"/>
      <c r="AM96" s="14"/>
      <c r="AN96" s="14"/>
      <c r="AO96" s="14"/>
      <c r="AP96" s="14"/>
      <c r="AQ96" s="14"/>
      <c r="AR96" s="14"/>
      <c r="AS96" s="14"/>
      <c r="AT96" s="14"/>
      <c r="AU96" s="14"/>
    </row>
    <row r="97" spans="1:47" ht="19.5" customHeight="1">
      <c r="A97" s="17"/>
      <c r="B97" s="372" t="s">
        <v>2</v>
      </c>
      <c r="C97" s="373"/>
      <c r="D97" s="373"/>
      <c r="E97" s="373"/>
      <c r="F97" s="373"/>
      <c r="G97" s="374"/>
      <c r="H97" s="372" t="str">
        <f>IF(AND(E6="○",B95="○"),"園舎の面積のうちＡを満たせば可","２歳以上の園児×1.98㎡")</f>
        <v>２歳以上の園児×1.98㎡</v>
      </c>
      <c r="I97" s="373"/>
      <c r="J97" s="373"/>
      <c r="K97" s="373"/>
      <c r="L97" s="373"/>
      <c r="M97" s="373"/>
      <c r="N97" s="373"/>
      <c r="O97" s="379" t="str">
        <f>IF(B95="○","⇒","＝")</f>
        <v>＝</v>
      </c>
      <c r="P97" s="249">
        <f>IF(B95="○","－",SUM(K15:V15)*1.98)</f>
        <v>0</v>
      </c>
      <c r="Q97" s="249"/>
      <c r="R97" s="249"/>
      <c r="S97" s="249"/>
      <c r="T97" s="368" t="s">
        <v>251</v>
      </c>
      <c r="U97" s="369"/>
      <c r="V97" s="370"/>
      <c r="W97" s="364"/>
      <c r="X97" s="356"/>
      <c r="Y97" s="356"/>
      <c r="Z97" s="1"/>
      <c r="AA97" s="194"/>
      <c r="AB97" s="195"/>
      <c r="AC97" s="218"/>
      <c r="AD97" s="286"/>
      <c r="AE97" s="286"/>
      <c r="AF97" s="287"/>
      <c r="AG97" s="14"/>
      <c r="AH97" s="14"/>
      <c r="AI97" s="14"/>
      <c r="AJ97" s="14"/>
      <c r="AK97" s="14"/>
      <c r="AL97" s="14"/>
      <c r="AM97" s="14"/>
      <c r="AN97" s="14"/>
      <c r="AO97" s="14"/>
      <c r="AP97" s="14"/>
      <c r="AQ97" s="14"/>
      <c r="AR97" s="14"/>
      <c r="AS97" s="14"/>
      <c r="AT97" s="14"/>
      <c r="AU97" s="14"/>
    </row>
    <row r="98" spans="1:47" ht="19.5" customHeight="1">
      <c r="A98" s="17"/>
      <c r="B98" s="375"/>
      <c r="C98" s="243"/>
      <c r="D98" s="243"/>
      <c r="E98" s="243"/>
      <c r="F98" s="243"/>
      <c r="G98" s="376"/>
      <c r="H98" s="375"/>
      <c r="I98" s="243"/>
      <c r="J98" s="243"/>
      <c r="K98" s="243"/>
      <c r="L98" s="243"/>
      <c r="M98" s="243"/>
      <c r="N98" s="243"/>
      <c r="O98" s="380"/>
      <c r="P98" s="250"/>
      <c r="Q98" s="250"/>
      <c r="R98" s="250"/>
      <c r="S98" s="250"/>
      <c r="T98" s="368" t="s">
        <v>252</v>
      </c>
      <c r="U98" s="369"/>
      <c r="V98" s="370"/>
      <c r="W98" s="362"/>
      <c r="X98" s="363"/>
      <c r="Y98" s="364"/>
      <c r="Z98" s="118"/>
      <c r="AA98" s="194"/>
      <c r="AB98" s="195"/>
      <c r="AC98" s="218"/>
      <c r="AD98" s="286"/>
      <c r="AE98" s="286"/>
      <c r="AF98" s="287"/>
      <c r="AG98" s="14"/>
      <c r="AH98" s="14"/>
      <c r="AI98" s="14"/>
      <c r="AJ98" s="14"/>
      <c r="AK98" s="14"/>
      <c r="AL98" s="14"/>
      <c r="AM98" s="14"/>
      <c r="AN98" s="14"/>
      <c r="AO98" s="14"/>
      <c r="AP98" s="14"/>
      <c r="AQ98" s="14"/>
      <c r="AR98" s="14"/>
      <c r="AS98" s="14"/>
      <c r="AT98" s="14"/>
      <c r="AU98" s="14"/>
    </row>
    <row r="99" spans="1:47" ht="19.5" customHeight="1">
      <c r="A99" s="17"/>
      <c r="B99" s="377"/>
      <c r="C99" s="244"/>
      <c r="D99" s="244"/>
      <c r="E99" s="244"/>
      <c r="F99" s="244"/>
      <c r="G99" s="378"/>
      <c r="H99" s="377"/>
      <c r="I99" s="244"/>
      <c r="J99" s="244"/>
      <c r="K99" s="244"/>
      <c r="L99" s="244"/>
      <c r="M99" s="244"/>
      <c r="N99" s="244"/>
      <c r="O99" s="381"/>
      <c r="P99" s="251"/>
      <c r="Q99" s="251"/>
      <c r="R99" s="251"/>
      <c r="S99" s="251"/>
      <c r="T99" s="365" t="s">
        <v>247</v>
      </c>
      <c r="U99" s="366"/>
      <c r="V99" s="264"/>
      <c r="W99" s="367">
        <f>W97+W98</f>
        <v>0</v>
      </c>
      <c r="X99" s="359"/>
      <c r="Y99" s="360"/>
      <c r="Z99" s="118"/>
      <c r="AA99" s="194"/>
      <c r="AB99" s="195"/>
      <c r="AC99" s="218"/>
      <c r="AD99" s="286"/>
      <c r="AE99" s="286"/>
      <c r="AF99" s="287"/>
      <c r="AG99" s="14"/>
      <c r="AH99" s="14"/>
      <c r="AI99" s="14"/>
      <c r="AJ99" s="14"/>
      <c r="AK99" s="14"/>
      <c r="AL99" s="14"/>
      <c r="AM99" s="14"/>
      <c r="AN99" s="14"/>
      <c r="AO99" s="14"/>
      <c r="AP99" s="14"/>
      <c r="AQ99" s="14"/>
      <c r="AR99" s="14"/>
      <c r="AS99" s="14"/>
      <c r="AT99" s="14"/>
      <c r="AU99" s="14"/>
    </row>
    <row r="100" spans="1:47" ht="9" customHeight="1">
      <c r="A100" s="18"/>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6"/>
      <c r="AB100" s="197"/>
      <c r="AC100" s="288"/>
      <c r="AD100" s="289"/>
      <c r="AE100" s="289"/>
      <c r="AF100" s="290"/>
      <c r="AG100" s="14"/>
      <c r="AH100" s="14"/>
      <c r="AI100" s="14"/>
      <c r="AJ100" s="14"/>
      <c r="AK100" s="14"/>
      <c r="AL100" s="14"/>
      <c r="AM100" s="14"/>
      <c r="AN100" s="14"/>
      <c r="AO100" s="14"/>
      <c r="AP100" s="14"/>
      <c r="AQ100" s="14"/>
      <c r="AR100" s="14"/>
      <c r="AS100" s="14"/>
      <c r="AT100" s="14"/>
      <c r="AU100" s="14"/>
    </row>
    <row r="101" spans="1:47" ht="19.5" customHeight="1">
      <c r="A101" s="23" t="s">
        <v>142</v>
      </c>
      <c r="B101" s="185" t="s">
        <v>135</v>
      </c>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92" t="str">
        <f>IF(Z102+Z104=2,"適","否")</f>
        <v>否</v>
      </c>
      <c r="AB101" s="193"/>
      <c r="AC101" s="215" t="s">
        <v>215</v>
      </c>
      <c r="AD101" s="284"/>
      <c r="AE101" s="284"/>
      <c r="AF101" s="285"/>
      <c r="AG101" s="31" t="s">
        <v>127</v>
      </c>
      <c r="AH101" s="25" t="s">
        <v>213</v>
      </c>
      <c r="AI101" s="14"/>
      <c r="AJ101" s="14"/>
      <c r="AK101" s="14"/>
      <c r="AL101" s="14"/>
      <c r="AM101" s="14"/>
      <c r="AN101" s="14"/>
      <c r="AO101" s="14"/>
      <c r="AP101" s="14"/>
      <c r="AQ101" s="14"/>
      <c r="AR101" s="14"/>
      <c r="AS101" s="14"/>
      <c r="AT101" s="14"/>
      <c r="AU101" s="14"/>
    </row>
    <row r="102" spans="1:47" ht="19.5" customHeight="1">
      <c r="A102" s="17"/>
      <c r="B102" s="12"/>
      <c r="C102" s="228" t="s">
        <v>201</v>
      </c>
      <c r="D102" s="228"/>
      <c r="E102" s="228"/>
      <c r="F102" s="228"/>
      <c r="G102" s="228"/>
      <c r="H102" s="228"/>
      <c r="I102" s="228"/>
      <c r="J102" s="228"/>
      <c r="K102" s="228"/>
      <c r="L102" s="228"/>
      <c r="M102" s="228"/>
      <c r="N102" s="12"/>
      <c r="O102" s="228" t="s">
        <v>202</v>
      </c>
      <c r="P102" s="228"/>
      <c r="Q102" s="228"/>
      <c r="R102" s="228"/>
      <c r="S102" s="228"/>
      <c r="T102" s="228"/>
      <c r="U102" s="228"/>
      <c r="V102" s="228"/>
      <c r="W102" s="228"/>
      <c r="X102" s="228"/>
      <c r="Y102" s="228"/>
      <c r="Z102" s="61">
        <f>IF(AH102&gt;=20,IF(B102="○",1,0),IF(OR(B102="○",N102="○"),1,0))</f>
        <v>0</v>
      </c>
      <c r="AA102" s="194"/>
      <c r="AB102" s="195"/>
      <c r="AC102" s="218"/>
      <c r="AD102" s="286"/>
      <c r="AE102" s="286"/>
      <c r="AF102" s="287"/>
      <c r="AG102" s="14"/>
      <c r="AH102" s="201">
        <f>W14</f>
        <v>0</v>
      </c>
      <c r="AI102" s="202"/>
      <c r="AJ102" s="14"/>
      <c r="AK102" s="14"/>
      <c r="AL102" s="14"/>
      <c r="AM102" s="14"/>
      <c r="AN102" s="14"/>
      <c r="AO102" s="14"/>
      <c r="AP102" s="14"/>
      <c r="AQ102" s="14"/>
      <c r="AR102" s="14"/>
      <c r="AS102" s="14"/>
      <c r="AT102" s="14"/>
      <c r="AU102" s="14"/>
    </row>
    <row r="103" spans="1:47" ht="19.5" customHeight="1">
      <c r="A103" s="17"/>
      <c r="B103" s="82" t="s">
        <v>214</v>
      </c>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83"/>
      <c r="AA103" s="194"/>
      <c r="AB103" s="195"/>
      <c r="AC103" s="218"/>
      <c r="AD103" s="286"/>
      <c r="AE103" s="286"/>
      <c r="AF103" s="287"/>
      <c r="AG103" s="14"/>
      <c r="AH103" s="14"/>
      <c r="AI103" s="14"/>
      <c r="AJ103" s="14"/>
      <c r="AK103" s="14"/>
      <c r="AL103" s="14"/>
      <c r="AM103" s="14"/>
      <c r="AN103" s="14"/>
      <c r="AO103" s="14"/>
      <c r="AP103" s="14"/>
      <c r="AQ103" s="14"/>
      <c r="AR103" s="14"/>
      <c r="AS103" s="14"/>
      <c r="AT103" s="14"/>
      <c r="AU103" s="14"/>
    </row>
    <row r="104" spans="1:47" ht="19.5" customHeight="1">
      <c r="A104" s="17"/>
      <c r="B104" s="12"/>
      <c r="C104" s="227" t="s">
        <v>40</v>
      </c>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6"/>
      <c r="Z104" s="61">
        <f>IF(AND(B102="○",AH105&gt;=3),IF(OR(B104="○",B105="○",B106="○"),1,0),1)</f>
        <v>1</v>
      </c>
      <c r="AA104" s="194"/>
      <c r="AB104" s="195"/>
      <c r="AC104" s="218"/>
      <c r="AD104" s="286"/>
      <c r="AE104" s="286"/>
      <c r="AF104" s="287"/>
      <c r="AG104" s="62" t="s">
        <v>127</v>
      </c>
      <c r="AH104" s="14" t="s">
        <v>150</v>
      </c>
      <c r="AI104" s="14"/>
      <c r="AJ104" s="14"/>
      <c r="AK104" s="14"/>
      <c r="AL104" s="14"/>
      <c r="AM104" s="14"/>
      <c r="AN104" s="14"/>
      <c r="AO104" s="14"/>
      <c r="AP104" s="14"/>
      <c r="AQ104" s="14"/>
      <c r="AR104" s="14"/>
      <c r="AS104" s="14"/>
      <c r="AT104" s="14"/>
      <c r="AU104" s="14"/>
    </row>
    <row r="105" spans="1:47" ht="19.5" customHeight="1">
      <c r="A105" s="17"/>
      <c r="B105" s="12"/>
      <c r="C105" s="227" t="s">
        <v>136</v>
      </c>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6"/>
      <c r="Z105" s="1"/>
      <c r="AA105" s="194"/>
      <c r="AB105" s="195"/>
      <c r="AC105" s="218"/>
      <c r="AD105" s="286"/>
      <c r="AE105" s="286"/>
      <c r="AF105" s="287"/>
      <c r="AG105" s="14"/>
      <c r="AH105" s="203">
        <f>MAX(X115:Y118)</f>
        <v>0</v>
      </c>
      <c r="AI105" s="204"/>
      <c r="AJ105" s="14"/>
      <c r="AK105" s="14"/>
      <c r="AL105" s="14"/>
      <c r="AM105" s="14"/>
      <c r="AN105" s="14"/>
      <c r="AO105" s="14"/>
      <c r="AP105" s="14"/>
      <c r="AQ105" s="14"/>
      <c r="AR105" s="14"/>
      <c r="AS105" s="14"/>
      <c r="AT105" s="14"/>
      <c r="AU105" s="14"/>
    </row>
    <row r="106" spans="1:47" ht="19.5" customHeight="1">
      <c r="A106" s="17"/>
      <c r="B106" s="12"/>
      <c r="C106" s="227" t="s">
        <v>137</v>
      </c>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6"/>
      <c r="Z106" s="1"/>
      <c r="AA106" s="194"/>
      <c r="AB106" s="195"/>
      <c r="AC106" s="218"/>
      <c r="AD106" s="286"/>
      <c r="AE106" s="286"/>
      <c r="AF106" s="287"/>
      <c r="AG106" s="14"/>
      <c r="AH106" s="14"/>
      <c r="AI106" s="14"/>
      <c r="AJ106" s="14"/>
      <c r="AK106" s="14"/>
      <c r="AL106" s="14"/>
      <c r="AM106" s="14"/>
      <c r="AN106" s="14"/>
      <c r="AO106" s="14"/>
      <c r="AP106" s="14"/>
      <c r="AQ106" s="14"/>
      <c r="AR106" s="14"/>
      <c r="AS106" s="14"/>
      <c r="AT106" s="14"/>
      <c r="AU106" s="14"/>
    </row>
    <row r="107" spans="1:47" ht="9" customHeight="1">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6"/>
      <c r="AB107" s="197"/>
      <c r="AC107" s="288"/>
      <c r="AD107" s="289"/>
      <c r="AE107" s="289"/>
      <c r="AF107" s="290"/>
      <c r="AG107" s="14"/>
      <c r="AH107" s="14"/>
      <c r="AI107" s="14"/>
      <c r="AJ107" s="14"/>
      <c r="AK107" s="14"/>
      <c r="AL107" s="14"/>
      <c r="AM107" s="14"/>
      <c r="AN107" s="14"/>
      <c r="AO107" s="14"/>
      <c r="AP107" s="14"/>
      <c r="AQ107" s="14"/>
      <c r="AR107" s="14"/>
      <c r="AS107" s="14"/>
      <c r="AT107" s="14"/>
      <c r="AU107" s="14"/>
    </row>
    <row r="108" spans="1:47" ht="19.5" customHeight="1">
      <c r="A108" s="23" t="s">
        <v>143</v>
      </c>
      <c r="B108" s="185" t="s">
        <v>189</v>
      </c>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92" t="str">
        <f>IF(AND(B109="○",B110="○",B111="○",N109="○",N110="○",N111="○"),"適","否")</f>
        <v>否</v>
      </c>
      <c r="AB108" s="193"/>
      <c r="AC108" s="215" t="s">
        <v>203</v>
      </c>
      <c r="AD108" s="284"/>
      <c r="AE108" s="284"/>
      <c r="AF108" s="285"/>
      <c r="AG108" s="62" t="s">
        <v>151</v>
      </c>
      <c r="AH108" s="14" t="s">
        <v>152</v>
      </c>
      <c r="AI108" s="14"/>
      <c r="AJ108" s="14"/>
      <c r="AK108" s="14"/>
      <c r="AL108" s="14"/>
      <c r="AM108" s="14"/>
      <c r="AN108" s="14"/>
      <c r="AO108" s="14"/>
      <c r="AP108" s="14"/>
      <c r="AQ108" s="14"/>
      <c r="AR108" s="14"/>
      <c r="AS108" s="14"/>
      <c r="AT108" s="14"/>
      <c r="AU108" s="14"/>
    </row>
    <row r="109" spans="1:47" ht="19.5" customHeight="1">
      <c r="A109" s="17"/>
      <c r="B109" s="12"/>
      <c r="C109" s="228" t="s">
        <v>190</v>
      </c>
      <c r="D109" s="228"/>
      <c r="E109" s="228"/>
      <c r="F109" s="228"/>
      <c r="G109" s="228"/>
      <c r="H109" s="228"/>
      <c r="I109" s="228"/>
      <c r="J109" s="228"/>
      <c r="K109" s="228"/>
      <c r="L109" s="228"/>
      <c r="M109" s="228"/>
      <c r="N109" s="12"/>
      <c r="O109" s="371" t="s">
        <v>227</v>
      </c>
      <c r="P109" s="371"/>
      <c r="Q109" s="371"/>
      <c r="R109" s="371"/>
      <c r="S109" s="371"/>
      <c r="T109" s="371"/>
      <c r="U109" s="371"/>
      <c r="V109" s="371"/>
      <c r="W109" s="371"/>
      <c r="X109" s="371"/>
      <c r="Y109" s="371"/>
      <c r="Z109" s="1"/>
      <c r="AA109" s="194"/>
      <c r="AB109" s="195"/>
      <c r="AC109" s="218"/>
      <c r="AD109" s="286"/>
      <c r="AE109" s="286"/>
      <c r="AF109" s="287"/>
      <c r="AG109" s="14"/>
      <c r="AH109" s="270" t="str">
        <f>IF(E15+H15=0,"なし","あり")</f>
        <v>なし</v>
      </c>
      <c r="AI109" s="202"/>
      <c r="AJ109" s="14"/>
      <c r="AK109" s="14"/>
      <c r="AL109" s="14"/>
      <c r="AM109" s="14"/>
      <c r="AN109" s="14"/>
      <c r="AO109" s="14"/>
      <c r="AP109" s="14"/>
      <c r="AQ109" s="14"/>
      <c r="AR109" s="14"/>
      <c r="AS109" s="14"/>
      <c r="AT109" s="14"/>
      <c r="AU109" s="14"/>
    </row>
    <row r="110" spans="1:47" ht="19.5" customHeight="1">
      <c r="A110" s="17"/>
      <c r="B110" s="73"/>
      <c r="C110" s="228" t="s">
        <v>138</v>
      </c>
      <c r="D110" s="228"/>
      <c r="E110" s="228"/>
      <c r="F110" s="228"/>
      <c r="G110" s="228"/>
      <c r="H110" s="228"/>
      <c r="I110" s="228"/>
      <c r="J110" s="228"/>
      <c r="K110" s="228"/>
      <c r="L110" s="228"/>
      <c r="M110" s="228"/>
      <c r="N110" s="73"/>
      <c r="O110" s="228" t="s">
        <v>191</v>
      </c>
      <c r="P110" s="228"/>
      <c r="Q110" s="228"/>
      <c r="R110" s="228"/>
      <c r="S110" s="228"/>
      <c r="T110" s="228"/>
      <c r="U110" s="228"/>
      <c r="V110" s="228"/>
      <c r="W110" s="228"/>
      <c r="X110" s="228"/>
      <c r="Y110" s="228"/>
      <c r="Z110" s="74"/>
      <c r="AA110" s="194"/>
      <c r="AB110" s="195"/>
      <c r="AC110" s="218"/>
      <c r="AD110" s="286"/>
      <c r="AE110" s="286"/>
      <c r="AF110" s="287"/>
      <c r="AG110" s="14"/>
      <c r="AH110" s="31"/>
      <c r="AI110" s="31"/>
      <c r="AJ110" s="14"/>
      <c r="AK110" s="14"/>
      <c r="AL110" s="14"/>
      <c r="AM110" s="14"/>
      <c r="AN110" s="14"/>
      <c r="AO110" s="14"/>
      <c r="AP110" s="14"/>
      <c r="AQ110" s="14"/>
      <c r="AR110" s="14"/>
      <c r="AS110" s="14"/>
      <c r="AT110" s="14"/>
      <c r="AU110" s="14"/>
    </row>
    <row r="111" spans="1:47" ht="19.5" customHeight="1">
      <c r="A111" s="17"/>
      <c r="B111" s="73"/>
      <c r="C111" s="228" t="s">
        <v>192</v>
      </c>
      <c r="D111" s="228"/>
      <c r="E111" s="228"/>
      <c r="F111" s="228"/>
      <c r="G111" s="228"/>
      <c r="H111" s="228"/>
      <c r="I111" s="228"/>
      <c r="J111" s="228"/>
      <c r="K111" s="228"/>
      <c r="L111" s="228"/>
      <c r="M111" s="228"/>
      <c r="N111" s="73"/>
      <c r="O111" s="228" t="s">
        <v>193</v>
      </c>
      <c r="P111" s="228"/>
      <c r="Q111" s="228"/>
      <c r="R111" s="228"/>
      <c r="S111" s="228"/>
      <c r="T111" s="228"/>
      <c r="U111" s="228"/>
      <c r="V111" s="228"/>
      <c r="W111" s="228"/>
      <c r="X111" s="228"/>
      <c r="Y111" s="228"/>
      <c r="Z111" s="74"/>
      <c r="AA111" s="194"/>
      <c r="AB111" s="195"/>
      <c r="AC111" s="218"/>
      <c r="AD111" s="286"/>
      <c r="AE111" s="286"/>
      <c r="AF111" s="287"/>
      <c r="AG111" s="14"/>
      <c r="AH111" s="31"/>
      <c r="AI111" s="31"/>
      <c r="AJ111" s="14"/>
      <c r="AK111" s="14"/>
      <c r="AL111" s="14"/>
      <c r="AM111" s="14"/>
      <c r="AN111" s="14"/>
      <c r="AO111" s="14"/>
      <c r="AP111" s="14"/>
      <c r="AQ111" s="14"/>
      <c r="AR111" s="14"/>
      <c r="AS111" s="14"/>
      <c r="AT111" s="14"/>
      <c r="AU111" s="14"/>
    </row>
    <row r="112" spans="1:47" ht="10.5" customHeight="1">
      <c r="A112" s="18"/>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6"/>
      <c r="AB112" s="197"/>
      <c r="AC112" s="288"/>
      <c r="AD112" s="289"/>
      <c r="AE112" s="289"/>
      <c r="AF112" s="290"/>
      <c r="AG112" s="14"/>
      <c r="AH112" s="14"/>
      <c r="AI112" s="14"/>
      <c r="AJ112" s="14"/>
      <c r="AK112" s="14"/>
      <c r="AL112" s="14"/>
      <c r="AM112" s="14"/>
      <c r="AN112" s="14"/>
      <c r="AO112" s="14"/>
      <c r="AP112" s="14"/>
      <c r="AQ112" s="14"/>
      <c r="AR112" s="14"/>
      <c r="AS112" s="14"/>
      <c r="AT112" s="14"/>
      <c r="AU112" s="14"/>
    </row>
    <row r="113" spans="1:47" ht="27" customHeight="1">
      <c r="A113" s="23" t="s">
        <v>39</v>
      </c>
      <c r="B113" s="185" t="s">
        <v>42</v>
      </c>
      <c r="C113" s="185"/>
      <c r="D113" s="185"/>
      <c r="E113" s="185"/>
      <c r="F113" s="185"/>
      <c r="G113" s="185"/>
      <c r="H113" s="185"/>
      <c r="I113" s="185"/>
      <c r="J113" s="185"/>
      <c r="K113" s="185"/>
      <c r="L113" s="185"/>
      <c r="M113" s="185"/>
      <c r="N113" s="185"/>
      <c r="O113" s="185"/>
      <c r="P113" s="185"/>
      <c r="Q113" s="185"/>
      <c r="R113" s="185"/>
      <c r="S113" s="185"/>
      <c r="T113" s="185"/>
      <c r="U113" s="185"/>
      <c r="V113" s="43" t="s">
        <v>41</v>
      </c>
      <c r="W113" s="230" t="s">
        <v>24</v>
      </c>
      <c r="X113" s="230"/>
      <c r="Y113" s="230"/>
      <c r="Z113" s="230"/>
      <c r="AA113" s="192" t="b">
        <f>IF(OR(B6="○",E6="○"),AH117,IF(L6="○",AH115,IF(AH105=1,AH119)))</f>
        <v>0</v>
      </c>
      <c r="AB113" s="193"/>
      <c r="AC113" s="317" t="s">
        <v>262</v>
      </c>
      <c r="AD113" s="318"/>
      <c r="AE113" s="318"/>
      <c r="AF113" s="319"/>
      <c r="AG113" s="14"/>
      <c r="AH113" s="14"/>
      <c r="AI113" s="14"/>
      <c r="AJ113" s="14"/>
      <c r="AK113" s="14"/>
      <c r="AL113" s="14"/>
      <c r="AM113" s="14"/>
      <c r="AN113" s="14"/>
      <c r="AO113" s="14"/>
      <c r="AP113" s="14"/>
      <c r="AQ113" s="14"/>
      <c r="AR113" s="14"/>
      <c r="AS113" s="14"/>
      <c r="AT113" s="14"/>
      <c r="AU113" s="14"/>
    </row>
    <row r="114" spans="1:47" ht="19.5" customHeight="1">
      <c r="A114" s="17"/>
      <c r="B114" s="12"/>
      <c r="C114" s="213" t="s">
        <v>4</v>
      </c>
      <c r="D114" s="214"/>
      <c r="E114" s="214"/>
      <c r="F114" s="214"/>
      <c r="G114" s="225" t="s">
        <v>6</v>
      </c>
      <c r="H114" s="225"/>
      <c r="I114" s="225"/>
      <c r="J114" s="225"/>
      <c r="K114" s="225"/>
      <c r="L114" s="225"/>
      <c r="M114" s="225"/>
      <c r="N114" s="225"/>
      <c r="O114" s="225"/>
      <c r="P114" s="225"/>
      <c r="Q114" s="225"/>
      <c r="R114" s="225"/>
      <c r="S114" s="225"/>
      <c r="T114" s="226"/>
      <c r="U114" s="53"/>
      <c r="V114" s="54"/>
      <c r="W114" s="361" t="s">
        <v>45</v>
      </c>
      <c r="X114" s="361"/>
      <c r="Y114" s="361"/>
      <c r="Z114" s="361"/>
      <c r="AA114" s="194"/>
      <c r="AB114" s="195"/>
      <c r="AC114" s="320"/>
      <c r="AD114" s="321"/>
      <c r="AE114" s="321"/>
      <c r="AF114" s="322"/>
      <c r="AG114" s="14" t="s">
        <v>221</v>
      </c>
      <c r="AH114" s="14" t="s">
        <v>222</v>
      </c>
      <c r="AI114" s="14"/>
      <c r="AJ114" s="14"/>
      <c r="AK114" s="14"/>
      <c r="AL114" s="14"/>
      <c r="AM114" s="14"/>
      <c r="AN114" s="14"/>
      <c r="AO114" s="14"/>
      <c r="AP114" s="14"/>
      <c r="AQ114" s="14"/>
      <c r="AR114" s="14"/>
      <c r="AS114" s="14"/>
      <c r="AT114" s="14"/>
      <c r="AU114" s="14"/>
    </row>
    <row r="115" spans="1:47" ht="19.5" customHeight="1">
      <c r="A115" s="17"/>
      <c r="B115" s="12"/>
      <c r="C115" s="213" t="s">
        <v>5</v>
      </c>
      <c r="D115" s="214"/>
      <c r="E115" s="214"/>
      <c r="F115" s="214"/>
      <c r="G115" s="225" t="s">
        <v>46</v>
      </c>
      <c r="H115" s="225"/>
      <c r="I115" s="225"/>
      <c r="J115" s="225"/>
      <c r="K115" s="225"/>
      <c r="L115" s="225"/>
      <c r="M115" s="225"/>
      <c r="N115" s="225"/>
      <c r="O115" s="225"/>
      <c r="P115" s="225"/>
      <c r="Q115" s="225"/>
      <c r="R115" s="225"/>
      <c r="S115" s="225"/>
      <c r="T115" s="226"/>
      <c r="U115" s="53"/>
      <c r="V115" s="55"/>
      <c r="W115" s="72" t="s">
        <v>8</v>
      </c>
      <c r="X115" s="229"/>
      <c r="Y115" s="229"/>
      <c r="Z115" s="56"/>
      <c r="AA115" s="194"/>
      <c r="AB115" s="195"/>
      <c r="AC115" s="320"/>
      <c r="AD115" s="321"/>
      <c r="AE115" s="321"/>
      <c r="AF115" s="322"/>
      <c r="AG115" s="14"/>
      <c r="AH115" s="30" t="str">
        <f>IF(AND(L6="○",AH105&gt;=3),IF(AND(B114="○",B118="○",B119="○"),"適","否"),IF(AND(L6="○",AH105=2),IF(OR(B114="○",B115="○"),"適","否"),"適"))</f>
        <v>適</v>
      </c>
      <c r="AI115" s="14"/>
      <c r="AJ115" s="14"/>
      <c r="AK115" s="14"/>
      <c r="AL115" s="14"/>
      <c r="AM115" s="14"/>
      <c r="AN115" s="14"/>
      <c r="AO115" s="14"/>
      <c r="AP115" s="14"/>
      <c r="AQ115" s="14"/>
      <c r="AR115" s="14"/>
      <c r="AS115" s="14"/>
      <c r="AT115" s="14"/>
      <c r="AU115" s="14"/>
    </row>
    <row r="116" spans="1:47" ht="19.5" customHeight="1">
      <c r="A116" s="17"/>
      <c r="B116" s="12"/>
      <c r="C116" s="213" t="s">
        <v>3</v>
      </c>
      <c r="D116" s="214"/>
      <c r="E116" s="214"/>
      <c r="F116" s="214"/>
      <c r="G116" s="259"/>
      <c r="H116" s="259"/>
      <c r="I116" s="259"/>
      <c r="J116" s="259"/>
      <c r="K116" s="259"/>
      <c r="L116" s="259"/>
      <c r="M116" s="259"/>
      <c r="N116" s="259"/>
      <c r="O116" s="259"/>
      <c r="P116" s="259"/>
      <c r="Q116" s="259"/>
      <c r="R116" s="259"/>
      <c r="S116" s="259"/>
      <c r="T116" s="260"/>
      <c r="U116" s="57"/>
      <c r="V116" s="58"/>
      <c r="W116" s="72" t="s">
        <v>9</v>
      </c>
      <c r="X116" s="229"/>
      <c r="Y116" s="229"/>
      <c r="Z116" s="58"/>
      <c r="AA116" s="194"/>
      <c r="AB116" s="195"/>
      <c r="AC116" s="320"/>
      <c r="AD116" s="321"/>
      <c r="AE116" s="321"/>
      <c r="AF116" s="322"/>
      <c r="AG116" s="14" t="s">
        <v>19</v>
      </c>
      <c r="AH116" s="14" t="s">
        <v>225</v>
      </c>
      <c r="AI116" s="14"/>
      <c r="AJ116" s="14"/>
      <c r="AK116" s="14"/>
      <c r="AL116" s="14"/>
      <c r="AM116" s="14"/>
      <c r="AN116" s="14"/>
      <c r="AO116" s="14"/>
      <c r="AP116" s="14"/>
      <c r="AQ116" s="14"/>
      <c r="AR116" s="14"/>
      <c r="AS116" s="14"/>
      <c r="AT116" s="14"/>
      <c r="AU116" s="14"/>
    </row>
    <row r="117" spans="1:47" ht="19.5" customHeight="1">
      <c r="A117" s="17"/>
      <c r="B117" s="82" t="s">
        <v>194</v>
      </c>
      <c r="C117" s="1"/>
      <c r="D117" s="1"/>
      <c r="E117" s="1"/>
      <c r="F117" s="1"/>
      <c r="G117" s="1"/>
      <c r="H117" s="1"/>
      <c r="I117" s="1"/>
      <c r="J117" s="1"/>
      <c r="K117" s="1"/>
      <c r="L117" s="1"/>
      <c r="M117" s="1"/>
      <c r="N117" s="1"/>
      <c r="O117" s="1"/>
      <c r="P117" s="1"/>
      <c r="Q117" s="1"/>
      <c r="R117" s="1"/>
      <c r="S117" s="1"/>
      <c r="T117" s="1"/>
      <c r="U117" s="1"/>
      <c r="V117" s="1"/>
      <c r="W117" s="68" t="s">
        <v>10</v>
      </c>
      <c r="X117" s="229"/>
      <c r="Y117" s="229"/>
      <c r="Z117" s="1"/>
      <c r="AA117" s="194"/>
      <c r="AB117" s="195"/>
      <c r="AC117" s="320"/>
      <c r="AD117" s="321"/>
      <c r="AE117" s="321"/>
      <c r="AF117" s="322"/>
      <c r="AG117" s="14"/>
      <c r="AH117" s="30" t="str">
        <f>IF(AND(OR(B6="○",E6="○"),AH105&gt;=3),IF(AND(B114="○",B118="○",B119="○"),"適","否"),IF(AND(OR(B6="○",E6="○"),AH105=2),IF(B114="○","適","否"),"適"))</f>
        <v>適</v>
      </c>
      <c r="AI117" s="14"/>
      <c r="AJ117" s="14"/>
      <c r="AK117" s="14"/>
      <c r="AL117" s="14"/>
      <c r="AM117" s="14"/>
      <c r="AN117" s="14"/>
      <c r="AO117" s="14"/>
      <c r="AP117" s="14"/>
      <c r="AQ117" s="14"/>
      <c r="AR117" s="14"/>
      <c r="AS117" s="14"/>
      <c r="AT117" s="14"/>
      <c r="AU117" s="14"/>
    </row>
    <row r="118" spans="1:47" ht="19.5" customHeight="1">
      <c r="A118" s="17"/>
      <c r="B118" s="12"/>
      <c r="C118" s="227" t="s">
        <v>43</v>
      </c>
      <c r="D118" s="225"/>
      <c r="E118" s="225"/>
      <c r="F118" s="225"/>
      <c r="G118" s="225"/>
      <c r="H118" s="225"/>
      <c r="I118" s="225"/>
      <c r="J118" s="225"/>
      <c r="K118" s="225"/>
      <c r="L118" s="225"/>
      <c r="M118" s="225"/>
      <c r="N118" s="225"/>
      <c r="O118" s="225"/>
      <c r="P118" s="225"/>
      <c r="Q118" s="225"/>
      <c r="R118" s="225"/>
      <c r="S118" s="225"/>
      <c r="T118" s="226"/>
      <c r="U118" s="53"/>
      <c r="V118" s="1"/>
      <c r="W118" s="68" t="s">
        <v>228</v>
      </c>
      <c r="X118" s="229"/>
      <c r="Y118" s="229"/>
      <c r="Z118" s="1"/>
      <c r="AA118" s="194"/>
      <c r="AB118" s="195"/>
      <c r="AC118" s="320"/>
      <c r="AD118" s="321"/>
      <c r="AE118" s="321"/>
      <c r="AF118" s="322"/>
      <c r="AG118" s="14" t="s">
        <v>19</v>
      </c>
      <c r="AH118" s="14" t="s">
        <v>223</v>
      </c>
      <c r="AI118" s="14"/>
      <c r="AJ118" s="14"/>
      <c r="AK118" s="14"/>
      <c r="AL118" s="14"/>
      <c r="AM118" s="14"/>
      <c r="AN118" s="14"/>
      <c r="AO118" s="14"/>
      <c r="AP118" s="14"/>
      <c r="AQ118" s="14"/>
      <c r="AR118" s="14"/>
      <c r="AS118" s="14"/>
      <c r="AT118" s="14"/>
      <c r="AU118" s="14"/>
    </row>
    <row r="119" spans="1:47" ht="19.5" customHeight="1">
      <c r="A119" s="17"/>
      <c r="B119" s="12"/>
      <c r="C119" s="227" t="s">
        <v>44</v>
      </c>
      <c r="D119" s="225"/>
      <c r="E119" s="225"/>
      <c r="F119" s="225"/>
      <c r="G119" s="225"/>
      <c r="H119" s="225"/>
      <c r="I119" s="225"/>
      <c r="J119" s="225"/>
      <c r="K119" s="225"/>
      <c r="L119" s="225"/>
      <c r="M119" s="225"/>
      <c r="N119" s="225"/>
      <c r="O119" s="225"/>
      <c r="P119" s="225"/>
      <c r="Q119" s="225"/>
      <c r="R119" s="225"/>
      <c r="S119" s="225"/>
      <c r="T119" s="226"/>
      <c r="U119" s="53"/>
      <c r="V119" s="63"/>
      <c r="W119" s="63"/>
      <c r="X119" s="63"/>
      <c r="Y119" s="63"/>
      <c r="Z119" s="1"/>
      <c r="AA119" s="194"/>
      <c r="AB119" s="195"/>
      <c r="AC119" s="320"/>
      <c r="AD119" s="321"/>
      <c r="AE119" s="321"/>
      <c r="AF119" s="322"/>
      <c r="AG119" s="14"/>
      <c r="AH119" s="30" t="s">
        <v>224</v>
      </c>
      <c r="AI119" s="14"/>
      <c r="AJ119" s="14"/>
      <c r="AK119" s="14"/>
      <c r="AL119" s="14"/>
      <c r="AM119" s="14"/>
      <c r="AN119" s="14"/>
      <c r="AO119" s="14"/>
      <c r="AP119" s="14"/>
      <c r="AQ119" s="14"/>
      <c r="AR119" s="14"/>
      <c r="AS119" s="14"/>
      <c r="AT119" s="14"/>
      <c r="AU119" s="14"/>
    </row>
    <row r="120" spans="1:47" ht="30" customHeight="1">
      <c r="A120" s="18"/>
      <c r="B120" s="50"/>
      <c r="C120" s="50"/>
      <c r="D120" s="50"/>
      <c r="E120" s="19"/>
      <c r="F120" s="19"/>
      <c r="G120" s="19"/>
      <c r="H120" s="19"/>
      <c r="I120" s="19"/>
      <c r="J120" s="19"/>
      <c r="K120" s="19"/>
      <c r="L120" s="19"/>
      <c r="M120" s="19"/>
      <c r="N120" s="19"/>
      <c r="O120" s="19"/>
      <c r="P120" s="19"/>
      <c r="Q120" s="19"/>
      <c r="R120" s="19"/>
      <c r="S120" s="19"/>
      <c r="T120" s="19"/>
      <c r="U120" s="19"/>
      <c r="V120" s="19"/>
      <c r="W120" s="19"/>
      <c r="X120" s="19"/>
      <c r="Y120" s="19"/>
      <c r="Z120" s="19"/>
      <c r="AA120" s="196"/>
      <c r="AB120" s="197"/>
      <c r="AC120" s="323"/>
      <c r="AD120" s="324"/>
      <c r="AE120" s="324"/>
      <c r="AF120" s="325"/>
      <c r="AG120" s="14"/>
      <c r="AH120" s="14"/>
      <c r="AI120" s="14"/>
      <c r="AJ120" s="14"/>
      <c r="AK120" s="14"/>
      <c r="AL120" s="14"/>
      <c r="AM120" s="14"/>
      <c r="AN120" s="14"/>
      <c r="AO120" s="14"/>
      <c r="AP120" s="14"/>
      <c r="AQ120" s="14"/>
      <c r="AR120" s="14"/>
      <c r="AS120" s="14"/>
      <c r="AT120" s="14"/>
      <c r="AU120" s="14"/>
    </row>
    <row r="121" spans="1:47" ht="19.5" customHeight="1">
      <c r="A121" s="23" t="s">
        <v>160</v>
      </c>
      <c r="B121" s="185" t="s">
        <v>145</v>
      </c>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92" t="str">
        <f>IF(AH105&gt;1,IF(B122="○","適","否"),"適")</f>
        <v>適</v>
      </c>
      <c r="AB121" s="193"/>
      <c r="AC121" s="215" t="s">
        <v>204</v>
      </c>
      <c r="AD121" s="284"/>
      <c r="AE121" s="284"/>
      <c r="AF121" s="285"/>
      <c r="AG121" s="14"/>
      <c r="AH121" s="14"/>
      <c r="AI121" s="14"/>
      <c r="AJ121" s="14"/>
      <c r="AK121" s="14"/>
      <c r="AL121" s="14"/>
      <c r="AM121" s="14"/>
      <c r="AN121" s="14"/>
      <c r="AO121" s="14"/>
      <c r="AP121" s="14"/>
      <c r="AQ121" s="14"/>
      <c r="AR121" s="14"/>
      <c r="AS121" s="14"/>
      <c r="AT121" s="14"/>
      <c r="AU121" s="14"/>
    </row>
    <row r="122" spans="1:47" ht="19.5" customHeight="1">
      <c r="A122" s="17"/>
      <c r="B122" s="12"/>
      <c r="C122" s="227" t="s">
        <v>85</v>
      </c>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6"/>
      <c r="Z122" s="1"/>
      <c r="AA122" s="194"/>
      <c r="AB122" s="195"/>
      <c r="AC122" s="218"/>
      <c r="AD122" s="286"/>
      <c r="AE122" s="286"/>
      <c r="AF122" s="287"/>
      <c r="AG122" s="14"/>
      <c r="AH122" s="14"/>
      <c r="AI122" s="14"/>
      <c r="AJ122" s="14"/>
      <c r="AK122" s="14"/>
      <c r="AL122" s="14"/>
      <c r="AM122" s="14"/>
      <c r="AN122" s="14"/>
      <c r="AO122" s="14"/>
      <c r="AP122" s="14"/>
      <c r="AQ122" s="14"/>
      <c r="AR122" s="14"/>
      <c r="AS122" s="14"/>
      <c r="AT122" s="14"/>
      <c r="AU122" s="14"/>
    </row>
    <row r="123" spans="1:47" ht="19.5" customHeight="1">
      <c r="A123" s="17"/>
      <c r="B123" s="176">
        <f>IF(X115="","",X115)</f>
      </c>
      <c r="C123" s="176"/>
      <c r="D123" s="179"/>
      <c r="E123" s="179"/>
      <c r="F123" s="179"/>
      <c r="G123" s="179"/>
      <c r="H123" s="179"/>
      <c r="I123" s="179"/>
      <c r="J123" s="179"/>
      <c r="K123" s="179"/>
      <c r="L123" s="179"/>
      <c r="M123" s="179"/>
      <c r="N123" s="176">
        <f>IF(X117="","",X117)</f>
      </c>
      <c r="O123" s="176"/>
      <c r="P123" s="179"/>
      <c r="Q123" s="179"/>
      <c r="R123" s="179"/>
      <c r="S123" s="179"/>
      <c r="T123" s="179"/>
      <c r="U123" s="179"/>
      <c r="V123" s="179"/>
      <c r="W123" s="179"/>
      <c r="X123" s="179"/>
      <c r="Y123" s="179"/>
      <c r="Z123" s="1"/>
      <c r="AA123" s="194"/>
      <c r="AB123" s="195"/>
      <c r="AC123" s="218"/>
      <c r="AD123" s="286"/>
      <c r="AE123" s="286"/>
      <c r="AF123" s="287"/>
      <c r="AG123" s="14"/>
      <c r="AH123" s="14"/>
      <c r="AI123" s="14"/>
      <c r="AJ123" s="14"/>
      <c r="AK123" s="14"/>
      <c r="AL123" s="14"/>
      <c r="AM123" s="14"/>
      <c r="AN123" s="14"/>
      <c r="AO123" s="14"/>
      <c r="AP123" s="14"/>
      <c r="AQ123" s="14"/>
      <c r="AR123" s="14"/>
      <c r="AS123" s="14"/>
      <c r="AT123" s="14"/>
      <c r="AU123" s="14"/>
    </row>
    <row r="124" spans="1:47" ht="19.5" customHeight="1">
      <c r="A124" s="17"/>
      <c r="B124" s="176">
        <f>IF(X116="","",X116)</f>
      </c>
      <c r="C124" s="176"/>
      <c r="D124" s="179"/>
      <c r="E124" s="179"/>
      <c r="F124" s="179"/>
      <c r="G124" s="179"/>
      <c r="H124" s="179"/>
      <c r="I124" s="179"/>
      <c r="J124" s="179"/>
      <c r="K124" s="179"/>
      <c r="L124" s="179"/>
      <c r="M124" s="179"/>
      <c r="N124" s="176">
        <f>IF(X118="","",X118)</f>
      </c>
      <c r="O124" s="176"/>
      <c r="P124" s="179"/>
      <c r="Q124" s="179"/>
      <c r="R124" s="179"/>
      <c r="S124" s="179"/>
      <c r="T124" s="179"/>
      <c r="U124" s="179"/>
      <c r="V124" s="179"/>
      <c r="W124" s="179"/>
      <c r="X124" s="179"/>
      <c r="Y124" s="179"/>
      <c r="Z124" s="1"/>
      <c r="AA124" s="194"/>
      <c r="AB124" s="195"/>
      <c r="AC124" s="218"/>
      <c r="AD124" s="286"/>
      <c r="AE124" s="286"/>
      <c r="AF124" s="287"/>
      <c r="AG124" s="14"/>
      <c r="AH124" s="14"/>
      <c r="AI124" s="14"/>
      <c r="AJ124" s="14"/>
      <c r="AK124" s="14"/>
      <c r="AL124" s="14"/>
      <c r="AM124" s="14"/>
      <c r="AN124" s="14"/>
      <c r="AO124" s="14"/>
      <c r="AP124" s="14"/>
      <c r="AQ124" s="14"/>
      <c r="AR124" s="14"/>
      <c r="AS124" s="14"/>
      <c r="AT124" s="14"/>
      <c r="AU124" s="14"/>
    </row>
    <row r="125" spans="1:47" ht="9.75" customHeight="1">
      <c r="A125" s="18"/>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6"/>
      <c r="AB125" s="197"/>
      <c r="AC125" s="288"/>
      <c r="AD125" s="289"/>
      <c r="AE125" s="289"/>
      <c r="AF125" s="290"/>
      <c r="AG125" s="14"/>
      <c r="AH125" s="14"/>
      <c r="AI125" s="14"/>
      <c r="AJ125" s="14"/>
      <c r="AK125" s="14"/>
      <c r="AL125" s="14"/>
      <c r="AM125" s="14"/>
      <c r="AN125" s="14"/>
      <c r="AO125" s="14"/>
      <c r="AP125" s="14"/>
      <c r="AQ125" s="14"/>
      <c r="AR125" s="14"/>
      <c r="AS125" s="14"/>
      <c r="AT125" s="14"/>
      <c r="AU125" s="14"/>
    </row>
    <row r="126" spans="1:47" ht="19.5" customHeight="1">
      <c r="A126" s="23" t="s">
        <v>144</v>
      </c>
      <c r="B126" s="185" t="s">
        <v>147</v>
      </c>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92" t="str">
        <f>IF(AH105&lt;=2,"適",IF(B128="○","適","否"))</f>
        <v>適</v>
      </c>
      <c r="AB126" s="193"/>
      <c r="AC126" s="215" t="s">
        <v>206</v>
      </c>
      <c r="AD126" s="284"/>
      <c r="AE126" s="284"/>
      <c r="AF126" s="285"/>
      <c r="AG126" s="14"/>
      <c r="AH126" s="14"/>
      <c r="AI126" s="14"/>
      <c r="AJ126" s="14"/>
      <c r="AK126" s="14"/>
      <c r="AL126" s="14"/>
      <c r="AM126" s="14"/>
      <c r="AN126" s="14"/>
      <c r="AO126" s="14"/>
      <c r="AP126" s="14"/>
      <c r="AQ126" s="14"/>
      <c r="AR126" s="14"/>
      <c r="AS126" s="14"/>
      <c r="AT126" s="14"/>
      <c r="AU126" s="14"/>
    </row>
    <row r="127" spans="1:47" ht="18" customHeight="1">
      <c r="A127" s="17"/>
      <c r="B127" s="76" t="s">
        <v>205</v>
      </c>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9"/>
      <c r="AA127" s="194"/>
      <c r="AB127" s="195"/>
      <c r="AC127" s="218"/>
      <c r="AD127" s="286"/>
      <c r="AE127" s="286"/>
      <c r="AF127" s="287"/>
      <c r="AG127" s="14"/>
      <c r="AH127" s="14"/>
      <c r="AI127" s="14"/>
      <c r="AJ127" s="14"/>
      <c r="AK127" s="14"/>
      <c r="AL127" s="14"/>
      <c r="AM127" s="14"/>
      <c r="AN127" s="14"/>
      <c r="AO127" s="14"/>
      <c r="AP127" s="14"/>
      <c r="AQ127" s="14"/>
      <c r="AR127" s="14"/>
      <c r="AS127" s="14"/>
      <c r="AT127" s="14"/>
      <c r="AU127" s="14"/>
    </row>
    <row r="128" spans="1:47" ht="19.5" customHeight="1">
      <c r="A128" s="17"/>
      <c r="B128" s="12"/>
      <c r="C128" s="258" t="s">
        <v>48</v>
      </c>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60"/>
      <c r="Z128" s="1"/>
      <c r="AA128" s="194"/>
      <c r="AB128" s="195"/>
      <c r="AC128" s="218"/>
      <c r="AD128" s="286"/>
      <c r="AE128" s="286"/>
      <c r="AF128" s="287"/>
      <c r="AG128" s="14"/>
      <c r="AH128" s="14"/>
      <c r="AI128" s="14"/>
      <c r="AJ128" s="14"/>
      <c r="AK128" s="14"/>
      <c r="AL128" s="14"/>
      <c r="AM128" s="14"/>
      <c r="AN128" s="14"/>
      <c r="AO128" s="14"/>
      <c r="AP128" s="14"/>
      <c r="AQ128" s="14"/>
      <c r="AR128" s="14"/>
      <c r="AS128" s="14"/>
      <c r="AT128" s="14"/>
      <c r="AU128" s="14"/>
    </row>
    <row r="129" spans="1:47" ht="9.75" customHeight="1">
      <c r="A129" s="18"/>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6"/>
      <c r="AB129" s="197"/>
      <c r="AC129" s="288"/>
      <c r="AD129" s="289"/>
      <c r="AE129" s="289"/>
      <c r="AF129" s="290"/>
      <c r="AG129" s="14"/>
      <c r="AH129" s="14"/>
      <c r="AI129" s="14"/>
      <c r="AJ129" s="14"/>
      <c r="AK129" s="14"/>
      <c r="AL129" s="14"/>
      <c r="AM129" s="14"/>
      <c r="AN129" s="14"/>
      <c r="AO129" s="14"/>
      <c r="AP129" s="14"/>
      <c r="AQ129" s="14"/>
      <c r="AR129" s="14"/>
      <c r="AS129" s="14"/>
      <c r="AT129" s="14"/>
      <c r="AU129" s="14"/>
    </row>
    <row r="130" spans="1:47" ht="19.5" customHeight="1">
      <c r="A130" s="23" t="s">
        <v>146</v>
      </c>
      <c r="B130" s="185" t="s">
        <v>148</v>
      </c>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92" t="str">
        <f>IF(AH105&gt;=3,IF(AND(B131="○",AL140=8),"適","否"),IF(AL140=8,"適","否"))</f>
        <v>適</v>
      </c>
      <c r="AB130" s="193"/>
      <c r="AC130" s="215" t="s">
        <v>207</v>
      </c>
      <c r="AD130" s="284"/>
      <c r="AE130" s="284"/>
      <c r="AF130" s="285"/>
      <c r="AG130" s="13"/>
      <c r="AH130" s="2"/>
      <c r="AI130" s="13"/>
      <c r="AJ130" s="13" t="s">
        <v>81</v>
      </c>
      <c r="AK130" s="13" t="s">
        <v>79</v>
      </c>
      <c r="AL130" s="13" t="s">
        <v>83</v>
      </c>
      <c r="AM130" s="13"/>
      <c r="AN130" s="13"/>
      <c r="AO130" s="2"/>
      <c r="AP130" s="2"/>
      <c r="AQ130" s="2"/>
      <c r="AR130" s="2"/>
      <c r="AS130" s="2"/>
      <c r="AT130" s="2"/>
      <c r="AU130" s="14"/>
    </row>
    <row r="131" spans="1:47" ht="19.5" customHeight="1">
      <c r="A131" s="17"/>
      <c r="B131" s="12"/>
      <c r="C131" s="227" t="s">
        <v>229</v>
      </c>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6"/>
      <c r="Z131" s="1"/>
      <c r="AA131" s="194"/>
      <c r="AB131" s="195"/>
      <c r="AC131" s="218"/>
      <c r="AD131" s="286"/>
      <c r="AE131" s="286"/>
      <c r="AF131" s="287"/>
      <c r="AG131" s="13"/>
      <c r="AH131" s="2"/>
      <c r="AI131" s="13"/>
      <c r="AJ131" s="13" t="s">
        <v>82</v>
      </c>
      <c r="AK131" s="13" t="s">
        <v>80</v>
      </c>
      <c r="AL131" s="13" t="s">
        <v>84</v>
      </c>
      <c r="AM131" s="13"/>
      <c r="AN131" s="13"/>
      <c r="AO131" s="2"/>
      <c r="AP131" s="2"/>
      <c r="AQ131" s="2"/>
      <c r="AR131" s="2"/>
      <c r="AS131" s="2"/>
      <c r="AT131" s="2"/>
      <c r="AU131" s="14"/>
    </row>
    <row r="132" spans="1:47" ht="19.5" customHeight="1">
      <c r="A132" s="17"/>
      <c r="B132" s="176">
        <f>IF(X115="","",X115)</f>
      </c>
      <c r="C132" s="176"/>
      <c r="D132" s="177" t="s">
        <v>37</v>
      </c>
      <c r="E132" s="177"/>
      <c r="F132" s="177"/>
      <c r="G132" s="178"/>
      <c r="H132" s="178"/>
      <c r="I132" s="178"/>
      <c r="J132" s="178"/>
      <c r="K132" s="178"/>
      <c r="L132" s="178"/>
      <c r="M132" s="178"/>
      <c r="N132" s="178"/>
      <c r="O132" s="178"/>
      <c r="P132" s="178"/>
      <c r="Q132" s="178"/>
      <c r="R132" s="178"/>
      <c r="S132" s="178"/>
      <c r="T132" s="178"/>
      <c r="U132" s="178"/>
      <c r="V132" s="178"/>
      <c r="W132" s="178"/>
      <c r="X132" s="178"/>
      <c r="Y132" s="178"/>
      <c r="Z132" s="1"/>
      <c r="AA132" s="194"/>
      <c r="AB132" s="195"/>
      <c r="AC132" s="218"/>
      <c r="AD132" s="286"/>
      <c r="AE132" s="286"/>
      <c r="AF132" s="287"/>
      <c r="AG132" s="264" t="s">
        <v>64</v>
      </c>
      <c r="AH132" s="263"/>
      <c r="AI132" s="4">
        <f aca="true" t="shared" si="0" ref="AI132:AI139">_xlfn.IFERROR(VLOOKUP(G132,$AM$134:$AN$145,2,0),"")</f>
      </c>
      <c r="AJ132" s="64">
        <f>X115</f>
        <v>0</v>
      </c>
      <c r="AK132" s="4">
        <f>IF(AJ132=3,4,IF(AJ132&gt;=4,6,AJ132))</f>
        <v>0</v>
      </c>
      <c r="AL132" s="5" t="str">
        <f aca="true" t="shared" si="1" ref="AL132:AL139">_xlfn.IFERROR(IF(AK132&gt;=2,VLOOKUP(AI132,$AN$134:$AT$145,AK132,0),"○"),"")</f>
        <v>○</v>
      </c>
      <c r="AM132" s="8"/>
      <c r="AN132" s="9"/>
      <c r="AO132" s="263" t="s">
        <v>62</v>
      </c>
      <c r="AP132" s="263"/>
      <c r="AQ132" s="263" t="s">
        <v>63</v>
      </c>
      <c r="AR132" s="263"/>
      <c r="AS132" s="263" t="s">
        <v>76</v>
      </c>
      <c r="AT132" s="263"/>
      <c r="AU132" s="14"/>
    </row>
    <row r="133" spans="1:47" ht="19.5" customHeight="1">
      <c r="A133" s="17"/>
      <c r="B133" s="176"/>
      <c r="C133" s="176"/>
      <c r="D133" s="177" t="s">
        <v>38</v>
      </c>
      <c r="E133" s="177"/>
      <c r="F133" s="177"/>
      <c r="G133" s="178"/>
      <c r="H133" s="178"/>
      <c r="I133" s="178"/>
      <c r="J133" s="178"/>
      <c r="K133" s="178"/>
      <c r="L133" s="178"/>
      <c r="M133" s="178"/>
      <c r="N133" s="178"/>
      <c r="O133" s="178"/>
      <c r="P133" s="178"/>
      <c r="Q133" s="178"/>
      <c r="R133" s="178"/>
      <c r="S133" s="178"/>
      <c r="T133" s="178"/>
      <c r="U133" s="178"/>
      <c r="V133" s="178"/>
      <c r="W133" s="178"/>
      <c r="X133" s="178"/>
      <c r="Y133" s="178"/>
      <c r="Z133" s="1"/>
      <c r="AA133" s="194"/>
      <c r="AB133" s="195"/>
      <c r="AC133" s="218"/>
      <c r="AD133" s="286"/>
      <c r="AE133" s="286"/>
      <c r="AF133" s="287"/>
      <c r="AG133" s="264" t="s">
        <v>65</v>
      </c>
      <c r="AH133" s="263"/>
      <c r="AI133" s="4">
        <f t="shared" si="0"/>
      </c>
      <c r="AJ133" s="64">
        <f>X115</f>
        <v>0</v>
      </c>
      <c r="AK133" s="4">
        <f>IF(AJ133=2,3,IF(AJ133=3,5,IF(AJ133&gt;=4,7,AJ133)))</f>
        <v>0</v>
      </c>
      <c r="AL133" s="5" t="str">
        <f t="shared" si="1"/>
        <v>○</v>
      </c>
      <c r="AM133" s="10"/>
      <c r="AN133" s="11"/>
      <c r="AO133" s="7" t="s">
        <v>74</v>
      </c>
      <c r="AP133" s="7" t="s">
        <v>75</v>
      </c>
      <c r="AQ133" s="7" t="s">
        <v>74</v>
      </c>
      <c r="AR133" s="7" t="s">
        <v>75</v>
      </c>
      <c r="AS133" s="7" t="s">
        <v>74</v>
      </c>
      <c r="AT133" s="7" t="s">
        <v>75</v>
      </c>
      <c r="AU133" s="14"/>
    </row>
    <row r="134" spans="1:47" ht="19.5" customHeight="1">
      <c r="A134" s="17"/>
      <c r="B134" s="176">
        <f>IF(X116="","",X116)</f>
      </c>
      <c r="C134" s="176"/>
      <c r="D134" s="177" t="s">
        <v>37</v>
      </c>
      <c r="E134" s="177"/>
      <c r="F134" s="177"/>
      <c r="G134" s="178"/>
      <c r="H134" s="178"/>
      <c r="I134" s="178"/>
      <c r="J134" s="178"/>
      <c r="K134" s="178"/>
      <c r="L134" s="178"/>
      <c r="M134" s="178"/>
      <c r="N134" s="178"/>
      <c r="O134" s="178"/>
      <c r="P134" s="178"/>
      <c r="Q134" s="178"/>
      <c r="R134" s="178"/>
      <c r="S134" s="178"/>
      <c r="T134" s="178"/>
      <c r="U134" s="178"/>
      <c r="V134" s="178"/>
      <c r="W134" s="178"/>
      <c r="X134" s="178"/>
      <c r="Y134" s="178"/>
      <c r="Z134" s="1"/>
      <c r="AA134" s="194"/>
      <c r="AB134" s="195"/>
      <c r="AC134" s="218"/>
      <c r="AD134" s="286"/>
      <c r="AE134" s="286"/>
      <c r="AF134" s="287"/>
      <c r="AG134" s="264" t="s">
        <v>66</v>
      </c>
      <c r="AH134" s="263"/>
      <c r="AI134" s="4">
        <f t="shared" si="0"/>
      </c>
      <c r="AJ134" s="64">
        <f>X116</f>
        <v>0</v>
      </c>
      <c r="AK134" s="4">
        <f>IF(AJ134=3,4,IF(AJ134&gt;=4,6,AJ134))</f>
        <v>0</v>
      </c>
      <c r="AL134" s="5" t="str">
        <f t="shared" si="1"/>
        <v>○</v>
      </c>
      <c r="AM134" s="6" t="s">
        <v>50</v>
      </c>
      <c r="AN134" s="4" t="s">
        <v>8</v>
      </c>
      <c r="AO134" s="4" t="s">
        <v>77</v>
      </c>
      <c r="AP134" s="4" t="s">
        <v>78</v>
      </c>
      <c r="AQ134" s="4" t="s">
        <v>78</v>
      </c>
      <c r="AR134" s="4" t="s">
        <v>78</v>
      </c>
      <c r="AS134" s="4" t="s">
        <v>78</v>
      </c>
      <c r="AT134" s="4" t="s">
        <v>78</v>
      </c>
      <c r="AU134" s="14"/>
    </row>
    <row r="135" spans="1:47" ht="19.5" customHeight="1">
      <c r="A135" s="17"/>
      <c r="B135" s="176"/>
      <c r="C135" s="176"/>
      <c r="D135" s="177" t="s">
        <v>38</v>
      </c>
      <c r="E135" s="177"/>
      <c r="F135" s="177"/>
      <c r="G135" s="178"/>
      <c r="H135" s="178"/>
      <c r="I135" s="178"/>
      <c r="J135" s="178"/>
      <c r="K135" s="178"/>
      <c r="L135" s="178"/>
      <c r="M135" s="178"/>
      <c r="N135" s="178"/>
      <c r="O135" s="178"/>
      <c r="P135" s="178"/>
      <c r="Q135" s="178"/>
      <c r="R135" s="178"/>
      <c r="S135" s="178"/>
      <c r="T135" s="178"/>
      <c r="U135" s="178"/>
      <c r="V135" s="178"/>
      <c r="W135" s="178"/>
      <c r="X135" s="178"/>
      <c r="Y135" s="178"/>
      <c r="Z135" s="1"/>
      <c r="AA135" s="194"/>
      <c r="AB135" s="195"/>
      <c r="AC135" s="218"/>
      <c r="AD135" s="286"/>
      <c r="AE135" s="286"/>
      <c r="AF135" s="287"/>
      <c r="AG135" s="264" t="s">
        <v>67</v>
      </c>
      <c r="AH135" s="263"/>
      <c r="AI135" s="4">
        <f t="shared" si="0"/>
      </c>
      <c r="AJ135" s="64">
        <f>X116</f>
        <v>0</v>
      </c>
      <c r="AK135" s="4">
        <f>IF(AJ135=2,3,IF(AJ135=3,5,IF(AJ135&gt;=4,7,AJ135)))</f>
        <v>0</v>
      </c>
      <c r="AL135" s="5" t="str">
        <f t="shared" si="1"/>
        <v>○</v>
      </c>
      <c r="AM135" s="6" t="s">
        <v>51</v>
      </c>
      <c r="AN135" s="4" t="s">
        <v>9</v>
      </c>
      <c r="AO135" s="4" t="s">
        <v>77</v>
      </c>
      <c r="AP135" s="4" t="s">
        <v>78</v>
      </c>
      <c r="AQ135" s="4" t="s">
        <v>77</v>
      </c>
      <c r="AR135" s="4" t="s">
        <v>78</v>
      </c>
      <c r="AS135" s="4" t="s">
        <v>77</v>
      </c>
      <c r="AT135" s="4" t="s">
        <v>78</v>
      </c>
      <c r="AU135" s="14"/>
    </row>
    <row r="136" spans="1:47" ht="19.5" customHeight="1">
      <c r="A136" s="17"/>
      <c r="B136" s="176">
        <f>IF(X117="","",X117)</f>
      </c>
      <c r="C136" s="176"/>
      <c r="D136" s="177" t="s">
        <v>37</v>
      </c>
      <c r="E136" s="177"/>
      <c r="F136" s="177"/>
      <c r="G136" s="178"/>
      <c r="H136" s="178"/>
      <c r="I136" s="178"/>
      <c r="J136" s="178"/>
      <c r="K136" s="178"/>
      <c r="L136" s="178"/>
      <c r="M136" s="178"/>
      <c r="N136" s="178"/>
      <c r="O136" s="178"/>
      <c r="P136" s="178"/>
      <c r="Q136" s="178"/>
      <c r="R136" s="178"/>
      <c r="S136" s="178"/>
      <c r="T136" s="178"/>
      <c r="U136" s="178"/>
      <c r="V136" s="178"/>
      <c r="W136" s="178"/>
      <c r="X136" s="178"/>
      <c r="Y136" s="178"/>
      <c r="Z136" s="1"/>
      <c r="AA136" s="194"/>
      <c r="AB136" s="195"/>
      <c r="AC136" s="218"/>
      <c r="AD136" s="286"/>
      <c r="AE136" s="286"/>
      <c r="AF136" s="287"/>
      <c r="AG136" s="264" t="s">
        <v>68</v>
      </c>
      <c r="AH136" s="263"/>
      <c r="AI136" s="4">
        <f t="shared" si="0"/>
      </c>
      <c r="AJ136" s="64">
        <f>X117</f>
        <v>0</v>
      </c>
      <c r="AK136" s="4">
        <f>IF(AJ136=3,4,IF(AJ136&gt;=4,6,AJ136))</f>
        <v>0</v>
      </c>
      <c r="AL136" s="5" t="str">
        <f t="shared" si="1"/>
        <v>○</v>
      </c>
      <c r="AM136" s="6" t="s">
        <v>52</v>
      </c>
      <c r="AN136" s="4" t="s">
        <v>10</v>
      </c>
      <c r="AO136" s="4" t="s">
        <v>77</v>
      </c>
      <c r="AP136" s="4" t="s">
        <v>77</v>
      </c>
      <c r="AQ136" s="4" t="s">
        <v>77</v>
      </c>
      <c r="AR136" s="4" t="s">
        <v>77</v>
      </c>
      <c r="AS136" s="4" t="s">
        <v>77</v>
      </c>
      <c r="AT136" s="4" t="s">
        <v>77</v>
      </c>
      <c r="AU136" s="14"/>
    </row>
    <row r="137" spans="1:47" ht="19.5" customHeight="1">
      <c r="A137" s="17"/>
      <c r="B137" s="176"/>
      <c r="C137" s="176"/>
      <c r="D137" s="177" t="s">
        <v>38</v>
      </c>
      <c r="E137" s="177"/>
      <c r="F137" s="177"/>
      <c r="G137" s="178"/>
      <c r="H137" s="178"/>
      <c r="I137" s="178"/>
      <c r="J137" s="178"/>
      <c r="K137" s="178"/>
      <c r="L137" s="178"/>
      <c r="M137" s="178"/>
      <c r="N137" s="178"/>
      <c r="O137" s="178"/>
      <c r="P137" s="178"/>
      <c r="Q137" s="178"/>
      <c r="R137" s="178"/>
      <c r="S137" s="178"/>
      <c r="T137" s="178"/>
      <c r="U137" s="178"/>
      <c r="V137" s="178"/>
      <c r="W137" s="178"/>
      <c r="X137" s="178"/>
      <c r="Y137" s="178"/>
      <c r="Z137" s="1"/>
      <c r="AA137" s="194"/>
      <c r="AB137" s="195"/>
      <c r="AC137" s="218"/>
      <c r="AD137" s="286"/>
      <c r="AE137" s="286"/>
      <c r="AF137" s="287"/>
      <c r="AG137" s="264" t="s">
        <v>69</v>
      </c>
      <c r="AH137" s="263"/>
      <c r="AI137" s="4">
        <f t="shared" si="0"/>
      </c>
      <c r="AJ137" s="64">
        <f>X117</f>
        <v>0</v>
      </c>
      <c r="AK137" s="4">
        <f>IF(AJ137=2,3,IF(AJ137=3,5,IF(AJ137&gt;=4,7,AJ137)))</f>
        <v>0</v>
      </c>
      <c r="AL137" s="5" t="str">
        <f t="shared" si="1"/>
        <v>○</v>
      </c>
      <c r="AM137" s="6" t="s">
        <v>53</v>
      </c>
      <c r="AN137" s="4" t="s">
        <v>11</v>
      </c>
      <c r="AO137" s="4" t="s">
        <v>77</v>
      </c>
      <c r="AP137" s="4" t="s">
        <v>77</v>
      </c>
      <c r="AQ137" s="4" t="s">
        <v>77</v>
      </c>
      <c r="AR137" s="4" t="s">
        <v>77</v>
      </c>
      <c r="AS137" s="4" t="s">
        <v>77</v>
      </c>
      <c r="AT137" s="4" t="s">
        <v>77</v>
      </c>
      <c r="AU137" s="14"/>
    </row>
    <row r="138" spans="1:47" ht="19.5" customHeight="1">
      <c r="A138" s="17"/>
      <c r="B138" s="176">
        <f>IF(X118="","",X118)</f>
      </c>
      <c r="C138" s="176"/>
      <c r="D138" s="177" t="s">
        <v>37</v>
      </c>
      <c r="E138" s="177"/>
      <c r="F138" s="177"/>
      <c r="G138" s="178"/>
      <c r="H138" s="178"/>
      <c r="I138" s="178"/>
      <c r="J138" s="178"/>
      <c r="K138" s="178"/>
      <c r="L138" s="178"/>
      <c r="M138" s="178"/>
      <c r="N138" s="178"/>
      <c r="O138" s="178"/>
      <c r="P138" s="178"/>
      <c r="Q138" s="178"/>
      <c r="R138" s="178"/>
      <c r="S138" s="178"/>
      <c r="T138" s="178"/>
      <c r="U138" s="178"/>
      <c r="V138" s="178"/>
      <c r="W138" s="178"/>
      <c r="X138" s="178"/>
      <c r="Y138" s="178"/>
      <c r="Z138" s="1"/>
      <c r="AA138" s="194"/>
      <c r="AB138" s="195"/>
      <c r="AC138" s="218"/>
      <c r="AD138" s="286"/>
      <c r="AE138" s="286"/>
      <c r="AF138" s="287"/>
      <c r="AG138" s="264" t="s">
        <v>70</v>
      </c>
      <c r="AH138" s="263"/>
      <c r="AI138" s="4">
        <f t="shared" si="0"/>
      </c>
      <c r="AJ138" s="64">
        <f>X118</f>
        <v>0</v>
      </c>
      <c r="AK138" s="4">
        <f>IF(AJ138=3,4,IF(AJ138&gt;=4,6,AJ138))</f>
        <v>0</v>
      </c>
      <c r="AL138" s="5" t="str">
        <f t="shared" si="1"/>
        <v>○</v>
      </c>
      <c r="AM138" s="6" t="s">
        <v>60</v>
      </c>
      <c r="AN138" s="4" t="s">
        <v>12</v>
      </c>
      <c r="AO138" s="4" t="s">
        <v>77</v>
      </c>
      <c r="AP138" s="4" t="s">
        <v>77</v>
      </c>
      <c r="AQ138" s="4" t="s">
        <v>77</v>
      </c>
      <c r="AR138" s="4" t="s">
        <v>77</v>
      </c>
      <c r="AS138" s="4" t="s">
        <v>78</v>
      </c>
      <c r="AT138" s="4" t="s">
        <v>78</v>
      </c>
      <c r="AU138" s="14"/>
    </row>
    <row r="139" spans="1:47" ht="19.5" customHeight="1">
      <c r="A139" s="17"/>
      <c r="B139" s="176"/>
      <c r="C139" s="176"/>
      <c r="D139" s="177" t="s">
        <v>38</v>
      </c>
      <c r="E139" s="177"/>
      <c r="F139" s="177"/>
      <c r="G139" s="178"/>
      <c r="H139" s="178"/>
      <c r="I139" s="178"/>
      <c r="J139" s="178"/>
      <c r="K139" s="178"/>
      <c r="L139" s="178"/>
      <c r="M139" s="178"/>
      <c r="N139" s="178"/>
      <c r="O139" s="178"/>
      <c r="P139" s="178"/>
      <c r="Q139" s="178"/>
      <c r="R139" s="178"/>
      <c r="S139" s="178"/>
      <c r="T139" s="178"/>
      <c r="U139" s="178"/>
      <c r="V139" s="178"/>
      <c r="W139" s="178"/>
      <c r="X139" s="178"/>
      <c r="Y139" s="178"/>
      <c r="Z139" s="1"/>
      <c r="AA139" s="194"/>
      <c r="AB139" s="195"/>
      <c r="AC139" s="218"/>
      <c r="AD139" s="286"/>
      <c r="AE139" s="286"/>
      <c r="AF139" s="287"/>
      <c r="AG139" s="264" t="s">
        <v>71</v>
      </c>
      <c r="AH139" s="263"/>
      <c r="AI139" s="4">
        <f t="shared" si="0"/>
      </c>
      <c r="AJ139" s="64">
        <f>X118</f>
        <v>0</v>
      </c>
      <c r="AK139" s="4">
        <f>IF(AJ139=2,3,IF(AJ139=3,5,IF(AJ139&gt;=4,7,AJ139)))</f>
        <v>0</v>
      </c>
      <c r="AL139" s="5" t="str">
        <f t="shared" si="1"/>
        <v>○</v>
      </c>
      <c r="AM139" s="6" t="s">
        <v>54</v>
      </c>
      <c r="AN139" s="4" t="s">
        <v>25</v>
      </c>
      <c r="AO139" s="4" t="s">
        <v>77</v>
      </c>
      <c r="AP139" s="4" t="s">
        <v>77</v>
      </c>
      <c r="AQ139" s="4" t="s">
        <v>77</v>
      </c>
      <c r="AR139" s="4" t="s">
        <v>77</v>
      </c>
      <c r="AS139" s="4" t="s">
        <v>77</v>
      </c>
      <c r="AT139" s="4" t="s">
        <v>77</v>
      </c>
      <c r="AU139" s="14"/>
    </row>
    <row r="140" spans="1:47" ht="9" customHeight="1">
      <c r="A140" s="18"/>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6"/>
      <c r="AB140" s="197"/>
      <c r="AC140" s="288"/>
      <c r="AD140" s="289"/>
      <c r="AE140" s="289"/>
      <c r="AF140" s="290"/>
      <c r="AG140" s="13"/>
      <c r="AH140" s="13"/>
      <c r="AI140" s="13"/>
      <c r="AJ140" s="13"/>
      <c r="AK140" s="13"/>
      <c r="AL140" s="13">
        <f>COUNTIF(AL132:AL139,"○")</f>
        <v>8</v>
      </c>
      <c r="AM140" s="6" t="s">
        <v>55</v>
      </c>
      <c r="AN140" s="4" t="s">
        <v>39</v>
      </c>
      <c r="AO140" s="4" t="s">
        <v>77</v>
      </c>
      <c r="AP140" s="4" t="s">
        <v>77</v>
      </c>
      <c r="AQ140" s="4" t="s">
        <v>77</v>
      </c>
      <c r="AR140" s="4" t="s">
        <v>77</v>
      </c>
      <c r="AS140" s="4" t="s">
        <v>77</v>
      </c>
      <c r="AT140" s="4" t="s">
        <v>77</v>
      </c>
      <c r="AU140" s="14"/>
    </row>
    <row r="141" spans="27:47" ht="19.5" customHeight="1">
      <c r="AA141" s="60"/>
      <c r="AB141" s="60"/>
      <c r="AC141" s="60"/>
      <c r="AD141" s="60"/>
      <c r="AE141" s="60"/>
      <c r="AF141" s="60"/>
      <c r="AG141" s="13"/>
      <c r="AH141" s="13"/>
      <c r="AI141" s="13"/>
      <c r="AJ141" s="13"/>
      <c r="AK141" s="13"/>
      <c r="AL141" s="13"/>
      <c r="AM141" s="6" t="s">
        <v>56</v>
      </c>
      <c r="AN141" s="4" t="s">
        <v>41</v>
      </c>
      <c r="AO141" s="4" t="s">
        <v>78</v>
      </c>
      <c r="AP141" s="4" t="s">
        <v>77</v>
      </c>
      <c r="AQ141" s="4" t="s">
        <v>78</v>
      </c>
      <c r="AR141" s="4" t="s">
        <v>78</v>
      </c>
      <c r="AS141" s="4" t="s">
        <v>78</v>
      </c>
      <c r="AT141" s="4" t="s">
        <v>78</v>
      </c>
      <c r="AU141" s="14"/>
    </row>
    <row r="142" spans="27:47" ht="19.5" customHeight="1">
      <c r="AA142" s="60"/>
      <c r="AB142" s="60"/>
      <c r="AC142" s="60"/>
      <c r="AD142" s="60"/>
      <c r="AE142" s="60"/>
      <c r="AF142" s="60"/>
      <c r="AG142" s="13"/>
      <c r="AH142" s="13"/>
      <c r="AI142" s="13"/>
      <c r="AJ142" s="13"/>
      <c r="AK142" s="13"/>
      <c r="AL142" s="13"/>
      <c r="AM142" s="6" t="s">
        <v>57</v>
      </c>
      <c r="AN142" s="4" t="s">
        <v>47</v>
      </c>
      <c r="AO142" s="4" t="s">
        <v>78</v>
      </c>
      <c r="AP142" s="4" t="s">
        <v>77</v>
      </c>
      <c r="AQ142" s="4" t="s">
        <v>78</v>
      </c>
      <c r="AR142" s="4" t="s">
        <v>78</v>
      </c>
      <c r="AS142" s="4" t="s">
        <v>78</v>
      </c>
      <c r="AT142" s="4" t="s">
        <v>78</v>
      </c>
      <c r="AU142" s="14"/>
    </row>
    <row r="143" spans="27:47" ht="19.5" customHeight="1">
      <c r="AA143" s="60"/>
      <c r="AB143" s="60"/>
      <c r="AC143" s="60"/>
      <c r="AD143" s="60"/>
      <c r="AE143" s="60"/>
      <c r="AF143" s="60"/>
      <c r="AG143" s="13"/>
      <c r="AH143" s="13"/>
      <c r="AI143" s="13"/>
      <c r="AJ143" s="13"/>
      <c r="AK143" s="13"/>
      <c r="AL143" s="13"/>
      <c r="AM143" s="6" t="s">
        <v>58</v>
      </c>
      <c r="AN143" s="4" t="s">
        <v>49</v>
      </c>
      <c r="AO143" s="4" t="s">
        <v>78</v>
      </c>
      <c r="AP143" s="4" t="s">
        <v>77</v>
      </c>
      <c r="AQ143" s="4" t="s">
        <v>78</v>
      </c>
      <c r="AR143" s="4" t="s">
        <v>78</v>
      </c>
      <c r="AS143" s="4" t="s">
        <v>78</v>
      </c>
      <c r="AT143" s="4" t="s">
        <v>78</v>
      </c>
      <c r="AU143" s="14"/>
    </row>
    <row r="144" spans="27:47" ht="19.5" customHeight="1">
      <c r="AA144" s="60"/>
      <c r="AB144" s="60"/>
      <c r="AC144" s="60"/>
      <c r="AD144" s="60"/>
      <c r="AE144" s="60"/>
      <c r="AF144" s="60"/>
      <c r="AG144" s="13"/>
      <c r="AH144" s="13"/>
      <c r="AI144" s="13"/>
      <c r="AJ144" s="13"/>
      <c r="AK144" s="13"/>
      <c r="AL144" s="13"/>
      <c r="AM144" s="6" t="s">
        <v>59</v>
      </c>
      <c r="AN144" s="4" t="s">
        <v>72</v>
      </c>
      <c r="AO144" s="4" t="s">
        <v>78</v>
      </c>
      <c r="AP144" s="4" t="s">
        <v>77</v>
      </c>
      <c r="AQ144" s="4" t="s">
        <v>78</v>
      </c>
      <c r="AR144" s="4" t="s">
        <v>77</v>
      </c>
      <c r="AS144" s="4" t="s">
        <v>78</v>
      </c>
      <c r="AT144" s="4" t="s">
        <v>77</v>
      </c>
      <c r="AU144" s="14"/>
    </row>
    <row r="145" spans="27:47" ht="19.5" customHeight="1">
      <c r="AA145" s="60"/>
      <c r="AB145" s="60"/>
      <c r="AC145" s="60"/>
      <c r="AD145" s="60"/>
      <c r="AE145" s="60"/>
      <c r="AF145" s="60"/>
      <c r="AG145" s="13"/>
      <c r="AH145" s="13"/>
      <c r="AI145" s="13"/>
      <c r="AJ145" s="13"/>
      <c r="AK145" s="13"/>
      <c r="AL145" s="13"/>
      <c r="AM145" s="6" t="s">
        <v>61</v>
      </c>
      <c r="AN145" s="4" t="s">
        <v>73</v>
      </c>
      <c r="AO145" s="4" t="s">
        <v>78</v>
      </c>
      <c r="AP145" s="4" t="s">
        <v>77</v>
      </c>
      <c r="AQ145" s="4" t="s">
        <v>78</v>
      </c>
      <c r="AR145" s="4" t="s">
        <v>77</v>
      </c>
      <c r="AS145" s="4" t="s">
        <v>78</v>
      </c>
      <c r="AT145" s="4" t="s">
        <v>78</v>
      </c>
      <c r="AU145" s="14"/>
    </row>
    <row r="146" spans="27:32" ht="19.5" customHeight="1">
      <c r="AA146" s="60"/>
      <c r="AB146" s="60"/>
      <c r="AC146" s="60"/>
      <c r="AD146" s="60"/>
      <c r="AE146" s="60"/>
      <c r="AF146" s="60"/>
    </row>
    <row r="147" spans="27:32" ht="19.5" customHeight="1">
      <c r="AA147" s="60"/>
      <c r="AB147" s="60"/>
      <c r="AC147" s="60"/>
      <c r="AD147" s="60"/>
      <c r="AE147" s="60"/>
      <c r="AF147" s="60"/>
    </row>
    <row r="148" spans="27:32" ht="19.5" customHeight="1">
      <c r="AA148" s="60"/>
      <c r="AB148" s="60"/>
      <c r="AC148" s="60"/>
      <c r="AD148" s="60"/>
      <c r="AE148" s="60"/>
      <c r="AF148" s="60"/>
    </row>
    <row r="149" spans="27:32" ht="19.5" customHeight="1">
      <c r="AA149" s="60"/>
      <c r="AB149" s="60"/>
      <c r="AC149" s="60"/>
      <c r="AD149" s="60"/>
      <c r="AE149" s="60"/>
      <c r="AF149" s="60"/>
    </row>
    <row r="150" spans="27:32" ht="19.5" customHeight="1">
      <c r="AA150" s="60"/>
      <c r="AB150" s="60"/>
      <c r="AC150" s="60"/>
      <c r="AD150" s="60"/>
      <c r="AE150" s="60"/>
      <c r="AF150" s="60"/>
    </row>
    <row r="151" spans="27:32" ht="19.5" customHeight="1">
      <c r="AA151" s="60"/>
      <c r="AB151" s="60"/>
      <c r="AC151" s="60"/>
      <c r="AD151" s="60"/>
      <c r="AE151" s="60"/>
      <c r="AF151" s="60"/>
    </row>
    <row r="152" spans="27:32" ht="19.5" customHeight="1">
      <c r="AA152" s="60"/>
      <c r="AB152" s="60"/>
      <c r="AC152" s="60"/>
      <c r="AD152" s="60"/>
      <c r="AE152" s="60"/>
      <c r="AF152" s="60"/>
    </row>
    <row r="153" spans="27:32" ht="19.5" customHeight="1">
      <c r="AA153" s="60"/>
      <c r="AB153" s="60"/>
      <c r="AC153" s="60"/>
      <c r="AD153" s="60"/>
      <c r="AE153" s="60"/>
      <c r="AF153" s="60"/>
    </row>
    <row r="154" spans="27:32" ht="19.5" customHeight="1">
      <c r="AA154" s="60"/>
      <c r="AB154" s="60"/>
      <c r="AC154" s="60"/>
      <c r="AD154" s="60"/>
      <c r="AE154" s="60"/>
      <c r="AF154" s="60"/>
    </row>
    <row r="155" spans="27:32" ht="19.5" customHeight="1">
      <c r="AA155" s="60"/>
      <c r="AB155" s="60"/>
      <c r="AC155" s="60"/>
      <c r="AD155" s="60"/>
      <c r="AE155" s="60"/>
      <c r="AF155" s="60"/>
    </row>
    <row r="156" spans="27:32" ht="19.5" customHeight="1">
      <c r="AA156" s="60"/>
      <c r="AB156" s="60"/>
      <c r="AC156" s="60"/>
      <c r="AD156" s="60"/>
      <c r="AE156" s="60"/>
      <c r="AF156" s="60"/>
    </row>
    <row r="157" spans="27:32" ht="19.5" customHeight="1">
      <c r="AA157" s="60"/>
      <c r="AB157" s="60"/>
      <c r="AC157" s="60"/>
      <c r="AD157" s="60"/>
      <c r="AE157" s="60"/>
      <c r="AF157" s="60"/>
    </row>
    <row r="158" spans="27:32" ht="19.5" customHeight="1">
      <c r="AA158" s="60"/>
      <c r="AB158" s="60"/>
      <c r="AC158" s="60"/>
      <c r="AD158" s="60"/>
      <c r="AE158" s="60"/>
      <c r="AF158" s="60"/>
    </row>
    <row r="159" spans="27:32" ht="19.5" customHeight="1">
      <c r="AA159" s="60"/>
      <c r="AB159" s="60"/>
      <c r="AC159" s="60"/>
      <c r="AD159" s="60"/>
      <c r="AE159" s="60"/>
      <c r="AF159" s="60"/>
    </row>
    <row r="160" spans="27:32" ht="19.5" customHeight="1">
      <c r="AA160" s="60"/>
      <c r="AB160" s="60"/>
      <c r="AC160" s="60"/>
      <c r="AD160" s="60"/>
      <c r="AE160" s="60"/>
      <c r="AF160" s="60"/>
    </row>
    <row r="161" spans="27:32" ht="19.5" customHeight="1">
      <c r="AA161" s="60"/>
      <c r="AB161" s="60"/>
      <c r="AC161" s="60"/>
      <c r="AD161" s="60"/>
      <c r="AE161" s="60"/>
      <c r="AF161" s="60"/>
    </row>
    <row r="162" spans="27:32" ht="19.5" customHeight="1">
      <c r="AA162" s="60"/>
      <c r="AB162" s="60"/>
      <c r="AC162" s="60"/>
      <c r="AD162" s="60"/>
      <c r="AE162" s="60"/>
      <c r="AF162" s="60"/>
    </row>
    <row r="163" spans="27:32" ht="19.5" customHeight="1">
      <c r="AA163" s="60"/>
      <c r="AB163" s="60"/>
      <c r="AC163" s="60"/>
      <c r="AD163" s="60"/>
      <c r="AE163" s="60"/>
      <c r="AF163" s="60"/>
    </row>
    <row r="164" spans="27:32" ht="19.5" customHeight="1">
      <c r="AA164" s="60"/>
      <c r="AB164" s="60"/>
      <c r="AC164" s="60"/>
      <c r="AD164" s="60"/>
      <c r="AE164" s="60"/>
      <c r="AF164" s="60"/>
    </row>
    <row r="165" spans="27:32" ht="19.5" customHeight="1">
      <c r="AA165" s="60"/>
      <c r="AB165" s="60"/>
      <c r="AC165" s="60"/>
      <c r="AD165" s="60"/>
      <c r="AE165" s="60"/>
      <c r="AF165" s="60"/>
    </row>
    <row r="166" spans="27:32" ht="19.5" customHeight="1">
      <c r="AA166" s="60"/>
      <c r="AB166" s="60"/>
      <c r="AC166" s="60"/>
      <c r="AD166" s="60"/>
      <c r="AE166" s="60"/>
      <c r="AF166" s="60"/>
    </row>
    <row r="167" spans="27:32" ht="19.5" customHeight="1">
      <c r="AA167" s="60"/>
      <c r="AB167" s="60"/>
      <c r="AC167" s="60"/>
      <c r="AD167" s="60"/>
      <c r="AE167" s="60"/>
      <c r="AF167" s="60"/>
    </row>
    <row r="168" spans="27:32" ht="19.5" customHeight="1">
      <c r="AA168" s="60"/>
      <c r="AB168" s="60"/>
      <c r="AC168" s="60"/>
      <c r="AD168" s="60"/>
      <c r="AE168" s="60"/>
      <c r="AF168" s="60"/>
    </row>
    <row r="169" spans="27:32" ht="19.5" customHeight="1">
      <c r="AA169" s="60"/>
      <c r="AB169" s="60"/>
      <c r="AC169" s="60"/>
      <c r="AD169" s="60"/>
      <c r="AE169" s="60"/>
      <c r="AF169" s="60"/>
    </row>
    <row r="170" spans="27:32" ht="19.5" customHeight="1">
      <c r="AA170" s="60"/>
      <c r="AB170" s="60"/>
      <c r="AC170" s="60"/>
      <c r="AD170" s="60"/>
      <c r="AE170" s="60"/>
      <c r="AF170" s="60"/>
    </row>
    <row r="171" spans="27:32" ht="19.5" customHeight="1">
      <c r="AA171" s="60"/>
      <c r="AB171" s="60"/>
      <c r="AC171" s="60"/>
      <c r="AD171" s="60"/>
      <c r="AE171" s="60"/>
      <c r="AF171" s="60"/>
    </row>
    <row r="172" spans="27:32" ht="19.5" customHeight="1">
      <c r="AA172" s="60"/>
      <c r="AB172" s="60"/>
      <c r="AC172" s="60"/>
      <c r="AD172" s="60"/>
      <c r="AE172" s="60"/>
      <c r="AF172" s="60"/>
    </row>
    <row r="173" spans="27:32" ht="19.5" customHeight="1">
      <c r="AA173" s="60"/>
      <c r="AB173" s="60"/>
      <c r="AC173" s="60"/>
      <c r="AD173" s="60"/>
      <c r="AE173" s="60"/>
      <c r="AF173" s="60"/>
    </row>
    <row r="174" spans="27:32" ht="19.5" customHeight="1">
      <c r="AA174" s="60"/>
      <c r="AB174" s="60"/>
      <c r="AC174" s="60"/>
      <c r="AD174" s="60"/>
      <c r="AE174" s="60"/>
      <c r="AF174" s="60"/>
    </row>
    <row r="175" spans="27:32" ht="19.5" customHeight="1">
      <c r="AA175" s="60"/>
      <c r="AB175" s="60"/>
      <c r="AC175" s="60"/>
      <c r="AD175" s="60"/>
      <c r="AE175" s="60"/>
      <c r="AF175" s="60"/>
    </row>
    <row r="176" spans="27:32" ht="19.5" customHeight="1">
      <c r="AA176" s="60"/>
      <c r="AB176" s="60"/>
      <c r="AC176" s="60"/>
      <c r="AD176" s="60"/>
      <c r="AE176" s="60"/>
      <c r="AF176" s="60"/>
    </row>
    <row r="177" spans="27:32" ht="19.5" customHeight="1">
      <c r="AA177" s="60"/>
      <c r="AB177" s="60"/>
      <c r="AC177" s="60"/>
      <c r="AD177" s="60"/>
      <c r="AE177" s="60"/>
      <c r="AF177" s="60"/>
    </row>
    <row r="178" spans="27:32" ht="19.5" customHeight="1">
      <c r="AA178" s="60"/>
      <c r="AB178" s="60"/>
      <c r="AC178" s="60"/>
      <c r="AD178" s="60"/>
      <c r="AE178" s="60"/>
      <c r="AF178" s="60"/>
    </row>
    <row r="179" spans="27:32" ht="19.5" customHeight="1">
      <c r="AA179" s="60"/>
      <c r="AB179" s="60"/>
      <c r="AC179" s="60"/>
      <c r="AD179" s="60"/>
      <c r="AE179" s="60"/>
      <c r="AF179" s="60"/>
    </row>
    <row r="180" spans="27:32" ht="19.5" customHeight="1">
      <c r="AA180" s="60"/>
      <c r="AB180" s="60"/>
      <c r="AC180" s="60"/>
      <c r="AD180" s="60"/>
      <c r="AE180" s="60"/>
      <c r="AF180" s="60"/>
    </row>
    <row r="181" spans="27:32" ht="19.5" customHeight="1">
      <c r="AA181" s="60"/>
      <c r="AB181" s="60"/>
      <c r="AC181" s="60"/>
      <c r="AD181" s="60"/>
      <c r="AE181" s="60"/>
      <c r="AF181" s="60"/>
    </row>
    <row r="182" spans="27:32" ht="19.5" customHeight="1">
      <c r="AA182" s="60"/>
      <c r="AB182" s="60"/>
      <c r="AC182" s="60"/>
      <c r="AD182" s="60"/>
      <c r="AE182" s="60"/>
      <c r="AF182" s="60"/>
    </row>
    <row r="183" spans="27:32" ht="19.5" customHeight="1">
      <c r="AA183" s="60"/>
      <c r="AB183" s="60"/>
      <c r="AC183" s="60"/>
      <c r="AD183" s="60"/>
      <c r="AE183" s="60"/>
      <c r="AF183" s="60"/>
    </row>
    <row r="184" spans="27:32" ht="19.5" customHeight="1">
      <c r="AA184" s="60"/>
      <c r="AB184" s="60"/>
      <c r="AC184" s="60"/>
      <c r="AD184" s="60"/>
      <c r="AE184" s="60"/>
      <c r="AF184" s="60"/>
    </row>
    <row r="185" spans="27:32" ht="19.5" customHeight="1">
      <c r="AA185" s="60"/>
      <c r="AB185" s="60"/>
      <c r="AC185" s="60"/>
      <c r="AD185" s="60"/>
      <c r="AE185" s="60"/>
      <c r="AF185" s="60"/>
    </row>
    <row r="186" spans="27:32" ht="19.5" customHeight="1">
      <c r="AA186" s="60"/>
      <c r="AB186" s="60"/>
      <c r="AC186" s="60"/>
      <c r="AD186" s="60"/>
      <c r="AE186" s="60"/>
      <c r="AF186" s="60"/>
    </row>
    <row r="187" spans="27:32" ht="19.5" customHeight="1">
      <c r="AA187" s="60"/>
      <c r="AB187" s="60"/>
      <c r="AC187" s="60"/>
      <c r="AD187" s="60"/>
      <c r="AE187" s="60"/>
      <c r="AF187" s="60"/>
    </row>
    <row r="188" spans="27:32" ht="19.5" customHeight="1">
      <c r="AA188" s="60"/>
      <c r="AB188" s="60"/>
      <c r="AC188" s="60"/>
      <c r="AD188" s="60"/>
      <c r="AE188" s="60"/>
      <c r="AF188" s="60"/>
    </row>
    <row r="189" spans="27:32" ht="19.5" customHeight="1">
      <c r="AA189" s="60"/>
      <c r="AB189" s="60"/>
      <c r="AC189" s="60"/>
      <c r="AD189" s="60"/>
      <c r="AE189" s="60"/>
      <c r="AF189" s="60"/>
    </row>
    <row r="190" spans="27:32" ht="19.5" customHeight="1">
      <c r="AA190" s="60"/>
      <c r="AB190" s="60"/>
      <c r="AC190" s="60"/>
      <c r="AD190" s="60"/>
      <c r="AE190" s="60"/>
      <c r="AF190" s="60"/>
    </row>
    <row r="191" spans="27:32" ht="19.5" customHeight="1">
      <c r="AA191" s="60"/>
      <c r="AB191" s="60"/>
      <c r="AC191" s="60"/>
      <c r="AD191" s="60"/>
      <c r="AE191" s="60"/>
      <c r="AF191" s="60"/>
    </row>
    <row r="192" spans="27:32" ht="19.5" customHeight="1">
      <c r="AA192" s="60"/>
      <c r="AB192" s="60"/>
      <c r="AC192" s="60"/>
      <c r="AD192" s="60"/>
      <c r="AE192" s="60"/>
      <c r="AF192" s="60"/>
    </row>
    <row r="193" spans="27:32" ht="19.5" customHeight="1">
      <c r="AA193" s="60"/>
      <c r="AB193" s="60"/>
      <c r="AC193" s="60"/>
      <c r="AD193" s="60"/>
      <c r="AE193" s="60"/>
      <c r="AF193" s="60"/>
    </row>
    <row r="194" spans="27:32" ht="19.5" customHeight="1">
      <c r="AA194" s="60"/>
      <c r="AB194" s="60"/>
      <c r="AC194" s="60"/>
      <c r="AD194" s="60"/>
      <c r="AE194" s="60"/>
      <c r="AF194" s="60"/>
    </row>
    <row r="195" spans="27:32" ht="19.5" customHeight="1">
      <c r="AA195" s="60"/>
      <c r="AB195" s="60"/>
      <c r="AC195" s="60"/>
      <c r="AD195" s="60"/>
      <c r="AE195" s="60"/>
      <c r="AF195" s="60"/>
    </row>
    <row r="196" spans="27:32" ht="19.5" customHeight="1">
      <c r="AA196" s="60"/>
      <c r="AB196" s="60"/>
      <c r="AC196" s="60"/>
      <c r="AD196" s="60"/>
      <c r="AE196" s="60"/>
      <c r="AF196" s="60"/>
    </row>
    <row r="197" spans="27:32" ht="19.5" customHeight="1">
      <c r="AA197" s="60"/>
      <c r="AB197" s="60"/>
      <c r="AC197" s="60"/>
      <c r="AD197" s="60"/>
      <c r="AE197" s="60"/>
      <c r="AF197" s="60"/>
    </row>
    <row r="198" spans="27:32" ht="19.5" customHeight="1">
      <c r="AA198" s="60"/>
      <c r="AB198" s="60"/>
      <c r="AC198" s="60"/>
      <c r="AD198" s="60"/>
      <c r="AE198" s="60"/>
      <c r="AF198" s="60"/>
    </row>
    <row r="199" spans="27:32" ht="19.5" customHeight="1">
      <c r="AA199" s="60"/>
      <c r="AB199" s="60"/>
      <c r="AC199" s="60"/>
      <c r="AD199" s="60"/>
      <c r="AE199" s="60"/>
      <c r="AF199" s="60"/>
    </row>
  </sheetData>
  <sheetProtection password="D15B" sheet="1" selectLockedCells="1"/>
  <mergeCells count="354">
    <mergeCell ref="AC38:AF44"/>
    <mergeCell ref="AA38:AB44"/>
    <mergeCell ref="B71:Y71"/>
    <mergeCell ref="O52:P52"/>
    <mergeCell ref="Q52:S52"/>
    <mergeCell ref="U48:X48"/>
    <mergeCell ref="U49:X49"/>
    <mergeCell ref="U50:X50"/>
    <mergeCell ref="O51:P51"/>
    <mergeCell ref="Q51:S51"/>
    <mergeCell ref="Q49:S49"/>
    <mergeCell ref="B52:D52"/>
    <mergeCell ref="E52:F52"/>
    <mergeCell ref="G52:H52"/>
    <mergeCell ref="I52:J52"/>
    <mergeCell ref="K52:L52"/>
    <mergeCell ref="M52:N52"/>
    <mergeCell ref="B51:D51"/>
    <mergeCell ref="E51:F51"/>
    <mergeCell ref="G51:H51"/>
    <mergeCell ref="I51:J51"/>
    <mergeCell ref="K51:L51"/>
    <mergeCell ref="M51:N51"/>
    <mergeCell ref="B50:D50"/>
    <mergeCell ref="E50:F50"/>
    <mergeCell ref="G50:H50"/>
    <mergeCell ref="I50:J50"/>
    <mergeCell ref="K50:L50"/>
    <mergeCell ref="M50:N50"/>
    <mergeCell ref="O50:P50"/>
    <mergeCell ref="Q50:S50"/>
    <mergeCell ref="C47:N47"/>
    <mergeCell ref="B48:L48"/>
    <mergeCell ref="B49:D49"/>
    <mergeCell ref="E49:F49"/>
    <mergeCell ref="G49:H49"/>
    <mergeCell ref="I49:J49"/>
    <mergeCell ref="K49:L49"/>
    <mergeCell ref="M49:N49"/>
    <mergeCell ref="O49:P49"/>
    <mergeCell ref="T36:Y36"/>
    <mergeCell ref="T35:Y35"/>
    <mergeCell ref="M36:R36"/>
    <mergeCell ref="M35:R35"/>
    <mergeCell ref="AC23:AF32"/>
    <mergeCell ref="AC33:AF37"/>
    <mergeCell ref="B30:Y30"/>
    <mergeCell ref="C31:E31"/>
    <mergeCell ref="G31:I31"/>
    <mergeCell ref="R31:Y31"/>
    <mergeCell ref="B36:E36"/>
    <mergeCell ref="B35:E35"/>
    <mergeCell ref="G36:H36"/>
    <mergeCell ref="G35:H35"/>
    <mergeCell ref="J36:K36"/>
    <mergeCell ref="J35:K35"/>
    <mergeCell ref="J31:Q31"/>
    <mergeCell ref="AC113:AF120"/>
    <mergeCell ref="G115:T115"/>
    <mergeCell ref="G116:T116"/>
    <mergeCell ref="C118:T118"/>
    <mergeCell ref="X118:Y118"/>
    <mergeCell ref="AA94:AB100"/>
    <mergeCell ref="B108:Z108"/>
    <mergeCell ref="AA113:AB120"/>
    <mergeCell ref="B96:G96"/>
    <mergeCell ref="AA108:AB112"/>
    <mergeCell ref="AC121:AF125"/>
    <mergeCell ref="AC126:AF129"/>
    <mergeCell ref="AC130:AF140"/>
    <mergeCell ref="AC22:AF22"/>
    <mergeCell ref="AC82:AF88"/>
    <mergeCell ref="AC89:AF100"/>
    <mergeCell ref="AC101:AF107"/>
    <mergeCell ref="AC108:AF112"/>
    <mergeCell ref="AC70:AF73"/>
    <mergeCell ref="AC74:AF74"/>
    <mergeCell ref="B20:H20"/>
    <mergeCell ref="B19:H19"/>
    <mergeCell ref="B24:Y24"/>
    <mergeCell ref="I20:L20"/>
    <mergeCell ref="M20:P20"/>
    <mergeCell ref="B27:C28"/>
    <mergeCell ref="D27:Y28"/>
    <mergeCell ref="AA101:AB107"/>
    <mergeCell ref="O109:Y109"/>
    <mergeCell ref="C102:M102"/>
    <mergeCell ref="O102:Y102"/>
    <mergeCell ref="O110:Y110"/>
    <mergeCell ref="W97:Y97"/>
    <mergeCell ref="C105:Y105"/>
    <mergeCell ref="B97:G99"/>
    <mergeCell ref="H97:N99"/>
    <mergeCell ref="O97:O99"/>
    <mergeCell ref="X116:Y116"/>
    <mergeCell ref="C119:T119"/>
    <mergeCell ref="X117:Y117"/>
    <mergeCell ref="C114:F114"/>
    <mergeCell ref="T99:V99"/>
    <mergeCell ref="W99:Y99"/>
    <mergeCell ref="C116:F116"/>
    <mergeCell ref="P97:S99"/>
    <mergeCell ref="T97:V97"/>
    <mergeCell ref="T98:V98"/>
    <mergeCell ref="O95:Y95"/>
    <mergeCell ref="T91:V91"/>
    <mergeCell ref="B90:I90"/>
    <mergeCell ref="W114:Z114"/>
    <mergeCell ref="T92:V92"/>
    <mergeCell ref="B101:Z101"/>
    <mergeCell ref="C104:Y104"/>
    <mergeCell ref="W98:Y98"/>
    <mergeCell ref="T96:Y96"/>
    <mergeCell ref="H96:S96"/>
    <mergeCell ref="N85:Q85"/>
    <mergeCell ref="T85:V87"/>
    <mergeCell ref="S85:S87"/>
    <mergeCell ref="N86:Q86"/>
    <mergeCell ref="W91:Y91"/>
    <mergeCell ref="W92:Y92"/>
    <mergeCell ref="A1:AB1"/>
    <mergeCell ref="M18:P18"/>
    <mergeCell ref="Q18:T18"/>
    <mergeCell ref="B18:H18"/>
    <mergeCell ref="U18:Y18"/>
    <mergeCell ref="AA82:AB88"/>
    <mergeCell ref="AA75:AB81"/>
    <mergeCell ref="C85:L85"/>
    <mergeCell ref="N87:Q87"/>
    <mergeCell ref="C6:D6"/>
    <mergeCell ref="AA58:AB69"/>
    <mergeCell ref="I18:L18"/>
    <mergeCell ref="I19:L19"/>
    <mergeCell ref="M19:P19"/>
    <mergeCell ref="Q19:T19"/>
    <mergeCell ref="B70:Z70"/>
    <mergeCell ref="B25:C26"/>
    <mergeCell ref="D25:Y26"/>
    <mergeCell ref="U19:Y19"/>
    <mergeCell ref="U20:Y20"/>
    <mergeCell ref="B12:D12"/>
    <mergeCell ref="B11:Z11"/>
    <mergeCell ref="U6:V6"/>
    <mergeCell ref="B8:C8"/>
    <mergeCell ref="E12:G12"/>
    <mergeCell ref="H12:J12"/>
    <mergeCell ref="B14:D14"/>
    <mergeCell ref="B2:AF2"/>
    <mergeCell ref="B4:N4"/>
    <mergeCell ref="W4:AE4"/>
    <mergeCell ref="AC10:AF10"/>
    <mergeCell ref="AC11:AF16"/>
    <mergeCell ref="Q13:S13"/>
    <mergeCell ref="N14:P14"/>
    <mergeCell ref="K12:M12"/>
    <mergeCell ref="N12:P12"/>
    <mergeCell ref="AC17:AF21"/>
    <mergeCell ref="B3:M3"/>
    <mergeCell ref="R4:S4"/>
    <mergeCell ref="T4:U4"/>
    <mergeCell ref="B10:Z10"/>
    <mergeCell ref="B13:D13"/>
    <mergeCell ref="E13:G13"/>
    <mergeCell ref="H13:J13"/>
    <mergeCell ref="K13:M13"/>
    <mergeCell ref="N13:P13"/>
    <mergeCell ref="Q14:S14"/>
    <mergeCell ref="T14:V14"/>
    <mergeCell ref="AA10:AB10"/>
    <mergeCell ref="Q12:S12"/>
    <mergeCell ref="T12:V12"/>
    <mergeCell ref="W12:Y12"/>
    <mergeCell ref="W14:Y14"/>
    <mergeCell ref="AA11:AB16"/>
    <mergeCell ref="T13:V13"/>
    <mergeCell ref="W13:Y13"/>
    <mergeCell ref="B17:Z17"/>
    <mergeCell ref="Q20:T20"/>
    <mergeCell ref="T15:V15"/>
    <mergeCell ref="W15:Y15"/>
    <mergeCell ref="B15:D15"/>
    <mergeCell ref="E15:G15"/>
    <mergeCell ref="H15:J15"/>
    <mergeCell ref="K15:M15"/>
    <mergeCell ref="N15:P15"/>
    <mergeCell ref="Q15:S15"/>
    <mergeCell ref="AA17:AB21"/>
    <mergeCell ref="B22:Z22"/>
    <mergeCell ref="B23:Z23"/>
    <mergeCell ref="T41:V41"/>
    <mergeCell ref="N40:S40"/>
    <mergeCell ref="E14:G14"/>
    <mergeCell ref="H14:J14"/>
    <mergeCell ref="K14:M14"/>
    <mergeCell ref="AA33:AB37"/>
    <mergeCell ref="AA22:AB22"/>
    <mergeCell ref="AA23:AB32"/>
    <mergeCell ref="H40:M40"/>
    <mergeCell ref="K41:M41"/>
    <mergeCell ref="N41:P41"/>
    <mergeCell ref="Q41:S41"/>
    <mergeCell ref="W41:Y41"/>
    <mergeCell ref="W40:Y40"/>
    <mergeCell ref="T40:V40"/>
    <mergeCell ref="H41:J41"/>
    <mergeCell ref="B38:Z38"/>
    <mergeCell ref="N42:P42"/>
    <mergeCell ref="Q42:S42"/>
    <mergeCell ref="AC54:AF57"/>
    <mergeCell ref="H55:M55"/>
    <mergeCell ref="N55:S55"/>
    <mergeCell ref="W42:Y42"/>
    <mergeCell ref="H42:J42"/>
    <mergeCell ref="K42:M42"/>
    <mergeCell ref="T42:V42"/>
    <mergeCell ref="AA54:AB57"/>
    <mergeCell ref="B42:G42"/>
    <mergeCell ref="N65:P65"/>
    <mergeCell ref="N56:S56"/>
    <mergeCell ref="B55:G55"/>
    <mergeCell ref="Q65:S65"/>
    <mergeCell ref="B56:G56"/>
    <mergeCell ref="H56:M56"/>
    <mergeCell ref="B59:L59"/>
    <mergeCell ref="C60:L60"/>
    <mergeCell ref="N64:S64"/>
    <mergeCell ref="AS132:AT132"/>
    <mergeCell ref="C122:Y122"/>
    <mergeCell ref="T65:V65"/>
    <mergeCell ref="H64:M64"/>
    <mergeCell ref="K66:M66"/>
    <mergeCell ref="N66:P66"/>
    <mergeCell ref="Q66:S66"/>
    <mergeCell ref="T66:V66"/>
    <mergeCell ref="K65:M65"/>
    <mergeCell ref="B121:Z121"/>
    <mergeCell ref="W66:Y66"/>
    <mergeCell ref="H66:J66"/>
    <mergeCell ref="N67:P67"/>
    <mergeCell ref="M83:Y83"/>
    <mergeCell ref="M76:Y76"/>
    <mergeCell ref="B75:Z75"/>
    <mergeCell ref="C72:I72"/>
    <mergeCell ref="K72:Q72"/>
    <mergeCell ref="S72:Y72"/>
    <mergeCell ref="C83:L83"/>
    <mergeCell ref="W64:Y64"/>
    <mergeCell ref="H65:J65"/>
    <mergeCell ref="Q67:S67"/>
    <mergeCell ref="C76:L76"/>
    <mergeCell ref="T64:V64"/>
    <mergeCell ref="AG139:AH139"/>
    <mergeCell ref="C131:Y131"/>
    <mergeCell ref="B130:Z130"/>
    <mergeCell ref="AH109:AI109"/>
    <mergeCell ref="C109:M109"/>
    <mergeCell ref="AQ132:AR132"/>
    <mergeCell ref="AO132:AP132"/>
    <mergeCell ref="AG136:AH136"/>
    <mergeCell ref="AA130:AB140"/>
    <mergeCell ref="AG137:AH137"/>
    <mergeCell ref="AG138:AH138"/>
    <mergeCell ref="AG132:AH132"/>
    <mergeCell ref="AG133:AH133"/>
    <mergeCell ref="AG134:AH134"/>
    <mergeCell ref="AG135:AH135"/>
    <mergeCell ref="B126:Z126"/>
    <mergeCell ref="AA121:AB125"/>
    <mergeCell ref="AA126:AB129"/>
    <mergeCell ref="C128:Y128"/>
    <mergeCell ref="W65:Y65"/>
    <mergeCell ref="B66:G66"/>
    <mergeCell ref="J90:V90"/>
    <mergeCell ref="B67:G67"/>
    <mergeCell ref="H67:J67"/>
    <mergeCell ref="K67:M67"/>
    <mergeCell ref="W77:Y77"/>
    <mergeCell ref="W78:Y80"/>
    <mergeCell ref="B77:V77"/>
    <mergeCell ref="C78:L78"/>
    <mergeCell ref="C80:L80"/>
    <mergeCell ref="N78:Q78"/>
    <mergeCell ref="N79:Q79"/>
    <mergeCell ref="S78:S80"/>
    <mergeCell ref="T78:V80"/>
    <mergeCell ref="C79:L79"/>
    <mergeCell ref="Z85:Z86"/>
    <mergeCell ref="J91:Q91"/>
    <mergeCell ref="N80:Q80"/>
    <mergeCell ref="B82:Z82"/>
    <mergeCell ref="W85:Y87"/>
    <mergeCell ref="W84:Y84"/>
    <mergeCell ref="B84:V84"/>
    <mergeCell ref="C88:W88"/>
    <mergeCell ref="C86:L86"/>
    <mergeCell ref="C87:L87"/>
    <mergeCell ref="AC58:AF69"/>
    <mergeCell ref="C115:F115"/>
    <mergeCell ref="G114:T114"/>
    <mergeCell ref="C106:Y106"/>
    <mergeCell ref="C111:M111"/>
    <mergeCell ref="O111:Y111"/>
    <mergeCell ref="C110:M110"/>
    <mergeCell ref="X115:Y115"/>
    <mergeCell ref="B113:U113"/>
    <mergeCell ref="W113:Z113"/>
    <mergeCell ref="AH102:AI102"/>
    <mergeCell ref="AH105:AI105"/>
    <mergeCell ref="B94:Z94"/>
    <mergeCell ref="AA89:AB93"/>
    <mergeCell ref="B91:I91"/>
    <mergeCell ref="B92:I92"/>
    <mergeCell ref="W90:Y90"/>
    <mergeCell ref="C95:N95"/>
    <mergeCell ref="B89:Z89"/>
    <mergeCell ref="J92:Q92"/>
    <mergeCell ref="AC75:AF81"/>
    <mergeCell ref="B74:Z74"/>
    <mergeCell ref="AA74:AB74"/>
    <mergeCell ref="B58:Z58"/>
    <mergeCell ref="C61:L61"/>
    <mergeCell ref="C62:L62"/>
    <mergeCell ref="T67:V67"/>
    <mergeCell ref="M60:Z62"/>
    <mergeCell ref="AA70:AB73"/>
    <mergeCell ref="W67:Y67"/>
    <mergeCell ref="B123:C123"/>
    <mergeCell ref="D123:M123"/>
    <mergeCell ref="N123:O123"/>
    <mergeCell ref="P123:Y123"/>
    <mergeCell ref="B124:C124"/>
    <mergeCell ref="D124:M124"/>
    <mergeCell ref="N124:O124"/>
    <mergeCell ref="P124:Y124"/>
    <mergeCell ref="B132:C133"/>
    <mergeCell ref="D132:F132"/>
    <mergeCell ref="G132:Y132"/>
    <mergeCell ref="D133:F133"/>
    <mergeCell ref="G133:Y133"/>
    <mergeCell ref="B134:C135"/>
    <mergeCell ref="D134:F134"/>
    <mergeCell ref="G134:Y134"/>
    <mergeCell ref="D135:F135"/>
    <mergeCell ref="G135:Y135"/>
    <mergeCell ref="B136:C137"/>
    <mergeCell ref="D136:F136"/>
    <mergeCell ref="G136:Y136"/>
    <mergeCell ref="D137:F137"/>
    <mergeCell ref="G137:Y137"/>
    <mergeCell ref="B138:C139"/>
    <mergeCell ref="D138:F138"/>
    <mergeCell ref="G138:Y138"/>
    <mergeCell ref="D139:F139"/>
    <mergeCell ref="G139:Y139"/>
  </mergeCells>
  <conditionalFormatting sqref="AA58:AB69 AA23:AB32">
    <cfRule type="expression" priority="15" dxfId="12" stopIfTrue="1">
      <formula>$B$4=""</formula>
    </cfRule>
  </conditionalFormatting>
  <conditionalFormatting sqref="W66">
    <cfRule type="expression" priority="14" dxfId="12" stopIfTrue="1">
      <formula>$B$4=""</formula>
    </cfRule>
  </conditionalFormatting>
  <conditionalFormatting sqref="W67:W68">
    <cfRule type="expression" priority="13" dxfId="12" stopIfTrue="1">
      <formula>$B$4=""</formula>
    </cfRule>
  </conditionalFormatting>
  <conditionalFormatting sqref="AA17:AB21">
    <cfRule type="expression" priority="12" dxfId="12" stopIfTrue="1">
      <formula>$B$4=""</formula>
    </cfRule>
  </conditionalFormatting>
  <conditionalFormatting sqref="AA54:AB57 AA38">
    <cfRule type="expression" priority="10" dxfId="12" stopIfTrue="1">
      <formula>$B$4=""</formula>
    </cfRule>
  </conditionalFormatting>
  <conditionalFormatting sqref="AA70:AB73">
    <cfRule type="expression" priority="9" dxfId="12" stopIfTrue="1">
      <formula>$B$4=""</formula>
    </cfRule>
  </conditionalFormatting>
  <conditionalFormatting sqref="AA75:AB140">
    <cfRule type="expression" priority="8" dxfId="12" stopIfTrue="1">
      <formula>$B$4=""</formula>
    </cfRule>
  </conditionalFormatting>
  <conditionalFormatting sqref="B78:V80">
    <cfRule type="expression" priority="6" dxfId="12" stopIfTrue="1">
      <formula>AND($L$6="○",$B$76="○")</formula>
    </cfRule>
  </conditionalFormatting>
  <conditionalFormatting sqref="W78:Y80">
    <cfRule type="expression" priority="5" dxfId="3" stopIfTrue="1">
      <formula>AND($L$6="○",$B$76="○")</formula>
    </cfRule>
  </conditionalFormatting>
  <conditionalFormatting sqref="Q50:S53">
    <cfRule type="expression" priority="4" dxfId="12" stopIfTrue="1">
      <formula>$B$4=""</formula>
    </cfRule>
  </conditionalFormatting>
  <conditionalFormatting sqref="E52:P53">
    <cfRule type="expression" priority="3" dxfId="13" stopIfTrue="1">
      <formula>$B$4=""</formula>
    </cfRule>
  </conditionalFormatting>
  <conditionalFormatting sqref="H67:M67">
    <cfRule type="expression" priority="2" dxfId="0" stopIfTrue="1">
      <formula>$B$60="○"</formula>
    </cfRule>
  </conditionalFormatting>
  <dataValidations count="10">
    <dataValidation type="list" allowBlank="1" showInputMessage="1" showErrorMessage="1" imeMode="hiragana" sqref="B131 B72 J72 R72 B83 B95 B102 N102 B104:B106 B109:B111 N109:N111 B114:B116 B118:B119 B122 B128 B60:B62 B47">
      <formula1>"○"</formula1>
    </dataValidation>
    <dataValidation allowBlank="1" showInputMessage="1" showErrorMessage="1" imeMode="hiragana" sqref="W4 B4 D123:D124 P123:P124"/>
    <dataValidation allowBlank="1" showInputMessage="1" showErrorMessage="1" promptTitle="数字の入力" prompt="単位は入力しないでください。" imeMode="off" sqref="N13:V14 E14:M14 X115:Y118 W97:W98 W78:Y80 W85:Y87 W91:Y92 N66:S66 I19:T19 H42:S42 X97:Y97 H66:M67"/>
    <dataValidation type="list" allowBlank="1" showInputMessage="1" showErrorMessage="1" imeMode="hiragana" sqref="G132:G139">
      <formula1>$AM$134:$AM$145</formula1>
    </dataValidation>
    <dataValidation type="list" allowBlank="1" showInputMessage="1" showErrorMessage="1" imeMode="hiragana" sqref="T4:U4">
      <formula1>"中央,北,東,白石,厚別,豊平,清田,南,西,手稲"</formula1>
    </dataValidation>
    <dataValidation type="list" allowBlank="1" showInputMessage="1" showErrorMessage="1" sqref="U6:V6">
      <formula1>"令和,平成,昭和,大正"</formula1>
    </dataValidation>
    <dataValidation type="list" allowBlank="1" showInputMessage="1" showErrorMessage="1" sqref="F31 I35:I36 F35:F36 L35:L36 B6 B76 L6 E6 B25:C28 B31 S35:S36">
      <formula1>"○"</formula1>
    </dataValidation>
    <dataValidation allowBlank="1" showInputMessage="1" showErrorMessage="1" promptTitle="数字の入力" prompt="単位は入力しないでください。" sqref="H56:M56"/>
    <dataValidation type="list" allowBlank="1" showInputMessage="1" showErrorMessage="1" sqref="R31:Y31">
      <formula1>"保育教諭,事務職員,他施設の職員,その他"</formula1>
    </dataValidation>
    <dataValidation allowBlank="1" showInputMessage="1" showErrorMessage="1" promptTitle="数字の入力" prompt="数字のみ入力してください。（単位を入力しないでください。）" imeMode="off" sqref="K50:P50 E51:P51 U50:U53 V51:W53"/>
  </dataValidations>
  <printOptions horizontalCentered="1"/>
  <pageMargins left="0.6299212598425197" right="0.2362204724409449" top="0.35433070866141736" bottom="0.35433070866141736" header="0.31496062992125984" footer="0.07874015748031496"/>
  <pageSetup fitToHeight="0" fitToWidth="1" horizontalDpi="600" verticalDpi="600" orientation="portrait" paperSize="9" r:id="rId4"/>
  <headerFooter>
    <oddFooter>&amp;C&amp;P/&amp;N</oddFooter>
  </headerFooter>
  <rowBreaks count="2" manualBreakCount="2">
    <brk id="53" max="31" man="1"/>
    <brk id="93" max="31" man="1"/>
  </rowBreaks>
  <colBreaks count="1" manualBreakCount="1">
    <brk id="32" max="137" man="1"/>
  </colBreaks>
  <ignoredErrors>
    <ignoredError sqref="Z102 AA101" evalError="1"/>
    <ignoredError sqref="A2 A10 A22 A74"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赤川 知也</cp:lastModifiedBy>
  <cp:lastPrinted>2023-05-31T10:33:01Z</cp:lastPrinted>
  <dcterms:modified xsi:type="dcterms:W3CDTF">2023-06-02T02:46:39Z</dcterms:modified>
  <cp:category/>
  <cp:version/>
  <cp:contentType/>
  <cp:contentStatus/>
</cp:coreProperties>
</file>