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kankyo-s-01\環境情報\エコエネルギー普及推進課\03　新エネ推進係\01_補助事業\05_市民への省エネ設備補助（エネルギー源転換）\03_ホームページ作成\07_R6年度ホームページ更新\HP掲載用\"/>
    </mc:Choice>
  </mc:AlternateContent>
  <xr:revisionPtr revIDLastSave="0" documentId="13_ncr:1_{E5CB5681-850F-4669-AE28-E0DA92EC4E46}" xr6:coauthVersionLast="47" xr6:coauthVersionMax="47" xr10:uidLastSave="{00000000-0000-0000-0000-000000000000}"/>
  <bookViews>
    <workbookView xWindow="1248" yWindow="14208" windowWidth="20664" windowHeight="9564" xr2:uid="{00000000-000D-0000-FFFF-FFFF00000000}"/>
  </bookViews>
  <sheets>
    <sheet name="様式９" sheetId="2" r:id="rId1"/>
    <sheet name="記入例" sheetId="1" r:id="rId2"/>
  </sheets>
  <definedNames>
    <definedName name="_xlnm.Print_Area" localSheetId="1">記入例!$C$1:$E$101</definedName>
    <definedName name="_xlnm.Print_Area" localSheetId="0">様式９!$C$1:$E$101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2" l="1"/>
  <c r="I91" i="2" s="1"/>
  <c r="I97" i="2"/>
  <c r="J95" i="2"/>
  <c r="J94" i="2"/>
  <c r="H91" i="2"/>
  <c r="M88" i="2"/>
  <c r="M89" i="2" s="1"/>
  <c r="M90" i="2" s="1"/>
  <c r="M91" i="2" s="1"/>
  <c r="I88" i="2"/>
  <c r="H88" i="2"/>
  <c r="G88" i="2"/>
  <c r="D92" i="2" s="1"/>
  <c r="M85" i="2"/>
  <c r="M86" i="2" s="1"/>
  <c r="M79" i="2"/>
  <c r="M80" i="2" s="1"/>
  <c r="M81" i="2" s="1"/>
  <c r="M83" i="2" s="1"/>
  <c r="I55" i="2"/>
  <c r="H56" i="2" s="1"/>
  <c r="D61" i="2" s="1"/>
  <c r="D40" i="2"/>
  <c r="E36" i="2"/>
  <c r="D36" i="2"/>
  <c r="D18" i="2"/>
  <c r="D14" i="2"/>
  <c r="D13" i="2"/>
  <c r="E13" i="2" s="1"/>
  <c r="E12" i="2" s="1"/>
  <c r="E14" i="2" s="1"/>
  <c r="M91" i="1"/>
  <c r="H91" i="1"/>
  <c r="E92" i="1" s="1"/>
  <c r="I88" i="1"/>
  <c r="H88" i="1"/>
  <c r="G88" i="1"/>
  <c r="I55" i="1"/>
  <c r="E36" i="1"/>
  <c r="D36" i="1"/>
  <c r="K97" i="1"/>
  <c r="D16" i="2" l="1"/>
  <c r="M94" i="2"/>
  <c r="E92" i="2"/>
  <c r="D94" i="2" s="1"/>
  <c r="I56" i="2"/>
  <c r="E61" i="2" s="1"/>
  <c r="D63" i="2" s="1"/>
  <c r="D38" i="2"/>
  <c r="I56" i="1"/>
  <c r="E61" i="1" s="1"/>
  <c r="H56" i="1"/>
  <c r="D61" i="1" s="1"/>
  <c r="I91" i="1"/>
  <c r="J95" i="1"/>
  <c r="J94" i="1"/>
  <c r="I97" i="1" s="1"/>
  <c r="D63" i="1" l="1"/>
  <c r="D13" i="1"/>
  <c r="D14" i="1" l="1"/>
  <c r="E13" i="1" l="1"/>
  <c r="E12" i="1" l="1"/>
  <c r="E14" i="1" s="1"/>
  <c r="D16" i="1" s="1"/>
  <c r="M88" i="1"/>
  <c r="M89" i="1" s="1"/>
  <c r="M90" i="1" s="1"/>
  <c r="M79" i="1"/>
  <c r="M80" i="1" s="1"/>
  <c r="M85" i="1"/>
  <c r="M86" i="1" s="1"/>
  <c r="M81" i="1" l="1"/>
  <c r="M83" i="1" s="1"/>
  <c r="M94" i="1" s="1"/>
  <c r="D92" i="1" l="1"/>
  <c r="D94" i="1" s="1"/>
  <c r="D40" i="1"/>
  <c r="D38" i="1"/>
  <c r="D18" i="1"/>
</calcChain>
</file>

<file path=xl/sharedStrings.xml><?xml version="1.0" encoding="utf-8"?>
<sst xmlns="http://schemas.openxmlformats.org/spreadsheetml/2006/main" count="303" uniqueCount="115">
  <si>
    <t>型式</t>
    <rPh sb="0" eb="2">
      <t>カタシキ</t>
    </rPh>
    <phoneticPr fontId="2"/>
  </si>
  <si>
    <t>機器名称</t>
    <rPh sb="0" eb="4">
      <t>キキメイショウ</t>
    </rPh>
    <phoneticPr fontId="2"/>
  </si>
  <si>
    <t>導入前の機器</t>
    <phoneticPr fontId="2"/>
  </si>
  <si>
    <t>導入後の機器</t>
    <rPh sb="0" eb="3">
      <t>ドウニュウゴ</t>
    </rPh>
    <rPh sb="4" eb="6">
      <t>キキ</t>
    </rPh>
    <phoneticPr fontId="2"/>
  </si>
  <si>
    <t>製造メーカー</t>
    <rPh sb="0" eb="2">
      <t>セイゾウ</t>
    </rPh>
    <phoneticPr fontId="2"/>
  </si>
  <si>
    <t>CO2排出量【t-CO2/年】</t>
    <rPh sb="3" eb="6">
      <t>ハイシュツリョウ</t>
    </rPh>
    <rPh sb="13" eb="14">
      <t>ネン</t>
    </rPh>
    <phoneticPr fontId="2"/>
  </si>
  <si>
    <t>運転時間【h】</t>
    <rPh sb="0" eb="4">
      <t>ウンテンジカン</t>
    </rPh>
    <phoneticPr fontId="2"/>
  </si>
  <si>
    <t>（参考）運転時間【h】</t>
    <rPh sb="1" eb="3">
      <t>サンコウ</t>
    </rPh>
    <rPh sb="4" eb="8">
      <t>ウンテンジカン</t>
    </rPh>
    <phoneticPr fontId="2"/>
  </si>
  <si>
    <t>(1日24時間運転を5ヶ月）</t>
    <rPh sb="2" eb="3">
      <t>ニチ</t>
    </rPh>
    <rPh sb="5" eb="7">
      <t>ジカン</t>
    </rPh>
    <rPh sb="7" eb="9">
      <t>ウンテン</t>
    </rPh>
    <rPh sb="12" eb="13">
      <t>ゲツ</t>
    </rPh>
    <phoneticPr fontId="2"/>
  </si>
  <si>
    <t>CO2排出係数</t>
    <rPh sb="3" eb="5">
      <t>ハイシュツ</t>
    </rPh>
    <rPh sb="5" eb="7">
      <t>ケイスウ</t>
    </rPh>
    <phoneticPr fontId="2"/>
  </si>
  <si>
    <t>灯油(kgCO2/L)</t>
    <rPh sb="0" eb="2">
      <t>トウユ</t>
    </rPh>
    <phoneticPr fontId="2"/>
  </si>
  <si>
    <t>電気(kgCO2/kWh)</t>
    <rPh sb="0" eb="2">
      <t>デンキ</t>
    </rPh>
    <phoneticPr fontId="2"/>
  </si>
  <si>
    <t>(1日10時間運転を12ヶ月）</t>
    <rPh sb="2" eb="3">
      <t>ニチ</t>
    </rPh>
    <rPh sb="5" eb="7">
      <t>ジカン</t>
    </rPh>
    <rPh sb="7" eb="9">
      <t>ウンテン</t>
    </rPh>
    <rPh sb="13" eb="14">
      <t>ゲツ</t>
    </rPh>
    <phoneticPr fontId="2"/>
  </si>
  <si>
    <t>EJガス量</t>
    <rPh sb="4" eb="5">
      <t>リョウ</t>
    </rPh>
    <phoneticPr fontId="2"/>
  </si>
  <si>
    <t>ガス削減量[m3]</t>
    <rPh sb="2" eb="4">
      <t>サクゲン</t>
    </rPh>
    <rPh sb="4" eb="5">
      <t>リョウ</t>
    </rPh>
    <phoneticPr fontId="2"/>
  </si>
  <si>
    <t>コレモガス量[m3]</t>
    <rPh sb="5" eb="6">
      <t>リョウ</t>
    </rPh>
    <phoneticPr fontId="2"/>
  </si>
  <si>
    <t>消費量は給湯と暖房を分けています。</t>
    <rPh sb="0" eb="3">
      <t>ショウヒリョウ</t>
    </rPh>
    <rPh sb="4" eb="6">
      <t>キュウトウ</t>
    </rPh>
    <rPh sb="7" eb="9">
      <t>ダンボウ</t>
    </rPh>
    <rPh sb="10" eb="11">
      <t>ワ</t>
    </rPh>
    <phoneticPr fontId="2"/>
  </si>
  <si>
    <t>コレモは別で計算していますが、考え方は「エコジョーズの暖房16.5kW＋コレモ4.8kW」となります。</t>
    <rPh sb="4" eb="5">
      <t>ベツ</t>
    </rPh>
    <rPh sb="6" eb="8">
      <t>ケイサン</t>
    </rPh>
    <rPh sb="15" eb="16">
      <t>カンガ</t>
    </rPh>
    <rPh sb="17" eb="18">
      <t>カタ</t>
    </rPh>
    <rPh sb="27" eb="29">
      <t>ダンボウ</t>
    </rPh>
    <phoneticPr fontId="2"/>
  </si>
  <si>
    <t>CO2削減量には電気代削減分が含まれています。</t>
    <rPh sb="3" eb="5">
      <t>サクゲン</t>
    </rPh>
    <rPh sb="5" eb="6">
      <t>リョウ</t>
    </rPh>
    <rPh sb="8" eb="11">
      <t>デンキダイ</t>
    </rPh>
    <rPh sb="11" eb="13">
      <t>サクゲン</t>
    </rPh>
    <rPh sb="13" eb="14">
      <t>ブン</t>
    </rPh>
    <rPh sb="15" eb="16">
      <t>フク</t>
    </rPh>
    <phoneticPr fontId="2"/>
  </si>
  <si>
    <t>MJ/ｍ３</t>
    <phoneticPr fontId="2"/>
  </si>
  <si>
    <t>コレモの発電能力（1.2kW)×運転時間</t>
    <rPh sb="4" eb="6">
      <t>ハツデン</t>
    </rPh>
    <rPh sb="6" eb="8">
      <t>ノウリョク</t>
    </rPh>
    <rPh sb="16" eb="18">
      <t>ウンテン</t>
    </rPh>
    <rPh sb="18" eb="20">
      <t>ジカン</t>
    </rPh>
    <phoneticPr fontId="2"/>
  </si>
  <si>
    <t>電気の削減量</t>
    <rPh sb="0" eb="2">
      <t>デンキ</t>
    </rPh>
    <rPh sb="3" eb="5">
      <t>サクゲン</t>
    </rPh>
    <rPh sb="5" eb="6">
      <t>リョウ</t>
    </rPh>
    <phoneticPr fontId="2"/>
  </si>
  <si>
    <t>削減量×電気の排出係数</t>
    <rPh sb="0" eb="2">
      <t>サクゲン</t>
    </rPh>
    <rPh sb="2" eb="3">
      <t>リョウ</t>
    </rPh>
    <rPh sb="4" eb="6">
      <t>デンキ</t>
    </rPh>
    <rPh sb="7" eb="9">
      <t>ハイシュツ</t>
    </rPh>
    <rPh sb="9" eb="11">
      <t>ケイスウ</t>
    </rPh>
    <phoneticPr fontId="2"/>
  </si>
  <si>
    <t>コレモの使用量</t>
    <rPh sb="4" eb="6">
      <t>シヨウ</t>
    </rPh>
    <rPh sb="6" eb="7">
      <t>リョウ</t>
    </rPh>
    <phoneticPr fontId="2"/>
  </si>
  <si>
    <t>コレモのガス消費量（4.8kW）をMJ換算</t>
    <rPh sb="6" eb="9">
      <t>ショウヒリョウ</t>
    </rPh>
    <rPh sb="19" eb="21">
      <t>カンサン</t>
    </rPh>
    <phoneticPr fontId="2"/>
  </si>
  <si>
    <t>1時間当たりの消費量</t>
    <rPh sb="1" eb="3">
      <t>ジカン</t>
    </rPh>
    <rPh sb="3" eb="4">
      <t>ア</t>
    </rPh>
    <rPh sb="7" eb="10">
      <t>ショウヒリョウ</t>
    </rPh>
    <phoneticPr fontId="2"/>
  </si>
  <si>
    <t>年間使用量（×運転時間）</t>
    <rPh sb="0" eb="2">
      <t>ネンカン</t>
    </rPh>
    <rPh sb="2" eb="5">
      <t>シヨウリョウ</t>
    </rPh>
    <rPh sb="7" eb="9">
      <t>ウンテン</t>
    </rPh>
    <rPh sb="9" eb="11">
      <t>ジカン</t>
    </rPh>
    <phoneticPr fontId="2"/>
  </si>
  <si>
    <t>CO2排出量</t>
    <rPh sb="3" eb="5">
      <t>ハイシュツ</t>
    </rPh>
    <rPh sb="5" eb="6">
      <t>リョウ</t>
    </rPh>
    <phoneticPr fontId="2"/>
  </si>
  <si>
    <t>コレモによるエコジョーズのガス削減量</t>
    <rPh sb="15" eb="17">
      <t>サクゲン</t>
    </rPh>
    <rPh sb="17" eb="18">
      <t>リョウ</t>
    </rPh>
    <phoneticPr fontId="2"/>
  </si>
  <si>
    <t>コレモの熱出力（2.9kW）をMJ換算</t>
    <rPh sb="4" eb="7">
      <t>ネツシュツリョク</t>
    </rPh>
    <rPh sb="17" eb="19">
      <t>カンサン</t>
    </rPh>
    <phoneticPr fontId="2"/>
  </si>
  <si>
    <t>エコジョーズの暖房削減量（暖房熱効率89％）</t>
    <rPh sb="7" eb="9">
      <t>ダンボウ</t>
    </rPh>
    <rPh sb="9" eb="11">
      <t>サクゲン</t>
    </rPh>
    <rPh sb="11" eb="12">
      <t>リョウ</t>
    </rPh>
    <rPh sb="13" eb="15">
      <t>ダンボウ</t>
    </rPh>
    <rPh sb="15" eb="16">
      <t>ネツ</t>
    </rPh>
    <rPh sb="16" eb="18">
      <t>コウリツ</t>
    </rPh>
    <phoneticPr fontId="2"/>
  </si>
  <si>
    <t>CO2削減量</t>
    <rPh sb="3" eb="5">
      <t>サクゲン</t>
    </rPh>
    <rPh sb="5" eb="6">
      <t>リョウ</t>
    </rPh>
    <phoneticPr fontId="2"/>
  </si>
  <si>
    <t>エコジョーズのCO2排出量+コレモのCO2排出量ー電気のCO2削減量ーエコジョーズのCO2削減量</t>
    <rPh sb="12" eb="13">
      <t>リョウ</t>
    </rPh>
    <rPh sb="23" eb="24">
      <t>リョウ</t>
    </rPh>
    <rPh sb="33" eb="34">
      <t>リョウ</t>
    </rPh>
    <rPh sb="47" eb="48">
      <t>リョウ</t>
    </rPh>
    <phoneticPr fontId="2"/>
  </si>
  <si>
    <t>合計</t>
    <rPh sb="0" eb="2">
      <t>ゴウケイ</t>
    </rPh>
    <phoneticPr fontId="2"/>
  </si>
  <si>
    <t>全てコレモのカタログに記載がある値を使用して計算しています。</t>
    <rPh sb="0" eb="1">
      <t>スベ</t>
    </rPh>
    <rPh sb="11" eb="13">
      <t>キサイ</t>
    </rPh>
    <rPh sb="16" eb="17">
      <t>アタイ</t>
    </rPh>
    <rPh sb="18" eb="20">
      <t>シヨウ</t>
    </rPh>
    <rPh sb="22" eb="24">
      <t>ケイサン</t>
    </rPh>
    <phoneticPr fontId="2"/>
  </si>
  <si>
    <t>〇寒冷地エアコン用</t>
    <rPh sb="1" eb="4">
      <t>カンレイチ</t>
    </rPh>
    <rPh sb="8" eb="9">
      <t>ヨウ</t>
    </rPh>
    <phoneticPr fontId="2"/>
  </si>
  <si>
    <t>想定期間暖房負荷【kWh】</t>
    <phoneticPr fontId="2"/>
  </si>
  <si>
    <t>〇ヒートポンプ温水暖房用</t>
    <rPh sb="7" eb="10">
      <t>オンスイダン</t>
    </rPh>
    <rPh sb="10" eb="11">
      <t>ボウ</t>
    </rPh>
    <rPh sb="11" eb="12">
      <t>ヨウ</t>
    </rPh>
    <phoneticPr fontId="2"/>
  </si>
  <si>
    <t>〇エコキュート用</t>
    <rPh sb="7" eb="8">
      <t>ヨウ</t>
    </rPh>
    <phoneticPr fontId="2"/>
  </si>
  <si>
    <t>・緑色のセルに記載すること。その他のセルは変更しないこと。</t>
    <rPh sb="1" eb="2">
      <t>ミドリ</t>
    </rPh>
    <rPh sb="7" eb="9">
      <t>キサイ</t>
    </rPh>
    <rPh sb="16" eb="17">
      <t>ホカ</t>
    </rPh>
    <rPh sb="21" eb="23">
      <t>ヘンコウ</t>
    </rPh>
    <phoneticPr fontId="2"/>
  </si>
  <si>
    <t>〇エコジョーズ＋コレモ用</t>
    <rPh sb="11" eb="12">
      <t>ヨウ</t>
    </rPh>
    <phoneticPr fontId="2"/>
  </si>
  <si>
    <t>・緑色のセルに必要事項を記載すること。その他のセルは変更しないこと。</t>
    <rPh sb="1" eb="2">
      <t>ミドリ</t>
    </rPh>
    <rPh sb="7" eb="11">
      <t>ヒツヨウジコウ</t>
    </rPh>
    <rPh sb="12" eb="14">
      <t>キサイ</t>
    </rPh>
    <rPh sb="21" eb="22">
      <t>ホカ</t>
    </rPh>
    <rPh sb="26" eb="28">
      <t>ヘンコウ</t>
    </rPh>
    <phoneticPr fontId="2"/>
  </si>
  <si>
    <t>CO2削減効果【%】</t>
    <rPh sb="3" eb="5">
      <t>サクゲン</t>
    </rPh>
    <rPh sb="5" eb="7">
      <t>コウカ</t>
    </rPh>
    <phoneticPr fontId="2"/>
  </si>
  <si>
    <t>コロナ</t>
  </si>
  <si>
    <t>寒冷地用大型ストーブ Bシリーズ</t>
    <rPh sb="0" eb="4">
      <t>カンレイチヨウ</t>
    </rPh>
    <rPh sb="4" eb="6">
      <t>オオガタ</t>
    </rPh>
    <phoneticPr fontId="2"/>
  </si>
  <si>
    <t>長府</t>
    <rPh sb="0" eb="2">
      <t>チョウフ</t>
    </rPh>
    <phoneticPr fontId="2"/>
  </si>
  <si>
    <t>ヒートポンプ式冷温水熱源機</t>
  </si>
  <si>
    <t>エコジョーズ</t>
  </si>
  <si>
    <t>コレモ</t>
  </si>
  <si>
    <t>GECJ12B3NL</t>
  </si>
  <si>
    <t>（参考）温度条件</t>
    <rPh sb="1" eb="3">
      <t>サンコウ</t>
    </rPh>
    <rPh sb="4" eb="8">
      <t>オンドジョウケン</t>
    </rPh>
    <phoneticPr fontId="2"/>
  </si>
  <si>
    <t>運転時間【日】</t>
    <rPh sb="0" eb="4">
      <t>ウンテンジカン</t>
    </rPh>
    <rPh sb="5" eb="6">
      <t>ニチ</t>
    </rPh>
    <phoneticPr fontId="2"/>
  </si>
  <si>
    <t>水温9℃、給湯温度90℃、夏季6か月、冬季6か月</t>
    <rPh sb="0" eb="2">
      <t>スイオン</t>
    </rPh>
    <rPh sb="5" eb="9">
      <t>キュウトウオンド</t>
    </rPh>
    <rPh sb="13" eb="15">
      <t>カキ</t>
    </rPh>
    <rPh sb="17" eb="18">
      <t>ゲツ</t>
    </rPh>
    <rPh sb="19" eb="21">
      <t>トウキ</t>
    </rPh>
    <rPh sb="23" eb="24">
      <t>ゲツ</t>
    </rPh>
    <phoneticPr fontId="2"/>
  </si>
  <si>
    <t>1KW＝</t>
    <phoneticPr fontId="2"/>
  </si>
  <si>
    <t>Kcal/ｈ</t>
    <phoneticPr fontId="2"/>
  </si>
  <si>
    <t>時間</t>
    <rPh sb="0" eb="2">
      <t>ジカン</t>
    </rPh>
    <phoneticPr fontId="2"/>
  </si>
  <si>
    <t>エコキュートのタンク容量【L】</t>
    <rPh sb="10" eb="12">
      <t>ヨウリョウ</t>
    </rPh>
    <phoneticPr fontId="2"/>
  </si>
  <si>
    <t>灯油</t>
    <rPh sb="0" eb="2">
      <t>トウユ</t>
    </rPh>
    <phoneticPr fontId="2"/>
  </si>
  <si>
    <t>都市ガス(kgCO2/㎥)</t>
    <rPh sb="0" eb="2">
      <t>トシ</t>
    </rPh>
    <phoneticPr fontId="2"/>
  </si>
  <si>
    <t>LPG(kgCO2/㎥)</t>
    <phoneticPr fontId="2"/>
  </si>
  <si>
    <t>都市ガス</t>
    <rPh sb="0" eb="2">
      <t>トシ</t>
    </rPh>
    <phoneticPr fontId="2"/>
  </si>
  <si>
    <t>LPG</t>
    <phoneticPr fontId="2"/>
  </si>
  <si>
    <t>発熱量(MJ/㎥)</t>
    <rPh sb="0" eb="3">
      <t>ハツネツリョウ</t>
    </rPh>
    <phoneticPr fontId="2"/>
  </si>
  <si>
    <t>排出量</t>
    <rPh sb="0" eb="3">
      <t>ハイシュツリョウ</t>
    </rPh>
    <phoneticPr fontId="2"/>
  </si>
  <si>
    <t>サンポット</t>
    <phoneticPr fontId="2"/>
  </si>
  <si>
    <t>半密閉式ストーブ</t>
    <rPh sb="0" eb="4">
      <t>ハンミッペイシキ</t>
    </rPh>
    <phoneticPr fontId="2"/>
  </si>
  <si>
    <t>UFH-777UKC</t>
    <phoneticPr fontId="2"/>
  </si>
  <si>
    <t>通年エネルギー消費効率(APF)*1</t>
    <phoneticPr fontId="2"/>
  </si>
  <si>
    <t>*2：寒冷地エアコンは冬季(外気2℃)の暖房能力(kW)、消費電力(kW)の値を記載すること。</t>
    <rPh sb="3" eb="6">
      <t>カンレイチ</t>
    </rPh>
    <rPh sb="11" eb="13">
      <t>トウキ</t>
    </rPh>
    <rPh sb="14" eb="16">
      <t>ガイキ</t>
    </rPh>
    <rPh sb="20" eb="24">
      <t>ダンボウノウリョク</t>
    </rPh>
    <rPh sb="29" eb="33">
      <t>ショウヒデンリョク</t>
    </rPh>
    <rPh sb="38" eb="39">
      <t>アタイ</t>
    </rPh>
    <rPh sb="40" eb="42">
      <t>キサイ</t>
    </rPh>
    <phoneticPr fontId="2"/>
  </si>
  <si>
    <t>機器暖房能力【kW】*2</t>
    <phoneticPr fontId="2"/>
  </si>
  <si>
    <t>燃料消費量【灯油L/h、電気kW】*2</t>
    <rPh sb="0" eb="5">
      <t>ネンリョウショウヒリョウ</t>
    </rPh>
    <rPh sb="6" eb="8">
      <t>トウユ</t>
    </rPh>
    <rPh sb="12" eb="14">
      <t>デンキ</t>
    </rPh>
    <phoneticPr fontId="2"/>
  </si>
  <si>
    <t>*1：APFは5.1以上であること。</t>
    <rPh sb="10" eb="12">
      <t>イジョウ</t>
    </rPh>
    <phoneticPr fontId="2"/>
  </si>
  <si>
    <t>ー</t>
    <phoneticPr fontId="2"/>
  </si>
  <si>
    <t>三菱電機</t>
    <rPh sb="0" eb="4">
      <t>ミツビシデンキ</t>
    </rPh>
    <phoneticPr fontId="2"/>
  </si>
  <si>
    <t>ズバ暖霧ヶ峰</t>
    <rPh sb="2" eb="3">
      <t>ダン</t>
    </rPh>
    <rPh sb="3" eb="6">
      <t>キリガミネ</t>
    </rPh>
    <phoneticPr fontId="2"/>
  </si>
  <si>
    <t>MSZ-VXV7124S-W</t>
    <phoneticPr fontId="2"/>
  </si>
  <si>
    <t>AEYC-0640M</t>
    <phoneticPr fontId="2"/>
  </si>
  <si>
    <r>
      <t>*2：ヒートポンプ温水暖房は冬季(外気2</t>
    </r>
    <r>
      <rPr>
        <sz val="11"/>
        <color theme="1"/>
        <rFont val="Segoe UI Symbol"/>
        <family val="3"/>
      </rPr>
      <t>℃</t>
    </r>
    <r>
      <rPr>
        <sz val="11"/>
        <color theme="1"/>
        <rFont val="HG丸ｺﾞｼｯｸM-PRO"/>
        <family val="3"/>
        <charset val="128"/>
      </rPr>
      <t>)の消費電力(kW)の値を記載すること。</t>
    </r>
    <rPh sb="9" eb="13">
      <t>オンスイダンボウ</t>
    </rPh>
    <rPh sb="14" eb="16">
      <t>トウキ</t>
    </rPh>
    <rPh sb="17" eb="19">
      <t>ガイキ</t>
    </rPh>
    <rPh sb="23" eb="27">
      <t>ショウヒデンリョク</t>
    </rPh>
    <rPh sb="32" eb="33">
      <t>アタイ</t>
    </rPh>
    <rPh sb="34" eb="36">
      <t>キサイ</t>
    </rPh>
    <phoneticPr fontId="2"/>
  </si>
  <si>
    <t>*1：COPは3.9以上であること。</t>
    <rPh sb="10" eb="12">
      <t>イジョウ</t>
    </rPh>
    <phoneticPr fontId="2"/>
  </si>
  <si>
    <t>エネルギー消費効率(COP)*1</t>
    <rPh sb="5" eb="9">
      <t>ショウヒコウリツ</t>
    </rPh>
    <phoneticPr fontId="2"/>
  </si>
  <si>
    <t>UH-F70BSN</t>
    <phoneticPr fontId="2"/>
  </si>
  <si>
    <t>タンク加熱量Kcal/タンク</t>
    <rPh sb="3" eb="5">
      <t>カネツ</t>
    </rPh>
    <rPh sb="5" eb="6">
      <t>リョウ</t>
    </rPh>
    <phoneticPr fontId="2"/>
  </si>
  <si>
    <t>コロナ</t>
    <phoneticPr fontId="2"/>
  </si>
  <si>
    <t>石油小型給湯器</t>
    <rPh sb="0" eb="2">
      <t>セキユ</t>
    </rPh>
    <rPh sb="2" eb="4">
      <t>コガタ</t>
    </rPh>
    <rPh sb="4" eb="7">
      <t>キュウトウキ</t>
    </rPh>
    <phoneticPr fontId="2"/>
  </si>
  <si>
    <t>UIB-SA38XP</t>
    <phoneticPr fontId="2"/>
  </si>
  <si>
    <t>寒冷地年間給湯効率、給湯保温効率＊1</t>
    <phoneticPr fontId="2"/>
  </si>
  <si>
    <t>加温能力【電気kW】*2</t>
    <rPh sb="0" eb="2">
      <t>カオン</t>
    </rPh>
    <rPh sb="2" eb="4">
      <t>ノウリョク</t>
    </rPh>
    <phoneticPr fontId="2"/>
  </si>
  <si>
    <t>燃料消費量【灯油kW、電気kW】*3</t>
    <rPh sb="0" eb="5">
      <t>ネンリョウショウヒリョウ</t>
    </rPh>
    <rPh sb="6" eb="8">
      <t>トウユ</t>
    </rPh>
    <rPh sb="11" eb="13">
      <t>デンキ</t>
    </rPh>
    <phoneticPr fontId="2"/>
  </si>
  <si>
    <t>燃料消費量【灯油L/h、電気kW】*4</t>
    <rPh sb="0" eb="5">
      <t>ネンリョウショウヒリョウ</t>
    </rPh>
    <rPh sb="6" eb="8">
      <t>トウユ</t>
    </rPh>
    <rPh sb="12" eb="14">
      <t>デンキ</t>
    </rPh>
    <phoneticPr fontId="2"/>
  </si>
  <si>
    <t>*2：エコキュートの加温能力(kW、中間期、冬季)の値を記載すること。</t>
    <phoneticPr fontId="2"/>
  </si>
  <si>
    <t>*3：エコキュートは中間期(外気16℃DB)の消費電力(kW)の値を記載すること。</t>
    <rPh sb="10" eb="13">
      <t>チュウカンキ</t>
    </rPh>
    <rPh sb="14" eb="16">
      <t>ガイキ</t>
    </rPh>
    <rPh sb="23" eb="27">
      <t>ショウヒデンリョク</t>
    </rPh>
    <rPh sb="32" eb="33">
      <t>アタイ</t>
    </rPh>
    <rPh sb="34" eb="36">
      <t>キサイ</t>
    </rPh>
    <phoneticPr fontId="2"/>
  </si>
  <si>
    <t>*4：エコキュートは冬季(外気7℃DB)の消費電力(kW)の値を記載すること。</t>
    <phoneticPr fontId="2"/>
  </si>
  <si>
    <t>*1：寒冷地年間給湯効率、給湯保温効率は2.7以上であること。</t>
    <rPh sb="23" eb="25">
      <t>イジョウ</t>
    </rPh>
    <phoneticPr fontId="2"/>
  </si>
  <si>
    <t>三菱電機</t>
    <rPh sb="0" eb="2">
      <t>ミツビシ</t>
    </rPh>
    <rPh sb="2" eb="4">
      <t>デンキ</t>
    </rPh>
    <phoneticPr fontId="2"/>
  </si>
  <si>
    <t>家庭用自然冷媒CO2ヒートポンプ給湯機</t>
    <phoneticPr fontId="2"/>
  </si>
  <si>
    <t>SRT-PK376UBD</t>
    <phoneticPr fontId="2"/>
  </si>
  <si>
    <r>
      <t xml:space="preserve">CO2削減効果算定シート
</t>
    </r>
    <r>
      <rPr>
        <sz val="12"/>
        <color theme="1"/>
        <rFont val="HG丸ｺﾞｼｯｸM-PRO"/>
        <family val="3"/>
        <charset val="128"/>
      </rPr>
      <t>※様式９の提出の際は、入力値が確認できるカタログ等の写しを合わせて添付して下さい。</t>
    </r>
    <rPh sb="3" eb="5">
      <t>サクゲン</t>
    </rPh>
    <rPh sb="5" eb="7">
      <t>コウカ</t>
    </rPh>
    <rPh sb="7" eb="9">
      <t>サンテイ</t>
    </rPh>
    <rPh sb="14" eb="16">
      <t>ヨウシキ</t>
    </rPh>
    <rPh sb="18" eb="20">
      <t>テイシュツ</t>
    </rPh>
    <rPh sb="21" eb="22">
      <t>サイ</t>
    </rPh>
    <rPh sb="24" eb="26">
      <t>ニュウリョク</t>
    </rPh>
    <rPh sb="26" eb="27">
      <t>チ</t>
    </rPh>
    <rPh sb="28" eb="30">
      <t>カクニン</t>
    </rPh>
    <rPh sb="37" eb="38">
      <t>トウ</t>
    </rPh>
    <rPh sb="39" eb="40">
      <t>ウツ</t>
    </rPh>
    <rPh sb="42" eb="43">
      <t>ア</t>
    </rPh>
    <rPh sb="46" eb="48">
      <t>テンプ</t>
    </rPh>
    <rPh sb="50" eb="51">
      <t>クダ</t>
    </rPh>
    <phoneticPr fontId="2"/>
  </si>
  <si>
    <t>機器名称
(導入前の給湯機/導入後のエコジョーズ)</t>
    <rPh sb="0" eb="4">
      <t>キキメイショウ</t>
    </rPh>
    <rPh sb="14" eb="17">
      <t>ドウニュウゴ</t>
    </rPh>
    <phoneticPr fontId="2"/>
  </si>
  <si>
    <t>型式
(導入前の給湯機/導入後のエコジョーズ)</t>
    <rPh sb="0" eb="2">
      <t>カタシキ</t>
    </rPh>
    <phoneticPr fontId="2"/>
  </si>
  <si>
    <t>使用燃料
(導入前の給湯機/導入後のエコジョーズ)</t>
    <rPh sb="0" eb="4">
      <t>シヨウネンリョウ</t>
    </rPh>
    <phoneticPr fontId="2"/>
  </si>
  <si>
    <t>台数
(導入前の給湯機/導入後のエコジョーズ)</t>
    <rPh sb="0" eb="2">
      <t>ダイスウ</t>
    </rPh>
    <phoneticPr fontId="2"/>
  </si>
  <si>
    <t>製造メーカー
(導入前の暖房機/導入後のコレモ)</t>
    <rPh sb="0" eb="2">
      <t>セイゾウ</t>
    </rPh>
    <rPh sb="12" eb="14">
      <t>ダンボウ</t>
    </rPh>
    <rPh sb="14" eb="15">
      <t>キ</t>
    </rPh>
    <rPh sb="16" eb="19">
      <t>ドウニュウゴ</t>
    </rPh>
    <phoneticPr fontId="2"/>
  </si>
  <si>
    <t>機器名称
(導入前の暖房機/導入後のコレモ)</t>
    <rPh sb="0" eb="4">
      <t>キキメイショウ</t>
    </rPh>
    <phoneticPr fontId="2"/>
  </si>
  <si>
    <t>型式
(導入前の暖房機/導入後のコレモ)</t>
    <rPh sb="0" eb="2">
      <t>カタシキ</t>
    </rPh>
    <phoneticPr fontId="2"/>
  </si>
  <si>
    <t>製造メーカー
(導入前の給湯機/導入後のエコジョーズ)</t>
    <rPh sb="0" eb="2">
      <t>セイゾウ</t>
    </rPh>
    <phoneticPr fontId="2"/>
  </si>
  <si>
    <t>リンナイ</t>
    <phoneticPr fontId="2"/>
  </si>
  <si>
    <t>RUFH-EM2406AFF2-1BKT</t>
    <phoneticPr fontId="2"/>
  </si>
  <si>
    <t>アイシン</t>
    <phoneticPr fontId="2"/>
  </si>
  <si>
    <t>台数
(導入前の暖房機/導入後のエコジョーズ)</t>
    <rPh sb="0" eb="2">
      <t>ダイスウ</t>
    </rPh>
    <phoneticPr fontId="2"/>
  </si>
  <si>
    <t>給湯　燃料消費量【灯油L/h、ガスkw】
(導入前の給湯機/導入後のエコジョーズ)</t>
    <rPh sb="0" eb="2">
      <t>キュウトウ</t>
    </rPh>
    <rPh sb="3" eb="8">
      <t>ネンリョウショウヒリョウ</t>
    </rPh>
    <rPh sb="9" eb="11">
      <t>トウユ</t>
    </rPh>
    <phoneticPr fontId="2"/>
  </si>
  <si>
    <t>暖房　燃料消費量【灯油L/h、ガスkw】
(導入前の暖房機/導入後のエコジョーズ)</t>
    <rPh sb="0" eb="2">
      <t>ダンボウ</t>
    </rPh>
    <rPh sb="3" eb="8">
      <t>ネンリョウショウヒリョウ</t>
    </rPh>
    <rPh sb="9" eb="11">
      <t>トウユ</t>
    </rPh>
    <phoneticPr fontId="2"/>
  </si>
  <si>
    <t>石油給湯器付ふろがま</t>
    <rPh sb="0" eb="5">
      <t>セキユキュウトウキ</t>
    </rPh>
    <rPh sb="5" eb="6">
      <t>ツ</t>
    </rPh>
    <phoneticPr fontId="2"/>
  </si>
  <si>
    <t>UKB-AG470AMX</t>
    <phoneticPr fontId="2"/>
  </si>
  <si>
    <t>密閉式石油ストーブ</t>
    <rPh sb="0" eb="3">
      <t>ミッペイシキ</t>
    </rPh>
    <rPh sb="3" eb="5">
      <t>セキユ</t>
    </rPh>
    <phoneticPr fontId="2"/>
  </si>
  <si>
    <t>UHB-TPM1030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</si>
</sst>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;[Red]\-#,##0.0000"/>
    <numFmt numFmtId="177" formatCode="0.0"/>
    <numFmt numFmtId="178" formatCode="#,##0.0_ ;[Red]\-#,##0.0\ "/>
    <numFmt numFmtId="179" formatCode="0.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8" fillId="0" borderId="1" xfId="0" applyFont="1" applyBorder="1" applyProtection="1">
      <alignment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1" xfId="0" applyNumberFormat="1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2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8" fillId="0" borderId="5" xfId="0" applyFont="1" applyFill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7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9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11" xfId="0" applyFont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Protection="1">
      <alignment vertical="center"/>
    </xf>
    <xf numFmtId="0" fontId="10" fillId="0" borderId="9" xfId="0" applyFont="1" applyFill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7" fontId="0" fillId="0" borderId="0" xfId="0" applyNumberFormat="1" applyProtection="1">
      <alignment vertical="center"/>
    </xf>
    <xf numFmtId="0" fontId="3" fillId="0" borderId="0" xfId="0" applyFont="1" applyProtection="1">
      <alignment vertical="center"/>
    </xf>
    <xf numFmtId="178" fontId="0" fillId="0" borderId="0" xfId="0" applyNumberFormat="1" applyProtection="1">
      <alignment vertical="center"/>
    </xf>
    <xf numFmtId="38" fontId="0" fillId="0" borderId="0" xfId="0" applyNumberFormat="1" applyProtection="1">
      <alignment vertical="center"/>
    </xf>
    <xf numFmtId="176" fontId="0" fillId="0" borderId="0" xfId="1" applyNumberFormat="1" applyFont="1" applyProtection="1">
      <alignment vertical="center"/>
    </xf>
    <xf numFmtId="0" fontId="6" fillId="0" borderId="0" xfId="0" applyFont="1" applyProtection="1">
      <alignment vertical="center"/>
    </xf>
    <xf numFmtId="38" fontId="6" fillId="0" borderId="0" xfId="1" applyFont="1" applyProtection="1">
      <alignment vertical="center"/>
    </xf>
    <xf numFmtId="0" fontId="4" fillId="0" borderId="0" xfId="0" applyFont="1" applyProtection="1">
      <alignment vertical="center"/>
    </xf>
    <xf numFmtId="38" fontId="0" fillId="0" borderId="0" xfId="1" applyFo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5" fillId="0" borderId="0" xfId="3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0" fontId="8" fillId="0" borderId="1" xfId="0" applyFont="1" applyBorder="1" applyAlignment="1" applyProtection="1">
      <alignment vertical="center" wrapText="1"/>
    </xf>
    <xf numFmtId="0" fontId="11" fillId="0" borderId="0" xfId="0" applyFont="1" applyBorder="1" applyProtection="1">
      <alignment vertical="center"/>
    </xf>
    <xf numFmtId="179" fontId="0" fillId="0" borderId="0" xfId="0" applyNumberFormat="1" applyProtection="1">
      <alignment vertical="center"/>
    </xf>
    <xf numFmtId="0" fontId="8" fillId="5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2" fontId="13" fillId="0" borderId="0" xfId="0" applyNumberFormat="1" applyFont="1" applyBorder="1" applyProtection="1">
      <alignment vertical="center"/>
    </xf>
    <xf numFmtId="0" fontId="13" fillId="0" borderId="11" xfId="0" applyFont="1" applyBorder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49" fontId="0" fillId="3" borderId="0" xfId="0" applyNumberFormat="1" applyFill="1" applyAlignment="1" applyProtection="1">
      <alignment horizontal="left" vertical="center"/>
    </xf>
    <xf numFmtId="9" fontId="9" fillId="2" borderId="3" xfId="2" applyFont="1" applyFill="1" applyBorder="1" applyAlignment="1" applyProtection="1">
      <alignment horizontal="center" vertical="center"/>
    </xf>
    <xf numFmtId="9" fontId="9" fillId="2" borderId="4" xfId="2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1221441</xdr:colOff>
      <xdr:row>0</xdr:row>
      <xdr:rowOff>38681</xdr:rowOff>
    </xdr:from>
    <xdr:ext cx="1799006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D1A35D-4DDC-4AF4-8AF4-0E3EA69CDB4A}"/>
            </a:ext>
          </a:extLst>
        </xdr:cNvPr>
        <xdr:cNvSpPr txBox="1"/>
      </xdr:nvSpPr>
      <xdr:spPr>
        <a:xfrm>
          <a:off x="7565091" y="38681"/>
          <a:ext cx="179900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1288674</xdr:colOff>
      <xdr:row>45</xdr:row>
      <xdr:rowOff>56030</xdr:rowOff>
    </xdr:from>
    <xdr:ext cx="1725709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0F65AF-CC9B-48F5-9E3A-2AF4AEFC0C44}"/>
            </a:ext>
          </a:extLst>
        </xdr:cNvPr>
        <xdr:cNvSpPr txBox="1"/>
      </xdr:nvSpPr>
      <xdr:spPr>
        <a:xfrm>
          <a:off x="7632324" y="12162305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1376723</xdr:colOff>
      <xdr:row>73</xdr:row>
      <xdr:rowOff>89646</xdr:rowOff>
    </xdr:from>
    <xdr:ext cx="1725709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AAF55F-C1C4-4AFB-844D-509DCA234B46}"/>
            </a:ext>
          </a:extLst>
        </xdr:cNvPr>
        <xdr:cNvSpPr txBox="1"/>
      </xdr:nvSpPr>
      <xdr:spPr>
        <a:xfrm>
          <a:off x="7720373" y="19587321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1410341</xdr:colOff>
      <xdr:row>24</xdr:row>
      <xdr:rowOff>3202</xdr:rowOff>
    </xdr:from>
    <xdr:ext cx="1725709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210DA21-5FB9-4F3C-A524-05E200FD4D9F}"/>
            </a:ext>
          </a:extLst>
        </xdr:cNvPr>
        <xdr:cNvSpPr txBox="1"/>
      </xdr:nvSpPr>
      <xdr:spPr>
        <a:xfrm>
          <a:off x="7753991" y="6423052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1221441</xdr:colOff>
      <xdr:row>0</xdr:row>
      <xdr:rowOff>38681</xdr:rowOff>
    </xdr:from>
    <xdr:ext cx="1799006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85529" y="38681"/>
          <a:ext cx="179900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1288674</xdr:colOff>
      <xdr:row>45</xdr:row>
      <xdr:rowOff>56030</xdr:rowOff>
    </xdr:from>
    <xdr:ext cx="1725709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62262" y="11138648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1376723</xdr:colOff>
      <xdr:row>73</xdr:row>
      <xdr:rowOff>89646</xdr:rowOff>
    </xdr:from>
    <xdr:ext cx="1725709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40811" y="19430999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  <xdr:oneCellAnchor>
    <xdr:from>
      <xdr:col>4</xdr:col>
      <xdr:colOff>1410341</xdr:colOff>
      <xdr:row>24</xdr:row>
      <xdr:rowOff>3202</xdr:rowOff>
    </xdr:from>
    <xdr:ext cx="1725709" cy="29245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307B25D-1170-4438-96FB-AE3DC97678B9}"/>
            </a:ext>
          </a:extLst>
        </xdr:cNvPr>
        <xdr:cNvSpPr txBox="1"/>
      </xdr:nvSpPr>
      <xdr:spPr>
        <a:xfrm>
          <a:off x="7674429" y="5908702"/>
          <a:ext cx="172570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（令和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9AF9-87BB-405F-958B-F9B2D1CB20D6}">
  <sheetPr>
    <pageSetUpPr fitToPage="1"/>
  </sheetPr>
  <dimension ref="A1:V103"/>
  <sheetViews>
    <sheetView tabSelected="1" view="pageBreakPreview" zoomScale="70" zoomScaleNormal="85" zoomScaleSheetLayoutView="70" workbookViewId="0">
      <selection activeCell="T12" sqref="T12"/>
    </sheetView>
  </sheetViews>
  <sheetFormatPr defaultRowHeight="18.75" x14ac:dyDescent="0.4"/>
  <cols>
    <col min="1" max="1" width="4.125" style="22" customWidth="1"/>
    <col min="2" max="2" width="4.625" style="22" customWidth="1"/>
    <col min="3" max="3" width="39.125" customWidth="1"/>
    <col min="4" max="4" width="35.375" bestFit="1" customWidth="1"/>
    <col min="5" max="5" width="40.375" customWidth="1"/>
    <col min="6" max="6" width="4" customWidth="1"/>
    <col min="7" max="7" width="13" hidden="1" customWidth="1"/>
    <col min="8" max="8" width="15.5" hidden="1" customWidth="1"/>
    <col min="9" max="9" width="13" hidden="1" customWidth="1"/>
    <col min="10" max="11" width="9" hidden="1" customWidth="1"/>
    <col min="12" max="12" width="41.625" hidden="1" customWidth="1"/>
    <col min="13" max="14" width="15.625" hidden="1" customWidth="1"/>
    <col min="15" max="16" width="9" hidden="1" customWidth="1"/>
    <col min="17" max="22" width="9" style="22"/>
  </cols>
  <sheetData>
    <row r="1" spans="3:17" ht="50.1" customHeight="1" x14ac:dyDescent="0.4">
      <c r="C1" s="58" t="s">
        <v>96</v>
      </c>
      <c r="D1" s="59"/>
      <c r="E1" s="59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3:17" ht="30" customHeight="1" x14ac:dyDescent="0.4">
      <c r="C2" s="19" t="s">
        <v>35</v>
      </c>
      <c r="D2" s="45"/>
      <c r="E2" s="4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3:17" ht="22.5" customHeight="1" x14ac:dyDescent="0.4">
      <c r="C3" s="20" t="s">
        <v>41</v>
      </c>
      <c r="D3" s="45"/>
      <c r="E3" s="4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3:17" ht="17.25" customHeight="1" x14ac:dyDescent="0.4">
      <c r="C4" s="20"/>
      <c r="D4" s="45"/>
      <c r="E4" s="4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7" x14ac:dyDescent="0.4">
      <c r="C5" s="21"/>
      <c r="D5" s="46" t="s">
        <v>2</v>
      </c>
      <c r="E5" s="46" t="s">
        <v>3</v>
      </c>
      <c r="F5" s="3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3:17" x14ac:dyDescent="0.4">
      <c r="C6" s="21" t="s">
        <v>4</v>
      </c>
      <c r="D6" s="23"/>
      <c r="E6" s="23"/>
      <c r="F6" s="3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7" x14ac:dyDescent="0.4">
      <c r="C7" s="1" t="s">
        <v>1</v>
      </c>
      <c r="D7" s="23"/>
      <c r="E7" s="2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7" x14ac:dyDescent="0.4">
      <c r="C8" s="1" t="s">
        <v>0</v>
      </c>
      <c r="D8" s="23"/>
      <c r="E8" s="23"/>
      <c r="F8" s="18"/>
      <c r="G8" s="3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3:17" x14ac:dyDescent="0.4">
      <c r="C9" s="1" t="s">
        <v>67</v>
      </c>
      <c r="D9" s="44" t="s">
        <v>72</v>
      </c>
      <c r="E9" s="23"/>
      <c r="F9" s="18"/>
      <c r="G9" s="3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3:17" x14ac:dyDescent="0.4">
      <c r="C10" s="1" t="s">
        <v>69</v>
      </c>
      <c r="D10" s="23"/>
      <c r="E10" s="23"/>
      <c r="F10" s="18"/>
      <c r="G10" s="3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3:17" x14ac:dyDescent="0.4">
      <c r="C11" s="1" t="s">
        <v>70</v>
      </c>
      <c r="D11" s="23"/>
      <c r="E11" s="23"/>
      <c r="F11" s="18"/>
      <c r="G11" s="29"/>
      <c r="H11" s="29"/>
      <c r="I11" s="18"/>
      <c r="J11" s="18"/>
      <c r="K11" s="18"/>
      <c r="L11" s="18"/>
      <c r="M11" s="18"/>
      <c r="N11" s="18"/>
      <c r="O11" s="18"/>
      <c r="P11" s="18"/>
      <c r="Q11" s="18"/>
    </row>
    <row r="12" spans="3:17" x14ac:dyDescent="0.4">
      <c r="C12" s="1" t="s">
        <v>6</v>
      </c>
      <c r="D12" s="46">
        <v>3600</v>
      </c>
      <c r="E12" s="2" t="e">
        <f>E13/E10</f>
        <v>#DIV/0!</v>
      </c>
      <c r="F12" s="18"/>
      <c r="G12" s="35"/>
      <c r="H12" s="35"/>
      <c r="I12" s="18"/>
      <c r="J12" s="18"/>
      <c r="K12" s="18"/>
      <c r="L12" s="18"/>
      <c r="M12" s="18"/>
      <c r="N12" s="18"/>
      <c r="O12" s="18"/>
      <c r="P12" s="18"/>
      <c r="Q12" s="18"/>
    </row>
    <row r="13" spans="3:17" x14ac:dyDescent="0.4">
      <c r="C13" s="1" t="s">
        <v>36</v>
      </c>
      <c r="D13" s="2">
        <f>D10*D12</f>
        <v>0</v>
      </c>
      <c r="E13" s="3">
        <f>D13</f>
        <v>0</v>
      </c>
      <c r="F13" s="18"/>
      <c r="G13" s="35"/>
      <c r="H13" s="35"/>
      <c r="I13" s="18"/>
      <c r="J13" s="18"/>
      <c r="K13" s="18"/>
      <c r="L13" s="18"/>
      <c r="M13" s="18"/>
      <c r="N13" s="18"/>
      <c r="O13" s="18"/>
      <c r="P13" s="18"/>
      <c r="Q13" s="18"/>
    </row>
    <row r="14" spans="3:17" x14ac:dyDescent="0.4">
      <c r="C14" s="1" t="s">
        <v>5</v>
      </c>
      <c r="D14" s="2">
        <f>D11*D12*D19</f>
        <v>0</v>
      </c>
      <c r="E14" s="2" t="e">
        <f>E11*E12*D20</f>
        <v>#DIV/0!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3:17" ht="19.5" thickBot="1" x14ac:dyDescent="0.45">
      <c r="C15" s="4"/>
      <c r="D15" s="5"/>
      <c r="E15" s="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3:17" ht="29.25" thickBot="1" x14ac:dyDescent="0.45">
      <c r="C16" s="6" t="s">
        <v>42</v>
      </c>
      <c r="D16" s="54" t="e">
        <f>ROUNDDOWN(1-(E14/D14),2)</f>
        <v>#DIV/0!</v>
      </c>
      <c r="E16" s="5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3:17" x14ac:dyDescent="0.4">
      <c r="C17" s="7"/>
      <c r="D17" s="7"/>
      <c r="E17" s="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3:17" x14ac:dyDescent="0.4">
      <c r="C18" s="8" t="s">
        <v>6</v>
      </c>
      <c r="D18" s="9">
        <f>24*30*5</f>
        <v>3600</v>
      </c>
      <c r="E18" s="10" t="s">
        <v>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3:17" x14ac:dyDescent="0.4">
      <c r="C19" s="11" t="s">
        <v>9</v>
      </c>
      <c r="D19" s="48">
        <v>2.5</v>
      </c>
      <c r="E19" s="13" t="s">
        <v>10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3:17" x14ac:dyDescent="0.4">
      <c r="C20" s="14"/>
      <c r="D20" s="49">
        <v>0.53300000000000003</v>
      </c>
      <c r="E20" s="16" t="s">
        <v>11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3:17" x14ac:dyDescent="0.4">
      <c r="C21" s="12"/>
      <c r="D21" s="12"/>
      <c r="E21" s="50" t="s">
        <v>71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3:17" x14ac:dyDescent="0.4">
      <c r="C22" s="18"/>
      <c r="D22" s="12"/>
      <c r="E22" s="17" t="s">
        <v>68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3:17" x14ac:dyDescent="0.4">
      <c r="C23" s="18"/>
      <c r="D23" s="12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3:17" ht="18.75" customHeight="1" x14ac:dyDescent="0.4">
      <c r="C24" s="18"/>
      <c r="D24" s="12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3:17" ht="50.25" customHeight="1" x14ac:dyDescent="0.4">
      <c r="C25" s="58" t="s">
        <v>96</v>
      </c>
      <c r="D25" s="59"/>
      <c r="E25" s="5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3:17" ht="24" x14ac:dyDescent="0.4">
      <c r="C26" s="19" t="s">
        <v>37</v>
      </c>
      <c r="D26" s="45"/>
      <c r="E26" s="4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3:17" ht="19.5" customHeight="1" x14ac:dyDescent="0.4">
      <c r="C27" s="20" t="s">
        <v>39</v>
      </c>
      <c r="D27" s="45"/>
      <c r="E27" s="4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3:17" ht="24" x14ac:dyDescent="0.4">
      <c r="C28" s="20"/>
      <c r="D28" s="45"/>
      <c r="E28" s="45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3:17" x14ac:dyDescent="0.4">
      <c r="C29" s="21"/>
      <c r="D29" s="46" t="s">
        <v>2</v>
      </c>
      <c r="E29" s="46" t="s">
        <v>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3:17" x14ac:dyDescent="0.4">
      <c r="C30" s="21" t="s">
        <v>4</v>
      </c>
      <c r="D30" s="23"/>
      <c r="E30" s="23"/>
      <c r="F30" s="18"/>
      <c r="G30" s="3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3:17" x14ac:dyDescent="0.4">
      <c r="C31" s="1" t="s">
        <v>1</v>
      </c>
      <c r="D31" s="23"/>
      <c r="E31" s="23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3:17" x14ac:dyDescent="0.4">
      <c r="C32" s="1" t="s">
        <v>0</v>
      </c>
      <c r="D32" s="23"/>
      <c r="E32" s="23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3:17" x14ac:dyDescent="0.4">
      <c r="C33" s="1" t="s">
        <v>79</v>
      </c>
      <c r="D33" s="44" t="s">
        <v>72</v>
      </c>
      <c r="E33" s="23"/>
      <c r="F33" s="18"/>
      <c r="G33" s="35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3:17" x14ac:dyDescent="0.4">
      <c r="C34" s="1" t="s">
        <v>70</v>
      </c>
      <c r="D34" s="23"/>
      <c r="E34" s="23"/>
      <c r="F34" s="18"/>
      <c r="G34" s="29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3:17" x14ac:dyDescent="0.4">
      <c r="C35" s="1" t="s">
        <v>6</v>
      </c>
      <c r="D35" s="52">
        <v>3600</v>
      </c>
      <c r="E35" s="5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3:17" x14ac:dyDescent="0.4">
      <c r="C36" s="1" t="s">
        <v>5</v>
      </c>
      <c r="D36" s="2">
        <f>D34*D35*D41</f>
        <v>0</v>
      </c>
      <c r="E36" s="2">
        <f>E34*D35*D42</f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3:17" ht="19.5" thickBot="1" x14ac:dyDescent="0.45">
      <c r="C37" s="4"/>
      <c r="D37" s="5"/>
      <c r="E37" s="5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3:17" ht="29.25" thickBot="1" x14ac:dyDescent="0.45">
      <c r="C38" s="6" t="s">
        <v>42</v>
      </c>
      <c r="D38" s="54" t="e">
        <f>ROUNDDOWN(1-(E36/D36),2)</f>
        <v>#DIV/0!</v>
      </c>
      <c r="E38" s="55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3:17" x14ac:dyDescent="0.4">
      <c r="C39" s="7"/>
      <c r="D39" s="7"/>
      <c r="E39" s="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3:17" x14ac:dyDescent="0.4">
      <c r="C40" s="8" t="s">
        <v>7</v>
      </c>
      <c r="D40" s="9">
        <f>24*30*5</f>
        <v>3600</v>
      </c>
      <c r="E40" s="10" t="s">
        <v>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3:17" x14ac:dyDescent="0.4">
      <c r="C41" s="11" t="s">
        <v>9</v>
      </c>
      <c r="D41" s="48">
        <v>2.5</v>
      </c>
      <c r="E41" s="13" t="s">
        <v>10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3:17" x14ac:dyDescent="0.4">
      <c r="C42" s="14"/>
      <c r="D42" s="49">
        <v>0.53300000000000003</v>
      </c>
      <c r="E42" s="16" t="s">
        <v>11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3:17" x14ac:dyDescent="0.4">
      <c r="C43" s="7"/>
      <c r="D43" s="7"/>
      <c r="E43" s="50" t="s">
        <v>78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3:17" x14ac:dyDescent="0.4">
      <c r="C44" s="7"/>
      <c r="D44" s="7"/>
      <c r="E44" s="17" t="s">
        <v>77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3:17" x14ac:dyDescent="0.4">
      <c r="C45" s="7"/>
      <c r="D45" s="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3:17" ht="18.75" customHeight="1" x14ac:dyDescent="0.4">
      <c r="C46" s="7"/>
      <c r="D46" s="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3:17" ht="49.5" customHeight="1" x14ac:dyDescent="0.4">
      <c r="C47" s="58" t="s">
        <v>96</v>
      </c>
      <c r="D47" s="59"/>
      <c r="E47" s="5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3:17" ht="24.75" customHeight="1" x14ac:dyDescent="0.4">
      <c r="C48" s="19" t="s">
        <v>38</v>
      </c>
      <c r="D48" s="45"/>
      <c r="E48" s="45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3:17" ht="22.5" customHeight="1" x14ac:dyDescent="0.4">
      <c r="C49" s="20" t="s">
        <v>39</v>
      </c>
      <c r="D49" s="45"/>
      <c r="E49" s="45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3:17" ht="24" x14ac:dyDescent="0.4">
      <c r="C50" s="20"/>
      <c r="D50" s="45"/>
      <c r="E50" s="45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3:17" x14ac:dyDescent="0.4">
      <c r="C51" s="21"/>
      <c r="D51" s="46" t="s">
        <v>2</v>
      </c>
      <c r="E51" s="46" t="s">
        <v>3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3:17" x14ac:dyDescent="0.4">
      <c r="C52" s="21" t="s">
        <v>4</v>
      </c>
      <c r="D52" s="23"/>
      <c r="E52" s="23"/>
      <c r="F52" s="18"/>
      <c r="G52" s="3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3:17" x14ac:dyDescent="0.4">
      <c r="C53" s="1" t="s">
        <v>1</v>
      </c>
      <c r="D53" s="23"/>
      <c r="E53" s="23"/>
      <c r="F53" s="18"/>
      <c r="G53" s="18"/>
      <c r="H53" s="18" t="s">
        <v>53</v>
      </c>
      <c r="I53" s="18">
        <v>860</v>
      </c>
      <c r="J53" s="18" t="s">
        <v>54</v>
      </c>
      <c r="K53" s="18"/>
      <c r="L53" s="18"/>
      <c r="M53" s="18"/>
      <c r="N53" s="18"/>
      <c r="O53" s="18"/>
      <c r="P53" s="18"/>
      <c r="Q53" s="18"/>
    </row>
    <row r="54" spans="3:17" x14ac:dyDescent="0.4">
      <c r="C54" s="1" t="s">
        <v>0</v>
      </c>
      <c r="D54" s="23"/>
      <c r="E54" s="23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3:17" x14ac:dyDescent="0.4">
      <c r="C55" s="1" t="s">
        <v>85</v>
      </c>
      <c r="D55" s="44" t="s">
        <v>72</v>
      </c>
      <c r="E55" s="23"/>
      <c r="F55" s="18"/>
      <c r="G55" s="18"/>
      <c r="H55" s="18"/>
      <c r="I55" s="18">
        <f>E56*(90-9)</f>
        <v>0</v>
      </c>
      <c r="J55" s="18" t="s">
        <v>81</v>
      </c>
      <c r="K55" s="18"/>
      <c r="L55" s="18"/>
      <c r="M55" s="18"/>
      <c r="N55" s="18"/>
      <c r="O55" s="18"/>
      <c r="P55" s="18"/>
      <c r="Q55" s="18"/>
    </row>
    <row r="56" spans="3:17" x14ac:dyDescent="0.4">
      <c r="C56" s="1" t="s">
        <v>56</v>
      </c>
      <c r="D56" s="44" t="s">
        <v>72</v>
      </c>
      <c r="E56" s="23"/>
      <c r="F56" s="18"/>
      <c r="G56" s="18"/>
      <c r="H56" s="18" t="e">
        <f>I55/(D58*I53)</f>
        <v>#DIV/0!</v>
      </c>
      <c r="I56" s="43" t="e">
        <f>I55/(E57*I53)</f>
        <v>#DIV/0!</v>
      </c>
      <c r="J56" s="18" t="s">
        <v>55</v>
      </c>
      <c r="K56" s="18"/>
      <c r="L56" s="18"/>
      <c r="M56" s="18"/>
      <c r="N56" s="18"/>
      <c r="O56" s="18"/>
      <c r="P56" s="18"/>
      <c r="Q56" s="18"/>
    </row>
    <row r="57" spans="3:17" x14ac:dyDescent="0.4">
      <c r="C57" s="1" t="s">
        <v>86</v>
      </c>
      <c r="D57" s="44" t="s">
        <v>72</v>
      </c>
      <c r="E57" s="23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3:17" x14ac:dyDescent="0.4">
      <c r="C58" s="1" t="s">
        <v>87</v>
      </c>
      <c r="D58" s="23"/>
      <c r="E58" s="23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3:17" x14ac:dyDescent="0.4">
      <c r="C59" s="1" t="s">
        <v>88</v>
      </c>
      <c r="D59" s="23"/>
      <c r="E59" s="23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3:17" x14ac:dyDescent="0.4">
      <c r="C60" s="1" t="s">
        <v>51</v>
      </c>
      <c r="D60" s="52">
        <v>365</v>
      </c>
      <c r="E60" s="5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3:17" x14ac:dyDescent="0.4">
      <c r="C61" s="1" t="s">
        <v>5</v>
      </c>
      <c r="D61" s="2" t="e">
        <f>D59*H56*D60*D67</f>
        <v>#DIV/0!</v>
      </c>
      <c r="E61" s="2" t="e">
        <f>(E58*I56*(D60/2)*D68)+(E59*I56*(D60/2)*D68)</f>
        <v>#DIV/0!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3:17" ht="19.5" thickBot="1" x14ac:dyDescent="0.45">
      <c r="C62" s="4"/>
      <c r="D62" s="5"/>
      <c r="E62" s="5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3:17" ht="29.25" thickBot="1" x14ac:dyDescent="0.45">
      <c r="C63" s="6" t="s">
        <v>42</v>
      </c>
      <c r="D63" s="54" t="e">
        <f>ROUNDDOWN(1-(E61/D61),2)</f>
        <v>#DIV/0!</v>
      </c>
      <c r="E63" s="55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3:17" x14ac:dyDescent="0.4">
      <c r="C64" s="7"/>
      <c r="D64" s="7"/>
      <c r="E64" s="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3:17" x14ac:dyDescent="0.4">
      <c r="C65" s="8" t="s">
        <v>50</v>
      </c>
      <c r="D65" s="56" t="s">
        <v>52</v>
      </c>
      <c r="E65" s="57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3:17" x14ac:dyDescent="0.4">
      <c r="C66" s="11"/>
      <c r="D66" s="12"/>
      <c r="E66" s="1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3:17" x14ac:dyDescent="0.4">
      <c r="C67" s="11" t="s">
        <v>9</v>
      </c>
      <c r="D67" s="48">
        <v>2.5</v>
      </c>
      <c r="E67" s="13" t="s">
        <v>10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3:17" x14ac:dyDescent="0.4">
      <c r="C68" s="14"/>
      <c r="D68" s="49">
        <v>0.53300000000000003</v>
      </c>
      <c r="E68" s="16" t="s">
        <v>11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3:17" x14ac:dyDescent="0.4">
      <c r="C69" s="12"/>
      <c r="D69" s="42"/>
      <c r="E69" s="50" t="s">
        <v>92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3:17" x14ac:dyDescent="0.4">
      <c r="C70" s="7"/>
      <c r="D70" s="7"/>
      <c r="E70" s="17" t="s">
        <v>89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3:17" x14ac:dyDescent="0.4">
      <c r="C71" s="7"/>
      <c r="D71" s="7"/>
      <c r="E71" s="17" t="s">
        <v>90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3:17" x14ac:dyDescent="0.4">
      <c r="C72" s="7"/>
      <c r="D72" s="7"/>
      <c r="E72" s="17" t="s">
        <v>91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3:17" x14ac:dyDescent="0.4">
      <c r="C73" s="7"/>
      <c r="D73" s="7"/>
      <c r="E73" s="1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3:17" x14ac:dyDescent="0.4">
      <c r="C74" s="7"/>
      <c r="D74" s="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3:17" ht="44.25" customHeight="1" x14ac:dyDescent="0.4">
      <c r="C75" s="58" t="s">
        <v>96</v>
      </c>
      <c r="D75" s="59"/>
      <c r="E75" s="5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3:17" ht="19.5" customHeight="1" x14ac:dyDescent="0.4">
      <c r="C76" s="19" t="s">
        <v>40</v>
      </c>
      <c r="D76" s="45"/>
      <c r="E76" s="4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3:17" ht="19.5" customHeight="1" x14ac:dyDescent="0.4">
      <c r="C77" s="20" t="s">
        <v>39</v>
      </c>
      <c r="D77" s="45"/>
      <c r="E77" s="45"/>
      <c r="F77" s="18"/>
      <c r="G77" s="18"/>
      <c r="H77" s="18"/>
      <c r="I77" s="18"/>
      <c r="J77" s="18"/>
      <c r="K77" s="18"/>
      <c r="L77" s="18" t="s">
        <v>34</v>
      </c>
      <c r="M77" s="18"/>
      <c r="N77" s="18"/>
      <c r="O77" s="18"/>
      <c r="P77" s="18"/>
      <c r="Q77" s="18"/>
    </row>
    <row r="78" spans="3:17" ht="24" x14ac:dyDescent="0.4">
      <c r="C78" s="45"/>
      <c r="D78" s="45"/>
      <c r="E78" s="45"/>
      <c r="F78" s="18"/>
      <c r="G78" s="18"/>
      <c r="H78" s="18"/>
      <c r="I78" s="18"/>
      <c r="J78" s="18"/>
      <c r="K78" s="18"/>
      <c r="L78" s="47" t="s">
        <v>23</v>
      </c>
      <c r="M78" s="47"/>
      <c r="N78" s="18"/>
      <c r="O78" s="18"/>
      <c r="P78" s="18"/>
      <c r="Q78" s="18"/>
    </row>
    <row r="79" spans="3:17" x14ac:dyDescent="0.4">
      <c r="C79" s="21"/>
      <c r="D79" s="46" t="s">
        <v>2</v>
      </c>
      <c r="E79" s="46" t="s">
        <v>3</v>
      </c>
      <c r="F79" s="18"/>
      <c r="G79" s="18"/>
      <c r="H79" s="18"/>
      <c r="I79" s="18"/>
      <c r="J79" s="18"/>
      <c r="K79" s="18"/>
      <c r="L79" s="18" t="s">
        <v>24</v>
      </c>
      <c r="M79" s="18">
        <f>H92*3.6</f>
        <v>17.28</v>
      </c>
      <c r="N79" s="18"/>
      <c r="O79" s="18"/>
      <c r="P79" s="18"/>
      <c r="Q79" s="18"/>
    </row>
    <row r="80" spans="3:17" ht="28.5" x14ac:dyDescent="0.4">
      <c r="C80" s="41" t="s">
        <v>104</v>
      </c>
      <c r="D80" s="23"/>
      <c r="E80" s="23"/>
      <c r="F80" s="18"/>
      <c r="G80" s="18"/>
      <c r="H80" s="18"/>
      <c r="I80" s="18"/>
      <c r="J80" s="18"/>
      <c r="K80" s="18"/>
      <c r="L80" s="18" t="s">
        <v>25</v>
      </c>
      <c r="M80" s="18">
        <f>M79/O83</f>
        <v>0.38400000000000001</v>
      </c>
      <c r="N80" s="18"/>
      <c r="O80" s="18"/>
      <c r="P80" s="18"/>
      <c r="Q80" s="18"/>
    </row>
    <row r="81" spans="3:17" ht="28.5" x14ac:dyDescent="0.4">
      <c r="C81" s="41" t="s">
        <v>97</v>
      </c>
      <c r="D81" s="23"/>
      <c r="E81" s="44" t="s">
        <v>47</v>
      </c>
      <c r="F81" s="18"/>
      <c r="G81" s="18"/>
      <c r="H81" s="18"/>
      <c r="I81" s="18"/>
      <c r="J81" s="18"/>
      <c r="K81" s="18"/>
      <c r="L81" s="18" t="s">
        <v>26</v>
      </c>
      <c r="M81" s="18">
        <f>M80*D91</f>
        <v>1382.4</v>
      </c>
      <c r="N81" s="18"/>
      <c r="O81" s="18"/>
      <c r="P81" s="18"/>
      <c r="Q81" s="18"/>
    </row>
    <row r="82" spans="3:17" ht="28.5" x14ac:dyDescent="0.4">
      <c r="C82" s="41" t="s">
        <v>98</v>
      </c>
      <c r="D82" s="23"/>
      <c r="E82" s="2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3:17" ht="28.5" x14ac:dyDescent="0.4">
      <c r="C83" s="41" t="s">
        <v>99</v>
      </c>
      <c r="D83" s="44" t="s">
        <v>57</v>
      </c>
      <c r="E83" s="23"/>
      <c r="F83" s="18"/>
      <c r="G83" s="29" t="s">
        <v>16</v>
      </c>
      <c r="H83" s="18"/>
      <c r="I83" s="18"/>
      <c r="J83" s="18"/>
      <c r="K83" s="18"/>
      <c r="L83" s="18" t="s">
        <v>27</v>
      </c>
      <c r="M83" s="36">
        <f>D101*M81</f>
        <v>8142.3360000000002</v>
      </c>
      <c r="N83" s="18"/>
      <c r="O83" s="18">
        <v>45</v>
      </c>
      <c r="P83" s="18" t="s">
        <v>19</v>
      </c>
      <c r="Q83" s="18"/>
    </row>
    <row r="84" spans="3:17" ht="28.5" x14ac:dyDescent="0.4">
      <c r="C84" s="41" t="s">
        <v>109</v>
      </c>
      <c r="D84" s="23"/>
      <c r="E84" s="23"/>
      <c r="F84" s="18"/>
      <c r="G84" s="35" t="s">
        <v>17</v>
      </c>
      <c r="H84" s="18"/>
      <c r="I84" s="18"/>
      <c r="J84" s="18"/>
      <c r="K84" s="18"/>
      <c r="L84" s="60" t="s">
        <v>21</v>
      </c>
      <c r="M84" s="60"/>
      <c r="N84" s="18"/>
      <c r="O84" s="18"/>
      <c r="P84" s="18"/>
      <c r="Q84" s="18"/>
    </row>
    <row r="85" spans="3:17" ht="28.5" x14ac:dyDescent="0.4">
      <c r="C85" s="41" t="s">
        <v>100</v>
      </c>
      <c r="D85" s="23"/>
      <c r="E85" s="23"/>
      <c r="F85" s="18"/>
      <c r="G85" s="35" t="s">
        <v>18</v>
      </c>
      <c r="H85" s="18"/>
      <c r="I85" s="18"/>
      <c r="J85" s="18"/>
      <c r="K85" s="18"/>
      <c r="L85" s="18" t="s">
        <v>20</v>
      </c>
      <c r="M85" s="34">
        <f>1.2*D91</f>
        <v>4320</v>
      </c>
      <c r="N85" s="18"/>
      <c r="O85" s="18"/>
      <c r="P85" s="18"/>
      <c r="Q85" s="18"/>
    </row>
    <row r="86" spans="3:17" ht="28.5" x14ac:dyDescent="0.4">
      <c r="C86" s="41" t="s">
        <v>101</v>
      </c>
      <c r="D86" s="23"/>
      <c r="E86" s="23"/>
      <c r="F86" s="18"/>
      <c r="G86" s="18"/>
      <c r="H86" s="18"/>
      <c r="I86" s="18"/>
      <c r="J86" s="18"/>
      <c r="K86" s="18"/>
      <c r="L86" s="18" t="s">
        <v>22</v>
      </c>
      <c r="M86" s="34">
        <f>M85*D99</f>
        <v>2302.56</v>
      </c>
      <c r="N86" s="18"/>
      <c r="O86" s="18"/>
      <c r="P86" s="18"/>
      <c r="Q86" s="18"/>
    </row>
    <row r="87" spans="3:17" ht="28.5" x14ac:dyDescent="0.4">
      <c r="C87" s="41" t="s">
        <v>102</v>
      </c>
      <c r="D87" s="23"/>
      <c r="E87" s="44" t="s">
        <v>48</v>
      </c>
      <c r="F87" s="18"/>
      <c r="G87" s="18"/>
      <c r="H87" s="18"/>
      <c r="I87" s="18"/>
      <c r="J87" s="18"/>
      <c r="K87" s="18"/>
      <c r="L87" s="61" t="s">
        <v>28</v>
      </c>
      <c r="M87" s="61"/>
      <c r="N87" s="34"/>
      <c r="O87" s="18"/>
      <c r="P87" s="18"/>
      <c r="Q87" s="18"/>
    </row>
    <row r="88" spans="3:17" ht="28.5" x14ac:dyDescent="0.4">
      <c r="C88" s="41" t="s">
        <v>103</v>
      </c>
      <c r="D88" s="23"/>
      <c r="E88" s="23"/>
      <c r="F88" s="18"/>
      <c r="G88" s="18">
        <f>D84+(D89*D90)</f>
        <v>0</v>
      </c>
      <c r="H88" s="18">
        <f>(E84+E89)/45000*3600</f>
        <v>0</v>
      </c>
      <c r="I88" s="18">
        <f>(($E$89+$E$84)*3.6/45)</f>
        <v>0</v>
      </c>
      <c r="J88" s="18"/>
      <c r="K88" s="18"/>
      <c r="L88" s="33" t="s">
        <v>29</v>
      </c>
      <c r="M88" s="18">
        <f>2.9*3.6</f>
        <v>10.44</v>
      </c>
      <c r="N88" s="18"/>
      <c r="O88" s="18"/>
      <c r="P88" s="18"/>
      <c r="Q88" s="18"/>
    </row>
    <row r="89" spans="3:17" ht="28.5" x14ac:dyDescent="0.4">
      <c r="C89" s="41" t="s">
        <v>110</v>
      </c>
      <c r="D89" s="23"/>
      <c r="E89" s="23"/>
      <c r="F89" s="18"/>
      <c r="G89" s="18"/>
      <c r="H89" s="18"/>
      <c r="I89" s="18"/>
      <c r="J89" s="18"/>
      <c r="K89" s="18"/>
      <c r="L89" s="18" t="s">
        <v>30</v>
      </c>
      <c r="M89" s="32">
        <f>M88/(0.89*45)</f>
        <v>0.26067415730337079</v>
      </c>
      <c r="N89" s="18"/>
      <c r="O89" s="18"/>
      <c r="P89" s="18"/>
      <c r="Q89" s="18"/>
    </row>
    <row r="90" spans="3:17" ht="28.5" x14ac:dyDescent="0.4">
      <c r="C90" s="41" t="s">
        <v>108</v>
      </c>
      <c r="D90" s="23"/>
      <c r="E90" s="23"/>
      <c r="F90" s="18"/>
      <c r="G90" s="18" t="s">
        <v>13</v>
      </c>
      <c r="H90" s="18" t="s">
        <v>15</v>
      </c>
      <c r="I90" s="18" t="s">
        <v>14</v>
      </c>
      <c r="J90" s="18"/>
      <c r="K90" s="18"/>
      <c r="L90" s="18" t="s">
        <v>26</v>
      </c>
      <c r="M90" s="28">
        <f>M89*D91</f>
        <v>938.42696629213481</v>
      </c>
      <c r="N90" s="18"/>
      <c r="O90" s="18"/>
      <c r="P90" s="18"/>
      <c r="Q90" s="18"/>
    </row>
    <row r="91" spans="3:17" x14ac:dyDescent="0.4">
      <c r="C91" s="1" t="s">
        <v>6</v>
      </c>
      <c r="D91" s="52">
        <v>3600</v>
      </c>
      <c r="E91" s="52"/>
      <c r="F91" s="18"/>
      <c r="G91" s="18"/>
      <c r="H91" s="18" t="e">
        <f>VLOOKUP(E83,I102:J103,2,0)</f>
        <v>#N/A</v>
      </c>
      <c r="I91" s="18" t="e">
        <f>10.44/(K97*89%)</f>
        <v>#N/A</v>
      </c>
      <c r="J91" s="18"/>
      <c r="K91" s="18"/>
      <c r="L91" s="18" t="s">
        <v>31</v>
      </c>
      <c r="M91" s="28">
        <f>M90*D101</f>
        <v>5527.3348314606737</v>
      </c>
      <c r="N91" s="18"/>
      <c r="O91" s="18"/>
      <c r="P91" s="18"/>
      <c r="Q91" s="18"/>
    </row>
    <row r="92" spans="3:17" x14ac:dyDescent="0.4">
      <c r="C92" s="1" t="s">
        <v>5</v>
      </c>
      <c r="D92" s="2">
        <f>G88*D91*D98</f>
        <v>0</v>
      </c>
      <c r="E92" s="2" t="e">
        <f>-($D$91*1.2)*$D$99+(($D$91*(($E$89+$E$84)*3.6/K97))+($H$91*$D$91)-($I$91*$D$91))*I97</f>
        <v>#N/A</v>
      </c>
      <c r="F92" s="18"/>
      <c r="G92" s="18"/>
      <c r="H92" s="18">
        <v>4.8</v>
      </c>
      <c r="I92" s="18"/>
      <c r="J92" s="18"/>
      <c r="K92" s="18"/>
      <c r="L92" s="18"/>
      <c r="M92" s="18"/>
      <c r="N92" s="18"/>
      <c r="O92" s="18"/>
      <c r="P92" s="18"/>
      <c r="Q92" s="18"/>
    </row>
    <row r="93" spans="3:17" ht="19.5" thickBot="1" x14ac:dyDescent="0.45">
      <c r="C93" s="4"/>
      <c r="D93" s="5"/>
      <c r="E93" s="5"/>
      <c r="F93" s="18"/>
      <c r="G93" s="18"/>
      <c r="H93" s="18"/>
      <c r="I93" s="18"/>
      <c r="J93" s="18" t="s">
        <v>63</v>
      </c>
      <c r="K93" s="18"/>
      <c r="L93" s="53" t="s">
        <v>32</v>
      </c>
      <c r="M93" s="53"/>
      <c r="N93" s="53"/>
      <c r="O93" s="53"/>
      <c r="P93" s="53"/>
      <c r="Q93" s="18"/>
    </row>
    <row r="94" spans="3:17" ht="29.25" thickBot="1" x14ac:dyDescent="0.45">
      <c r="C94" s="6" t="s">
        <v>42</v>
      </c>
      <c r="D94" s="54" t="e">
        <f>ROUNDDOWN(1-(E92/D92),2)</f>
        <v>#N/A</v>
      </c>
      <c r="E94" s="55"/>
      <c r="F94" s="18"/>
      <c r="G94" s="29"/>
      <c r="H94" s="18"/>
      <c r="I94" s="18" t="s">
        <v>60</v>
      </c>
      <c r="J94" s="18">
        <f>D100</f>
        <v>2.29</v>
      </c>
      <c r="K94" s="18"/>
      <c r="L94" s="18" t="s">
        <v>33</v>
      </c>
      <c r="M94" s="30">
        <f>(($D$91*(($E$89+$E$84)*3.6/45))*D101)+M83-M86-M91</f>
        <v>312.4411685393261</v>
      </c>
      <c r="N94" s="18"/>
      <c r="O94" s="18"/>
      <c r="P94" s="18"/>
      <c r="Q94" s="18"/>
    </row>
    <row r="95" spans="3:17" x14ac:dyDescent="0.4">
      <c r="C95" s="7"/>
      <c r="D95" s="7"/>
      <c r="E95" s="7"/>
      <c r="F95" s="18"/>
      <c r="G95" s="18"/>
      <c r="H95" s="18"/>
      <c r="I95" s="18" t="s">
        <v>61</v>
      </c>
      <c r="J95" s="18">
        <f>D101</f>
        <v>5.89</v>
      </c>
      <c r="K95" s="18"/>
      <c r="L95" s="18"/>
      <c r="M95" s="18"/>
      <c r="N95" s="18"/>
      <c r="O95" s="18"/>
      <c r="P95" s="18"/>
      <c r="Q95" s="18"/>
    </row>
    <row r="96" spans="3:17" x14ac:dyDescent="0.4">
      <c r="C96" s="8" t="s">
        <v>7</v>
      </c>
      <c r="D96" s="9">
        <v>3600</v>
      </c>
      <c r="E96" s="10" t="s">
        <v>12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3:17" x14ac:dyDescent="0.4">
      <c r="C97" s="11"/>
      <c r="D97" s="12"/>
      <c r="E97" s="13"/>
      <c r="F97" s="18"/>
      <c r="G97" s="18"/>
      <c r="H97" s="18"/>
      <c r="I97" s="18" t="e">
        <f>VLOOKUP(E83,I94:J95,2,0)</f>
        <v>#N/A</v>
      </c>
      <c r="J97" s="18"/>
      <c r="K97" s="18" t="e">
        <f>VLOOKUP(E83,I99:J100,2,0)</f>
        <v>#N/A</v>
      </c>
      <c r="L97" s="18"/>
      <c r="M97" s="18"/>
      <c r="N97" s="18"/>
      <c r="O97" s="18"/>
      <c r="P97" s="18"/>
      <c r="Q97" s="31"/>
    </row>
    <row r="98" spans="3:17" x14ac:dyDescent="0.4">
      <c r="C98" s="11" t="s">
        <v>9</v>
      </c>
      <c r="D98" s="48">
        <v>2.5</v>
      </c>
      <c r="E98" s="13" t="s">
        <v>10</v>
      </c>
      <c r="F98" s="18"/>
      <c r="G98" s="18"/>
      <c r="H98" s="18"/>
      <c r="I98" s="18"/>
      <c r="J98" s="18" t="s">
        <v>62</v>
      </c>
      <c r="K98" s="18"/>
      <c r="L98" s="18"/>
      <c r="M98" s="18"/>
      <c r="N98" s="18"/>
      <c r="O98" s="18"/>
      <c r="P98" s="18"/>
      <c r="Q98" s="18"/>
    </row>
    <row r="99" spans="3:17" x14ac:dyDescent="0.4">
      <c r="C99" s="11"/>
      <c r="D99" s="51">
        <v>0.53300000000000003</v>
      </c>
      <c r="E99" s="13" t="s">
        <v>11</v>
      </c>
      <c r="F99" s="18"/>
      <c r="G99" s="18"/>
      <c r="H99" s="18"/>
      <c r="I99" s="18" t="s">
        <v>60</v>
      </c>
      <c r="J99" s="18">
        <v>45</v>
      </c>
      <c r="K99" s="18"/>
      <c r="L99" s="18"/>
      <c r="M99" s="18"/>
      <c r="N99" s="18"/>
      <c r="O99" s="18"/>
      <c r="P99" s="18"/>
      <c r="Q99" s="18"/>
    </row>
    <row r="100" spans="3:17" x14ac:dyDescent="0.4">
      <c r="C100" s="11"/>
      <c r="D100" s="12">
        <v>2.29</v>
      </c>
      <c r="E100" s="25" t="s">
        <v>58</v>
      </c>
      <c r="F100" s="18"/>
      <c r="G100" s="18"/>
      <c r="H100" s="18"/>
      <c r="I100" s="18" t="s">
        <v>61</v>
      </c>
      <c r="J100" s="18">
        <v>100</v>
      </c>
      <c r="K100" s="18"/>
      <c r="L100" s="18"/>
      <c r="M100" s="18"/>
      <c r="N100" s="18"/>
      <c r="O100" s="18"/>
      <c r="P100" s="18"/>
      <c r="Q100" s="18"/>
    </row>
    <row r="101" spans="3:17" x14ac:dyDescent="0.4">
      <c r="C101" s="14"/>
      <c r="D101" s="15">
        <v>5.89</v>
      </c>
      <c r="E101" s="24" t="s">
        <v>59</v>
      </c>
      <c r="F101" s="18"/>
      <c r="G101" s="18"/>
      <c r="H101" s="18"/>
      <c r="I101" s="18"/>
      <c r="J101" s="18" t="s">
        <v>15</v>
      </c>
      <c r="K101" s="18"/>
      <c r="L101" s="18"/>
      <c r="M101" s="18"/>
      <c r="N101" s="18"/>
      <c r="O101" s="18"/>
      <c r="P101" s="18"/>
      <c r="Q101" s="18"/>
    </row>
    <row r="102" spans="3:17" x14ac:dyDescent="0.4">
      <c r="C102" s="18"/>
      <c r="D102" s="18"/>
      <c r="E102" s="18"/>
      <c r="I102" s="18" t="s">
        <v>60</v>
      </c>
      <c r="J102">
        <v>0.38400000000000001</v>
      </c>
    </row>
    <row r="103" spans="3:17" x14ac:dyDescent="0.4">
      <c r="I103" s="18" t="s">
        <v>61</v>
      </c>
      <c r="J103">
        <v>0.17280000000000001</v>
      </c>
    </row>
  </sheetData>
  <sheetProtection algorithmName="SHA-512" hashValue="skp3wIcDhVvaW+R0Su03ZZSqgtV615vk8OEu5oEhGgl4Rg8GX+dcFm4mqQXJZfHmyBOCSH1b/IK9kRyp18chZQ==" saltValue="2sBoqfdllITqPjS8APFpPQ==" spinCount="100000" sheet="1" objects="1" scenarios="1"/>
  <mergeCells count="15">
    <mergeCell ref="C47:E47"/>
    <mergeCell ref="C1:E1"/>
    <mergeCell ref="D16:E16"/>
    <mergeCell ref="C25:E25"/>
    <mergeCell ref="D35:E35"/>
    <mergeCell ref="D38:E38"/>
    <mergeCell ref="D91:E91"/>
    <mergeCell ref="L93:P93"/>
    <mergeCell ref="D94:E94"/>
    <mergeCell ref="D60:E60"/>
    <mergeCell ref="D63:E63"/>
    <mergeCell ref="D65:E65"/>
    <mergeCell ref="C75:E75"/>
    <mergeCell ref="L84:M84"/>
    <mergeCell ref="L87:M87"/>
  </mergeCells>
  <phoneticPr fontId="2"/>
  <dataValidations count="1">
    <dataValidation type="list" allowBlank="1" showInputMessage="1" showErrorMessage="1" sqref="E83" xr:uid="{59797A90-ABD3-4057-B856-008131A5DAC6}">
      <formula1>$I$94:$I$95</formula1>
    </dataValidation>
  </dataValidations>
  <pageMargins left="0.7" right="0.7" top="0.75" bottom="0.75" header="0.3" footer="0.3"/>
  <pageSetup paperSize="9" scale="70" fitToHeight="0" orientation="portrait" r:id="rId1"/>
  <rowBreaks count="3" manualBreakCount="3">
    <brk id="23" min="2" max="4" man="1"/>
    <brk id="45" min="2" max="4" man="1"/>
    <brk id="73" min="2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view="pageBreakPreview" zoomScale="55" zoomScaleNormal="85" zoomScaleSheetLayoutView="55" workbookViewId="0">
      <selection activeCell="V28" sqref="V28"/>
    </sheetView>
  </sheetViews>
  <sheetFormatPr defaultRowHeight="18.75" x14ac:dyDescent="0.4"/>
  <cols>
    <col min="1" max="1" width="4.125" style="22" customWidth="1"/>
    <col min="2" max="2" width="4.625" style="22" customWidth="1"/>
    <col min="3" max="3" width="39.125" customWidth="1"/>
    <col min="4" max="4" width="35.375" bestFit="1" customWidth="1"/>
    <col min="5" max="5" width="40.375" customWidth="1"/>
    <col min="6" max="6" width="4" customWidth="1"/>
    <col min="7" max="7" width="13" hidden="1" customWidth="1"/>
    <col min="8" max="8" width="15.5" hidden="1" customWidth="1"/>
    <col min="9" max="9" width="13" hidden="1" customWidth="1"/>
    <col min="10" max="11" width="9" hidden="1" customWidth="1"/>
    <col min="12" max="12" width="41.625" hidden="1" customWidth="1"/>
    <col min="13" max="14" width="15.625" hidden="1" customWidth="1"/>
    <col min="15" max="16" width="9" hidden="1" customWidth="1"/>
    <col min="17" max="22" width="9" style="22"/>
  </cols>
  <sheetData>
    <row r="1" spans="3:17" ht="50.1" customHeight="1" x14ac:dyDescent="0.4">
      <c r="C1" s="58" t="s">
        <v>96</v>
      </c>
      <c r="D1" s="59"/>
      <c r="E1" s="59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3:17" ht="30" customHeight="1" x14ac:dyDescent="0.4">
      <c r="C2" s="19" t="s">
        <v>35</v>
      </c>
      <c r="D2" s="26"/>
      <c r="E2" s="2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3:17" ht="22.5" customHeight="1" x14ac:dyDescent="0.4">
      <c r="C3" s="20" t="s">
        <v>41</v>
      </c>
      <c r="D3" s="26"/>
      <c r="E3" s="2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3:17" ht="17.25" customHeight="1" x14ac:dyDescent="0.4">
      <c r="C4" s="20"/>
      <c r="D4" s="26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7" x14ac:dyDescent="0.4">
      <c r="C5" s="21"/>
      <c r="D5" s="27" t="s">
        <v>2</v>
      </c>
      <c r="E5" s="27" t="s">
        <v>3</v>
      </c>
      <c r="F5" s="3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3:17" x14ac:dyDescent="0.4">
      <c r="C6" s="21" t="s">
        <v>4</v>
      </c>
      <c r="D6" s="23" t="s">
        <v>64</v>
      </c>
      <c r="E6" s="23" t="s">
        <v>73</v>
      </c>
      <c r="F6" s="3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7" x14ac:dyDescent="0.4">
      <c r="C7" s="1" t="s">
        <v>1</v>
      </c>
      <c r="D7" s="23" t="s">
        <v>65</v>
      </c>
      <c r="E7" s="23" t="s">
        <v>74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7" x14ac:dyDescent="0.4">
      <c r="C8" s="1" t="s">
        <v>0</v>
      </c>
      <c r="D8" s="23" t="s">
        <v>66</v>
      </c>
      <c r="E8" s="23" t="s">
        <v>75</v>
      </c>
      <c r="F8" s="18"/>
      <c r="G8" s="3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3:17" x14ac:dyDescent="0.4">
      <c r="C9" s="1" t="s">
        <v>67</v>
      </c>
      <c r="D9" s="44" t="s">
        <v>72</v>
      </c>
      <c r="E9" s="23">
        <v>5.8</v>
      </c>
      <c r="F9" s="18"/>
      <c r="G9" s="3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3:17" x14ac:dyDescent="0.4">
      <c r="C10" s="1" t="s">
        <v>69</v>
      </c>
      <c r="D10" s="23">
        <v>7.66</v>
      </c>
      <c r="E10" s="23">
        <v>9.8000000000000007</v>
      </c>
      <c r="F10" s="18"/>
      <c r="G10" s="3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3:17" x14ac:dyDescent="0.4">
      <c r="C11" s="1" t="s">
        <v>70</v>
      </c>
      <c r="D11" s="23">
        <v>0.94599999999999995</v>
      </c>
      <c r="E11" s="23">
        <v>3.77</v>
      </c>
      <c r="F11" s="18"/>
      <c r="G11" s="29"/>
      <c r="H11" s="29"/>
      <c r="I11" s="18"/>
      <c r="J11" s="18"/>
      <c r="K11" s="18"/>
      <c r="L11" s="18"/>
      <c r="M11" s="18"/>
      <c r="N11" s="18"/>
      <c r="O11" s="18"/>
      <c r="P11" s="18"/>
      <c r="Q11" s="18"/>
    </row>
    <row r="12" spans="3:17" x14ac:dyDescent="0.4">
      <c r="C12" s="1" t="s">
        <v>6</v>
      </c>
      <c r="D12" s="27">
        <v>3600</v>
      </c>
      <c r="E12" s="2">
        <f>E13/E10</f>
        <v>2813.8775510204077</v>
      </c>
      <c r="F12" s="18"/>
      <c r="G12" s="35"/>
      <c r="H12" s="35"/>
      <c r="I12" s="18"/>
      <c r="J12" s="18"/>
      <c r="K12" s="18"/>
      <c r="L12" s="18"/>
      <c r="M12" s="18"/>
      <c r="N12" s="18"/>
      <c r="O12" s="18"/>
      <c r="P12" s="18"/>
      <c r="Q12" s="18"/>
    </row>
    <row r="13" spans="3:17" x14ac:dyDescent="0.4">
      <c r="C13" s="1" t="s">
        <v>36</v>
      </c>
      <c r="D13" s="2">
        <f>D10*D12</f>
        <v>27576</v>
      </c>
      <c r="E13" s="3">
        <f>D13</f>
        <v>27576</v>
      </c>
      <c r="F13" s="18"/>
      <c r="G13" s="35"/>
      <c r="H13" s="35"/>
      <c r="I13" s="18"/>
      <c r="J13" s="18"/>
      <c r="K13" s="18"/>
      <c r="L13" s="18"/>
      <c r="M13" s="18"/>
      <c r="N13" s="18"/>
      <c r="O13" s="18"/>
      <c r="P13" s="18"/>
      <c r="Q13" s="18"/>
    </row>
    <row r="14" spans="3:17" x14ac:dyDescent="0.4">
      <c r="C14" s="1" t="s">
        <v>5</v>
      </c>
      <c r="D14" s="2">
        <f>D11*D12*D19</f>
        <v>8514</v>
      </c>
      <c r="E14" s="2">
        <f>E11*E12*D20</f>
        <v>5654.2336897959176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3:17" ht="19.5" thickBot="1" x14ac:dyDescent="0.45">
      <c r="C15" s="4"/>
      <c r="D15" s="5"/>
      <c r="E15" s="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3:17" ht="29.25" thickBot="1" x14ac:dyDescent="0.45">
      <c r="C16" s="6" t="s">
        <v>42</v>
      </c>
      <c r="D16" s="54">
        <f>ROUNDDOWN(1-(E14/D14),2)</f>
        <v>0.33</v>
      </c>
      <c r="E16" s="5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3:17" x14ac:dyDescent="0.4">
      <c r="C17" s="7"/>
      <c r="D17" s="7"/>
      <c r="E17" s="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3:17" x14ac:dyDescent="0.4">
      <c r="C18" s="8" t="s">
        <v>6</v>
      </c>
      <c r="D18" s="9">
        <f>24*30*5</f>
        <v>3600</v>
      </c>
      <c r="E18" s="10" t="s">
        <v>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3:17" x14ac:dyDescent="0.4">
      <c r="C19" s="11" t="s">
        <v>9</v>
      </c>
      <c r="D19" s="48">
        <v>2.5</v>
      </c>
      <c r="E19" s="13" t="s">
        <v>10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3:17" x14ac:dyDescent="0.4">
      <c r="C20" s="14"/>
      <c r="D20" s="49">
        <v>0.53300000000000003</v>
      </c>
      <c r="E20" s="16" t="s">
        <v>11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3:17" x14ac:dyDescent="0.4">
      <c r="C21" s="12"/>
      <c r="D21" s="12"/>
      <c r="E21" s="50" t="s">
        <v>71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3:17" x14ac:dyDescent="0.4">
      <c r="C22" s="18"/>
      <c r="D22" s="12"/>
      <c r="E22" s="17" t="s">
        <v>68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3:17" x14ac:dyDescent="0.4">
      <c r="C23" s="18"/>
      <c r="D23" s="12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3:17" ht="18.75" customHeight="1" x14ac:dyDescent="0.4">
      <c r="C24" s="18"/>
      <c r="D24" s="12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3:17" ht="50.25" customHeight="1" x14ac:dyDescent="0.4">
      <c r="C25" s="58" t="s">
        <v>96</v>
      </c>
      <c r="D25" s="59"/>
      <c r="E25" s="5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3:17" ht="24" x14ac:dyDescent="0.4">
      <c r="C26" s="19" t="s">
        <v>37</v>
      </c>
      <c r="D26" s="26"/>
      <c r="E26" s="2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3:17" ht="19.5" customHeight="1" x14ac:dyDescent="0.4">
      <c r="C27" s="20" t="s">
        <v>39</v>
      </c>
      <c r="D27" s="26"/>
      <c r="E27" s="2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3:17" ht="24" x14ac:dyDescent="0.4">
      <c r="C28" s="20"/>
      <c r="D28" s="26"/>
      <c r="E28" s="2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3:17" x14ac:dyDescent="0.4">
      <c r="C29" s="21"/>
      <c r="D29" s="27" t="s">
        <v>2</v>
      </c>
      <c r="E29" s="27" t="s">
        <v>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3:17" x14ac:dyDescent="0.4">
      <c r="C30" s="21" t="s">
        <v>4</v>
      </c>
      <c r="D30" s="23" t="s">
        <v>43</v>
      </c>
      <c r="E30" s="23" t="s">
        <v>45</v>
      </c>
      <c r="F30" s="18"/>
      <c r="G30" s="3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3:17" x14ac:dyDescent="0.4">
      <c r="C31" s="1" t="s">
        <v>1</v>
      </c>
      <c r="D31" s="23" t="s">
        <v>44</v>
      </c>
      <c r="E31" s="23" t="s">
        <v>46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3:17" x14ac:dyDescent="0.4">
      <c r="C32" s="1" t="s">
        <v>0</v>
      </c>
      <c r="D32" s="23" t="s">
        <v>80</v>
      </c>
      <c r="E32" s="23" t="s">
        <v>76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3:17" x14ac:dyDescent="0.4">
      <c r="C33" s="1" t="s">
        <v>79</v>
      </c>
      <c r="D33" s="44" t="s">
        <v>72</v>
      </c>
      <c r="E33" s="23">
        <v>4.0999999999999996</v>
      </c>
      <c r="F33" s="18"/>
      <c r="G33" s="35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3:17" x14ac:dyDescent="0.4">
      <c r="C34" s="1" t="s">
        <v>70</v>
      </c>
      <c r="D34" s="23">
        <v>0.78</v>
      </c>
      <c r="E34" s="23">
        <v>1.635</v>
      </c>
      <c r="F34" s="18"/>
      <c r="G34" s="29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3:17" x14ac:dyDescent="0.4">
      <c r="C35" s="1" t="s">
        <v>6</v>
      </c>
      <c r="D35" s="52">
        <v>3600</v>
      </c>
      <c r="E35" s="5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3:17" x14ac:dyDescent="0.4">
      <c r="C36" s="1" t="s">
        <v>5</v>
      </c>
      <c r="D36" s="2">
        <f>D34*D35*D41</f>
        <v>7020</v>
      </c>
      <c r="E36" s="2">
        <f>E34*D35*D42</f>
        <v>3137.2380000000003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3:17" ht="19.5" thickBot="1" x14ac:dyDescent="0.45">
      <c r="C37" s="4"/>
      <c r="D37" s="5"/>
      <c r="E37" s="5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3:17" ht="29.25" thickBot="1" x14ac:dyDescent="0.45">
      <c r="C38" s="6" t="s">
        <v>42</v>
      </c>
      <c r="D38" s="54">
        <f>ROUNDDOWN(1-(E36/D36),2)</f>
        <v>0.55000000000000004</v>
      </c>
      <c r="E38" s="55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3:17" x14ac:dyDescent="0.4">
      <c r="C39" s="7"/>
      <c r="D39" s="7"/>
      <c r="E39" s="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3:17" x14ac:dyDescent="0.4">
      <c r="C40" s="8" t="s">
        <v>7</v>
      </c>
      <c r="D40" s="9">
        <f>24*30*5</f>
        <v>3600</v>
      </c>
      <c r="E40" s="10" t="s">
        <v>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3:17" x14ac:dyDescent="0.4">
      <c r="C41" s="11" t="s">
        <v>9</v>
      </c>
      <c r="D41" s="48">
        <v>2.5</v>
      </c>
      <c r="E41" s="13" t="s">
        <v>10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3:17" x14ac:dyDescent="0.4">
      <c r="C42" s="14"/>
      <c r="D42" s="49">
        <v>0.53300000000000003</v>
      </c>
      <c r="E42" s="16" t="s">
        <v>11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3:17" x14ac:dyDescent="0.4">
      <c r="C43" s="7"/>
      <c r="D43" s="7"/>
      <c r="E43" s="50" t="s">
        <v>78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3:17" x14ac:dyDescent="0.4">
      <c r="C44" s="7"/>
      <c r="D44" s="7"/>
      <c r="E44" s="17" t="s">
        <v>77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3:17" x14ac:dyDescent="0.4">
      <c r="C45" s="7"/>
      <c r="D45" s="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3:17" ht="18.75" customHeight="1" x14ac:dyDescent="0.4">
      <c r="C46" s="7"/>
      <c r="D46" s="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3:17" ht="49.5" customHeight="1" x14ac:dyDescent="0.4">
      <c r="C47" s="58" t="s">
        <v>96</v>
      </c>
      <c r="D47" s="59"/>
      <c r="E47" s="5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3:17" ht="24.75" customHeight="1" x14ac:dyDescent="0.4">
      <c r="C48" s="19" t="s">
        <v>38</v>
      </c>
      <c r="D48" s="26"/>
      <c r="E48" s="26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3:17" ht="22.5" customHeight="1" x14ac:dyDescent="0.4">
      <c r="C49" s="20" t="s">
        <v>39</v>
      </c>
      <c r="D49" s="26"/>
      <c r="E49" s="26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3:17" ht="24" x14ac:dyDescent="0.4">
      <c r="C50" s="20"/>
      <c r="D50" s="26"/>
      <c r="E50" s="26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3:17" x14ac:dyDescent="0.4">
      <c r="C51" s="21"/>
      <c r="D51" s="27" t="s">
        <v>2</v>
      </c>
      <c r="E51" s="27" t="s">
        <v>3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3:17" x14ac:dyDescent="0.4">
      <c r="C52" s="21" t="s">
        <v>4</v>
      </c>
      <c r="D52" s="23" t="s">
        <v>82</v>
      </c>
      <c r="E52" s="23" t="s">
        <v>93</v>
      </c>
      <c r="F52" s="18"/>
      <c r="G52" s="3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3:17" x14ac:dyDescent="0.4">
      <c r="C53" s="1" t="s">
        <v>1</v>
      </c>
      <c r="D53" s="23" t="s">
        <v>83</v>
      </c>
      <c r="E53" s="23" t="s">
        <v>94</v>
      </c>
      <c r="F53" s="18"/>
      <c r="G53" s="18"/>
      <c r="H53" s="18" t="s">
        <v>53</v>
      </c>
      <c r="I53" s="18">
        <v>860</v>
      </c>
      <c r="J53" s="18" t="s">
        <v>54</v>
      </c>
      <c r="K53" s="18"/>
      <c r="L53" s="18"/>
      <c r="M53" s="18"/>
      <c r="N53" s="18"/>
      <c r="O53" s="18"/>
      <c r="P53" s="18"/>
      <c r="Q53" s="18"/>
    </row>
    <row r="54" spans="3:17" x14ac:dyDescent="0.4">
      <c r="C54" s="1" t="s">
        <v>0</v>
      </c>
      <c r="D54" s="23" t="s">
        <v>84</v>
      </c>
      <c r="E54" s="23" t="s">
        <v>95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3:17" x14ac:dyDescent="0.4">
      <c r="C55" s="1" t="s">
        <v>85</v>
      </c>
      <c r="D55" s="44" t="s">
        <v>72</v>
      </c>
      <c r="E55" s="23">
        <v>3.4</v>
      </c>
      <c r="F55" s="18"/>
      <c r="G55" s="18"/>
      <c r="H55" s="18"/>
      <c r="I55" s="18">
        <f>E56*(90-9)</f>
        <v>29970</v>
      </c>
      <c r="J55" s="18" t="s">
        <v>81</v>
      </c>
      <c r="K55" s="18"/>
      <c r="L55" s="18"/>
      <c r="M55" s="18"/>
      <c r="N55" s="18"/>
      <c r="O55" s="18"/>
      <c r="P55" s="18"/>
      <c r="Q55" s="18"/>
    </row>
    <row r="56" spans="3:17" x14ac:dyDescent="0.4">
      <c r="C56" s="1" t="s">
        <v>56</v>
      </c>
      <c r="D56" s="44" t="s">
        <v>72</v>
      </c>
      <c r="E56" s="23">
        <v>370</v>
      </c>
      <c r="F56" s="18"/>
      <c r="G56" s="18"/>
      <c r="H56" s="18">
        <f>I55/(D58*I53)</f>
        <v>0.78950695988451125</v>
      </c>
      <c r="I56" s="43">
        <f>I55/(E57*I53)</f>
        <v>7.7441860465116283</v>
      </c>
      <c r="J56" s="18" t="s">
        <v>55</v>
      </c>
      <c r="K56" s="18"/>
      <c r="L56" s="18"/>
      <c r="M56" s="18"/>
      <c r="N56" s="18"/>
      <c r="O56" s="18"/>
      <c r="P56" s="18"/>
      <c r="Q56" s="18"/>
    </row>
    <row r="57" spans="3:17" x14ac:dyDescent="0.4">
      <c r="C57" s="1" t="s">
        <v>86</v>
      </c>
      <c r="D57" s="44" t="s">
        <v>72</v>
      </c>
      <c r="E57" s="23">
        <v>4.5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3:17" x14ac:dyDescent="0.4">
      <c r="C58" s="1" t="s">
        <v>87</v>
      </c>
      <c r="D58" s="23">
        <v>44.14</v>
      </c>
      <c r="E58" s="23">
        <v>1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3:17" x14ac:dyDescent="0.4">
      <c r="C59" s="1" t="s">
        <v>88</v>
      </c>
      <c r="D59" s="23">
        <v>4.29</v>
      </c>
      <c r="E59" s="23">
        <v>1.5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3:17" x14ac:dyDescent="0.4">
      <c r="C60" s="1" t="s">
        <v>51</v>
      </c>
      <c r="D60" s="52">
        <v>365</v>
      </c>
      <c r="E60" s="5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3:17" x14ac:dyDescent="0.4">
      <c r="C61" s="1" t="s">
        <v>5</v>
      </c>
      <c r="D61" s="2">
        <f>D59*H56*D60*D67</f>
        <v>3090.6236828379047</v>
      </c>
      <c r="E61" s="2">
        <f>(E58*I56*(D60/2)*D68)+(E59*I56*(D60/2)*D68)</f>
        <v>1883.2408430232558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3:17" ht="19.5" thickBot="1" x14ac:dyDescent="0.45">
      <c r="C62" s="4"/>
      <c r="D62" s="5"/>
      <c r="E62" s="5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3:17" ht="29.25" thickBot="1" x14ac:dyDescent="0.45">
      <c r="C63" s="6" t="s">
        <v>42</v>
      </c>
      <c r="D63" s="54">
        <f>ROUNDDOWN(1-(E61/D61),2)</f>
        <v>0.39</v>
      </c>
      <c r="E63" s="55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3:17" x14ac:dyDescent="0.4">
      <c r="C64" s="7"/>
      <c r="D64" s="7"/>
      <c r="E64" s="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3:17" x14ac:dyDescent="0.4">
      <c r="C65" s="8" t="s">
        <v>50</v>
      </c>
      <c r="D65" s="56" t="s">
        <v>52</v>
      </c>
      <c r="E65" s="57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3:17" x14ac:dyDescent="0.4">
      <c r="C66" s="11"/>
      <c r="D66" s="12"/>
      <c r="E66" s="1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3:17" x14ac:dyDescent="0.4">
      <c r="C67" s="11" t="s">
        <v>9</v>
      </c>
      <c r="D67" s="48">
        <v>2.5</v>
      </c>
      <c r="E67" s="13" t="s">
        <v>10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3:17" x14ac:dyDescent="0.4">
      <c r="C68" s="14"/>
      <c r="D68" s="49">
        <v>0.53300000000000003</v>
      </c>
      <c r="E68" s="16" t="s">
        <v>11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3:17" x14ac:dyDescent="0.4">
      <c r="C69" s="12"/>
      <c r="D69" s="42"/>
      <c r="E69" s="50" t="s">
        <v>92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3:17" x14ac:dyDescent="0.4">
      <c r="C70" s="7"/>
      <c r="D70" s="7"/>
      <c r="E70" s="17" t="s">
        <v>89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3:17" x14ac:dyDescent="0.4">
      <c r="C71" s="7"/>
      <c r="D71" s="7"/>
      <c r="E71" s="17" t="s">
        <v>90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3:17" x14ac:dyDescent="0.4">
      <c r="C72" s="7"/>
      <c r="D72" s="7"/>
      <c r="E72" s="17" t="s">
        <v>91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3:17" x14ac:dyDescent="0.4">
      <c r="C73" s="7"/>
      <c r="D73" s="7"/>
      <c r="E73" s="1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3:17" x14ac:dyDescent="0.4">
      <c r="C74" s="7"/>
      <c r="D74" s="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3:17" ht="44.25" customHeight="1" x14ac:dyDescent="0.4">
      <c r="C75" s="58" t="s">
        <v>96</v>
      </c>
      <c r="D75" s="59"/>
      <c r="E75" s="5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3:17" ht="19.5" customHeight="1" x14ac:dyDescent="0.4">
      <c r="C76" s="19" t="s">
        <v>40</v>
      </c>
      <c r="D76" s="26"/>
      <c r="E76" s="26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3:17" ht="19.5" customHeight="1" x14ac:dyDescent="0.4">
      <c r="C77" s="20" t="s">
        <v>39</v>
      </c>
      <c r="D77" s="26"/>
      <c r="E77" s="26"/>
      <c r="F77" s="18"/>
      <c r="G77" s="18"/>
      <c r="H77" s="18"/>
      <c r="I77" s="18"/>
      <c r="J77" s="18"/>
      <c r="K77" s="18"/>
      <c r="L77" s="18" t="s">
        <v>34</v>
      </c>
      <c r="M77" s="18"/>
      <c r="N77" s="18"/>
      <c r="O77" s="18"/>
      <c r="P77" s="18"/>
      <c r="Q77" s="18"/>
    </row>
    <row r="78" spans="3:17" ht="24" x14ac:dyDescent="0.4">
      <c r="C78" s="26"/>
      <c r="D78" s="26"/>
      <c r="E78" s="26"/>
      <c r="F78" s="18"/>
      <c r="G78" s="18"/>
      <c r="H78" s="18"/>
      <c r="I78" s="18"/>
      <c r="J78" s="18"/>
      <c r="K78" s="18"/>
      <c r="L78" s="37" t="s">
        <v>23</v>
      </c>
      <c r="M78" s="37"/>
      <c r="N78" s="18"/>
      <c r="O78" s="18"/>
      <c r="P78" s="18"/>
      <c r="Q78" s="18"/>
    </row>
    <row r="79" spans="3:17" x14ac:dyDescent="0.4">
      <c r="C79" s="21"/>
      <c r="D79" s="27" t="s">
        <v>2</v>
      </c>
      <c r="E79" s="27" t="s">
        <v>3</v>
      </c>
      <c r="F79" s="18"/>
      <c r="G79" s="18"/>
      <c r="H79" s="18"/>
      <c r="I79" s="18"/>
      <c r="J79" s="18"/>
      <c r="K79" s="18"/>
      <c r="L79" s="18" t="s">
        <v>24</v>
      </c>
      <c r="M79" s="18">
        <f>H92*3.6</f>
        <v>17.28</v>
      </c>
      <c r="N79" s="18"/>
      <c r="O79" s="18"/>
      <c r="P79" s="18"/>
      <c r="Q79" s="18"/>
    </row>
    <row r="80" spans="3:17" ht="28.5" x14ac:dyDescent="0.4">
      <c r="C80" s="41" t="s">
        <v>104</v>
      </c>
      <c r="D80" s="23" t="s">
        <v>82</v>
      </c>
      <c r="E80" s="23" t="s">
        <v>105</v>
      </c>
      <c r="F80" s="18"/>
      <c r="G80" s="18"/>
      <c r="H80" s="18"/>
      <c r="I80" s="18"/>
      <c r="J80" s="18"/>
      <c r="K80" s="18"/>
      <c r="L80" s="18" t="s">
        <v>25</v>
      </c>
      <c r="M80" s="18">
        <f>M79/O83</f>
        <v>0.38400000000000001</v>
      </c>
      <c r="N80" s="18"/>
      <c r="O80" s="18"/>
      <c r="P80" s="18"/>
      <c r="Q80" s="18"/>
    </row>
    <row r="81" spans="3:17" ht="28.5" x14ac:dyDescent="0.4">
      <c r="C81" s="41" t="s">
        <v>97</v>
      </c>
      <c r="D81" s="23" t="s">
        <v>111</v>
      </c>
      <c r="E81" s="44" t="s">
        <v>47</v>
      </c>
      <c r="F81" s="18"/>
      <c r="G81" s="18"/>
      <c r="H81" s="18"/>
      <c r="I81" s="18"/>
      <c r="J81" s="18"/>
      <c r="K81" s="18"/>
      <c r="L81" s="18" t="s">
        <v>26</v>
      </c>
      <c r="M81" s="18">
        <f>M80*D91</f>
        <v>1382.4</v>
      </c>
      <c r="N81" s="18"/>
      <c r="O81" s="18"/>
      <c r="P81" s="18"/>
      <c r="Q81" s="18"/>
    </row>
    <row r="82" spans="3:17" ht="28.5" x14ac:dyDescent="0.4">
      <c r="C82" s="41" t="s">
        <v>98</v>
      </c>
      <c r="D82" s="23" t="s">
        <v>112</v>
      </c>
      <c r="E82" s="23" t="s">
        <v>106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3:17" ht="28.5" x14ac:dyDescent="0.4">
      <c r="C83" s="41" t="s">
        <v>99</v>
      </c>
      <c r="D83" s="44" t="s">
        <v>57</v>
      </c>
      <c r="E83" s="23" t="s">
        <v>60</v>
      </c>
      <c r="F83" s="18"/>
      <c r="G83" s="29" t="s">
        <v>16</v>
      </c>
      <c r="H83" s="18"/>
      <c r="I83" s="18"/>
      <c r="J83" s="18"/>
      <c r="K83" s="18"/>
      <c r="L83" s="18" t="s">
        <v>27</v>
      </c>
      <c r="M83" s="36">
        <f>D101*M81</f>
        <v>8142.3360000000002</v>
      </c>
      <c r="N83" s="18"/>
      <c r="O83" s="18">
        <v>45</v>
      </c>
      <c r="P83" s="18" t="s">
        <v>19</v>
      </c>
      <c r="Q83" s="18"/>
    </row>
    <row r="84" spans="3:17" ht="28.5" x14ac:dyDescent="0.4">
      <c r="C84" s="41" t="s">
        <v>109</v>
      </c>
      <c r="D84" s="23">
        <v>5.2</v>
      </c>
      <c r="E84" s="23">
        <v>44.2</v>
      </c>
      <c r="F84" s="18"/>
      <c r="G84" s="35" t="s">
        <v>17</v>
      </c>
      <c r="H84" s="18"/>
      <c r="I84" s="18"/>
      <c r="J84" s="18"/>
      <c r="K84" s="18"/>
      <c r="L84" s="60" t="s">
        <v>21</v>
      </c>
      <c r="M84" s="60"/>
      <c r="N84" s="18"/>
      <c r="O84" s="18"/>
      <c r="P84" s="18"/>
      <c r="Q84" s="18"/>
    </row>
    <row r="85" spans="3:17" ht="28.5" x14ac:dyDescent="0.4">
      <c r="C85" s="41" t="s">
        <v>100</v>
      </c>
      <c r="D85" s="23">
        <v>1</v>
      </c>
      <c r="E85" s="23">
        <v>1</v>
      </c>
      <c r="F85" s="18"/>
      <c r="G85" s="35" t="s">
        <v>18</v>
      </c>
      <c r="H85" s="18"/>
      <c r="I85" s="18"/>
      <c r="J85" s="18"/>
      <c r="K85" s="18"/>
      <c r="L85" s="18" t="s">
        <v>20</v>
      </c>
      <c r="M85" s="34">
        <f>1.2*D91</f>
        <v>4320</v>
      </c>
      <c r="N85" s="18"/>
      <c r="O85" s="18"/>
      <c r="P85" s="18"/>
      <c r="Q85" s="18"/>
    </row>
    <row r="86" spans="3:17" ht="28.5" x14ac:dyDescent="0.4">
      <c r="C86" s="41" t="s">
        <v>101</v>
      </c>
      <c r="D86" s="23" t="s">
        <v>43</v>
      </c>
      <c r="E86" s="23" t="s">
        <v>107</v>
      </c>
      <c r="F86" s="18"/>
      <c r="G86" s="18"/>
      <c r="H86" s="18"/>
      <c r="I86" s="18"/>
      <c r="J86" s="18"/>
      <c r="K86" s="18"/>
      <c r="L86" s="18" t="s">
        <v>22</v>
      </c>
      <c r="M86" s="34">
        <f>M85*D99</f>
        <v>2302.56</v>
      </c>
      <c r="N86" s="18"/>
      <c r="O86" s="18"/>
      <c r="P86" s="18"/>
      <c r="Q86" s="18"/>
    </row>
    <row r="87" spans="3:17" ht="28.5" x14ac:dyDescent="0.4">
      <c r="C87" s="41" t="s">
        <v>102</v>
      </c>
      <c r="D87" s="23" t="s">
        <v>113</v>
      </c>
      <c r="E87" s="44" t="s">
        <v>48</v>
      </c>
      <c r="F87" s="18"/>
      <c r="G87" s="18"/>
      <c r="H87" s="18"/>
      <c r="I87" s="18"/>
      <c r="J87" s="18"/>
      <c r="K87" s="18"/>
      <c r="L87" s="61" t="s">
        <v>28</v>
      </c>
      <c r="M87" s="61"/>
      <c r="N87" s="34"/>
      <c r="O87" s="18"/>
      <c r="P87" s="18"/>
      <c r="Q87" s="18"/>
    </row>
    <row r="88" spans="3:17" ht="28.5" x14ac:dyDescent="0.4">
      <c r="C88" s="41" t="s">
        <v>103</v>
      </c>
      <c r="D88" s="23" t="s">
        <v>114</v>
      </c>
      <c r="E88" s="23" t="s">
        <v>49</v>
      </c>
      <c r="F88" s="18"/>
      <c r="G88" s="18">
        <f>D84+(D89*D90)</f>
        <v>6.4020000000000001</v>
      </c>
      <c r="H88" s="18">
        <f>(E84+E89)/45000*3600</f>
        <v>4.8560000000000008</v>
      </c>
      <c r="I88" s="18">
        <f>(($E$89+$E$84)*3.6/45)</f>
        <v>4.8559999999999999</v>
      </c>
      <c r="J88" s="18"/>
      <c r="K88" s="18"/>
      <c r="L88" s="33" t="s">
        <v>29</v>
      </c>
      <c r="M88" s="18">
        <f>2.9*3.6</f>
        <v>10.44</v>
      </c>
      <c r="N88" s="18"/>
      <c r="O88" s="18"/>
      <c r="P88" s="18"/>
      <c r="Q88" s="18"/>
    </row>
    <row r="89" spans="3:17" ht="28.5" x14ac:dyDescent="0.4">
      <c r="C89" s="41" t="s">
        <v>110</v>
      </c>
      <c r="D89" s="23">
        <v>1.202</v>
      </c>
      <c r="E89" s="23">
        <v>16.5</v>
      </c>
      <c r="F89" s="18"/>
      <c r="G89" s="18"/>
      <c r="H89" s="18"/>
      <c r="I89" s="18"/>
      <c r="J89" s="18"/>
      <c r="K89" s="18"/>
      <c r="L89" s="18" t="s">
        <v>30</v>
      </c>
      <c r="M89" s="32">
        <f>M88/(0.89*45)</f>
        <v>0.26067415730337079</v>
      </c>
      <c r="N89" s="18"/>
      <c r="O89" s="18"/>
      <c r="P89" s="18"/>
      <c r="Q89" s="18"/>
    </row>
    <row r="90" spans="3:17" ht="28.5" x14ac:dyDescent="0.4">
      <c r="C90" s="41" t="s">
        <v>108</v>
      </c>
      <c r="D90" s="23">
        <v>1</v>
      </c>
      <c r="E90" s="23">
        <v>1</v>
      </c>
      <c r="F90" s="18"/>
      <c r="G90" s="18" t="s">
        <v>13</v>
      </c>
      <c r="H90" s="18" t="s">
        <v>15</v>
      </c>
      <c r="I90" s="18" t="s">
        <v>14</v>
      </c>
      <c r="J90" s="18"/>
      <c r="K90" s="18"/>
      <c r="L90" s="18" t="s">
        <v>26</v>
      </c>
      <c r="M90" s="28">
        <f>M89*D91</f>
        <v>938.42696629213481</v>
      </c>
      <c r="N90" s="18"/>
      <c r="O90" s="18"/>
      <c r="P90" s="18"/>
      <c r="Q90" s="18"/>
    </row>
    <row r="91" spans="3:17" x14ac:dyDescent="0.4">
      <c r="C91" s="1" t="s">
        <v>6</v>
      </c>
      <c r="D91" s="52">
        <v>3600</v>
      </c>
      <c r="E91" s="52"/>
      <c r="F91" s="18"/>
      <c r="G91" s="18"/>
      <c r="H91" s="18">
        <f>VLOOKUP(E83,I102:J103,2,0)</f>
        <v>0.38400000000000001</v>
      </c>
      <c r="I91" s="18">
        <f>10.44/(K97*89%)</f>
        <v>0.26067415730337079</v>
      </c>
      <c r="J91" s="18"/>
      <c r="K91" s="18"/>
      <c r="L91" s="18" t="s">
        <v>31</v>
      </c>
      <c r="M91" s="28">
        <f>M90*D101</f>
        <v>5527.3348314606737</v>
      </c>
      <c r="N91" s="18"/>
      <c r="O91" s="18"/>
      <c r="P91" s="18"/>
      <c r="Q91" s="18"/>
    </row>
    <row r="92" spans="3:17" x14ac:dyDescent="0.4">
      <c r="C92" s="1" t="s">
        <v>5</v>
      </c>
      <c r="D92" s="2">
        <f>G88*D91*D98</f>
        <v>57618</v>
      </c>
      <c r="E92" s="2">
        <f>-($D$91*1.2)*$D$99+(($D$91*(($E$89+$E$84)*3.6/K97))+($H$91*$D$91)-($I$91*$D$91))*I97</f>
        <v>38747.002247191012</v>
      </c>
      <c r="F92" s="18"/>
      <c r="G92" s="18"/>
      <c r="H92" s="18">
        <v>4.8</v>
      </c>
      <c r="I92" s="18"/>
      <c r="J92" s="18"/>
      <c r="K92" s="18"/>
      <c r="L92" s="18"/>
      <c r="M92" s="18"/>
      <c r="N92" s="18"/>
      <c r="O92" s="18"/>
      <c r="P92" s="18"/>
      <c r="Q92" s="18"/>
    </row>
    <row r="93" spans="3:17" ht="19.5" thickBot="1" x14ac:dyDescent="0.45">
      <c r="C93" s="4"/>
      <c r="D93" s="5"/>
      <c r="E93" s="5"/>
      <c r="F93" s="18"/>
      <c r="G93" s="18"/>
      <c r="H93" s="18"/>
      <c r="I93" s="18"/>
      <c r="J93" s="18" t="s">
        <v>63</v>
      </c>
      <c r="K93" s="18"/>
      <c r="L93" s="53" t="s">
        <v>32</v>
      </c>
      <c r="M93" s="53"/>
      <c r="N93" s="53"/>
      <c r="O93" s="53"/>
      <c r="P93" s="53"/>
      <c r="Q93" s="18"/>
    </row>
    <row r="94" spans="3:17" ht="29.25" thickBot="1" x14ac:dyDescent="0.45">
      <c r="C94" s="6" t="s">
        <v>42</v>
      </c>
      <c r="D94" s="54">
        <f>ROUNDDOWN(1-(E92/D92),2)</f>
        <v>0.32</v>
      </c>
      <c r="E94" s="55"/>
      <c r="F94" s="18"/>
      <c r="G94" s="29"/>
      <c r="H94" s="18"/>
      <c r="I94" s="18" t="s">
        <v>60</v>
      </c>
      <c r="J94" s="18">
        <f>D100</f>
        <v>2.29</v>
      </c>
      <c r="K94" s="18"/>
      <c r="L94" s="18" t="s">
        <v>33</v>
      </c>
      <c r="M94" s="30">
        <f>(($D$91*(($E$89+$E$84)*3.6/45))*D101)+M83-M86-M91</f>
        <v>103279.06516853931</v>
      </c>
      <c r="N94" s="18"/>
      <c r="O94" s="18"/>
      <c r="P94" s="18"/>
      <c r="Q94" s="18"/>
    </row>
    <row r="95" spans="3:17" x14ac:dyDescent="0.4">
      <c r="C95" s="7"/>
      <c r="D95" s="7"/>
      <c r="E95" s="7"/>
      <c r="F95" s="18"/>
      <c r="G95" s="18"/>
      <c r="H95" s="18"/>
      <c r="I95" s="18" t="s">
        <v>61</v>
      </c>
      <c r="J95" s="18">
        <f>D101</f>
        <v>5.89</v>
      </c>
      <c r="K95" s="18"/>
      <c r="L95" s="18"/>
      <c r="M95" s="18"/>
      <c r="N95" s="18"/>
      <c r="O95" s="18"/>
      <c r="P95" s="18"/>
      <c r="Q95" s="18"/>
    </row>
    <row r="96" spans="3:17" x14ac:dyDescent="0.4">
      <c r="C96" s="8" t="s">
        <v>7</v>
      </c>
      <c r="D96" s="9">
        <v>3600</v>
      </c>
      <c r="E96" s="10" t="s">
        <v>12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3:17" x14ac:dyDescent="0.4">
      <c r="C97" s="11"/>
      <c r="D97" s="12"/>
      <c r="E97" s="13"/>
      <c r="F97" s="18"/>
      <c r="G97" s="18"/>
      <c r="H97" s="18"/>
      <c r="I97" s="18">
        <f>VLOOKUP(E83,I94:J95,2,0)</f>
        <v>2.29</v>
      </c>
      <c r="J97" s="18"/>
      <c r="K97" s="18">
        <f>VLOOKUP(E83,I99:J100,2,0)</f>
        <v>45</v>
      </c>
      <c r="L97" s="18"/>
      <c r="M97" s="18"/>
      <c r="N97" s="18"/>
      <c r="O97" s="18"/>
      <c r="P97" s="18"/>
      <c r="Q97" s="31"/>
    </row>
    <row r="98" spans="3:17" x14ac:dyDescent="0.4">
      <c r="C98" s="11" t="s">
        <v>9</v>
      </c>
      <c r="D98" s="48">
        <v>2.5</v>
      </c>
      <c r="E98" s="13" t="s">
        <v>10</v>
      </c>
      <c r="F98" s="18"/>
      <c r="G98" s="18"/>
      <c r="H98" s="18"/>
      <c r="I98" s="18"/>
      <c r="J98" s="18" t="s">
        <v>62</v>
      </c>
      <c r="K98" s="18"/>
      <c r="L98" s="18"/>
      <c r="M98" s="18"/>
      <c r="N98" s="18"/>
      <c r="O98" s="18"/>
      <c r="P98" s="18"/>
      <c r="Q98" s="18"/>
    </row>
    <row r="99" spans="3:17" x14ac:dyDescent="0.4">
      <c r="C99" s="11"/>
      <c r="D99" s="51">
        <v>0.53300000000000003</v>
      </c>
      <c r="E99" s="13" t="s">
        <v>11</v>
      </c>
      <c r="F99" s="18"/>
      <c r="G99" s="18"/>
      <c r="H99" s="18"/>
      <c r="I99" s="18" t="s">
        <v>60</v>
      </c>
      <c r="J99" s="18">
        <v>45</v>
      </c>
      <c r="K99" s="18"/>
      <c r="L99" s="18"/>
      <c r="M99" s="18"/>
      <c r="N99" s="18"/>
      <c r="O99" s="18"/>
      <c r="P99" s="18"/>
      <c r="Q99" s="18"/>
    </row>
    <row r="100" spans="3:17" x14ac:dyDescent="0.4">
      <c r="C100" s="11"/>
      <c r="D100" s="12">
        <v>2.29</v>
      </c>
      <c r="E100" s="25" t="s">
        <v>58</v>
      </c>
      <c r="F100" s="18"/>
      <c r="G100" s="18"/>
      <c r="H100" s="18"/>
      <c r="I100" s="18" t="s">
        <v>61</v>
      </c>
      <c r="J100" s="18">
        <v>100</v>
      </c>
      <c r="K100" s="18"/>
      <c r="L100" s="18"/>
      <c r="M100" s="18"/>
      <c r="N100" s="18"/>
      <c r="O100" s="18"/>
      <c r="P100" s="18"/>
      <c r="Q100" s="18"/>
    </row>
    <row r="101" spans="3:17" x14ac:dyDescent="0.4">
      <c r="C101" s="14"/>
      <c r="D101" s="15">
        <v>5.89</v>
      </c>
      <c r="E101" s="24" t="s">
        <v>59</v>
      </c>
      <c r="F101" s="18"/>
      <c r="G101" s="18"/>
      <c r="H101" s="18"/>
      <c r="I101" s="18"/>
      <c r="J101" s="18" t="s">
        <v>15</v>
      </c>
      <c r="K101" s="18"/>
      <c r="L101" s="18"/>
      <c r="M101" s="18"/>
      <c r="N101" s="18"/>
      <c r="O101" s="18"/>
      <c r="P101" s="18"/>
      <c r="Q101" s="18"/>
    </row>
    <row r="102" spans="3:17" x14ac:dyDescent="0.4">
      <c r="C102" s="18"/>
      <c r="D102" s="18"/>
      <c r="E102" s="18"/>
      <c r="I102" s="18" t="s">
        <v>60</v>
      </c>
      <c r="J102">
        <v>0.38400000000000001</v>
      </c>
    </row>
    <row r="103" spans="3:17" x14ac:dyDescent="0.4">
      <c r="I103" s="18" t="s">
        <v>61</v>
      </c>
      <c r="J103">
        <v>0.17280000000000001</v>
      </c>
    </row>
  </sheetData>
  <sheetProtection algorithmName="SHA-512" hashValue="CTDzMkalbnj0HHpeoSDm4yfYyepV1Ey4Yw6APt6qdU5O+PeJ5uuJ4ewLmDMFkHDSYhI+RJGxN5AQm4tKSrDaYA==" saltValue="pysXQnkLX2BDTxVNs6i97A==" spinCount="100000" sheet="1" objects="1" scenarios="1"/>
  <mergeCells count="15">
    <mergeCell ref="L84:M84"/>
    <mergeCell ref="L87:M87"/>
    <mergeCell ref="L93:P93"/>
    <mergeCell ref="D91:E91"/>
    <mergeCell ref="D94:E94"/>
    <mergeCell ref="C1:E1"/>
    <mergeCell ref="D16:E16"/>
    <mergeCell ref="C25:E25"/>
    <mergeCell ref="D35:E35"/>
    <mergeCell ref="C75:E75"/>
    <mergeCell ref="D38:E38"/>
    <mergeCell ref="C47:E47"/>
    <mergeCell ref="D60:E60"/>
    <mergeCell ref="D63:E63"/>
    <mergeCell ref="D65:E65"/>
  </mergeCells>
  <phoneticPr fontId="2"/>
  <dataValidations disablePrompts="1" count="1">
    <dataValidation type="list" allowBlank="1" showInputMessage="1" showErrorMessage="1" sqref="E83" xr:uid="{00000000-0002-0000-0000-000000000000}">
      <formula1>$I$94:$I$95</formula1>
    </dataValidation>
  </dataValidations>
  <pageMargins left="0.7" right="0.7" top="0.75" bottom="0.75" header="0.3" footer="0.3"/>
  <pageSetup paperSize="9" scale="70" fitToHeight="0" orientation="portrait" r:id="rId1"/>
  <rowBreaks count="3" manualBreakCount="3">
    <brk id="23" min="2" max="4" man="1"/>
    <brk id="45" min="2" max="4" man="1"/>
    <brk id="73" min="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様式９</vt:lpstr>
      <vt:lpstr>記入例</vt:lpstr>
      <vt:lpstr>記入例!Print_Area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割石 卓也</dc:creator>
  <cp:lastModifiedBy>割石 卓也</cp:lastModifiedBy>
  <cp:lastPrinted>2022-10-31T09:40:13Z</cp:lastPrinted>
  <dcterms:created xsi:type="dcterms:W3CDTF">2022-08-19T05:18:17Z</dcterms:created>
  <dcterms:modified xsi:type="dcterms:W3CDTF">2024-08-07T04:56:00Z</dcterms:modified>
</cp:coreProperties>
</file>