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5\環境都市推進部\環境エネルギー課\03　新エネ推進係\01_補助事業\05_市民への省エネ設備補助（エネルギー源転換）\04_要綱起案\R8年度\"/>
    </mc:Choice>
  </mc:AlternateContent>
  <xr:revisionPtr revIDLastSave="0" documentId="13_ncr:1_{52052DCA-4341-4D88-A430-9B0345359A26}" xr6:coauthVersionLast="47" xr6:coauthVersionMax="47" xr10:uidLastSave="{00000000-0000-0000-0000-000000000000}"/>
  <bookViews>
    <workbookView xWindow="2544" yWindow="456" windowWidth="17280" windowHeight="8880" xr2:uid="{00000000-000D-0000-FFFF-FFFF00000000}"/>
  </bookViews>
  <sheets>
    <sheet name="様式９" sheetId="3" r:id="rId1"/>
    <sheet name="記入例" sheetId="1" r:id="rId2"/>
  </sheets>
  <definedNames>
    <definedName name="_xlnm.Print_Area" localSheetId="1">記入例!$C$1:$E$79</definedName>
    <definedName name="_xlnm.Print_Area" localSheetId="0">様式９!$C$1:$E$79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5" i="3" l="1"/>
  <c r="I75" i="3"/>
  <c r="J73" i="3"/>
  <c r="J72" i="3"/>
  <c r="H69" i="3"/>
  <c r="M66" i="3"/>
  <c r="M67" i="3" s="1"/>
  <c r="M68" i="3" s="1"/>
  <c r="M69" i="3" s="1"/>
  <c r="I66" i="3"/>
  <c r="H66" i="3"/>
  <c r="G66" i="3"/>
  <c r="D70" i="3" s="1"/>
  <c r="M63" i="3"/>
  <c r="M64" i="3" s="1"/>
  <c r="M57" i="3"/>
  <c r="M58" i="3" s="1"/>
  <c r="M59" i="3" s="1"/>
  <c r="M61" i="3" s="1"/>
  <c r="I33" i="3"/>
  <c r="H34" i="3" s="1"/>
  <c r="D39" i="3" s="1"/>
  <c r="D18" i="3"/>
  <c r="D14" i="3"/>
  <c r="D13" i="3"/>
  <c r="E13" i="3" s="1"/>
  <c r="E12" i="3" s="1"/>
  <c r="E14" i="3" s="1"/>
  <c r="D16" i="3" s="1"/>
  <c r="I34" i="3" l="1"/>
  <c r="E39" i="3" s="1"/>
  <c r="D41" i="3" s="1"/>
  <c r="M72" i="3"/>
  <c r="I69" i="3"/>
  <c r="E70" i="3" s="1"/>
  <c r="D72" i="3" s="1"/>
  <c r="H69" i="1"/>
  <c r="I66" i="1"/>
  <c r="H66" i="1"/>
  <c r="G66" i="1"/>
  <c r="I33" i="1"/>
  <c r="K75" i="1"/>
  <c r="I34" i="1" l="1"/>
  <c r="E39" i="1" s="1"/>
  <c r="H34" i="1"/>
  <c r="D39" i="1" s="1"/>
  <c r="I69" i="1"/>
  <c r="J73" i="1"/>
  <c r="J72" i="1"/>
  <c r="I75" i="1" s="1"/>
  <c r="E70" i="1" l="1"/>
  <c r="D41" i="1"/>
  <c r="D13" i="1"/>
  <c r="D14" i="1" l="1"/>
  <c r="E13" i="1" l="1"/>
  <c r="E12" i="1" l="1"/>
  <c r="E14" i="1" s="1"/>
  <c r="D16" i="1" s="1"/>
  <c r="M66" i="1"/>
  <c r="M67" i="1" s="1"/>
  <c r="M68" i="1" s="1"/>
  <c r="M69" i="1" s="1"/>
  <c r="M57" i="1"/>
  <c r="M58" i="1" s="1"/>
  <c r="M63" i="1"/>
  <c r="M64" i="1" s="1"/>
  <c r="M59" i="1" l="1"/>
  <c r="M61" i="1" s="1"/>
  <c r="M72" i="1" s="1"/>
  <c r="D70" i="1" l="1"/>
  <c r="D72" i="1" s="1"/>
  <c r="D18" i="1"/>
</calcChain>
</file>

<file path=xl/sharedStrings.xml><?xml version="1.0" encoding="utf-8"?>
<sst xmlns="http://schemas.openxmlformats.org/spreadsheetml/2006/main" count="255" uniqueCount="108">
  <si>
    <t>型式</t>
    <rPh sb="0" eb="2">
      <t>カタシキ</t>
    </rPh>
    <phoneticPr fontId="2"/>
  </si>
  <si>
    <t>機器名称</t>
    <rPh sb="0" eb="4">
      <t>キキメイショウ</t>
    </rPh>
    <phoneticPr fontId="2"/>
  </si>
  <si>
    <t>導入前の機器</t>
    <phoneticPr fontId="2"/>
  </si>
  <si>
    <t>導入後の機器</t>
    <rPh sb="0" eb="3">
      <t>ドウニュウゴ</t>
    </rPh>
    <rPh sb="4" eb="6">
      <t>キキ</t>
    </rPh>
    <phoneticPr fontId="2"/>
  </si>
  <si>
    <t>製造メーカー</t>
    <rPh sb="0" eb="2">
      <t>セイゾウ</t>
    </rPh>
    <phoneticPr fontId="2"/>
  </si>
  <si>
    <t>CO2排出量【t-CO2/年】</t>
    <rPh sb="3" eb="6">
      <t>ハイシュツリョウ</t>
    </rPh>
    <rPh sb="13" eb="14">
      <t>ネン</t>
    </rPh>
    <phoneticPr fontId="2"/>
  </si>
  <si>
    <t>運転時間【h】</t>
    <rPh sb="0" eb="4">
      <t>ウンテンジカン</t>
    </rPh>
    <phoneticPr fontId="2"/>
  </si>
  <si>
    <t>（参考）運転時間【h】</t>
    <rPh sb="1" eb="3">
      <t>サンコウ</t>
    </rPh>
    <rPh sb="4" eb="8">
      <t>ウンテンジカン</t>
    </rPh>
    <phoneticPr fontId="2"/>
  </si>
  <si>
    <t>(1日24時間運転を5ヶ月）</t>
    <rPh sb="2" eb="3">
      <t>ニチ</t>
    </rPh>
    <rPh sb="5" eb="7">
      <t>ジカン</t>
    </rPh>
    <rPh sb="7" eb="9">
      <t>ウンテン</t>
    </rPh>
    <rPh sb="12" eb="13">
      <t>ゲツ</t>
    </rPh>
    <phoneticPr fontId="2"/>
  </si>
  <si>
    <t>CO2排出係数</t>
    <rPh sb="3" eb="5">
      <t>ハイシュツ</t>
    </rPh>
    <rPh sb="5" eb="7">
      <t>ケイスウ</t>
    </rPh>
    <phoneticPr fontId="2"/>
  </si>
  <si>
    <t>灯油(kgCO2/L)</t>
    <rPh sb="0" eb="2">
      <t>トウユ</t>
    </rPh>
    <phoneticPr fontId="2"/>
  </si>
  <si>
    <t>電気(kgCO2/kWh)</t>
    <rPh sb="0" eb="2">
      <t>デンキ</t>
    </rPh>
    <phoneticPr fontId="2"/>
  </si>
  <si>
    <t>(1日10時間運転を12ヶ月）</t>
    <rPh sb="2" eb="3">
      <t>ニチ</t>
    </rPh>
    <rPh sb="5" eb="7">
      <t>ジカン</t>
    </rPh>
    <rPh sb="7" eb="9">
      <t>ウンテン</t>
    </rPh>
    <rPh sb="13" eb="14">
      <t>ゲツ</t>
    </rPh>
    <phoneticPr fontId="2"/>
  </si>
  <si>
    <t>EJガス量</t>
    <rPh sb="4" eb="5">
      <t>リョウ</t>
    </rPh>
    <phoneticPr fontId="2"/>
  </si>
  <si>
    <t>ガス削減量[m3]</t>
    <rPh sb="2" eb="4">
      <t>サクゲン</t>
    </rPh>
    <rPh sb="4" eb="5">
      <t>リョウ</t>
    </rPh>
    <phoneticPr fontId="2"/>
  </si>
  <si>
    <t>コレモガス量[m3]</t>
    <rPh sb="5" eb="6">
      <t>リョウ</t>
    </rPh>
    <phoneticPr fontId="2"/>
  </si>
  <si>
    <t>消費量は給湯と暖房を分けています。</t>
    <rPh sb="0" eb="3">
      <t>ショウヒリョウ</t>
    </rPh>
    <rPh sb="4" eb="6">
      <t>キュウトウ</t>
    </rPh>
    <rPh sb="7" eb="9">
      <t>ダンボウ</t>
    </rPh>
    <rPh sb="10" eb="11">
      <t>ワ</t>
    </rPh>
    <phoneticPr fontId="2"/>
  </si>
  <si>
    <t>コレモは別で計算していますが、考え方は「エコジョーズの暖房16.5kW＋コレモ4.8kW」となります。</t>
    <rPh sb="4" eb="5">
      <t>ベツ</t>
    </rPh>
    <rPh sb="6" eb="8">
      <t>ケイサン</t>
    </rPh>
    <rPh sb="15" eb="16">
      <t>カンガ</t>
    </rPh>
    <rPh sb="17" eb="18">
      <t>カタ</t>
    </rPh>
    <rPh sb="27" eb="29">
      <t>ダンボウ</t>
    </rPh>
    <phoneticPr fontId="2"/>
  </si>
  <si>
    <t>CO2削減量には電気代削減分が含まれています。</t>
    <rPh sb="3" eb="5">
      <t>サクゲン</t>
    </rPh>
    <rPh sb="5" eb="6">
      <t>リョウ</t>
    </rPh>
    <rPh sb="8" eb="11">
      <t>デンキダイ</t>
    </rPh>
    <rPh sb="11" eb="13">
      <t>サクゲン</t>
    </rPh>
    <rPh sb="13" eb="14">
      <t>ブン</t>
    </rPh>
    <rPh sb="15" eb="16">
      <t>フク</t>
    </rPh>
    <phoneticPr fontId="2"/>
  </si>
  <si>
    <t>MJ/ｍ３</t>
    <phoneticPr fontId="2"/>
  </si>
  <si>
    <t>コレモの発電能力（1.2kW)×運転時間</t>
    <rPh sb="4" eb="6">
      <t>ハツデン</t>
    </rPh>
    <rPh sb="6" eb="8">
      <t>ノウリョク</t>
    </rPh>
    <rPh sb="16" eb="18">
      <t>ウンテン</t>
    </rPh>
    <rPh sb="18" eb="20">
      <t>ジカン</t>
    </rPh>
    <phoneticPr fontId="2"/>
  </si>
  <si>
    <t>電気の削減量</t>
    <rPh sb="0" eb="2">
      <t>デンキ</t>
    </rPh>
    <rPh sb="3" eb="5">
      <t>サクゲン</t>
    </rPh>
    <rPh sb="5" eb="6">
      <t>リョウ</t>
    </rPh>
    <phoneticPr fontId="2"/>
  </si>
  <si>
    <t>削減量×電気の排出係数</t>
    <rPh sb="0" eb="2">
      <t>サクゲン</t>
    </rPh>
    <rPh sb="2" eb="3">
      <t>リョウ</t>
    </rPh>
    <rPh sb="4" eb="6">
      <t>デンキ</t>
    </rPh>
    <rPh sb="7" eb="9">
      <t>ハイシュツ</t>
    </rPh>
    <rPh sb="9" eb="11">
      <t>ケイスウ</t>
    </rPh>
    <phoneticPr fontId="2"/>
  </si>
  <si>
    <t>コレモの使用量</t>
    <rPh sb="4" eb="6">
      <t>シヨウ</t>
    </rPh>
    <rPh sb="6" eb="7">
      <t>リョウ</t>
    </rPh>
    <phoneticPr fontId="2"/>
  </si>
  <si>
    <t>コレモのガス消費量（4.8kW）をMJ換算</t>
    <rPh sb="6" eb="9">
      <t>ショウヒリョウ</t>
    </rPh>
    <rPh sb="19" eb="21">
      <t>カンサン</t>
    </rPh>
    <phoneticPr fontId="2"/>
  </si>
  <si>
    <t>1時間当たりの消費量</t>
    <rPh sb="1" eb="3">
      <t>ジカン</t>
    </rPh>
    <rPh sb="3" eb="4">
      <t>ア</t>
    </rPh>
    <rPh sb="7" eb="10">
      <t>ショウヒリョウ</t>
    </rPh>
    <phoneticPr fontId="2"/>
  </si>
  <si>
    <t>年間使用量（×運転時間）</t>
    <rPh sb="0" eb="2">
      <t>ネンカン</t>
    </rPh>
    <rPh sb="2" eb="5">
      <t>シヨウリョウ</t>
    </rPh>
    <rPh sb="7" eb="9">
      <t>ウンテン</t>
    </rPh>
    <rPh sb="9" eb="11">
      <t>ジカン</t>
    </rPh>
    <phoneticPr fontId="2"/>
  </si>
  <si>
    <t>CO2排出量</t>
    <rPh sb="3" eb="5">
      <t>ハイシュツ</t>
    </rPh>
    <rPh sb="5" eb="6">
      <t>リョウ</t>
    </rPh>
    <phoneticPr fontId="2"/>
  </si>
  <si>
    <t>コレモによるエコジョーズのガス削減量</t>
    <rPh sb="15" eb="17">
      <t>サクゲン</t>
    </rPh>
    <rPh sb="17" eb="18">
      <t>リョウ</t>
    </rPh>
    <phoneticPr fontId="2"/>
  </si>
  <si>
    <t>コレモの熱出力（2.9kW）をMJ換算</t>
    <rPh sb="4" eb="7">
      <t>ネツシュツリョク</t>
    </rPh>
    <rPh sb="17" eb="19">
      <t>カンサン</t>
    </rPh>
    <phoneticPr fontId="2"/>
  </si>
  <si>
    <t>エコジョーズの暖房削減量（暖房熱効率89％）</t>
    <rPh sb="7" eb="9">
      <t>ダンボウ</t>
    </rPh>
    <rPh sb="9" eb="11">
      <t>サクゲン</t>
    </rPh>
    <rPh sb="11" eb="12">
      <t>リョウ</t>
    </rPh>
    <rPh sb="13" eb="15">
      <t>ダンボウ</t>
    </rPh>
    <rPh sb="15" eb="16">
      <t>ネツ</t>
    </rPh>
    <rPh sb="16" eb="18">
      <t>コウリツ</t>
    </rPh>
    <phoneticPr fontId="2"/>
  </si>
  <si>
    <t>CO2削減量</t>
    <rPh sb="3" eb="5">
      <t>サクゲン</t>
    </rPh>
    <rPh sb="5" eb="6">
      <t>リョウ</t>
    </rPh>
    <phoneticPr fontId="2"/>
  </si>
  <si>
    <t>エコジョーズのCO2排出量+コレモのCO2排出量ー電気のCO2削減量ーエコジョーズのCO2削減量</t>
    <rPh sb="12" eb="13">
      <t>リョウ</t>
    </rPh>
    <rPh sb="23" eb="24">
      <t>リョウ</t>
    </rPh>
    <rPh sb="33" eb="34">
      <t>リョウ</t>
    </rPh>
    <rPh sb="47" eb="48">
      <t>リョウ</t>
    </rPh>
    <phoneticPr fontId="2"/>
  </si>
  <si>
    <t>合計</t>
    <rPh sb="0" eb="2">
      <t>ゴウケイ</t>
    </rPh>
    <phoneticPr fontId="2"/>
  </si>
  <si>
    <t>全てコレモのカタログに記載がある値を使用して計算しています。</t>
    <rPh sb="0" eb="1">
      <t>スベ</t>
    </rPh>
    <rPh sb="11" eb="13">
      <t>キサイ</t>
    </rPh>
    <rPh sb="16" eb="17">
      <t>アタイ</t>
    </rPh>
    <rPh sb="18" eb="20">
      <t>シヨウ</t>
    </rPh>
    <rPh sb="22" eb="24">
      <t>ケイサン</t>
    </rPh>
    <phoneticPr fontId="2"/>
  </si>
  <si>
    <t>〇寒冷地エアコン用</t>
    <rPh sb="1" eb="4">
      <t>カンレイチ</t>
    </rPh>
    <rPh sb="8" eb="9">
      <t>ヨウ</t>
    </rPh>
    <phoneticPr fontId="2"/>
  </si>
  <si>
    <t>想定期間暖房負荷【kWh】</t>
    <phoneticPr fontId="2"/>
  </si>
  <si>
    <t>〇エコキュート用</t>
    <rPh sb="7" eb="8">
      <t>ヨウ</t>
    </rPh>
    <phoneticPr fontId="2"/>
  </si>
  <si>
    <t>・緑色のセルに記載すること。その他のセルは変更しないこと。</t>
    <rPh sb="1" eb="2">
      <t>ミドリ</t>
    </rPh>
    <rPh sb="7" eb="9">
      <t>キサイ</t>
    </rPh>
    <rPh sb="16" eb="17">
      <t>ホカ</t>
    </rPh>
    <rPh sb="21" eb="23">
      <t>ヘンコウ</t>
    </rPh>
    <phoneticPr fontId="2"/>
  </si>
  <si>
    <t>〇エコジョーズ＋コレモ用</t>
    <rPh sb="11" eb="12">
      <t>ヨウ</t>
    </rPh>
    <phoneticPr fontId="2"/>
  </si>
  <si>
    <t>・緑色のセルに必要事項を記載すること。その他のセルは変更しないこと。</t>
    <rPh sb="1" eb="2">
      <t>ミドリ</t>
    </rPh>
    <rPh sb="7" eb="11">
      <t>ヒツヨウジコウ</t>
    </rPh>
    <rPh sb="12" eb="14">
      <t>キサイ</t>
    </rPh>
    <rPh sb="21" eb="22">
      <t>ホカ</t>
    </rPh>
    <rPh sb="26" eb="28">
      <t>ヘンコウ</t>
    </rPh>
    <phoneticPr fontId="2"/>
  </si>
  <si>
    <t>CO2削減効果【%】</t>
    <rPh sb="3" eb="5">
      <t>サクゲン</t>
    </rPh>
    <rPh sb="5" eb="7">
      <t>コウカ</t>
    </rPh>
    <phoneticPr fontId="2"/>
  </si>
  <si>
    <t>コロナ</t>
  </si>
  <si>
    <t>エコジョーズ</t>
  </si>
  <si>
    <t>コレモ</t>
  </si>
  <si>
    <t>GECJ12B3NL</t>
  </si>
  <si>
    <t>（参考）温度条件</t>
    <rPh sb="1" eb="3">
      <t>サンコウ</t>
    </rPh>
    <rPh sb="4" eb="8">
      <t>オンドジョウケン</t>
    </rPh>
    <phoneticPr fontId="2"/>
  </si>
  <si>
    <t>運転時間【日】</t>
    <rPh sb="0" eb="4">
      <t>ウンテンジカン</t>
    </rPh>
    <rPh sb="5" eb="6">
      <t>ニチ</t>
    </rPh>
    <phoneticPr fontId="2"/>
  </si>
  <si>
    <t>水温9℃、給湯温度90℃、夏季6か月、冬季6か月</t>
    <rPh sb="0" eb="2">
      <t>スイオン</t>
    </rPh>
    <rPh sb="5" eb="9">
      <t>キュウトウオンド</t>
    </rPh>
    <rPh sb="13" eb="15">
      <t>カキ</t>
    </rPh>
    <rPh sb="17" eb="18">
      <t>ゲツ</t>
    </rPh>
    <rPh sb="19" eb="21">
      <t>トウキ</t>
    </rPh>
    <rPh sb="23" eb="24">
      <t>ゲツ</t>
    </rPh>
    <phoneticPr fontId="2"/>
  </si>
  <si>
    <t>1KW＝</t>
    <phoneticPr fontId="2"/>
  </si>
  <si>
    <t>Kcal/ｈ</t>
    <phoneticPr fontId="2"/>
  </si>
  <si>
    <t>時間</t>
    <rPh sb="0" eb="2">
      <t>ジカン</t>
    </rPh>
    <phoneticPr fontId="2"/>
  </si>
  <si>
    <t>エコキュートのタンク容量【L】</t>
    <rPh sb="10" eb="12">
      <t>ヨウリョウ</t>
    </rPh>
    <phoneticPr fontId="2"/>
  </si>
  <si>
    <t>灯油</t>
    <rPh sb="0" eb="2">
      <t>トウユ</t>
    </rPh>
    <phoneticPr fontId="2"/>
  </si>
  <si>
    <t>都市ガス(kgCO2/㎥)</t>
    <rPh sb="0" eb="2">
      <t>トシ</t>
    </rPh>
    <phoneticPr fontId="2"/>
  </si>
  <si>
    <t>LPG(kgCO2/㎥)</t>
    <phoneticPr fontId="2"/>
  </si>
  <si>
    <t>都市ガス</t>
    <rPh sb="0" eb="2">
      <t>トシ</t>
    </rPh>
    <phoneticPr fontId="2"/>
  </si>
  <si>
    <t>LPG</t>
    <phoneticPr fontId="2"/>
  </si>
  <si>
    <t>発熱量(MJ/㎥)</t>
    <rPh sb="0" eb="3">
      <t>ハツネツリョウ</t>
    </rPh>
    <phoneticPr fontId="2"/>
  </si>
  <si>
    <t>排出量</t>
    <rPh sb="0" eb="3">
      <t>ハイシュツリョウ</t>
    </rPh>
    <phoneticPr fontId="2"/>
  </si>
  <si>
    <t>サンポット</t>
    <phoneticPr fontId="2"/>
  </si>
  <si>
    <t>半密閉式ストーブ</t>
    <rPh sb="0" eb="4">
      <t>ハンミッペイシキ</t>
    </rPh>
    <phoneticPr fontId="2"/>
  </si>
  <si>
    <t>UFH-777UKC</t>
    <phoneticPr fontId="2"/>
  </si>
  <si>
    <t>通年エネルギー消費効率(APF)*1</t>
    <phoneticPr fontId="2"/>
  </si>
  <si>
    <t>*2：寒冷地エアコンは冬季(外気2℃)の暖房能力(kW)、消費電力(kW)の値を記載すること。</t>
    <rPh sb="3" eb="6">
      <t>カンレイチ</t>
    </rPh>
    <rPh sb="11" eb="13">
      <t>トウキ</t>
    </rPh>
    <rPh sb="14" eb="16">
      <t>ガイキ</t>
    </rPh>
    <rPh sb="20" eb="24">
      <t>ダンボウノウリョク</t>
    </rPh>
    <rPh sb="29" eb="33">
      <t>ショウヒデンリョク</t>
    </rPh>
    <rPh sb="38" eb="39">
      <t>アタイ</t>
    </rPh>
    <rPh sb="40" eb="42">
      <t>キサイ</t>
    </rPh>
    <phoneticPr fontId="2"/>
  </si>
  <si>
    <t>機器暖房能力【kW】*2</t>
    <phoneticPr fontId="2"/>
  </si>
  <si>
    <t>燃料消費量【灯油L/h、電気kW】*2</t>
    <rPh sb="0" eb="5">
      <t>ネンリョウショウヒリョウ</t>
    </rPh>
    <rPh sb="6" eb="8">
      <t>トウユ</t>
    </rPh>
    <rPh sb="12" eb="14">
      <t>デンキ</t>
    </rPh>
    <phoneticPr fontId="2"/>
  </si>
  <si>
    <t>*1：APFは5.1以上であること。</t>
    <rPh sb="10" eb="12">
      <t>イジョウ</t>
    </rPh>
    <phoneticPr fontId="2"/>
  </si>
  <si>
    <t>ー</t>
    <phoneticPr fontId="2"/>
  </si>
  <si>
    <t>三菱電機</t>
    <rPh sb="0" eb="4">
      <t>ミツビシデンキ</t>
    </rPh>
    <phoneticPr fontId="2"/>
  </si>
  <si>
    <t>ズバ暖霧ヶ峰</t>
    <rPh sb="2" eb="3">
      <t>ダン</t>
    </rPh>
    <rPh sb="3" eb="6">
      <t>キリガミネ</t>
    </rPh>
    <phoneticPr fontId="2"/>
  </si>
  <si>
    <t>MSZ-VXV7124S-W</t>
    <phoneticPr fontId="2"/>
  </si>
  <si>
    <t>タンク加熱量Kcal/タンク</t>
    <rPh sb="3" eb="5">
      <t>カネツ</t>
    </rPh>
    <rPh sb="5" eb="6">
      <t>リョウ</t>
    </rPh>
    <phoneticPr fontId="2"/>
  </si>
  <si>
    <t>コロナ</t>
    <phoneticPr fontId="2"/>
  </si>
  <si>
    <t>石油小型給湯器</t>
    <rPh sb="0" eb="2">
      <t>セキユ</t>
    </rPh>
    <rPh sb="2" eb="4">
      <t>コガタ</t>
    </rPh>
    <rPh sb="4" eb="7">
      <t>キュウトウキ</t>
    </rPh>
    <phoneticPr fontId="2"/>
  </si>
  <si>
    <t>UIB-SA38XP</t>
    <phoneticPr fontId="2"/>
  </si>
  <si>
    <t>寒冷地年間給湯効率、給湯保温効率＊1</t>
    <phoneticPr fontId="2"/>
  </si>
  <si>
    <t>加温能力【電気kW】*2</t>
    <rPh sb="0" eb="2">
      <t>カオン</t>
    </rPh>
    <rPh sb="2" eb="4">
      <t>ノウリョク</t>
    </rPh>
    <phoneticPr fontId="2"/>
  </si>
  <si>
    <t>燃料消費量【灯油kW、電気kW】*3</t>
    <rPh sb="0" eb="5">
      <t>ネンリョウショウヒリョウ</t>
    </rPh>
    <rPh sb="6" eb="8">
      <t>トウユ</t>
    </rPh>
    <rPh sb="11" eb="13">
      <t>デンキ</t>
    </rPh>
    <phoneticPr fontId="2"/>
  </si>
  <si>
    <t>燃料消費量【灯油L/h、電気kW】*4</t>
    <rPh sb="0" eb="5">
      <t>ネンリョウショウヒリョウ</t>
    </rPh>
    <rPh sb="6" eb="8">
      <t>トウユ</t>
    </rPh>
    <rPh sb="12" eb="14">
      <t>デンキ</t>
    </rPh>
    <phoneticPr fontId="2"/>
  </si>
  <si>
    <t>*2：エコキュートの加温能力(kW、中間期、冬季)の値を記載すること。</t>
    <phoneticPr fontId="2"/>
  </si>
  <si>
    <t>*3：エコキュートは中間期(外気16℃DB)の消費電力(kW)の値を記載すること。</t>
    <rPh sb="10" eb="13">
      <t>チュウカンキ</t>
    </rPh>
    <rPh sb="14" eb="16">
      <t>ガイキ</t>
    </rPh>
    <rPh sb="23" eb="27">
      <t>ショウヒデンリョク</t>
    </rPh>
    <rPh sb="32" eb="33">
      <t>アタイ</t>
    </rPh>
    <rPh sb="34" eb="36">
      <t>キサイ</t>
    </rPh>
    <phoneticPr fontId="2"/>
  </si>
  <si>
    <t>*4：エコキュートは冬季(外気7℃DB)の消費電力(kW)の値を記載すること。</t>
    <phoneticPr fontId="2"/>
  </si>
  <si>
    <t>*1：寒冷地年間給湯効率、給湯保温効率は2.7以上であること。</t>
    <rPh sb="23" eb="25">
      <t>イジョウ</t>
    </rPh>
    <phoneticPr fontId="2"/>
  </si>
  <si>
    <t>三菱電機</t>
    <rPh sb="0" eb="2">
      <t>ミツビシ</t>
    </rPh>
    <rPh sb="2" eb="4">
      <t>デンキ</t>
    </rPh>
    <phoneticPr fontId="2"/>
  </si>
  <si>
    <t>家庭用自然冷媒CO2ヒートポンプ給湯機</t>
    <phoneticPr fontId="2"/>
  </si>
  <si>
    <t>SRT-PK376UBD</t>
    <phoneticPr fontId="2"/>
  </si>
  <si>
    <r>
      <t xml:space="preserve">CO2削減効果算定シート
</t>
    </r>
    <r>
      <rPr>
        <sz val="12"/>
        <color theme="1"/>
        <rFont val="HG丸ｺﾞｼｯｸM-PRO"/>
        <family val="3"/>
        <charset val="128"/>
      </rPr>
      <t>※様式９の提出の際は、入力値が確認できるカタログ等の写しを合わせて添付して下さい。</t>
    </r>
    <rPh sb="3" eb="5">
      <t>サクゲン</t>
    </rPh>
    <rPh sb="5" eb="7">
      <t>コウカ</t>
    </rPh>
    <rPh sb="7" eb="9">
      <t>サンテイ</t>
    </rPh>
    <rPh sb="14" eb="16">
      <t>ヨウシキ</t>
    </rPh>
    <rPh sb="18" eb="20">
      <t>テイシュツ</t>
    </rPh>
    <rPh sb="21" eb="22">
      <t>サイ</t>
    </rPh>
    <rPh sb="24" eb="26">
      <t>ニュウリョク</t>
    </rPh>
    <rPh sb="26" eb="27">
      <t>チ</t>
    </rPh>
    <rPh sb="28" eb="30">
      <t>カクニン</t>
    </rPh>
    <rPh sb="37" eb="38">
      <t>トウ</t>
    </rPh>
    <rPh sb="39" eb="40">
      <t>ウツ</t>
    </rPh>
    <rPh sb="42" eb="43">
      <t>ア</t>
    </rPh>
    <rPh sb="46" eb="48">
      <t>テンプ</t>
    </rPh>
    <rPh sb="50" eb="51">
      <t>クダ</t>
    </rPh>
    <phoneticPr fontId="2"/>
  </si>
  <si>
    <t>機器名称
(導入前の給湯機/導入後のエコジョーズ)</t>
    <rPh sb="0" eb="4">
      <t>キキメイショウ</t>
    </rPh>
    <rPh sb="14" eb="17">
      <t>ドウニュウゴ</t>
    </rPh>
    <phoneticPr fontId="2"/>
  </si>
  <si>
    <t>型式
(導入前の給湯機/導入後のエコジョーズ)</t>
    <rPh sb="0" eb="2">
      <t>カタシキ</t>
    </rPh>
    <phoneticPr fontId="2"/>
  </si>
  <si>
    <t>台数
(導入前の給湯機/導入後のエコジョーズ)</t>
    <rPh sb="0" eb="2">
      <t>ダイスウ</t>
    </rPh>
    <phoneticPr fontId="2"/>
  </si>
  <si>
    <t>製造メーカー
(導入前の暖房機/導入後のコレモ)</t>
    <rPh sb="0" eb="2">
      <t>セイゾウ</t>
    </rPh>
    <rPh sb="12" eb="14">
      <t>ダンボウ</t>
    </rPh>
    <rPh sb="14" eb="15">
      <t>キ</t>
    </rPh>
    <rPh sb="16" eb="19">
      <t>ドウニュウゴ</t>
    </rPh>
    <phoneticPr fontId="2"/>
  </si>
  <si>
    <t>機器名称
(導入前の暖房機/導入後のコレモ)</t>
    <rPh sb="0" eb="4">
      <t>キキメイショウ</t>
    </rPh>
    <phoneticPr fontId="2"/>
  </si>
  <si>
    <t>型式
(導入前の暖房機/導入後のコレモ)</t>
    <rPh sb="0" eb="2">
      <t>カタシキ</t>
    </rPh>
    <phoneticPr fontId="2"/>
  </si>
  <si>
    <t>製造メーカー
(導入前の給湯機/導入後のエコジョーズ)</t>
    <rPh sb="0" eb="2">
      <t>セイゾウ</t>
    </rPh>
    <phoneticPr fontId="2"/>
  </si>
  <si>
    <t>リンナイ</t>
    <phoneticPr fontId="2"/>
  </si>
  <si>
    <t>RUFH-EM2406AFF2-1BKT</t>
    <phoneticPr fontId="2"/>
  </si>
  <si>
    <t>アイシン</t>
    <phoneticPr fontId="2"/>
  </si>
  <si>
    <t>石油給湯器付ふろがま</t>
    <rPh sb="0" eb="5">
      <t>セキユキュウトウキ</t>
    </rPh>
    <rPh sb="5" eb="6">
      <t>ツ</t>
    </rPh>
    <phoneticPr fontId="2"/>
  </si>
  <si>
    <t>UKB-AG470AMX</t>
    <phoneticPr fontId="2"/>
  </si>
  <si>
    <t>密閉式石油ストーブ</t>
    <rPh sb="0" eb="3">
      <t>ミッペイシキ</t>
    </rPh>
    <rPh sb="3" eb="5">
      <t>セキユ</t>
    </rPh>
    <phoneticPr fontId="2"/>
  </si>
  <si>
    <t>UHB-TPM1030</t>
    <phoneticPr fontId="2"/>
  </si>
  <si>
    <t>使用燃料
(導入前の給湯機/導入後のエコジョーズ)</t>
    <rPh sb="0" eb="4">
      <t>シヨウネンリョウ</t>
    </rPh>
    <phoneticPr fontId="2"/>
  </si>
  <si>
    <t>給湯　燃料消費量【灯油L/h、ガスkw】
(導入前の給湯機/導入後のエコジョーズ)</t>
    <rPh sb="0" eb="2">
      <t>キュウトウ</t>
    </rPh>
    <rPh sb="3" eb="8">
      <t>ネンリョウショウヒリョウ</t>
    </rPh>
    <rPh sb="9" eb="11">
      <t>トウユ</t>
    </rPh>
    <phoneticPr fontId="2"/>
  </si>
  <si>
    <r>
      <t>暖房　燃料消費量【灯油L/h、ガスkw】
(導入前の暖房機/</t>
    </r>
    <r>
      <rPr>
        <sz val="12"/>
        <color rgb="FFFF0000"/>
        <rFont val="HG丸ｺﾞｼｯｸM-PRO"/>
        <family val="3"/>
        <charset val="128"/>
      </rPr>
      <t>導入後のエコジョーズ</t>
    </r>
    <r>
      <rPr>
        <sz val="12"/>
        <color theme="1"/>
        <rFont val="HG丸ｺﾞｼｯｸM-PRO"/>
        <family val="3"/>
        <charset val="128"/>
      </rPr>
      <t>)</t>
    </r>
    <rPh sb="0" eb="2">
      <t>ダンボウ</t>
    </rPh>
    <rPh sb="3" eb="8">
      <t>ネンリョウショウヒリョウ</t>
    </rPh>
    <rPh sb="9" eb="11">
      <t>トウユ</t>
    </rPh>
    <phoneticPr fontId="2"/>
  </si>
  <si>
    <r>
      <t>台数
(導入前の暖房機/</t>
    </r>
    <r>
      <rPr>
        <sz val="12"/>
        <color rgb="FFFF0000"/>
        <rFont val="HG丸ｺﾞｼｯｸM-PRO"/>
        <family val="3"/>
        <charset val="128"/>
      </rPr>
      <t>導入後のエコジョーズ</t>
    </r>
    <r>
      <rPr>
        <sz val="12"/>
        <color theme="1"/>
        <rFont val="HG丸ｺﾞｼｯｸM-PRO"/>
        <family val="3"/>
        <charset val="128"/>
      </rPr>
      <t>)</t>
    </r>
    <rPh sb="0" eb="2">
      <t>ダイスウ</t>
    </rPh>
    <phoneticPr fontId="2"/>
  </si>
  <si>
    <t>暖房　燃料消費量【灯油L/h、ガスkw】
(導入前の暖房機/導入後のエコジョーズ)</t>
    <rPh sb="0" eb="2">
      <t>ダンボウ</t>
    </rPh>
    <rPh sb="3" eb="8">
      <t>ネンリョウショウヒリョウ</t>
    </rPh>
    <rPh sb="9" eb="11">
      <t>トウユ</t>
    </rPh>
    <phoneticPr fontId="2"/>
  </si>
  <si>
    <t>台数
(導入前の暖房機/導入後のエコジョーズ)</t>
    <rPh sb="0" eb="2">
      <t>ダイスウ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</si>
</sst>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;[Red]\-#,##0.0000"/>
    <numFmt numFmtId="177" formatCode="0.0"/>
    <numFmt numFmtId="178" formatCode="#,##0.0_ ;[Red]\-#,##0.0\ "/>
    <numFmt numFmtId="179" formatCode="0.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8" fillId="0" borderId="1" xfId="0" applyFont="1" applyBorder="1" applyProtection="1">
      <alignment vertical="center"/>
    </xf>
    <xf numFmtId="38" fontId="8" fillId="0" borderId="1" xfId="1" applyFont="1" applyBorder="1" applyAlignment="1" applyProtection="1">
      <alignment horizontal="center" vertical="center"/>
    </xf>
    <xf numFmtId="38" fontId="8" fillId="0" borderId="1" xfId="0" applyNumberFormat="1" applyFont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2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8" fillId="0" borderId="5" xfId="0" applyFont="1" applyFill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7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9" xfId="0" applyFont="1" applyBorder="1" applyProtection="1">
      <alignment vertical="center"/>
    </xf>
    <xf numFmtId="0" fontId="10" fillId="0" borderId="10" xfId="0" applyFont="1" applyBorder="1" applyProtection="1">
      <alignment vertical="center"/>
    </xf>
    <xf numFmtId="0" fontId="10" fillId="0" borderId="11" xfId="0" applyFont="1" applyBorder="1" applyProtection="1">
      <alignment vertical="center"/>
    </xf>
    <xf numFmtId="0" fontId="10" fillId="0" borderId="12" xfId="0" applyFont="1" applyBorder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1" xfId="0" applyFont="1" applyBorder="1" applyAlignment="1" applyProtection="1">
      <alignment vertical="center"/>
    </xf>
    <xf numFmtId="0" fontId="0" fillId="0" borderId="0" xfId="0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Protection="1">
      <alignment vertical="center"/>
    </xf>
    <xf numFmtId="0" fontId="10" fillId="0" borderId="9" xfId="0" applyFont="1" applyFill="1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7" fontId="0" fillId="0" borderId="0" xfId="0" applyNumberFormat="1" applyProtection="1">
      <alignment vertical="center"/>
    </xf>
    <xf numFmtId="0" fontId="3" fillId="0" borderId="0" xfId="0" applyFont="1" applyProtection="1">
      <alignment vertical="center"/>
    </xf>
    <xf numFmtId="178" fontId="0" fillId="0" borderId="0" xfId="0" applyNumberFormat="1" applyProtection="1">
      <alignment vertical="center"/>
    </xf>
    <xf numFmtId="38" fontId="0" fillId="0" borderId="0" xfId="0" applyNumberFormat="1" applyProtection="1">
      <alignment vertical="center"/>
    </xf>
    <xf numFmtId="176" fontId="0" fillId="0" borderId="0" xfId="1" applyNumberFormat="1" applyFont="1" applyProtection="1">
      <alignment vertical="center"/>
    </xf>
    <xf numFmtId="0" fontId="6" fillId="0" borderId="0" xfId="0" applyFont="1" applyProtection="1">
      <alignment vertical="center"/>
    </xf>
    <xf numFmtId="38" fontId="6" fillId="0" borderId="0" xfId="1" applyFont="1" applyProtection="1">
      <alignment vertical="center"/>
    </xf>
    <xf numFmtId="0" fontId="4" fillId="0" borderId="0" xfId="0" applyFont="1" applyProtection="1">
      <alignment vertical="center"/>
    </xf>
    <xf numFmtId="38" fontId="0" fillId="0" borderId="0" xfId="1" applyFont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5" fillId="0" borderId="0" xfId="3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/>
    </xf>
    <xf numFmtId="0" fontId="8" fillId="0" borderId="1" xfId="0" applyFont="1" applyBorder="1" applyAlignment="1" applyProtection="1">
      <alignment vertical="center" wrapText="1"/>
    </xf>
    <xf numFmtId="179" fontId="0" fillId="0" borderId="0" xfId="0" applyNumberFormat="1" applyProtection="1">
      <alignment vertical="center"/>
    </xf>
    <xf numFmtId="0" fontId="8" fillId="5" borderId="1" xfId="0" applyFont="1" applyFill="1" applyBorder="1" applyAlignment="1" applyProtection="1">
      <alignment horizontal="center" vertical="center"/>
    </xf>
    <xf numFmtId="0" fontId="11" fillId="0" borderId="11" xfId="0" applyFont="1" applyBorder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vertical="center" wrapText="1"/>
    </xf>
    <xf numFmtId="0" fontId="6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left" vertical="center"/>
    </xf>
    <xf numFmtId="9" fontId="9" fillId="2" borderId="3" xfId="2" applyFont="1" applyFill="1" applyBorder="1" applyAlignment="1" applyProtection="1">
      <alignment horizontal="center" vertical="center"/>
    </xf>
    <xf numFmtId="9" fontId="9" fillId="2" borderId="4" xfId="2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179" fontId="11" fillId="0" borderId="0" xfId="0" applyNumberFormat="1" applyFont="1" applyBorder="1" applyProtection="1">
      <alignment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1221441</xdr:colOff>
      <xdr:row>0</xdr:row>
      <xdr:rowOff>38681</xdr:rowOff>
    </xdr:from>
    <xdr:ext cx="1799006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9F5506-B97E-46EC-B2E1-FB79FBCE80CC}"/>
            </a:ext>
          </a:extLst>
        </xdr:cNvPr>
        <xdr:cNvSpPr txBox="1"/>
      </xdr:nvSpPr>
      <xdr:spPr>
        <a:xfrm>
          <a:off x="7565091" y="38681"/>
          <a:ext cx="1799006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_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1288674</xdr:colOff>
      <xdr:row>23</xdr:row>
      <xdr:rowOff>56030</xdr:rowOff>
    </xdr:from>
    <xdr:ext cx="1725709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72EF9B-5C7B-4C56-BAE9-ED03C13CCF88}"/>
            </a:ext>
          </a:extLst>
        </xdr:cNvPr>
        <xdr:cNvSpPr txBox="1"/>
      </xdr:nvSpPr>
      <xdr:spPr>
        <a:xfrm>
          <a:off x="7632324" y="6237755"/>
          <a:ext cx="172570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（令和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_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1376723</xdr:colOff>
      <xdr:row>51</xdr:row>
      <xdr:rowOff>89646</xdr:rowOff>
    </xdr:from>
    <xdr:ext cx="1725709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D3B3EC-A59B-4DDA-A485-6548165F7687}"/>
            </a:ext>
          </a:extLst>
        </xdr:cNvPr>
        <xdr:cNvSpPr txBox="1"/>
      </xdr:nvSpPr>
      <xdr:spPr>
        <a:xfrm>
          <a:off x="7720373" y="13662771"/>
          <a:ext cx="172570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_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1221441</xdr:colOff>
      <xdr:row>0</xdr:row>
      <xdr:rowOff>38681</xdr:rowOff>
    </xdr:from>
    <xdr:ext cx="1799006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85529" y="38681"/>
          <a:ext cx="1799006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_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1288674</xdr:colOff>
      <xdr:row>23</xdr:row>
      <xdr:rowOff>56030</xdr:rowOff>
    </xdr:from>
    <xdr:ext cx="1725709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62262" y="11138648"/>
          <a:ext cx="172570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（令和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_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1376723</xdr:colOff>
      <xdr:row>51</xdr:row>
      <xdr:rowOff>89646</xdr:rowOff>
    </xdr:from>
    <xdr:ext cx="1725709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40811" y="19430999"/>
          <a:ext cx="172570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_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5D46-CE8A-4026-91A8-570F69996AC7}">
  <sheetPr>
    <pageSetUpPr fitToPage="1"/>
  </sheetPr>
  <dimension ref="A1:V81"/>
  <sheetViews>
    <sheetView tabSelected="1" view="pageBreakPreview" topLeftCell="A17" zoomScale="85" zoomScaleNormal="85" zoomScaleSheetLayoutView="85" workbookViewId="0">
      <selection activeCell="D79" sqref="D79"/>
    </sheetView>
  </sheetViews>
  <sheetFormatPr defaultRowHeight="18" x14ac:dyDescent="0.45"/>
  <cols>
    <col min="1" max="1" width="4.09765625" style="22" customWidth="1"/>
    <col min="2" max="2" width="4.59765625" style="22" customWidth="1"/>
    <col min="3" max="3" width="39.09765625" customWidth="1"/>
    <col min="4" max="4" width="35.3984375" bestFit="1" customWidth="1"/>
    <col min="5" max="5" width="40.3984375" customWidth="1"/>
    <col min="6" max="6" width="4" customWidth="1"/>
    <col min="7" max="7" width="13" hidden="1" customWidth="1"/>
    <col min="8" max="8" width="15.5" hidden="1" customWidth="1"/>
    <col min="9" max="9" width="13" hidden="1" customWidth="1"/>
    <col min="10" max="11" width="9" hidden="1" customWidth="1"/>
    <col min="12" max="12" width="41.59765625" hidden="1" customWidth="1"/>
    <col min="13" max="14" width="15.59765625" hidden="1" customWidth="1"/>
    <col min="15" max="16" width="9" hidden="1" customWidth="1"/>
    <col min="17" max="22" width="9" style="22"/>
  </cols>
  <sheetData>
    <row r="1" spans="3:17" ht="50.1" customHeight="1" x14ac:dyDescent="0.45">
      <c r="C1" s="60" t="s">
        <v>87</v>
      </c>
      <c r="D1" s="61"/>
      <c r="E1" s="61"/>
      <c r="F1" s="4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3:17" ht="30" customHeight="1" x14ac:dyDescent="0.45">
      <c r="C2" s="19" t="s">
        <v>35</v>
      </c>
      <c r="D2" s="47"/>
      <c r="E2" s="4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3:17" ht="22.5" customHeight="1" x14ac:dyDescent="0.45">
      <c r="C3" s="20" t="s">
        <v>40</v>
      </c>
      <c r="D3" s="47"/>
      <c r="E3" s="4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3:17" ht="17.25" customHeight="1" x14ac:dyDescent="0.45">
      <c r="C4" s="20"/>
      <c r="D4" s="47"/>
      <c r="E4" s="4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3:17" x14ac:dyDescent="0.45">
      <c r="C5" s="21"/>
      <c r="D5" s="48" t="s">
        <v>2</v>
      </c>
      <c r="E5" s="48" t="s">
        <v>3</v>
      </c>
      <c r="F5" s="3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3:17" x14ac:dyDescent="0.45">
      <c r="C6" s="21" t="s">
        <v>4</v>
      </c>
      <c r="D6" s="23"/>
      <c r="E6" s="23"/>
      <c r="F6" s="3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3:17" x14ac:dyDescent="0.45">
      <c r="C7" s="1" t="s">
        <v>1</v>
      </c>
      <c r="D7" s="23"/>
      <c r="E7" s="2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3:17" x14ac:dyDescent="0.45">
      <c r="C8" s="1" t="s">
        <v>0</v>
      </c>
      <c r="D8" s="23"/>
      <c r="E8" s="23"/>
      <c r="F8" s="18"/>
      <c r="G8" s="3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3:17" x14ac:dyDescent="0.45">
      <c r="C9" s="1" t="s">
        <v>63</v>
      </c>
      <c r="D9" s="43" t="s">
        <v>68</v>
      </c>
      <c r="E9" s="23"/>
      <c r="F9" s="18"/>
      <c r="G9" s="3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3:17" x14ac:dyDescent="0.45">
      <c r="C10" s="1" t="s">
        <v>65</v>
      </c>
      <c r="D10" s="23"/>
      <c r="E10" s="23"/>
      <c r="F10" s="18"/>
      <c r="G10" s="3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3:17" x14ac:dyDescent="0.45">
      <c r="C11" s="1" t="s">
        <v>66</v>
      </c>
      <c r="D11" s="23"/>
      <c r="E11" s="23"/>
      <c r="F11" s="18"/>
      <c r="G11" s="29"/>
      <c r="H11" s="29"/>
      <c r="I11" s="18"/>
      <c r="J11" s="18"/>
      <c r="K11" s="18"/>
      <c r="L11" s="18"/>
      <c r="M11" s="18"/>
      <c r="N11" s="18"/>
      <c r="O11" s="18"/>
      <c r="P11" s="18"/>
      <c r="Q11" s="18"/>
    </row>
    <row r="12" spans="3:17" x14ac:dyDescent="0.45">
      <c r="C12" s="1" t="s">
        <v>6</v>
      </c>
      <c r="D12" s="48">
        <v>3600</v>
      </c>
      <c r="E12" s="2" t="e">
        <f>E13/E10</f>
        <v>#DIV/0!</v>
      </c>
      <c r="F12" s="18"/>
      <c r="G12" s="35"/>
      <c r="H12" s="35"/>
      <c r="I12" s="18"/>
      <c r="J12" s="18"/>
      <c r="K12" s="18"/>
      <c r="L12" s="18"/>
      <c r="M12" s="18"/>
      <c r="N12" s="18"/>
      <c r="O12" s="18"/>
      <c r="P12" s="18"/>
      <c r="Q12" s="18"/>
    </row>
    <row r="13" spans="3:17" x14ac:dyDescent="0.45">
      <c r="C13" s="1" t="s">
        <v>36</v>
      </c>
      <c r="D13" s="2">
        <f>D10*D12</f>
        <v>0</v>
      </c>
      <c r="E13" s="3">
        <f>D13</f>
        <v>0</v>
      </c>
      <c r="F13" s="18"/>
      <c r="G13" s="35"/>
      <c r="H13" s="35"/>
      <c r="I13" s="18"/>
      <c r="J13" s="18"/>
      <c r="K13" s="18"/>
      <c r="L13" s="18"/>
      <c r="M13" s="18"/>
      <c r="N13" s="18"/>
      <c r="O13" s="18"/>
      <c r="P13" s="18"/>
      <c r="Q13" s="18"/>
    </row>
    <row r="14" spans="3:17" x14ac:dyDescent="0.45">
      <c r="C14" s="1" t="s">
        <v>5</v>
      </c>
      <c r="D14" s="2">
        <f>D11*D12*D19</f>
        <v>0</v>
      </c>
      <c r="E14" s="2" t="e">
        <f>E11*E12*D20</f>
        <v>#DIV/0!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3:17" ht="18.600000000000001" thickBot="1" x14ac:dyDescent="0.5">
      <c r="C15" s="4"/>
      <c r="D15" s="5"/>
      <c r="E15" s="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3:17" ht="28.8" thickBot="1" x14ac:dyDescent="0.5">
      <c r="C16" s="6" t="s">
        <v>41</v>
      </c>
      <c r="D16" s="56" t="e">
        <f>ROUNDDOWN(1-(E14/D14),2)</f>
        <v>#DIV/0!</v>
      </c>
      <c r="E16" s="5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3:17" x14ac:dyDescent="0.45">
      <c r="C17" s="7"/>
      <c r="D17" s="7"/>
      <c r="E17" s="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3:17" x14ac:dyDescent="0.45">
      <c r="C18" s="8" t="s">
        <v>6</v>
      </c>
      <c r="D18" s="9">
        <f>24*30*5</f>
        <v>3600</v>
      </c>
      <c r="E18" s="10" t="s">
        <v>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3:17" x14ac:dyDescent="0.45">
      <c r="C19" s="11" t="s">
        <v>9</v>
      </c>
      <c r="D19" s="62">
        <v>2.5030000000000001</v>
      </c>
      <c r="E19" s="13" t="s">
        <v>10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3:17" x14ac:dyDescent="0.45">
      <c r="C20" s="14"/>
      <c r="D20" s="44">
        <v>0.52600000000000002</v>
      </c>
      <c r="E20" s="16" t="s">
        <v>11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3:17" x14ac:dyDescent="0.45">
      <c r="C21" s="12"/>
      <c r="D21" s="12"/>
      <c r="E21" s="45" t="s">
        <v>67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3:17" x14ac:dyDescent="0.45">
      <c r="C22" s="18"/>
      <c r="D22" s="12"/>
      <c r="E22" s="50" t="s">
        <v>64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3:17" x14ac:dyDescent="0.45">
      <c r="C23" s="18"/>
      <c r="D23" s="12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3:17" ht="18.75" customHeight="1" x14ac:dyDescent="0.45">
      <c r="C24" s="7"/>
      <c r="D24" s="7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3:17" ht="49.5" customHeight="1" x14ac:dyDescent="0.45">
      <c r="C25" s="60" t="s">
        <v>87</v>
      </c>
      <c r="D25" s="61"/>
      <c r="E25" s="61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3:17" ht="24.75" customHeight="1" x14ac:dyDescent="0.45">
      <c r="C26" s="19" t="s">
        <v>37</v>
      </c>
      <c r="D26" s="47"/>
      <c r="E26" s="4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3:17" ht="22.5" customHeight="1" x14ac:dyDescent="0.45">
      <c r="C27" s="20" t="s">
        <v>38</v>
      </c>
      <c r="D27" s="47"/>
      <c r="E27" s="4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3:17" ht="23.4" x14ac:dyDescent="0.45">
      <c r="C28" s="20"/>
      <c r="D28" s="47"/>
      <c r="E28" s="4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3:17" x14ac:dyDescent="0.45">
      <c r="C29" s="21"/>
      <c r="D29" s="48" t="s">
        <v>2</v>
      </c>
      <c r="E29" s="48" t="s">
        <v>3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3:17" x14ac:dyDescent="0.45">
      <c r="C30" s="21" t="s">
        <v>4</v>
      </c>
      <c r="D30" s="23"/>
      <c r="E30" s="23"/>
      <c r="F30" s="18"/>
      <c r="G30" s="3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3:17" x14ac:dyDescent="0.45">
      <c r="C31" s="1" t="s">
        <v>1</v>
      </c>
      <c r="D31" s="23"/>
      <c r="E31" s="23"/>
      <c r="F31" s="18"/>
      <c r="G31" s="18"/>
      <c r="H31" s="18" t="s">
        <v>49</v>
      </c>
      <c r="I31" s="18">
        <v>860</v>
      </c>
      <c r="J31" s="18" t="s">
        <v>50</v>
      </c>
      <c r="K31" s="18"/>
      <c r="L31" s="18"/>
      <c r="M31" s="18"/>
      <c r="N31" s="18"/>
      <c r="O31" s="18"/>
      <c r="P31" s="18"/>
      <c r="Q31" s="18"/>
    </row>
    <row r="32" spans="3:17" x14ac:dyDescent="0.45">
      <c r="C32" s="1" t="s">
        <v>0</v>
      </c>
      <c r="D32" s="23"/>
      <c r="E32" s="23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3:17" x14ac:dyDescent="0.45">
      <c r="C33" s="1" t="s">
        <v>76</v>
      </c>
      <c r="D33" s="43" t="s">
        <v>68</v>
      </c>
      <c r="E33" s="23"/>
      <c r="F33" s="18"/>
      <c r="G33" s="18"/>
      <c r="H33" s="18"/>
      <c r="I33" s="18">
        <f>E34*(90-9)</f>
        <v>0</v>
      </c>
      <c r="J33" s="18" t="s">
        <v>72</v>
      </c>
      <c r="K33" s="18"/>
      <c r="L33" s="18"/>
      <c r="M33" s="18"/>
      <c r="N33" s="18"/>
      <c r="O33" s="18"/>
      <c r="P33" s="18"/>
      <c r="Q33" s="18"/>
    </row>
    <row r="34" spans="3:17" x14ac:dyDescent="0.45">
      <c r="C34" s="1" t="s">
        <v>52</v>
      </c>
      <c r="D34" s="43" t="s">
        <v>68</v>
      </c>
      <c r="E34" s="23"/>
      <c r="F34" s="18"/>
      <c r="G34" s="18"/>
      <c r="H34" s="18" t="e">
        <f>I33/(D36*I31)</f>
        <v>#DIV/0!</v>
      </c>
      <c r="I34" s="42" t="e">
        <f>I33/(E35*I31)</f>
        <v>#DIV/0!</v>
      </c>
      <c r="J34" s="18" t="s">
        <v>51</v>
      </c>
      <c r="K34" s="18"/>
      <c r="L34" s="18"/>
      <c r="M34" s="18"/>
      <c r="N34" s="18"/>
      <c r="O34" s="18"/>
      <c r="P34" s="18"/>
      <c r="Q34" s="18"/>
    </row>
    <row r="35" spans="3:17" x14ac:dyDescent="0.45">
      <c r="C35" s="1" t="s">
        <v>77</v>
      </c>
      <c r="D35" s="43" t="s">
        <v>68</v>
      </c>
      <c r="E35" s="2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3:17" x14ac:dyDescent="0.45">
      <c r="C36" s="1" t="s">
        <v>78</v>
      </c>
      <c r="D36" s="23"/>
      <c r="E36" s="2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3:17" x14ac:dyDescent="0.45">
      <c r="C37" s="1" t="s">
        <v>79</v>
      </c>
      <c r="D37" s="23"/>
      <c r="E37" s="23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3:17" x14ac:dyDescent="0.45">
      <c r="C38" s="1" t="s">
        <v>47</v>
      </c>
      <c r="D38" s="54">
        <v>365</v>
      </c>
      <c r="E38" s="54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3:17" x14ac:dyDescent="0.45">
      <c r="C39" s="1" t="s">
        <v>5</v>
      </c>
      <c r="D39" s="2" t="e">
        <f>D37*H34*D38*D45</f>
        <v>#DIV/0!</v>
      </c>
      <c r="E39" s="2" t="e">
        <f>(E36*I34*(D38/2)*D46)+(E37*I34*(D38/2)*D46)</f>
        <v>#DIV/0!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3:17" ht="18.600000000000001" thickBot="1" x14ac:dyDescent="0.5">
      <c r="C40" s="4"/>
      <c r="D40" s="5"/>
      <c r="E40" s="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3:17" ht="28.8" thickBot="1" x14ac:dyDescent="0.5">
      <c r="C41" s="6" t="s">
        <v>41</v>
      </c>
      <c r="D41" s="56" t="e">
        <f>ROUNDDOWN(1-(E39/D39),2)</f>
        <v>#DIV/0!</v>
      </c>
      <c r="E41" s="5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3:17" x14ac:dyDescent="0.45">
      <c r="C42" s="7"/>
      <c r="D42" s="7"/>
      <c r="E42" s="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3:17" x14ac:dyDescent="0.45">
      <c r="C43" s="8" t="s">
        <v>46</v>
      </c>
      <c r="D43" s="58" t="s">
        <v>48</v>
      </c>
      <c r="E43" s="5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3:17" x14ac:dyDescent="0.45">
      <c r="C44" s="11"/>
      <c r="D44" s="12"/>
      <c r="E44" s="13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3:17" x14ac:dyDescent="0.45">
      <c r="C45" s="11" t="s">
        <v>9</v>
      </c>
      <c r="D45" s="62">
        <v>2.5030000000000001</v>
      </c>
      <c r="E45" s="13" t="s">
        <v>10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3:17" x14ac:dyDescent="0.45">
      <c r="C46" s="14"/>
      <c r="D46" s="44">
        <v>0.52600000000000002</v>
      </c>
      <c r="E46" s="16" t="s">
        <v>11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3:17" x14ac:dyDescent="0.45">
      <c r="C47" s="12"/>
      <c r="D47" s="46"/>
      <c r="E47" s="45" t="s">
        <v>83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3:17" x14ac:dyDescent="0.45">
      <c r="C48" s="7"/>
      <c r="D48" s="7"/>
      <c r="E48" s="17" t="s">
        <v>80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3:17" x14ac:dyDescent="0.45">
      <c r="C49" s="7"/>
      <c r="D49" s="7"/>
      <c r="E49" s="17" t="s">
        <v>81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3:17" x14ac:dyDescent="0.45">
      <c r="C50" s="7"/>
      <c r="D50" s="7"/>
      <c r="E50" s="17" t="s">
        <v>82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3:17" x14ac:dyDescent="0.45">
      <c r="C51" s="7"/>
      <c r="D51" s="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3:17" x14ac:dyDescent="0.45">
      <c r="C52" s="7"/>
      <c r="D52" s="7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3:17" ht="44.25" customHeight="1" x14ac:dyDescent="0.45">
      <c r="C53" s="60" t="s">
        <v>87</v>
      </c>
      <c r="D53" s="61"/>
      <c r="E53" s="61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3:17" ht="19.5" customHeight="1" x14ac:dyDescent="0.45">
      <c r="C54" s="19" t="s">
        <v>39</v>
      </c>
      <c r="D54" s="47"/>
      <c r="E54" s="4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3:17" ht="19.5" customHeight="1" x14ac:dyDescent="0.45">
      <c r="C55" s="20" t="s">
        <v>38</v>
      </c>
      <c r="D55" s="47"/>
      <c r="E55" s="47"/>
      <c r="F55" s="18"/>
      <c r="G55" s="18"/>
      <c r="H55" s="18"/>
      <c r="I55" s="18"/>
      <c r="J55" s="18"/>
      <c r="K55" s="18"/>
      <c r="L55" s="18" t="s">
        <v>34</v>
      </c>
      <c r="M55" s="18"/>
      <c r="N55" s="18"/>
      <c r="O55" s="18"/>
      <c r="P55" s="18"/>
      <c r="Q55" s="18"/>
    </row>
    <row r="56" spans="3:17" ht="23.4" x14ac:dyDescent="0.45">
      <c r="C56" s="47"/>
      <c r="D56" s="47"/>
      <c r="E56" s="47"/>
      <c r="F56" s="18"/>
      <c r="G56" s="18"/>
      <c r="H56" s="18"/>
      <c r="I56" s="18"/>
      <c r="J56" s="18"/>
      <c r="K56" s="18"/>
      <c r="L56" s="49" t="s">
        <v>23</v>
      </c>
      <c r="M56" s="49"/>
      <c r="N56" s="18"/>
      <c r="O56" s="18"/>
      <c r="P56" s="18"/>
      <c r="Q56" s="18"/>
    </row>
    <row r="57" spans="3:17" x14ac:dyDescent="0.45">
      <c r="C57" s="21"/>
      <c r="D57" s="48" t="s">
        <v>2</v>
      </c>
      <c r="E57" s="48" t="s">
        <v>3</v>
      </c>
      <c r="F57" s="18"/>
      <c r="G57" s="18"/>
      <c r="H57" s="18"/>
      <c r="I57" s="18"/>
      <c r="J57" s="18"/>
      <c r="K57" s="18"/>
      <c r="L57" s="18" t="s">
        <v>24</v>
      </c>
      <c r="M57" s="18">
        <f>H70*3.6</f>
        <v>17.28</v>
      </c>
      <c r="N57" s="18"/>
      <c r="O57" s="18"/>
      <c r="P57" s="18"/>
      <c r="Q57" s="18"/>
    </row>
    <row r="58" spans="3:17" ht="28.8" x14ac:dyDescent="0.45">
      <c r="C58" s="41" t="s">
        <v>94</v>
      </c>
      <c r="D58" s="23"/>
      <c r="E58" s="23"/>
      <c r="F58" s="18"/>
      <c r="G58" s="18"/>
      <c r="H58" s="18"/>
      <c r="I58" s="18"/>
      <c r="J58" s="18"/>
      <c r="K58" s="18"/>
      <c r="L58" s="18" t="s">
        <v>25</v>
      </c>
      <c r="M58" s="18">
        <f>M57/O61</f>
        <v>0.38400000000000001</v>
      </c>
      <c r="N58" s="18"/>
      <c r="O58" s="18"/>
      <c r="P58" s="18"/>
      <c r="Q58" s="18"/>
    </row>
    <row r="59" spans="3:17" ht="28.8" x14ac:dyDescent="0.45">
      <c r="C59" s="41" t="s">
        <v>88</v>
      </c>
      <c r="D59" s="23"/>
      <c r="E59" s="43" t="s">
        <v>43</v>
      </c>
      <c r="F59" s="18"/>
      <c r="G59" s="18"/>
      <c r="H59" s="18"/>
      <c r="I59" s="18"/>
      <c r="J59" s="18"/>
      <c r="K59" s="18"/>
      <c r="L59" s="18" t="s">
        <v>26</v>
      </c>
      <c r="M59" s="18">
        <f>M58*D69</f>
        <v>1382.4</v>
      </c>
      <c r="N59" s="18"/>
      <c r="O59" s="18"/>
      <c r="P59" s="18"/>
      <c r="Q59" s="18"/>
    </row>
    <row r="60" spans="3:17" ht="28.8" x14ac:dyDescent="0.45">
      <c r="C60" s="41" t="s">
        <v>89</v>
      </c>
      <c r="D60" s="23"/>
      <c r="E60" s="23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3:17" ht="28.8" x14ac:dyDescent="0.45">
      <c r="C61" s="41" t="s">
        <v>102</v>
      </c>
      <c r="D61" s="43" t="s">
        <v>53</v>
      </c>
      <c r="E61" s="23"/>
      <c r="F61" s="18"/>
      <c r="G61" s="29" t="s">
        <v>16</v>
      </c>
      <c r="H61" s="18"/>
      <c r="I61" s="18"/>
      <c r="J61" s="18"/>
      <c r="K61" s="18"/>
      <c r="L61" s="18" t="s">
        <v>27</v>
      </c>
      <c r="M61" s="36">
        <f>D79*M59</f>
        <v>8252.9279999999999</v>
      </c>
      <c r="N61" s="18"/>
      <c r="O61" s="18">
        <v>45</v>
      </c>
      <c r="P61" s="18" t="s">
        <v>19</v>
      </c>
      <c r="Q61" s="18"/>
    </row>
    <row r="62" spans="3:17" ht="28.8" x14ac:dyDescent="0.45">
      <c r="C62" s="41" t="s">
        <v>103</v>
      </c>
      <c r="D62" s="23"/>
      <c r="E62" s="23"/>
      <c r="F62" s="18"/>
      <c r="G62" s="35" t="s">
        <v>17</v>
      </c>
      <c r="H62" s="18"/>
      <c r="I62" s="18"/>
      <c r="J62" s="18"/>
      <c r="K62" s="18"/>
      <c r="L62" s="52" t="s">
        <v>21</v>
      </c>
      <c r="M62" s="52"/>
      <c r="N62" s="18"/>
      <c r="O62" s="18"/>
      <c r="P62" s="18"/>
      <c r="Q62" s="18"/>
    </row>
    <row r="63" spans="3:17" ht="28.8" x14ac:dyDescent="0.45">
      <c r="C63" s="41" t="s">
        <v>90</v>
      </c>
      <c r="D63" s="23"/>
      <c r="E63" s="23"/>
      <c r="F63" s="18"/>
      <c r="G63" s="35" t="s">
        <v>18</v>
      </c>
      <c r="H63" s="18"/>
      <c r="I63" s="18"/>
      <c r="J63" s="18"/>
      <c r="K63" s="18"/>
      <c r="L63" s="18" t="s">
        <v>20</v>
      </c>
      <c r="M63" s="34">
        <f>1.2*D69</f>
        <v>4320</v>
      </c>
      <c r="N63" s="18"/>
      <c r="O63" s="18"/>
      <c r="P63" s="18"/>
      <c r="Q63" s="18"/>
    </row>
    <row r="64" spans="3:17" ht="28.8" x14ac:dyDescent="0.45">
      <c r="C64" s="41" t="s">
        <v>91</v>
      </c>
      <c r="D64" s="23"/>
      <c r="E64" s="23"/>
      <c r="F64" s="18"/>
      <c r="G64" s="18"/>
      <c r="H64" s="18"/>
      <c r="I64" s="18"/>
      <c r="J64" s="18"/>
      <c r="K64" s="18"/>
      <c r="L64" s="18" t="s">
        <v>22</v>
      </c>
      <c r="M64" s="34">
        <f>M63*D77</f>
        <v>2272.3200000000002</v>
      </c>
      <c r="N64" s="18"/>
      <c r="O64" s="18"/>
      <c r="P64" s="18"/>
      <c r="Q64" s="18"/>
    </row>
    <row r="65" spans="3:17" ht="28.8" x14ac:dyDescent="0.45">
      <c r="C65" s="41" t="s">
        <v>92</v>
      </c>
      <c r="D65" s="23"/>
      <c r="E65" s="43" t="s">
        <v>44</v>
      </c>
      <c r="F65" s="18"/>
      <c r="G65" s="18"/>
      <c r="H65" s="18"/>
      <c r="I65" s="18"/>
      <c r="J65" s="18"/>
      <c r="K65" s="18"/>
      <c r="L65" s="53" t="s">
        <v>28</v>
      </c>
      <c r="M65" s="53"/>
      <c r="N65" s="34"/>
      <c r="O65" s="18"/>
      <c r="P65" s="18"/>
      <c r="Q65" s="18"/>
    </row>
    <row r="66" spans="3:17" ht="28.8" x14ac:dyDescent="0.45">
      <c r="C66" s="41" t="s">
        <v>93</v>
      </c>
      <c r="D66" s="23"/>
      <c r="E66" s="23"/>
      <c r="F66" s="18"/>
      <c r="G66" s="18">
        <f>D62+(D67*D68)</f>
        <v>0</v>
      </c>
      <c r="H66" s="18">
        <f>(E62+E67)/45000*3600</f>
        <v>0</v>
      </c>
      <c r="I66" s="18">
        <f>(($E$67+$E$62)*3.6/45)</f>
        <v>0</v>
      </c>
      <c r="J66" s="18"/>
      <c r="K66" s="18"/>
      <c r="L66" s="33" t="s">
        <v>29</v>
      </c>
      <c r="M66" s="18">
        <f>2.9*3.6</f>
        <v>10.44</v>
      </c>
      <c r="N66" s="18"/>
      <c r="O66" s="18"/>
      <c r="P66" s="18"/>
      <c r="Q66" s="18"/>
    </row>
    <row r="67" spans="3:17" ht="28.8" x14ac:dyDescent="0.45">
      <c r="C67" s="51" t="s">
        <v>106</v>
      </c>
      <c r="D67" s="23"/>
      <c r="E67" s="23"/>
      <c r="F67" s="18"/>
      <c r="G67" s="18"/>
      <c r="H67" s="18"/>
      <c r="I67" s="18"/>
      <c r="J67" s="18"/>
      <c r="K67" s="18"/>
      <c r="L67" s="18" t="s">
        <v>30</v>
      </c>
      <c r="M67" s="32">
        <f>M66/(0.89*45)</f>
        <v>0.26067415730337079</v>
      </c>
      <c r="N67" s="18"/>
      <c r="O67" s="18"/>
      <c r="P67" s="18"/>
      <c r="Q67" s="18"/>
    </row>
    <row r="68" spans="3:17" ht="28.8" x14ac:dyDescent="0.45">
      <c r="C68" s="51" t="s">
        <v>107</v>
      </c>
      <c r="D68" s="23"/>
      <c r="E68" s="23"/>
      <c r="F68" s="18"/>
      <c r="G68" s="18" t="s">
        <v>13</v>
      </c>
      <c r="H68" s="18" t="s">
        <v>15</v>
      </c>
      <c r="I68" s="18" t="s">
        <v>14</v>
      </c>
      <c r="J68" s="18"/>
      <c r="K68" s="18"/>
      <c r="L68" s="18" t="s">
        <v>26</v>
      </c>
      <c r="M68" s="28">
        <f>M67*D69</f>
        <v>938.42696629213481</v>
      </c>
      <c r="N68" s="18"/>
      <c r="O68" s="18"/>
      <c r="P68" s="18"/>
      <c r="Q68" s="18"/>
    </row>
    <row r="69" spans="3:17" x14ac:dyDescent="0.45">
      <c r="C69" s="1" t="s">
        <v>6</v>
      </c>
      <c r="D69" s="54">
        <v>3600</v>
      </c>
      <c r="E69" s="54"/>
      <c r="F69" s="18"/>
      <c r="G69" s="18"/>
      <c r="H69" s="18" t="e">
        <f>VLOOKUP(E61,I80:J81,2,0)</f>
        <v>#N/A</v>
      </c>
      <c r="I69" s="18" t="e">
        <f>10.44/(K75*89%)</f>
        <v>#N/A</v>
      </c>
      <c r="J69" s="18"/>
      <c r="K69" s="18"/>
      <c r="L69" s="18" t="s">
        <v>31</v>
      </c>
      <c r="M69" s="28">
        <f>M68*D79</f>
        <v>5602.4089887640448</v>
      </c>
      <c r="N69" s="18"/>
      <c r="O69" s="18"/>
      <c r="P69" s="18"/>
      <c r="Q69" s="18"/>
    </row>
    <row r="70" spans="3:17" x14ac:dyDescent="0.45">
      <c r="C70" s="1" t="s">
        <v>5</v>
      </c>
      <c r="D70" s="2">
        <f>G66*D69*D76</f>
        <v>0</v>
      </c>
      <c r="E70" s="2" t="e">
        <f>-($D$69*1.2)*$D$77+(($D$69*(($E$67+$E$62)*3.6/K75))+($H$69*$D$69)-($I$69*$D$69))*I75</f>
        <v>#N/A</v>
      </c>
      <c r="F70" s="18"/>
      <c r="G70" s="18"/>
      <c r="H70" s="18">
        <v>4.8</v>
      </c>
      <c r="I70" s="18"/>
      <c r="J70" s="18"/>
      <c r="K70" s="18"/>
      <c r="L70" s="18"/>
      <c r="M70" s="18"/>
      <c r="N70" s="18"/>
      <c r="O70" s="18"/>
      <c r="P70" s="18"/>
      <c r="Q70" s="18"/>
    </row>
    <row r="71" spans="3:17" ht="18.600000000000001" thickBot="1" x14ac:dyDescent="0.5">
      <c r="C71" s="4"/>
      <c r="D71" s="5"/>
      <c r="E71" s="5"/>
      <c r="F71" s="18"/>
      <c r="G71" s="18"/>
      <c r="H71" s="18"/>
      <c r="I71" s="18"/>
      <c r="J71" s="18" t="s">
        <v>59</v>
      </c>
      <c r="K71" s="18"/>
      <c r="L71" s="55" t="s">
        <v>32</v>
      </c>
      <c r="M71" s="55"/>
      <c r="N71" s="55"/>
      <c r="O71" s="55"/>
      <c r="P71" s="55"/>
      <c r="Q71" s="18"/>
    </row>
    <row r="72" spans="3:17" ht="28.8" thickBot="1" x14ac:dyDescent="0.5">
      <c r="C72" s="6" t="s">
        <v>41</v>
      </c>
      <c r="D72" s="56" t="e">
        <f>ROUNDDOWN(1-(E70/D70),2)</f>
        <v>#N/A</v>
      </c>
      <c r="E72" s="57"/>
      <c r="F72" s="18"/>
      <c r="G72" s="29"/>
      <c r="H72" s="18"/>
      <c r="I72" s="18" t="s">
        <v>56</v>
      </c>
      <c r="J72" s="18">
        <f>D78</f>
        <v>2.09</v>
      </c>
      <c r="K72" s="18"/>
      <c r="L72" s="18" t="s">
        <v>33</v>
      </c>
      <c r="M72" s="30">
        <f>(($D$69*(($E$67+$E$62)*3.6/45))*D79)+M61-M64-M69</f>
        <v>378.19901123595537</v>
      </c>
      <c r="N72" s="18"/>
      <c r="O72" s="18"/>
      <c r="P72" s="18"/>
      <c r="Q72" s="18"/>
    </row>
    <row r="73" spans="3:17" x14ac:dyDescent="0.45">
      <c r="C73" s="7"/>
      <c r="D73" s="7"/>
      <c r="E73" s="7"/>
      <c r="F73" s="18"/>
      <c r="G73" s="18"/>
      <c r="H73" s="18"/>
      <c r="I73" s="18" t="s">
        <v>57</v>
      </c>
      <c r="J73" s="18">
        <f>D79</f>
        <v>5.97</v>
      </c>
      <c r="K73" s="18"/>
      <c r="L73" s="18"/>
      <c r="M73" s="18"/>
      <c r="N73" s="18"/>
      <c r="O73" s="18"/>
      <c r="P73" s="18"/>
      <c r="Q73" s="18"/>
    </row>
    <row r="74" spans="3:17" x14ac:dyDescent="0.45">
      <c r="C74" s="8" t="s">
        <v>7</v>
      </c>
      <c r="D74" s="9">
        <v>3600</v>
      </c>
      <c r="E74" s="10" t="s">
        <v>12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3:17" x14ac:dyDescent="0.45">
      <c r="C75" s="11"/>
      <c r="D75" s="12"/>
      <c r="E75" s="13"/>
      <c r="F75" s="18"/>
      <c r="G75" s="18"/>
      <c r="H75" s="18"/>
      <c r="I75" s="18" t="e">
        <f>VLOOKUP(E61,I72:J73,2,0)</f>
        <v>#N/A</v>
      </c>
      <c r="J75" s="18"/>
      <c r="K75" s="18" t="e">
        <f>VLOOKUP(E61,I77:J78,2,0)</f>
        <v>#N/A</v>
      </c>
      <c r="L75" s="18"/>
      <c r="M75" s="18"/>
      <c r="N75" s="18"/>
      <c r="O75" s="18"/>
      <c r="P75" s="18"/>
      <c r="Q75" s="31"/>
    </row>
    <row r="76" spans="3:17" x14ac:dyDescent="0.45">
      <c r="C76" s="11" t="s">
        <v>9</v>
      </c>
      <c r="D76" s="62">
        <v>2.5030000000000001</v>
      </c>
      <c r="E76" s="13" t="s">
        <v>10</v>
      </c>
      <c r="F76" s="18"/>
      <c r="G76" s="18"/>
      <c r="H76" s="18"/>
      <c r="I76" s="18"/>
      <c r="J76" s="18" t="s">
        <v>58</v>
      </c>
      <c r="K76" s="18"/>
      <c r="L76" s="18"/>
      <c r="M76" s="18"/>
      <c r="N76" s="18"/>
      <c r="O76" s="18"/>
      <c r="P76" s="18"/>
      <c r="Q76" s="18"/>
    </row>
    <row r="77" spans="3:17" x14ac:dyDescent="0.45">
      <c r="C77" s="11"/>
      <c r="D77" s="46">
        <v>0.52600000000000002</v>
      </c>
      <c r="E77" s="13" t="s">
        <v>11</v>
      </c>
      <c r="F77" s="18"/>
      <c r="G77" s="18"/>
      <c r="H77" s="18"/>
      <c r="I77" s="18" t="s">
        <v>56</v>
      </c>
      <c r="J77" s="18">
        <v>45</v>
      </c>
      <c r="K77" s="18"/>
      <c r="L77" s="18"/>
      <c r="M77" s="18"/>
      <c r="N77" s="18"/>
      <c r="O77" s="18"/>
      <c r="P77" s="18"/>
      <c r="Q77" s="18"/>
    </row>
    <row r="78" spans="3:17" x14ac:dyDescent="0.45">
      <c r="C78" s="11"/>
      <c r="D78" s="12">
        <v>2.09</v>
      </c>
      <c r="E78" s="25" t="s">
        <v>54</v>
      </c>
      <c r="F78" s="18"/>
      <c r="G78" s="18"/>
      <c r="H78" s="18"/>
      <c r="I78" s="18" t="s">
        <v>57</v>
      </c>
      <c r="J78" s="18">
        <v>100</v>
      </c>
      <c r="K78" s="18"/>
      <c r="L78" s="18"/>
      <c r="M78" s="18"/>
      <c r="N78" s="18"/>
      <c r="O78" s="18"/>
      <c r="P78" s="18"/>
      <c r="Q78" s="18"/>
    </row>
    <row r="79" spans="3:17" x14ac:dyDescent="0.45">
      <c r="C79" s="14"/>
      <c r="D79" s="15">
        <v>5.97</v>
      </c>
      <c r="E79" s="24" t="s">
        <v>55</v>
      </c>
      <c r="F79" s="18"/>
      <c r="G79" s="18"/>
      <c r="H79" s="18"/>
      <c r="I79" s="18"/>
      <c r="J79" s="18" t="s">
        <v>15</v>
      </c>
      <c r="K79" s="18"/>
      <c r="L79" s="18"/>
      <c r="M79" s="18"/>
      <c r="N79" s="18"/>
      <c r="O79" s="18"/>
      <c r="P79" s="18"/>
      <c r="Q79" s="18"/>
    </row>
    <row r="80" spans="3:17" x14ac:dyDescent="0.45">
      <c r="C80" s="18"/>
      <c r="D80" s="18"/>
      <c r="E80" s="18"/>
      <c r="I80" s="18" t="s">
        <v>56</v>
      </c>
      <c r="J80">
        <v>0.38400000000000001</v>
      </c>
    </row>
    <row r="81" spans="9:10" x14ac:dyDescent="0.45">
      <c r="I81" s="18" t="s">
        <v>57</v>
      </c>
      <c r="J81">
        <v>0.17280000000000001</v>
      </c>
    </row>
  </sheetData>
  <mergeCells count="12">
    <mergeCell ref="D43:E43"/>
    <mergeCell ref="C53:E53"/>
    <mergeCell ref="C1:E1"/>
    <mergeCell ref="D16:E16"/>
    <mergeCell ref="C25:E25"/>
    <mergeCell ref="D38:E38"/>
    <mergeCell ref="D41:E41"/>
    <mergeCell ref="L62:M62"/>
    <mergeCell ref="L65:M65"/>
    <mergeCell ref="D69:E69"/>
    <mergeCell ref="L71:P71"/>
    <mergeCell ref="D72:E72"/>
  </mergeCells>
  <phoneticPr fontId="2"/>
  <dataValidations count="1">
    <dataValidation type="list" allowBlank="1" showInputMessage="1" showErrorMessage="1" sqref="E61" xr:uid="{B7FDB871-3A38-47AF-82B7-B22EE9BE105C}">
      <formula1>$I$72:$I$73</formula1>
    </dataValidation>
  </dataValidations>
  <pageMargins left="0.7" right="0.7" top="0.75" bottom="0.75" header="0.3" footer="0.3"/>
  <pageSetup paperSize="9" scale="70" fitToHeight="0" orientation="portrait" r:id="rId1"/>
  <rowBreaks count="2" manualBreakCount="2">
    <brk id="23" min="2" max="4" man="1"/>
    <brk id="51" min="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1"/>
  <sheetViews>
    <sheetView view="pageBreakPreview" topLeftCell="A67" zoomScale="84" zoomScaleNormal="85" zoomScaleSheetLayoutView="84" workbookViewId="0">
      <selection activeCell="Q20" sqref="Q20"/>
    </sheetView>
  </sheetViews>
  <sheetFormatPr defaultRowHeight="18" x14ac:dyDescent="0.45"/>
  <cols>
    <col min="1" max="1" width="4.09765625" style="22" customWidth="1"/>
    <col min="2" max="2" width="4.59765625" style="22" customWidth="1"/>
    <col min="3" max="3" width="39.09765625" customWidth="1"/>
    <col min="4" max="4" width="35.3984375" bestFit="1" customWidth="1"/>
    <col min="5" max="5" width="40.3984375" customWidth="1"/>
    <col min="6" max="6" width="4" customWidth="1"/>
    <col min="7" max="7" width="13" hidden="1" customWidth="1"/>
    <col min="8" max="8" width="15.5" hidden="1" customWidth="1"/>
    <col min="9" max="9" width="13" hidden="1" customWidth="1"/>
    <col min="10" max="11" width="9" hidden="1" customWidth="1"/>
    <col min="12" max="12" width="41.59765625" hidden="1" customWidth="1"/>
    <col min="13" max="14" width="15.59765625" hidden="1" customWidth="1"/>
    <col min="15" max="16" width="9" hidden="1" customWidth="1"/>
    <col min="17" max="22" width="9" style="22"/>
  </cols>
  <sheetData>
    <row r="1" spans="3:17" ht="50.1" customHeight="1" x14ac:dyDescent="0.45">
      <c r="C1" s="60" t="s">
        <v>87</v>
      </c>
      <c r="D1" s="61"/>
      <c r="E1" s="61"/>
      <c r="F1" s="4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3:17" ht="30" customHeight="1" x14ac:dyDescent="0.45">
      <c r="C2" s="19" t="s">
        <v>35</v>
      </c>
      <c r="D2" s="26"/>
      <c r="E2" s="26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3:17" ht="22.5" customHeight="1" x14ac:dyDescent="0.45">
      <c r="C3" s="20" t="s">
        <v>40</v>
      </c>
      <c r="D3" s="26"/>
      <c r="E3" s="2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3:17" ht="17.25" customHeight="1" x14ac:dyDescent="0.45">
      <c r="C4" s="20"/>
      <c r="D4" s="26"/>
      <c r="E4" s="2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3:17" x14ac:dyDescent="0.45">
      <c r="C5" s="21"/>
      <c r="D5" s="27" t="s">
        <v>2</v>
      </c>
      <c r="E5" s="27" t="s">
        <v>3</v>
      </c>
      <c r="F5" s="3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3:17" x14ac:dyDescent="0.45">
      <c r="C6" s="21" t="s">
        <v>4</v>
      </c>
      <c r="D6" s="23" t="s">
        <v>60</v>
      </c>
      <c r="E6" s="23" t="s">
        <v>69</v>
      </c>
      <c r="F6" s="3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3:17" x14ac:dyDescent="0.45">
      <c r="C7" s="1" t="s">
        <v>1</v>
      </c>
      <c r="D7" s="23" t="s">
        <v>61</v>
      </c>
      <c r="E7" s="23" t="s">
        <v>70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3:17" x14ac:dyDescent="0.45">
      <c r="C8" s="1" t="s">
        <v>0</v>
      </c>
      <c r="D8" s="23" t="s">
        <v>62</v>
      </c>
      <c r="E8" s="23" t="s">
        <v>71</v>
      </c>
      <c r="F8" s="18"/>
      <c r="G8" s="3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3:17" x14ac:dyDescent="0.45">
      <c r="C9" s="1" t="s">
        <v>63</v>
      </c>
      <c r="D9" s="43" t="s">
        <v>68</v>
      </c>
      <c r="E9" s="23">
        <v>5.8</v>
      </c>
      <c r="F9" s="18"/>
      <c r="G9" s="3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3:17" x14ac:dyDescent="0.45">
      <c r="C10" s="1" t="s">
        <v>65</v>
      </c>
      <c r="D10" s="23">
        <v>7.66</v>
      </c>
      <c r="E10" s="23">
        <v>9.8000000000000007</v>
      </c>
      <c r="F10" s="18"/>
      <c r="G10" s="3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3:17" x14ac:dyDescent="0.45">
      <c r="C11" s="1" t="s">
        <v>66</v>
      </c>
      <c r="D11" s="23">
        <v>0.94599999999999995</v>
      </c>
      <c r="E11" s="23">
        <v>3.77</v>
      </c>
      <c r="F11" s="18"/>
      <c r="G11" s="29"/>
      <c r="H11" s="29"/>
      <c r="I11" s="18"/>
      <c r="J11" s="18"/>
      <c r="K11" s="18"/>
      <c r="L11" s="18"/>
      <c r="M11" s="18"/>
      <c r="N11" s="18"/>
      <c r="O11" s="18"/>
      <c r="P11" s="18"/>
      <c r="Q11" s="18"/>
    </row>
    <row r="12" spans="3:17" x14ac:dyDescent="0.45">
      <c r="C12" s="1" t="s">
        <v>6</v>
      </c>
      <c r="D12" s="27">
        <v>3600</v>
      </c>
      <c r="E12" s="2">
        <f>E13/E10</f>
        <v>2813.8775510204077</v>
      </c>
      <c r="F12" s="18"/>
      <c r="G12" s="35"/>
      <c r="H12" s="35"/>
      <c r="I12" s="18"/>
      <c r="J12" s="18"/>
      <c r="K12" s="18"/>
      <c r="L12" s="18"/>
      <c r="M12" s="18"/>
      <c r="N12" s="18"/>
      <c r="O12" s="18"/>
      <c r="P12" s="18"/>
      <c r="Q12" s="18"/>
    </row>
    <row r="13" spans="3:17" x14ac:dyDescent="0.45">
      <c r="C13" s="1" t="s">
        <v>36</v>
      </c>
      <c r="D13" s="2">
        <f>D10*D12</f>
        <v>27576</v>
      </c>
      <c r="E13" s="3">
        <f>D13</f>
        <v>27576</v>
      </c>
      <c r="F13" s="18"/>
      <c r="G13" s="35"/>
      <c r="H13" s="35"/>
      <c r="I13" s="18"/>
      <c r="J13" s="18"/>
      <c r="K13" s="18"/>
      <c r="L13" s="18"/>
      <c r="M13" s="18"/>
      <c r="N13" s="18"/>
      <c r="O13" s="18"/>
      <c r="P13" s="18"/>
      <c r="Q13" s="18"/>
    </row>
    <row r="14" spans="3:17" x14ac:dyDescent="0.45">
      <c r="C14" s="1" t="s">
        <v>5</v>
      </c>
      <c r="D14" s="2">
        <f>D11*D12*D19</f>
        <v>8524.2168000000001</v>
      </c>
      <c r="E14" s="2">
        <f>E11*E12*D20</f>
        <v>5579.9754612244897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3:17" ht="18.600000000000001" thickBot="1" x14ac:dyDescent="0.5">
      <c r="C15" s="4"/>
      <c r="D15" s="5"/>
      <c r="E15" s="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3:17" ht="28.8" thickBot="1" x14ac:dyDescent="0.5">
      <c r="C16" s="6" t="s">
        <v>41</v>
      </c>
      <c r="D16" s="56">
        <f>ROUNDDOWN(1-(E14/D14),2)</f>
        <v>0.34</v>
      </c>
      <c r="E16" s="5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3:17" x14ac:dyDescent="0.45">
      <c r="C17" s="7"/>
      <c r="D17" s="7"/>
      <c r="E17" s="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3:17" x14ac:dyDescent="0.45">
      <c r="C18" s="8" t="s">
        <v>6</v>
      </c>
      <c r="D18" s="9">
        <f>24*30*5</f>
        <v>3600</v>
      </c>
      <c r="E18" s="10" t="s">
        <v>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3:17" x14ac:dyDescent="0.45">
      <c r="C19" s="11" t="s">
        <v>9</v>
      </c>
      <c r="D19" s="62">
        <v>2.5030000000000001</v>
      </c>
      <c r="E19" s="13" t="s">
        <v>10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3:17" x14ac:dyDescent="0.45">
      <c r="C20" s="14"/>
      <c r="D20" s="44">
        <v>0.52600000000000002</v>
      </c>
      <c r="E20" s="16" t="s">
        <v>11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3:17" x14ac:dyDescent="0.45">
      <c r="C21" s="12"/>
      <c r="D21" s="12"/>
      <c r="E21" s="45" t="s">
        <v>67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3:17" x14ac:dyDescent="0.45">
      <c r="C22" s="18"/>
      <c r="D22" s="12"/>
      <c r="E22" s="50" t="s">
        <v>64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3:17" x14ac:dyDescent="0.45">
      <c r="C23" s="18"/>
      <c r="D23" s="12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3:17" ht="18.75" customHeight="1" x14ac:dyDescent="0.45">
      <c r="C24" s="7"/>
      <c r="D24" s="7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3:17" ht="49.5" customHeight="1" x14ac:dyDescent="0.45">
      <c r="C25" s="60" t="s">
        <v>87</v>
      </c>
      <c r="D25" s="61"/>
      <c r="E25" s="61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3:17" ht="24.75" customHeight="1" x14ac:dyDescent="0.45">
      <c r="C26" s="19" t="s">
        <v>37</v>
      </c>
      <c r="D26" s="26"/>
      <c r="E26" s="2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3:17" ht="22.5" customHeight="1" x14ac:dyDescent="0.45">
      <c r="C27" s="20" t="s">
        <v>38</v>
      </c>
      <c r="D27" s="26"/>
      <c r="E27" s="2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3:17" ht="23.4" x14ac:dyDescent="0.45">
      <c r="C28" s="20"/>
      <c r="D28" s="26"/>
      <c r="E28" s="26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3:17" x14ac:dyDescent="0.45">
      <c r="C29" s="21"/>
      <c r="D29" s="27" t="s">
        <v>2</v>
      </c>
      <c r="E29" s="27" t="s">
        <v>3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3:17" x14ac:dyDescent="0.45">
      <c r="C30" s="21" t="s">
        <v>4</v>
      </c>
      <c r="D30" s="23" t="s">
        <v>73</v>
      </c>
      <c r="E30" s="23" t="s">
        <v>84</v>
      </c>
      <c r="F30" s="18"/>
      <c r="G30" s="3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3:17" x14ac:dyDescent="0.45">
      <c r="C31" s="1" t="s">
        <v>1</v>
      </c>
      <c r="D31" s="23" t="s">
        <v>74</v>
      </c>
      <c r="E31" s="23" t="s">
        <v>85</v>
      </c>
      <c r="F31" s="18"/>
      <c r="G31" s="18"/>
      <c r="H31" s="18" t="s">
        <v>49</v>
      </c>
      <c r="I31" s="18">
        <v>860</v>
      </c>
      <c r="J31" s="18" t="s">
        <v>50</v>
      </c>
      <c r="K31" s="18"/>
      <c r="L31" s="18"/>
      <c r="M31" s="18"/>
      <c r="N31" s="18"/>
      <c r="O31" s="18"/>
      <c r="P31" s="18"/>
      <c r="Q31" s="18"/>
    </row>
    <row r="32" spans="3:17" x14ac:dyDescent="0.45">
      <c r="C32" s="1" t="s">
        <v>0</v>
      </c>
      <c r="D32" s="23" t="s">
        <v>75</v>
      </c>
      <c r="E32" s="23" t="s">
        <v>86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3:17" x14ac:dyDescent="0.45">
      <c r="C33" s="1" t="s">
        <v>76</v>
      </c>
      <c r="D33" s="43" t="s">
        <v>68</v>
      </c>
      <c r="E33" s="23">
        <v>3.4</v>
      </c>
      <c r="F33" s="18"/>
      <c r="G33" s="18"/>
      <c r="H33" s="18"/>
      <c r="I33" s="18">
        <f>E34*(90-9)</f>
        <v>29970</v>
      </c>
      <c r="J33" s="18" t="s">
        <v>72</v>
      </c>
      <c r="K33" s="18"/>
      <c r="L33" s="18"/>
      <c r="M33" s="18"/>
      <c r="N33" s="18"/>
      <c r="O33" s="18"/>
      <c r="P33" s="18"/>
      <c r="Q33" s="18"/>
    </row>
    <row r="34" spans="3:17" x14ac:dyDescent="0.45">
      <c r="C34" s="1" t="s">
        <v>52</v>
      </c>
      <c r="D34" s="43" t="s">
        <v>68</v>
      </c>
      <c r="E34" s="23">
        <v>370</v>
      </c>
      <c r="F34" s="18"/>
      <c r="G34" s="18"/>
      <c r="H34" s="18">
        <f>I33/(D36*I31)</f>
        <v>0.78950695988451125</v>
      </c>
      <c r="I34" s="42">
        <f>I33/(E35*I31)</f>
        <v>7.7441860465116283</v>
      </c>
      <c r="J34" s="18" t="s">
        <v>51</v>
      </c>
      <c r="K34" s="18"/>
      <c r="L34" s="18"/>
      <c r="M34" s="18"/>
      <c r="N34" s="18"/>
      <c r="O34" s="18"/>
      <c r="P34" s="18"/>
      <c r="Q34" s="18"/>
    </row>
    <row r="35" spans="3:17" x14ac:dyDescent="0.45">
      <c r="C35" s="1" t="s">
        <v>77</v>
      </c>
      <c r="D35" s="43" t="s">
        <v>68</v>
      </c>
      <c r="E35" s="23">
        <v>4.5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3:17" x14ac:dyDescent="0.45">
      <c r="C36" s="1" t="s">
        <v>78</v>
      </c>
      <c r="D36" s="23">
        <v>44.14</v>
      </c>
      <c r="E36" s="23">
        <v>1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3:17" x14ac:dyDescent="0.45">
      <c r="C37" s="1" t="s">
        <v>79</v>
      </c>
      <c r="D37" s="23">
        <v>4.29</v>
      </c>
      <c r="E37" s="23">
        <v>1.5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3:17" x14ac:dyDescent="0.45">
      <c r="C38" s="1" t="s">
        <v>47</v>
      </c>
      <c r="D38" s="54">
        <v>365</v>
      </c>
      <c r="E38" s="54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3:17" x14ac:dyDescent="0.45">
      <c r="C39" s="1" t="s">
        <v>5</v>
      </c>
      <c r="D39" s="2">
        <f>D37*H34*D38*D45</f>
        <v>3094.3324312573104</v>
      </c>
      <c r="E39" s="2">
        <f>(E36*I34*(D38/2)*D46)+(E37*I34*(D38/2)*D46)</f>
        <v>1858.5078488372096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3:17" ht="18.600000000000001" thickBot="1" x14ac:dyDescent="0.5">
      <c r="C40" s="4"/>
      <c r="D40" s="5"/>
      <c r="E40" s="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3:17" ht="28.8" thickBot="1" x14ac:dyDescent="0.5">
      <c r="C41" s="6" t="s">
        <v>41</v>
      </c>
      <c r="D41" s="56">
        <f>ROUNDDOWN(1-(E39/D39),2)</f>
        <v>0.39</v>
      </c>
      <c r="E41" s="5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3:17" x14ac:dyDescent="0.45">
      <c r="C42" s="7"/>
      <c r="D42" s="7"/>
      <c r="E42" s="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3:17" x14ac:dyDescent="0.45">
      <c r="C43" s="8" t="s">
        <v>46</v>
      </c>
      <c r="D43" s="58" t="s">
        <v>48</v>
      </c>
      <c r="E43" s="5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3:17" x14ac:dyDescent="0.45">
      <c r="C44" s="11"/>
      <c r="D44" s="12"/>
      <c r="E44" s="13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3:17" x14ac:dyDescent="0.45">
      <c r="C45" s="11" t="s">
        <v>9</v>
      </c>
      <c r="D45" s="62">
        <v>2.5030000000000001</v>
      </c>
      <c r="E45" s="13" t="s">
        <v>10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3:17" x14ac:dyDescent="0.45">
      <c r="C46" s="14"/>
      <c r="D46" s="44">
        <v>0.52600000000000002</v>
      </c>
      <c r="E46" s="16" t="s">
        <v>11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3:17" x14ac:dyDescent="0.45">
      <c r="C47" s="12"/>
      <c r="D47" s="46"/>
      <c r="E47" s="45" t="s">
        <v>83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3:17" x14ac:dyDescent="0.45">
      <c r="C48" s="7"/>
      <c r="D48" s="7"/>
      <c r="E48" s="17" t="s">
        <v>80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3:17" x14ac:dyDescent="0.45">
      <c r="C49" s="7"/>
      <c r="D49" s="7"/>
      <c r="E49" s="17" t="s">
        <v>81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3:17" x14ac:dyDescent="0.45">
      <c r="C50" s="7"/>
      <c r="D50" s="7"/>
      <c r="E50" s="17" t="s">
        <v>82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3:17" x14ac:dyDescent="0.45">
      <c r="C51" s="7"/>
      <c r="D51" s="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3:17" x14ac:dyDescent="0.45">
      <c r="C52" s="7"/>
      <c r="D52" s="7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3:17" ht="44.25" customHeight="1" x14ac:dyDescent="0.45">
      <c r="C53" s="60" t="s">
        <v>87</v>
      </c>
      <c r="D53" s="61"/>
      <c r="E53" s="61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3:17" ht="19.5" customHeight="1" x14ac:dyDescent="0.45">
      <c r="C54" s="19" t="s">
        <v>39</v>
      </c>
      <c r="D54" s="26"/>
      <c r="E54" s="26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3:17" ht="19.5" customHeight="1" x14ac:dyDescent="0.45">
      <c r="C55" s="20" t="s">
        <v>38</v>
      </c>
      <c r="D55" s="26"/>
      <c r="E55" s="26"/>
      <c r="F55" s="18"/>
      <c r="G55" s="18"/>
      <c r="H55" s="18"/>
      <c r="I55" s="18"/>
      <c r="J55" s="18"/>
      <c r="K55" s="18"/>
      <c r="L55" s="18" t="s">
        <v>34</v>
      </c>
      <c r="M55" s="18"/>
      <c r="N55" s="18"/>
      <c r="O55" s="18"/>
      <c r="P55" s="18"/>
      <c r="Q55" s="18"/>
    </row>
    <row r="56" spans="3:17" ht="23.4" x14ac:dyDescent="0.45">
      <c r="C56" s="26"/>
      <c r="D56" s="26"/>
      <c r="E56" s="26"/>
      <c r="F56" s="18"/>
      <c r="G56" s="18"/>
      <c r="H56" s="18"/>
      <c r="I56" s="18"/>
      <c r="J56" s="18"/>
      <c r="K56" s="18"/>
      <c r="L56" s="37" t="s">
        <v>23</v>
      </c>
      <c r="M56" s="37"/>
      <c r="N56" s="18"/>
      <c r="O56" s="18"/>
      <c r="P56" s="18"/>
      <c r="Q56" s="18"/>
    </row>
    <row r="57" spans="3:17" x14ac:dyDescent="0.45">
      <c r="C57" s="21"/>
      <c r="D57" s="27" t="s">
        <v>2</v>
      </c>
      <c r="E57" s="27" t="s">
        <v>3</v>
      </c>
      <c r="F57" s="18"/>
      <c r="G57" s="18"/>
      <c r="H57" s="18"/>
      <c r="I57" s="18"/>
      <c r="J57" s="18"/>
      <c r="K57" s="18"/>
      <c r="L57" s="18" t="s">
        <v>24</v>
      </c>
      <c r="M57" s="18">
        <f>H70*3.6</f>
        <v>17.28</v>
      </c>
      <c r="N57" s="18"/>
      <c r="O57" s="18"/>
      <c r="P57" s="18"/>
      <c r="Q57" s="18"/>
    </row>
    <row r="58" spans="3:17" ht="28.8" x14ac:dyDescent="0.45">
      <c r="C58" s="41" t="s">
        <v>94</v>
      </c>
      <c r="D58" s="23" t="s">
        <v>73</v>
      </c>
      <c r="E58" s="23" t="s">
        <v>95</v>
      </c>
      <c r="F58" s="18"/>
      <c r="G58" s="18"/>
      <c r="H58" s="18"/>
      <c r="I58" s="18"/>
      <c r="J58" s="18"/>
      <c r="K58" s="18"/>
      <c r="L58" s="18" t="s">
        <v>25</v>
      </c>
      <c r="M58" s="18">
        <f>M57/O61</f>
        <v>0.38400000000000001</v>
      </c>
      <c r="N58" s="18"/>
      <c r="O58" s="18"/>
      <c r="P58" s="18"/>
      <c r="Q58" s="18"/>
    </row>
    <row r="59" spans="3:17" ht="28.8" x14ac:dyDescent="0.45">
      <c r="C59" s="41" t="s">
        <v>88</v>
      </c>
      <c r="D59" s="23" t="s">
        <v>98</v>
      </c>
      <c r="E59" s="43" t="s">
        <v>43</v>
      </c>
      <c r="F59" s="18"/>
      <c r="G59" s="18"/>
      <c r="H59" s="18"/>
      <c r="I59" s="18"/>
      <c r="J59" s="18"/>
      <c r="K59" s="18"/>
      <c r="L59" s="18" t="s">
        <v>26</v>
      </c>
      <c r="M59" s="18">
        <f>M58*D69</f>
        <v>1382.4</v>
      </c>
      <c r="N59" s="18"/>
      <c r="O59" s="18"/>
      <c r="P59" s="18"/>
      <c r="Q59" s="18"/>
    </row>
    <row r="60" spans="3:17" ht="28.8" x14ac:dyDescent="0.45">
      <c r="C60" s="41" t="s">
        <v>89</v>
      </c>
      <c r="D60" s="23" t="s">
        <v>99</v>
      </c>
      <c r="E60" s="23" t="s">
        <v>96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3:17" ht="28.8" x14ac:dyDescent="0.45">
      <c r="C61" s="51" t="s">
        <v>102</v>
      </c>
      <c r="D61" s="43" t="s">
        <v>53</v>
      </c>
      <c r="E61" s="23" t="s">
        <v>56</v>
      </c>
      <c r="F61" s="18"/>
      <c r="G61" s="29" t="s">
        <v>16</v>
      </c>
      <c r="H61" s="18"/>
      <c r="I61" s="18"/>
      <c r="J61" s="18"/>
      <c r="K61" s="18"/>
      <c r="L61" s="18" t="s">
        <v>27</v>
      </c>
      <c r="M61" s="36">
        <f>D79*M59</f>
        <v>8252.9279999999999</v>
      </c>
      <c r="N61" s="18"/>
      <c r="O61" s="18">
        <v>45</v>
      </c>
      <c r="P61" s="18" t="s">
        <v>19</v>
      </c>
      <c r="Q61" s="18"/>
    </row>
    <row r="62" spans="3:17" ht="28.8" x14ac:dyDescent="0.45">
      <c r="C62" s="51" t="s">
        <v>103</v>
      </c>
      <c r="D62" s="23">
        <v>5.2</v>
      </c>
      <c r="E62" s="23">
        <v>44.2</v>
      </c>
      <c r="F62" s="18"/>
      <c r="G62" s="35" t="s">
        <v>17</v>
      </c>
      <c r="H62" s="18"/>
      <c r="I62" s="18"/>
      <c r="J62" s="18"/>
      <c r="K62" s="18"/>
      <c r="L62" s="52" t="s">
        <v>21</v>
      </c>
      <c r="M62" s="52"/>
      <c r="N62" s="18"/>
      <c r="O62" s="18"/>
      <c r="P62" s="18"/>
      <c r="Q62" s="18"/>
    </row>
    <row r="63" spans="3:17" ht="28.8" x14ac:dyDescent="0.45">
      <c r="C63" s="41" t="s">
        <v>90</v>
      </c>
      <c r="D63" s="23">
        <v>1</v>
      </c>
      <c r="E63" s="23">
        <v>1</v>
      </c>
      <c r="F63" s="18"/>
      <c r="G63" s="35" t="s">
        <v>18</v>
      </c>
      <c r="H63" s="18"/>
      <c r="I63" s="18"/>
      <c r="J63" s="18"/>
      <c r="K63" s="18"/>
      <c r="L63" s="18" t="s">
        <v>20</v>
      </c>
      <c r="M63" s="34">
        <f>1.2*D69</f>
        <v>4320</v>
      </c>
      <c r="N63" s="18"/>
      <c r="O63" s="18"/>
      <c r="P63" s="18"/>
      <c r="Q63" s="18"/>
    </row>
    <row r="64" spans="3:17" ht="28.8" x14ac:dyDescent="0.45">
      <c r="C64" s="41" t="s">
        <v>91</v>
      </c>
      <c r="D64" s="23" t="s">
        <v>42</v>
      </c>
      <c r="E64" s="23" t="s">
        <v>97</v>
      </c>
      <c r="F64" s="18"/>
      <c r="G64" s="18"/>
      <c r="H64" s="18"/>
      <c r="I64" s="18"/>
      <c r="J64" s="18"/>
      <c r="K64" s="18"/>
      <c r="L64" s="18" t="s">
        <v>22</v>
      </c>
      <c r="M64" s="34">
        <f>M63*D77</f>
        <v>2272.3200000000002</v>
      </c>
      <c r="N64" s="18"/>
      <c r="O64" s="18"/>
      <c r="P64" s="18"/>
      <c r="Q64" s="18"/>
    </row>
    <row r="65" spans="3:17" ht="28.8" x14ac:dyDescent="0.45">
      <c r="C65" s="41" t="s">
        <v>92</v>
      </c>
      <c r="D65" s="23" t="s">
        <v>100</v>
      </c>
      <c r="E65" s="43" t="s">
        <v>44</v>
      </c>
      <c r="F65" s="18"/>
      <c r="G65" s="18"/>
      <c r="H65" s="18"/>
      <c r="I65" s="18"/>
      <c r="J65" s="18"/>
      <c r="K65" s="18"/>
      <c r="L65" s="53" t="s">
        <v>28</v>
      </c>
      <c r="M65" s="53"/>
      <c r="N65" s="34"/>
      <c r="O65" s="18"/>
      <c r="P65" s="18"/>
      <c r="Q65" s="18"/>
    </row>
    <row r="66" spans="3:17" ht="28.8" x14ac:dyDescent="0.45">
      <c r="C66" s="41" t="s">
        <v>93</v>
      </c>
      <c r="D66" s="23" t="s">
        <v>101</v>
      </c>
      <c r="E66" s="23" t="s">
        <v>45</v>
      </c>
      <c r="F66" s="18"/>
      <c r="G66" s="18">
        <f>D62+(D67*D68)</f>
        <v>6.4020000000000001</v>
      </c>
      <c r="H66" s="18">
        <f>(E62+E67)/45000*3600</f>
        <v>4.8560000000000008</v>
      </c>
      <c r="I66" s="18">
        <f>(($E$67+$E$62)*3.6/45)</f>
        <v>4.8559999999999999</v>
      </c>
      <c r="J66" s="18"/>
      <c r="K66" s="18"/>
      <c r="L66" s="33" t="s">
        <v>29</v>
      </c>
      <c r="M66" s="18">
        <f>2.9*3.6</f>
        <v>10.44</v>
      </c>
      <c r="N66" s="18"/>
      <c r="O66" s="18"/>
      <c r="P66" s="18"/>
      <c r="Q66" s="18"/>
    </row>
    <row r="67" spans="3:17" ht="28.8" x14ac:dyDescent="0.45">
      <c r="C67" s="41" t="s">
        <v>104</v>
      </c>
      <c r="D67" s="23">
        <v>1.202</v>
      </c>
      <c r="E67" s="23">
        <v>16.5</v>
      </c>
      <c r="F67" s="18"/>
      <c r="G67" s="18"/>
      <c r="H67" s="18"/>
      <c r="I67" s="18"/>
      <c r="J67" s="18"/>
      <c r="K67" s="18"/>
      <c r="L67" s="18" t="s">
        <v>30</v>
      </c>
      <c r="M67" s="32">
        <f>M66/(0.89*45)</f>
        <v>0.26067415730337079</v>
      </c>
      <c r="N67" s="18"/>
      <c r="O67" s="18"/>
      <c r="P67" s="18"/>
      <c r="Q67" s="18"/>
    </row>
    <row r="68" spans="3:17" ht="28.8" x14ac:dyDescent="0.45">
      <c r="C68" s="41" t="s">
        <v>105</v>
      </c>
      <c r="D68" s="23">
        <v>1</v>
      </c>
      <c r="E68" s="23">
        <v>1</v>
      </c>
      <c r="F68" s="18"/>
      <c r="G68" s="18" t="s">
        <v>13</v>
      </c>
      <c r="H68" s="18" t="s">
        <v>15</v>
      </c>
      <c r="I68" s="18" t="s">
        <v>14</v>
      </c>
      <c r="J68" s="18"/>
      <c r="K68" s="18"/>
      <c r="L68" s="18" t="s">
        <v>26</v>
      </c>
      <c r="M68" s="28">
        <f>M67*D69</f>
        <v>938.42696629213481</v>
      </c>
      <c r="N68" s="18"/>
      <c r="O68" s="18"/>
      <c r="P68" s="18"/>
      <c r="Q68" s="18"/>
    </row>
    <row r="69" spans="3:17" x14ac:dyDescent="0.45">
      <c r="C69" s="1" t="s">
        <v>6</v>
      </c>
      <c r="D69" s="54">
        <v>3600</v>
      </c>
      <c r="E69" s="54"/>
      <c r="F69" s="18"/>
      <c r="G69" s="18"/>
      <c r="H69" s="18">
        <f>VLOOKUP(E61,I80:J81,2,0)</f>
        <v>0.38400000000000001</v>
      </c>
      <c r="I69" s="18">
        <f>10.44/(K75*89%)</f>
        <v>0.26067415730337079</v>
      </c>
      <c r="J69" s="18"/>
      <c r="K69" s="18"/>
      <c r="L69" s="18" t="s">
        <v>31</v>
      </c>
      <c r="M69" s="28">
        <f>M68*D79</f>
        <v>5602.4089887640448</v>
      </c>
      <c r="N69" s="18"/>
      <c r="O69" s="18"/>
      <c r="P69" s="18"/>
      <c r="Q69" s="18"/>
    </row>
    <row r="70" spans="3:17" x14ac:dyDescent="0.45">
      <c r="C70" s="1" t="s">
        <v>5</v>
      </c>
      <c r="D70" s="2">
        <f>G66*D69*D76</f>
        <v>57687.141600000003</v>
      </c>
      <c r="E70" s="2">
        <f>-($D$69*1.2)*$D$77+(($D$69*(($E$67+$E$62)*3.6/K75))+($H$69*$D$69)-($I$69*$D$69))*I75</f>
        <v>35192.127640449435</v>
      </c>
      <c r="F70" s="18"/>
      <c r="G70" s="18"/>
      <c r="H70" s="18">
        <v>4.8</v>
      </c>
      <c r="I70" s="18"/>
      <c r="J70" s="18"/>
      <c r="K70" s="18"/>
      <c r="L70" s="18"/>
      <c r="M70" s="18"/>
      <c r="N70" s="18"/>
      <c r="O70" s="18"/>
      <c r="P70" s="18"/>
      <c r="Q70" s="18"/>
    </row>
    <row r="71" spans="3:17" ht="18.600000000000001" thickBot="1" x14ac:dyDescent="0.5">
      <c r="C71" s="4"/>
      <c r="D71" s="5"/>
      <c r="E71" s="5"/>
      <c r="F71" s="18"/>
      <c r="G71" s="18"/>
      <c r="H71" s="18"/>
      <c r="I71" s="18"/>
      <c r="J71" s="18" t="s">
        <v>59</v>
      </c>
      <c r="K71" s="18"/>
      <c r="L71" s="55" t="s">
        <v>32</v>
      </c>
      <c r="M71" s="55"/>
      <c r="N71" s="55"/>
      <c r="O71" s="55"/>
      <c r="P71" s="55"/>
      <c r="Q71" s="18"/>
    </row>
    <row r="72" spans="3:17" ht="28.8" thickBot="1" x14ac:dyDescent="0.5">
      <c r="C72" s="6" t="s">
        <v>41</v>
      </c>
      <c r="D72" s="56">
        <f>ROUNDDOWN(1-(E70/D70),2)</f>
        <v>0.38</v>
      </c>
      <c r="E72" s="57"/>
      <c r="F72" s="18"/>
      <c r="G72" s="29"/>
      <c r="H72" s="18"/>
      <c r="I72" s="18" t="s">
        <v>56</v>
      </c>
      <c r="J72" s="18">
        <f>D78</f>
        <v>2.09</v>
      </c>
      <c r="K72" s="18"/>
      <c r="L72" s="18" t="s">
        <v>33</v>
      </c>
      <c r="M72" s="30">
        <f>(($D$69*(($E$67+$E$62)*3.6/45))*D79)+M61-M64-M69</f>
        <v>104743.35101123594</v>
      </c>
      <c r="N72" s="18"/>
      <c r="O72" s="18"/>
      <c r="P72" s="18"/>
      <c r="Q72" s="18"/>
    </row>
    <row r="73" spans="3:17" x14ac:dyDescent="0.45">
      <c r="C73" s="7"/>
      <c r="D73" s="7"/>
      <c r="E73" s="7"/>
      <c r="F73" s="18"/>
      <c r="G73" s="18"/>
      <c r="H73" s="18"/>
      <c r="I73" s="18" t="s">
        <v>57</v>
      </c>
      <c r="J73" s="18">
        <f>D79</f>
        <v>5.97</v>
      </c>
      <c r="K73" s="18"/>
      <c r="L73" s="18"/>
      <c r="M73" s="18"/>
      <c r="N73" s="18"/>
      <c r="O73" s="18"/>
      <c r="P73" s="18"/>
      <c r="Q73" s="18"/>
    </row>
    <row r="74" spans="3:17" x14ac:dyDescent="0.45">
      <c r="C74" s="8" t="s">
        <v>7</v>
      </c>
      <c r="D74" s="9">
        <v>3600</v>
      </c>
      <c r="E74" s="10" t="s">
        <v>12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3:17" x14ac:dyDescent="0.45">
      <c r="C75" s="11"/>
      <c r="D75" s="12"/>
      <c r="E75" s="13"/>
      <c r="F75" s="18"/>
      <c r="G75" s="18"/>
      <c r="H75" s="18"/>
      <c r="I75" s="18">
        <f>VLOOKUP(E61,I72:J73,2,0)</f>
        <v>2.09</v>
      </c>
      <c r="J75" s="18"/>
      <c r="K75" s="18">
        <f>VLOOKUP(E61,I77:J78,2,0)</f>
        <v>45</v>
      </c>
      <c r="L75" s="18"/>
      <c r="M75" s="18"/>
      <c r="N75" s="18"/>
      <c r="O75" s="18"/>
      <c r="P75" s="18"/>
      <c r="Q75" s="31"/>
    </row>
    <row r="76" spans="3:17" x14ac:dyDescent="0.45">
      <c r="C76" s="11" t="s">
        <v>9</v>
      </c>
      <c r="D76" s="62">
        <v>2.5030000000000001</v>
      </c>
      <c r="E76" s="13" t="s">
        <v>10</v>
      </c>
      <c r="F76" s="18"/>
      <c r="G76" s="18"/>
      <c r="H76" s="18"/>
      <c r="I76" s="18"/>
      <c r="J76" s="18" t="s">
        <v>58</v>
      </c>
      <c r="K76" s="18"/>
      <c r="L76" s="18"/>
      <c r="M76" s="18"/>
      <c r="N76" s="18"/>
      <c r="O76" s="18"/>
      <c r="P76" s="18"/>
      <c r="Q76" s="18"/>
    </row>
    <row r="77" spans="3:17" x14ac:dyDescent="0.45">
      <c r="C77" s="11"/>
      <c r="D77" s="46">
        <v>0.52600000000000002</v>
      </c>
      <c r="E77" s="13" t="s">
        <v>11</v>
      </c>
      <c r="F77" s="18"/>
      <c r="G77" s="18"/>
      <c r="H77" s="18"/>
      <c r="I77" s="18" t="s">
        <v>56</v>
      </c>
      <c r="J77" s="18">
        <v>45</v>
      </c>
      <c r="K77" s="18"/>
      <c r="L77" s="18"/>
      <c r="M77" s="18"/>
      <c r="N77" s="18"/>
      <c r="O77" s="18"/>
      <c r="P77" s="18"/>
      <c r="Q77" s="18"/>
    </row>
    <row r="78" spans="3:17" x14ac:dyDescent="0.45">
      <c r="C78" s="11"/>
      <c r="D78" s="12">
        <v>2.09</v>
      </c>
      <c r="E78" s="25" t="s">
        <v>54</v>
      </c>
      <c r="F78" s="18"/>
      <c r="G78" s="18"/>
      <c r="H78" s="18"/>
      <c r="I78" s="18" t="s">
        <v>57</v>
      </c>
      <c r="J78" s="18">
        <v>100</v>
      </c>
      <c r="K78" s="18"/>
      <c r="L78" s="18"/>
      <c r="M78" s="18"/>
      <c r="N78" s="18"/>
      <c r="O78" s="18"/>
      <c r="P78" s="18"/>
      <c r="Q78" s="18"/>
    </row>
    <row r="79" spans="3:17" x14ac:dyDescent="0.45">
      <c r="C79" s="14"/>
      <c r="D79" s="15">
        <v>5.97</v>
      </c>
      <c r="E79" s="24" t="s">
        <v>55</v>
      </c>
      <c r="F79" s="18"/>
      <c r="G79" s="18"/>
      <c r="H79" s="18"/>
      <c r="I79" s="18"/>
      <c r="J79" s="18" t="s">
        <v>15</v>
      </c>
      <c r="K79" s="18"/>
      <c r="L79" s="18"/>
      <c r="M79" s="18"/>
      <c r="N79" s="18"/>
      <c r="O79" s="18"/>
      <c r="P79" s="18"/>
      <c r="Q79" s="18"/>
    </row>
    <row r="80" spans="3:17" x14ac:dyDescent="0.45">
      <c r="C80" s="18"/>
      <c r="D80" s="18"/>
      <c r="E80" s="18"/>
      <c r="I80" s="18" t="s">
        <v>56</v>
      </c>
      <c r="J80">
        <v>0.38400000000000001</v>
      </c>
    </row>
    <row r="81" spans="9:10" x14ac:dyDescent="0.45">
      <c r="I81" s="18" t="s">
        <v>57</v>
      </c>
      <c r="J81">
        <v>0.17280000000000001</v>
      </c>
    </row>
  </sheetData>
  <mergeCells count="12">
    <mergeCell ref="C1:E1"/>
    <mergeCell ref="D16:E16"/>
    <mergeCell ref="C53:E53"/>
    <mergeCell ref="C25:E25"/>
    <mergeCell ref="D38:E38"/>
    <mergeCell ref="D41:E41"/>
    <mergeCell ref="D43:E43"/>
    <mergeCell ref="L62:M62"/>
    <mergeCell ref="L65:M65"/>
    <mergeCell ref="L71:P71"/>
    <mergeCell ref="D69:E69"/>
    <mergeCell ref="D72:E72"/>
  </mergeCells>
  <phoneticPr fontId="2"/>
  <dataValidations disablePrompts="1" count="1">
    <dataValidation type="list" allowBlank="1" showInputMessage="1" showErrorMessage="1" sqref="E61" xr:uid="{00000000-0002-0000-0000-000000000000}">
      <formula1>$I$72:$I$73</formula1>
    </dataValidation>
  </dataValidations>
  <pageMargins left="0.7" right="0.7" top="0.75" bottom="0.75" header="0.3" footer="0.3"/>
  <pageSetup paperSize="9" scale="70" fitToHeight="0" orientation="portrait" r:id="rId1"/>
  <rowBreaks count="2" manualBreakCount="2">
    <brk id="23" min="2" max="4" man="1"/>
    <brk id="51" min="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様式９</vt:lpstr>
      <vt:lpstr>記入例</vt:lpstr>
      <vt:lpstr>記入例!Print_Area</vt:lpstr>
      <vt:lpstr>様式９!Print_Area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能登 渉瑠</cp:lastModifiedBy>
  <cp:lastPrinted>2026-05-14T09:32:53Z</cp:lastPrinted>
  <dcterms:created xsi:type="dcterms:W3CDTF">2022-08-19T05:18:17Z</dcterms:created>
  <dcterms:modified xsi:type="dcterms:W3CDTF">2026-06-18T02:04:03Z</dcterms:modified>
</cp:coreProperties>
</file>