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korei-1\介護保険課\給付・認定係\介護給付\05-8 新総合事業\02_国保連関係（サービスコード、介護予防ケアマネジメント含む）\★訪問・通所　単位数判定シート\20210428\"/>
    </mc:Choice>
  </mc:AlternateContent>
  <bookViews>
    <workbookView xWindow="11595" yWindow="30" windowWidth="16695" windowHeight="12720"/>
  </bookViews>
  <sheets>
    <sheet name="判定シート(R3.4.1~)" sheetId="10" r:id="rId1"/>
    <sheet name="判定シート(~R3.3.31)" sheetId="9" r:id="rId2"/>
  </sheets>
  <definedNames>
    <definedName name="_xlnm.Print_Area" localSheetId="1">'判定シート(~R3.3.31)'!$A$1:$P$33</definedName>
  </definedNames>
  <calcPr calcId="162913"/>
</workbook>
</file>

<file path=xl/calcChain.xml><?xml version="1.0" encoding="utf-8"?>
<calcChain xmlns="http://schemas.openxmlformats.org/spreadsheetml/2006/main">
  <c r="Q16" i="10" l="1"/>
  <c r="Q8" i="10"/>
  <c r="Q17" i="10" l="1"/>
  <c r="H22" i="10" l="1"/>
  <c r="P24" i="9"/>
  <c r="S17" i="10" l="1"/>
  <c r="S18" i="10" s="1"/>
  <c r="S16" i="10"/>
  <c r="Q9" i="10"/>
  <c r="S8" i="10" s="1"/>
  <c r="P27" i="9"/>
  <c r="P26" i="9" s="1"/>
  <c r="G23" i="9"/>
  <c r="G24" i="9" s="1"/>
  <c r="G22" i="9"/>
  <c r="E20" i="9"/>
  <c r="E19" i="9"/>
  <c r="P14" i="9"/>
  <c r="G10" i="9"/>
  <c r="G9" i="9" s="1"/>
  <c r="G11" i="9" l="1"/>
  <c r="P13" i="9"/>
  <c r="P11" i="9"/>
  <c r="S9" i="10"/>
  <c r="S10" i="10" s="1"/>
  <c r="P10" i="9"/>
  <c r="P23" i="9"/>
  <c r="P28" i="9"/>
  <c r="P25" i="9"/>
  <c r="P15" i="9"/>
  <c r="P12" i="9"/>
  <c r="I22" i="10" l="1"/>
  <c r="I16" i="10"/>
  <c r="I17" i="10" s="1"/>
  <c r="I8" i="10"/>
  <c r="I9" i="10" l="1"/>
  <c r="I10" i="10" s="1"/>
  <c r="I18" i="10"/>
  <c r="G9" i="10"/>
  <c r="G17" i="10"/>
</calcChain>
</file>

<file path=xl/comments1.xml><?xml version="1.0" encoding="utf-8"?>
<comments xmlns="http://schemas.openxmlformats.org/spreadsheetml/2006/main">
  <authors>
    <author>0116.高橋　豪</author>
    <author>0232.岩瀬　永夢</author>
  </authors>
  <commentList>
    <comment ref="I8" authorId="0" shapeId="0">
      <text>
        <r>
          <rPr>
            <sz val="10"/>
            <color indexed="81"/>
            <rFont val="ＭＳ Ｐゴシック"/>
            <family val="3"/>
            <charset val="128"/>
          </rPr>
          <t xml:space="preserve">・利用回数に各単位数を乗じた単位数の合算となる場合は「回数」と表示
・各類型の利用上限を超えている場合、または、合算で月額上限を超えている場合に「月額」と表示。
</t>
        </r>
      </text>
    </comment>
    <comment ref="S8" authorId="0" shapeId="0">
      <text>
        <r>
          <rPr>
            <sz val="10"/>
            <color indexed="81"/>
            <rFont val="ＭＳ Ｐゴシック"/>
            <family val="3"/>
            <charset val="128"/>
          </rPr>
          <t xml:space="preserve">・利用回数に各単位数を乗じた単位数の合算となる場合は「回数」と表示
・各類型の利用上限を超えている場合、または、合算で月額上限を超えている場合に「月額」と表示。
</t>
        </r>
      </text>
    </comment>
    <comment ref="I9" authorId="1" shapeId="0">
      <text>
        <r>
          <rPr>
            <sz val="9"/>
            <color indexed="81"/>
            <rFont val="MS P ゴシック"/>
            <family val="3"/>
            <charset val="128"/>
          </rPr>
          <t xml:space="preserve">同一建物減算の適用事業所である場合、請求単位数と異なります。
</t>
        </r>
      </text>
    </comment>
    <comment ref="S9" authorId="1" shapeId="0">
      <text>
        <r>
          <rPr>
            <sz val="9"/>
            <color indexed="81"/>
            <rFont val="MS P ゴシック"/>
            <family val="3"/>
            <charset val="128"/>
          </rPr>
          <t xml:space="preserve">同一建物減算の適用事業所である場合、請求単位数と異なります。
</t>
        </r>
      </text>
    </comment>
    <comment ref="G10" authorId="1" shapeId="0">
      <text>
        <r>
          <rPr>
            <sz val="9"/>
            <color indexed="81"/>
            <rFont val="MS P ゴシック"/>
            <family val="3"/>
            <charset val="128"/>
          </rPr>
          <t>同一建物減算の対象事業所は○を選択してください。</t>
        </r>
      </text>
    </comment>
    <comment ref="Q10" authorId="1" shapeId="0">
      <text>
        <r>
          <rPr>
            <sz val="9"/>
            <color indexed="81"/>
            <rFont val="MS P ゴシック"/>
            <family val="3"/>
            <charset val="128"/>
          </rPr>
          <t>同一建物減算の対象事業所は○を選択してください。</t>
        </r>
      </text>
    </comment>
    <comment ref="S10" authorId="1" shapeId="0">
      <text>
        <r>
          <rPr>
            <sz val="9"/>
            <color indexed="81"/>
            <rFont val="MS P ゴシック"/>
            <family val="3"/>
            <charset val="128"/>
          </rPr>
          <t xml:space="preserve">同一建物減算適用後、請求単位数がマイナスとなる場合、０単位となります。
</t>
        </r>
      </text>
    </comment>
    <comment ref="I16" authorId="0" shapeId="0">
      <text>
        <r>
          <rPr>
            <sz val="10"/>
            <color indexed="81"/>
            <rFont val="ＭＳ Ｐゴシック"/>
            <family val="3"/>
            <charset val="128"/>
          </rPr>
          <t xml:space="preserve">・利用回数に各単位数を乗じた単位数の合算となる場合は「回数」と表示
・各類型の利用上限を超えている場合、または、合算で月額上限を超えている場合に「月額」と表示。
</t>
        </r>
      </text>
    </comment>
    <comment ref="S16" authorId="0" shapeId="0">
      <text>
        <r>
          <rPr>
            <sz val="10"/>
            <color indexed="81"/>
            <rFont val="ＭＳ Ｐゴシック"/>
            <family val="3"/>
            <charset val="128"/>
          </rPr>
          <t xml:space="preserve">・利用回数に各単位数を乗じた単位数の合算となる場合は「回数」と表示
・各類型の利用上限を超えている場合、または、合算で月額上限を超えている場合に「月額」と表示。
</t>
        </r>
      </text>
    </comment>
    <comment ref="I17" authorId="1" shapeId="0">
      <text>
        <r>
          <rPr>
            <sz val="9"/>
            <color indexed="81"/>
            <rFont val="MS P ゴシック"/>
            <family val="3"/>
            <charset val="128"/>
          </rPr>
          <t xml:space="preserve">同一建物減算の適用事業所である場合、請求単位数と異なります。
</t>
        </r>
      </text>
    </comment>
    <comment ref="S17" authorId="1" shapeId="0">
      <text>
        <r>
          <rPr>
            <sz val="9"/>
            <color indexed="81"/>
            <rFont val="MS P ゴシック"/>
            <family val="3"/>
            <charset val="128"/>
          </rPr>
          <t xml:space="preserve">同一建物減算の適用事業所である場合、請求単位数と異なります。
</t>
        </r>
      </text>
    </comment>
    <comment ref="G18" authorId="1" shapeId="0">
      <text>
        <r>
          <rPr>
            <sz val="9"/>
            <color indexed="81"/>
            <rFont val="MS P ゴシック"/>
            <family val="3"/>
            <charset val="128"/>
          </rPr>
          <t>同一建物減算の対象事業所は○を選択してください。</t>
        </r>
      </text>
    </comment>
    <comment ref="Q18" authorId="1" shapeId="0">
      <text>
        <r>
          <rPr>
            <sz val="9"/>
            <color indexed="81"/>
            <rFont val="MS P ゴシック"/>
            <family val="3"/>
            <charset val="128"/>
          </rPr>
          <t>同一建物減算の対象事業所は○を選択してください。</t>
        </r>
      </text>
    </comment>
    <comment ref="S18" authorId="1" shapeId="0">
      <text>
        <r>
          <rPr>
            <sz val="9"/>
            <color indexed="81"/>
            <rFont val="MS P ゴシック"/>
            <family val="3"/>
            <charset val="128"/>
          </rPr>
          <t>同一建物減算適用後、請求単位数がマイナスとなる場合、０単位となります。</t>
        </r>
      </text>
    </comment>
    <comment ref="G22" authorId="1" shapeId="0">
      <text>
        <r>
          <rPr>
            <sz val="9"/>
            <color indexed="81"/>
            <rFont val="MS P ゴシック"/>
            <family val="3"/>
            <charset val="128"/>
          </rPr>
          <t>同一建物減算の対象事業所は○を選択してください。</t>
        </r>
      </text>
    </comment>
    <comment ref="H22" authorId="1" shapeId="0">
      <text>
        <r>
          <rPr>
            <sz val="9"/>
            <color indexed="81"/>
            <rFont val="MS P ゴシック"/>
            <family val="3"/>
            <charset val="128"/>
          </rPr>
          <t>同一建物減算の適用事業所である場合、請求単位数と異なります。</t>
        </r>
      </text>
    </comment>
  </commentList>
</comments>
</file>

<file path=xl/comments2.xml><?xml version="1.0" encoding="utf-8"?>
<comments xmlns="http://schemas.openxmlformats.org/spreadsheetml/2006/main">
  <authors>
    <author>0116.高橋　豪</author>
  </authors>
  <commentList>
    <comment ref="G9" authorId="0" shapeId="0">
      <text>
        <r>
          <rPr>
            <sz val="10"/>
            <color indexed="81"/>
            <rFont val="ＭＳ Ｐゴシック"/>
            <family val="3"/>
            <charset val="128"/>
          </rPr>
          <t xml:space="preserve">下の回数判定が「月額」となった場合、「○」と表示。
</t>
        </r>
      </text>
    </comment>
    <comment ref="G10" authorId="0" shapeId="0">
      <text>
        <r>
          <rPr>
            <sz val="10"/>
            <color indexed="81"/>
            <rFont val="ＭＳ Ｐゴシック"/>
            <family val="3"/>
            <charset val="128"/>
          </rPr>
          <t xml:space="preserve">・利用回数に各単位数を乗じた単位数の合算となる場合は「回数」と表示
・各類型の利用上限を超えている場合、または、合算で月額上限を超えている場合に「月額」と表示。
</t>
        </r>
      </text>
    </comment>
    <comment ref="P10" authorId="0" shapeId="0">
      <text>
        <r>
          <rPr>
            <sz val="10"/>
            <color indexed="81"/>
            <rFont val="ＭＳ Ｐゴシック"/>
            <family val="3"/>
            <charset val="128"/>
          </rPr>
          <t>下の回数判定が「月相」などの月額となった場合、判定されたセルに「○」と表示</t>
        </r>
      </text>
    </comment>
    <comment ref="P14" authorId="0" shapeId="0">
      <text>
        <r>
          <rPr>
            <sz val="10"/>
            <color indexed="81"/>
            <rFont val="ＭＳ Ｐゴシック"/>
            <family val="3"/>
            <charset val="128"/>
          </rPr>
          <t xml:space="preserve">・利用回数に各単位数を乗じた単位数の合算となる場合は「回数」と表示
・各類型のみを利用している場合で、それぞれの利用上限を超えている場合は、月額を適用
・複数の類型を利用している場合で、いずれかの類型で利用上限を超えている場合は、利用した類型のうち最も単位数の大きい月額を適用
・複数の類型を利用している場合で、合算で月額上限を超えている場合は、通所介護相当型の月額を適用
※「月相」の表示は通所介護相当型の月額
　 「月短」の表示は時間短縮型の月額
 　「月相減」の表示は同一建物減算の通所介護相当型の月額
　 「月短減」の表示は同一建物減算の時間短縮型の月額
</t>
        </r>
      </text>
    </comment>
  </commentList>
</comments>
</file>

<file path=xl/sharedStrings.xml><?xml version="1.0" encoding="utf-8"?>
<sst xmlns="http://schemas.openxmlformats.org/spreadsheetml/2006/main" count="241" uniqueCount="46">
  <si>
    <t>●通所型サービス</t>
    <rPh sb="1" eb="3">
      <t>ツウショ</t>
    </rPh>
    <rPh sb="3" eb="4">
      <t>カタ</t>
    </rPh>
    <phoneticPr fontId="2"/>
  </si>
  <si>
    <t>1回あたりの単位</t>
    <rPh sb="1" eb="2">
      <t>カイ</t>
    </rPh>
    <rPh sb="6" eb="8">
      <t>タンイ</t>
    </rPh>
    <phoneticPr fontId="2"/>
  </si>
  <si>
    <t>利用上限</t>
    <rPh sb="0" eb="2">
      <t>リヨウ</t>
    </rPh>
    <rPh sb="2" eb="4">
      <t>ジョウゲン</t>
    </rPh>
    <phoneticPr fontId="2"/>
  </si>
  <si>
    <t>日額</t>
    <rPh sb="0" eb="2">
      <t>ニチガク</t>
    </rPh>
    <phoneticPr fontId="2"/>
  </si>
  <si>
    <t>月額</t>
    <rPh sb="0" eb="2">
      <t>ゲツガク</t>
    </rPh>
    <phoneticPr fontId="2"/>
  </si>
  <si>
    <t>-</t>
    <phoneticPr fontId="2"/>
  </si>
  <si>
    <t>●訪問型サービス</t>
    <rPh sb="1" eb="3">
      <t>ホウモン</t>
    </rPh>
    <rPh sb="3" eb="4">
      <t>カタ</t>
    </rPh>
    <phoneticPr fontId="2"/>
  </si>
  <si>
    <t>週１回</t>
    <rPh sb="0" eb="1">
      <t>シュウ</t>
    </rPh>
    <rPh sb="2" eb="3">
      <t>カイ</t>
    </rPh>
    <phoneticPr fontId="2"/>
  </si>
  <si>
    <t>45分未満</t>
    <rPh sb="2" eb="3">
      <t>フン</t>
    </rPh>
    <rPh sb="3" eb="5">
      <t>ミマン</t>
    </rPh>
    <phoneticPr fontId="2"/>
  </si>
  <si>
    <t>45～60分未満</t>
    <rPh sb="5" eb="6">
      <t>フン</t>
    </rPh>
    <rPh sb="6" eb="8">
      <t>ミマン</t>
    </rPh>
    <phoneticPr fontId="2"/>
  </si>
  <si>
    <t>60分以上</t>
    <rPh sb="2" eb="3">
      <t>フン</t>
    </rPh>
    <rPh sb="3" eb="5">
      <t>イジョウ</t>
    </rPh>
    <phoneticPr fontId="2"/>
  </si>
  <si>
    <t>週２回</t>
    <rPh sb="0" eb="1">
      <t>シュウ</t>
    </rPh>
    <rPh sb="2" eb="3">
      <t>カイ</t>
    </rPh>
    <phoneticPr fontId="2"/>
  </si>
  <si>
    <t>【週１回】</t>
    <rPh sb="1" eb="2">
      <t>シュウ</t>
    </rPh>
    <rPh sb="3" eb="4">
      <t>カイ</t>
    </rPh>
    <phoneticPr fontId="2"/>
  </si>
  <si>
    <t>【週２回】</t>
    <rPh sb="1" eb="2">
      <t>シュウ</t>
    </rPh>
    <rPh sb="3" eb="4">
      <t>カイ</t>
    </rPh>
    <phoneticPr fontId="2"/>
  </si>
  <si>
    <t>【週２回超】</t>
    <rPh sb="1" eb="2">
      <t>シュウ</t>
    </rPh>
    <rPh sb="3" eb="4">
      <t>カイ</t>
    </rPh>
    <rPh sb="4" eb="5">
      <t>コ</t>
    </rPh>
    <phoneticPr fontId="2"/>
  </si>
  <si>
    <t>総単位数</t>
    <rPh sb="0" eb="1">
      <t>ソウ</t>
    </rPh>
    <rPh sb="1" eb="3">
      <t>タンイ</t>
    </rPh>
    <rPh sb="3" eb="4">
      <t>スウ</t>
    </rPh>
    <phoneticPr fontId="2"/>
  </si>
  <si>
    <t>時間短縮型</t>
    <phoneticPr fontId="2"/>
  </si>
  <si>
    <t>要支援２</t>
    <phoneticPr fontId="2"/>
  </si>
  <si>
    <t>通所介護相当型</t>
    <phoneticPr fontId="2"/>
  </si>
  <si>
    <t>事業対象者、
要支援１</t>
    <phoneticPr fontId="2"/>
  </si>
  <si>
    <t>【事業対象者、要支援１】</t>
    <phoneticPr fontId="2"/>
  </si>
  <si>
    <t>【要支援２】</t>
    <phoneticPr fontId="2"/>
  </si>
  <si>
    <t>３回／月</t>
    <rPh sb="1" eb="2">
      <t>カイ</t>
    </rPh>
    <rPh sb="3" eb="4">
      <t>ツキ</t>
    </rPh>
    <phoneticPr fontId="2"/>
  </si>
  <si>
    <t>７回／月</t>
    <rPh sb="1" eb="2">
      <t>カイ</t>
    </rPh>
    <rPh sb="3" eb="4">
      <t>ツキ</t>
    </rPh>
    <phoneticPr fontId="2"/>
  </si>
  <si>
    <t>月額単位</t>
    <rPh sb="0" eb="2">
      <t>ゲツガク</t>
    </rPh>
    <rPh sb="2" eb="4">
      <t>タンイ</t>
    </rPh>
    <phoneticPr fontId="2"/>
  </si>
  <si>
    <t>４回／月</t>
    <rPh sb="1" eb="2">
      <t>カイ</t>
    </rPh>
    <rPh sb="3" eb="4">
      <t>ツキ</t>
    </rPh>
    <phoneticPr fontId="2"/>
  </si>
  <si>
    <t>８回／月</t>
    <rPh sb="1" eb="2">
      <t>カイ</t>
    </rPh>
    <rPh sb="3" eb="4">
      <t>ツキ</t>
    </rPh>
    <phoneticPr fontId="2"/>
  </si>
  <si>
    <t>利用回数</t>
    <rPh sb="0" eb="2">
      <t>リヨウ</t>
    </rPh>
    <rPh sb="2" eb="4">
      <t>カイスウ</t>
    </rPh>
    <phoneticPr fontId="2"/>
  </si>
  <si>
    <t>回数判定</t>
    <rPh sb="0" eb="2">
      <t>カイスウ</t>
    </rPh>
    <rPh sb="2" eb="4">
      <t>ハンテイ</t>
    </rPh>
    <phoneticPr fontId="2"/>
  </si>
  <si>
    <t>週２回超</t>
    <rPh sb="0" eb="1">
      <t>シュウ</t>
    </rPh>
    <rPh sb="2" eb="3">
      <t>カイ</t>
    </rPh>
    <rPh sb="3" eb="4">
      <t>コ</t>
    </rPh>
    <phoneticPr fontId="2"/>
  </si>
  <si>
    <t>月額</t>
    <phoneticPr fontId="2"/>
  </si>
  <si>
    <t>-</t>
  </si>
  <si>
    <t>総合事業　介護予防・生活支援サービス事業費　単位数判定シート</t>
    <rPh sb="0" eb="2">
      <t>ソウゴウ</t>
    </rPh>
    <rPh sb="2" eb="4">
      <t>ジギョウ</t>
    </rPh>
    <rPh sb="5" eb="7">
      <t>カイゴ</t>
    </rPh>
    <rPh sb="7" eb="9">
      <t>ヨボウ</t>
    </rPh>
    <rPh sb="10" eb="12">
      <t>セイカツ</t>
    </rPh>
    <rPh sb="12" eb="14">
      <t>シエン</t>
    </rPh>
    <rPh sb="18" eb="20">
      <t>ジギョウ</t>
    </rPh>
    <rPh sb="20" eb="21">
      <t>ヒ</t>
    </rPh>
    <rPh sb="22" eb="25">
      <t>タンイスウ</t>
    </rPh>
    <rPh sb="25" eb="27">
      <t>ハンテイ</t>
    </rPh>
    <phoneticPr fontId="2"/>
  </si>
  <si>
    <t>●訪問型独自サービス（A2）</t>
    <rPh sb="1" eb="4">
      <t>ホウモンガタ</t>
    </rPh>
    <rPh sb="4" eb="6">
      <t>ドクジ</t>
    </rPh>
    <phoneticPr fontId="2"/>
  </si>
  <si>
    <t>同一建物減算</t>
    <rPh sb="0" eb="6">
      <t>ドウイツタテモノゲンサン</t>
    </rPh>
    <phoneticPr fontId="2"/>
  </si>
  <si>
    <t>給付管理
単位数</t>
    <rPh sb="0" eb="4">
      <t>キュウフカンリ</t>
    </rPh>
    <rPh sb="5" eb="8">
      <t>タンイスウ</t>
    </rPh>
    <phoneticPr fontId="2"/>
  </si>
  <si>
    <t>請求単位数</t>
    <rPh sb="0" eb="2">
      <t>セイキュウ</t>
    </rPh>
    <rPh sb="2" eb="5">
      <t>タンイスウ</t>
    </rPh>
    <phoneticPr fontId="2"/>
  </si>
  <si>
    <t>４</t>
    <phoneticPr fontId="2"/>
  </si>
  <si>
    <t>３</t>
    <phoneticPr fontId="2"/>
  </si>
  <si>
    <t>８</t>
    <phoneticPr fontId="2"/>
  </si>
  <si>
    <t>７</t>
    <phoneticPr fontId="2"/>
  </si>
  <si>
    <t>同一建物減算</t>
    <rPh sb="0" eb="2">
      <t>ドウイツ</t>
    </rPh>
    <rPh sb="2" eb="6">
      <t>タテモノゲンサン</t>
    </rPh>
    <phoneticPr fontId="2"/>
  </si>
  <si>
    <t>同一建物
減算</t>
    <phoneticPr fontId="2"/>
  </si>
  <si>
    <t>【要支援２】</t>
    <rPh sb="1" eb="4">
      <t>ヨウシエン</t>
    </rPh>
    <phoneticPr fontId="2"/>
  </si>
  <si>
    <t>要支援２</t>
    <rPh sb="0" eb="3">
      <t>ヨウシエン</t>
    </rPh>
    <phoneticPr fontId="2"/>
  </si>
  <si>
    <t>●通所型サービス（A6）</t>
    <rPh sb="1" eb="3">
      <t>ツウショ</t>
    </rPh>
    <rPh sb="3" eb="4">
      <t>カタ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</si>
</sst>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&quot;単位&quot;"/>
    <numFmt numFmtId="177" formatCode="#,##0.00&quot;円&quot;"/>
    <numFmt numFmtId="178" formatCode="@&quot;回／月&quot;"/>
  </numFmts>
  <fonts count="12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0"/>
      <color indexed="81"/>
      <name val="ＭＳ Ｐゴシック"/>
      <family val="3"/>
      <charset val="128"/>
    </font>
    <font>
      <sz val="9"/>
      <color indexed="81"/>
      <name val="MS P 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98">
    <xf numFmtId="0" fontId="0" fillId="0" borderId="0" xfId="0">
      <alignment vertical="center"/>
    </xf>
    <xf numFmtId="0" fontId="0" fillId="5" borderId="10" xfId="0" applyFill="1" applyBorder="1" applyProtection="1">
      <alignment vertical="center"/>
      <protection locked="0"/>
    </xf>
    <xf numFmtId="0" fontId="8" fillId="0" borderId="0" xfId="0" applyFont="1" applyAlignment="1" applyProtection="1">
      <alignment vertical="center"/>
    </xf>
    <xf numFmtId="0" fontId="0" fillId="0" borderId="0" xfId="0" applyProtection="1">
      <alignment vertical="center"/>
    </xf>
    <xf numFmtId="0" fontId="9" fillId="0" borderId="0" xfId="0" applyFont="1" applyProtection="1">
      <alignment vertical="center"/>
    </xf>
    <xf numFmtId="0" fontId="0" fillId="0" borderId="0" xfId="0" applyBorder="1" applyAlignment="1" applyProtection="1">
      <alignment horizontal="left" vertical="center"/>
    </xf>
    <xf numFmtId="177" fontId="0" fillId="0" borderId="0" xfId="1" applyNumberFormat="1" applyFont="1" applyBorder="1" applyProtection="1">
      <alignment vertical="center"/>
    </xf>
    <xf numFmtId="0" fontId="4" fillId="0" borderId="0" xfId="0" applyFont="1" applyProtection="1">
      <alignment vertical="center"/>
    </xf>
    <xf numFmtId="0" fontId="3" fillId="0" borderId="0" xfId="0" applyFont="1" applyProtection="1">
      <alignment vertical="center"/>
    </xf>
    <xf numFmtId="0" fontId="0" fillId="0" borderId="0" xfId="0" applyFill="1" applyBorder="1" applyAlignment="1" applyProtection="1">
      <alignment horizontal="center" vertical="center"/>
    </xf>
    <xf numFmtId="0" fontId="0" fillId="0" borderId="9" xfId="0" applyFill="1" applyBorder="1" applyAlignment="1" applyProtection="1">
      <alignment horizontal="center" vertical="center"/>
    </xf>
    <xf numFmtId="0" fontId="0" fillId="2" borderId="1" xfId="0" applyFill="1" applyBorder="1" applyAlignment="1" applyProtection="1">
      <alignment horizontal="center" vertical="center" shrinkToFit="1"/>
    </xf>
    <xf numFmtId="0" fontId="0" fillId="2" borderId="10" xfId="0" applyFill="1" applyBorder="1" applyAlignment="1" applyProtection="1">
      <alignment horizontal="center" vertical="center"/>
    </xf>
    <xf numFmtId="0" fontId="0" fillId="3" borderId="1" xfId="0" applyFill="1" applyBorder="1" applyAlignment="1" applyProtection="1">
      <alignment horizontal="center" vertical="center" shrinkToFit="1"/>
    </xf>
    <xf numFmtId="0" fontId="0" fillId="3" borderId="10" xfId="0" applyFill="1" applyBorder="1" applyAlignment="1" applyProtection="1">
      <alignment horizontal="center" vertical="center"/>
    </xf>
    <xf numFmtId="0" fontId="0" fillId="0" borderId="4" xfId="0" applyBorder="1" applyAlignment="1" applyProtection="1">
      <alignment horizontal="center" vertical="center"/>
    </xf>
    <xf numFmtId="176" fontId="4" fillId="4" borderId="1" xfId="1" applyNumberFormat="1" applyFont="1" applyFill="1" applyBorder="1" applyAlignment="1" applyProtection="1">
      <alignment horizontal="center" vertical="center"/>
    </xf>
    <xf numFmtId="176" fontId="4" fillId="0" borderId="1" xfId="1" applyNumberFormat="1" applyFont="1" applyBorder="1" applyProtection="1">
      <alignment vertical="center"/>
    </xf>
    <xf numFmtId="176" fontId="5" fillId="0" borderId="4" xfId="1" applyNumberFormat="1" applyFont="1" applyBorder="1" applyAlignment="1" applyProtection="1">
      <alignment horizontal="center" vertical="center"/>
    </xf>
    <xf numFmtId="0" fontId="0" fillId="0" borderId="15" xfId="0" applyBorder="1" applyAlignment="1" applyProtection="1">
      <alignment horizontal="center" vertical="center" wrapText="1" shrinkToFit="1"/>
    </xf>
    <xf numFmtId="0" fontId="0" fillId="0" borderId="1" xfId="0" applyBorder="1" applyAlignment="1" applyProtection="1">
      <alignment horizontal="center" vertical="center" wrapText="1"/>
    </xf>
    <xf numFmtId="176" fontId="4" fillId="4" borderId="2" xfId="1" applyNumberFormat="1" applyFont="1" applyFill="1" applyBorder="1" applyAlignment="1" applyProtection="1">
      <alignment horizontal="center" vertical="center"/>
    </xf>
    <xf numFmtId="176" fontId="4" fillId="0" borderId="2" xfId="1" applyNumberFormat="1" applyFont="1" applyBorder="1" applyProtection="1">
      <alignment vertical="center"/>
    </xf>
    <xf numFmtId="176" fontId="5" fillId="0" borderId="5" xfId="1" applyNumberFormat="1" applyFont="1" applyBorder="1" applyAlignment="1" applyProtection="1">
      <alignment horizontal="center" vertical="center"/>
    </xf>
    <xf numFmtId="0" fontId="0" fillId="0" borderId="17" xfId="0" applyBorder="1" applyAlignment="1" applyProtection="1">
      <alignment horizontal="center" vertical="center" shrinkToFit="1"/>
    </xf>
    <xf numFmtId="0" fontId="0" fillId="0" borderId="1" xfId="0" applyFont="1" applyBorder="1" applyAlignment="1" applyProtection="1">
      <alignment horizontal="center" vertical="center"/>
    </xf>
    <xf numFmtId="0" fontId="6" fillId="4" borderId="1" xfId="0" applyFont="1" applyFill="1" applyBorder="1" applyAlignment="1" applyProtection="1">
      <alignment horizontal="center" vertical="center"/>
    </xf>
    <xf numFmtId="0" fontId="7" fillId="0" borderId="5" xfId="0" applyFont="1" applyBorder="1" applyAlignment="1" applyProtection="1">
      <alignment horizontal="center" vertical="center"/>
    </xf>
    <xf numFmtId="0" fontId="0" fillId="0" borderId="14" xfId="0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0" fillId="0" borderId="0" xfId="0" applyFont="1" applyBorder="1" applyAlignment="1" applyProtection="1">
      <alignment horizontal="center" vertical="center"/>
    </xf>
    <xf numFmtId="176" fontId="4" fillId="0" borderId="0" xfId="1" applyNumberFormat="1" applyFont="1" applyBorder="1" applyProtection="1">
      <alignment vertical="center"/>
    </xf>
    <xf numFmtId="0" fontId="0" fillId="0" borderId="6" xfId="0" applyBorder="1" applyAlignment="1" applyProtection="1">
      <alignment vertical="center"/>
    </xf>
    <xf numFmtId="0" fontId="0" fillId="0" borderId="7" xfId="0" applyBorder="1" applyAlignment="1" applyProtection="1">
      <alignment horizontal="center" vertical="center"/>
    </xf>
    <xf numFmtId="176" fontId="4" fillId="0" borderId="12" xfId="1" applyNumberFormat="1" applyFont="1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 shrinkToFit="1"/>
    </xf>
    <xf numFmtId="176" fontId="6" fillId="4" borderId="1" xfId="1" applyNumberFormat="1" applyFont="1" applyFill="1" applyBorder="1" applyAlignment="1" applyProtection="1">
      <alignment horizontal="center" vertical="center"/>
    </xf>
    <xf numFmtId="176" fontId="7" fillId="0" borderId="4" xfId="1" applyNumberFormat="1" applyFont="1" applyBorder="1" applyAlignment="1" applyProtection="1">
      <alignment horizontal="center" vertical="center"/>
    </xf>
    <xf numFmtId="0" fontId="0" fillId="0" borderId="11" xfId="0" applyBorder="1" applyAlignment="1" applyProtection="1">
      <alignment horizontal="center" vertical="center"/>
    </xf>
    <xf numFmtId="0" fontId="0" fillId="0" borderId="0" xfId="0" applyBorder="1" applyAlignment="1" applyProtection="1">
      <alignment vertical="center"/>
    </xf>
    <xf numFmtId="0" fontId="0" fillId="0" borderId="8" xfId="0" applyBorder="1" applyAlignment="1" applyProtection="1">
      <alignment horizontal="center" vertical="center"/>
    </xf>
    <xf numFmtId="176" fontId="4" fillId="0" borderId="13" xfId="1" applyNumberFormat="1" applyFont="1" applyBorder="1" applyAlignment="1" applyProtection="1">
      <alignment horizontal="right" vertical="center"/>
    </xf>
    <xf numFmtId="0" fontId="6" fillId="0" borderId="0" xfId="0" applyFont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horizontal="center" vertical="center"/>
    </xf>
    <xf numFmtId="176" fontId="4" fillId="0" borderId="0" xfId="1" applyNumberFormat="1" applyFont="1" applyBorder="1" applyAlignment="1" applyProtection="1">
      <alignment horizontal="right" vertical="center"/>
    </xf>
    <xf numFmtId="0" fontId="0" fillId="0" borderId="10" xfId="0" applyBorder="1" applyAlignment="1" applyProtection="1">
      <alignment horizontal="center" vertical="center"/>
    </xf>
    <xf numFmtId="176" fontId="6" fillId="0" borderId="0" xfId="1" applyNumberFormat="1" applyFont="1" applyBorder="1" applyAlignment="1" applyProtection="1">
      <alignment horizontal="center" vertical="center"/>
    </xf>
    <xf numFmtId="176" fontId="7" fillId="0" borderId="0" xfId="1" applyNumberFormat="1" applyFont="1" applyBorder="1" applyAlignment="1" applyProtection="1">
      <alignment horizontal="center" vertical="center"/>
    </xf>
    <xf numFmtId="0" fontId="0" fillId="0" borderId="16" xfId="0" applyBorder="1" applyAlignment="1" applyProtection="1">
      <alignment horizontal="center" vertical="center" wrapText="1" shrinkToFit="1"/>
    </xf>
    <xf numFmtId="0" fontId="7" fillId="0" borderId="4" xfId="0" applyFont="1" applyBorder="1" applyAlignment="1" applyProtection="1">
      <alignment horizontal="center" vertical="center"/>
    </xf>
    <xf numFmtId="0" fontId="0" fillId="2" borderId="1" xfId="0" applyFill="1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/>
    </xf>
    <xf numFmtId="176" fontId="4" fillId="0" borderId="3" xfId="1" applyNumberFormat="1" applyFont="1" applyBorder="1" applyProtection="1">
      <alignment vertical="center"/>
    </xf>
    <xf numFmtId="176" fontId="4" fillId="0" borderId="3" xfId="1" applyNumberFormat="1" applyFont="1" applyBorder="1" applyAlignment="1" applyProtection="1">
      <alignment horizontal="center" vertical="center"/>
    </xf>
    <xf numFmtId="176" fontId="5" fillId="0" borderId="3" xfId="1" applyNumberFormat="1" applyFont="1" applyBorder="1" applyAlignment="1" applyProtection="1">
      <alignment horizontal="center" vertical="center"/>
    </xf>
    <xf numFmtId="0" fontId="0" fillId="2" borderId="4" xfId="0" applyFill="1" applyBorder="1" applyAlignment="1" applyProtection="1">
      <alignment horizontal="center" vertical="center"/>
    </xf>
    <xf numFmtId="0" fontId="0" fillId="3" borderId="4" xfId="0" applyFill="1" applyBorder="1" applyAlignment="1" applyProtection="1">
      <alignment horizontal="center" vertical="center"/>
    </xf>
    <xf numFmtId="0" fontId="0" fillId="2" borderId="4" xfId="0" applyFill="1" applyBorder="1" applyAlignment="1" applyProtection="1">
      <alignment horizontal="center" vertical="center"/>
    </xf>
    <xf numFmtId="0" fontId="0" fillId="0" borderId="5" xfId="0" applyBorder="1" applyAlignment="1" applyProtection="1">
      <alignment horizontal="center" vertical="center"/>
    </xf>
    <xf numFmtId="0" fontId="0" fillId="3" borderId="4" xfId="0" applyFill="1" applyBorder="1" applyAlignment="1" applyProtection="1">
      <alignment horizontal="center" vertical="center"/>
    </xf>
    <xf numFmtId="0" fontId="0" fillId="0" borderId="0" xfId="0" applyAlignment="1">
      <alignment horizontal="left" vertical="center"/>
    </xf>
    <xf numFmtId="0" fontId="0" fillId="0" borderId="1" xfId="0" applyBorder="1" applyAlignment="1" applyProtection="1">
      <alignment horizontal="center" vertical="center"/>
    </xf>
    <xf numFmtId="9" fontId="4" fillId="0" borderId="1" xfId="2" applyFont="1" applyBorder="1" applyProtection="1">
      <alignment vertical="center"/>
    </xf>
    <xf numFmtId="176" fontId="4" fillId="6" borderId="13" xfId="1" applyNumberFormat="1" applyFont="1" applyFill="1" applyBorder="1" applyAlignment="1" applyProtection="1">
      <alignment horizontal="right" vertical="center"/>
    </xf>
    <xf numFmtId="176" fontId="4" fillId="6" borderId="12" xfId="1" applyNumberFormat="1" applyFont="1" applyFill="1" applyBorder="1" applyAlignment="1" applyProtection="1">
      <alignment horizontal="center" vertical="center"/>
    </xf>
    <xf numFmtId="0" fontId="0" fillId="2" borderId="7" xfId="0" applyFill="1" applyBorder="1" applyAlignment="1" applyProtection="1">
      <alignment horizontal="center" vertical="center"/>
    </xf>
    <xf numFmtId="0" fontId="5" fillId="2" borderId="8" xfId="0" applyFont="1" applyFill="1" applyBorder="1" applyAlignment="1" applyProtection="1">
      <alignment horizontal="center" vertical="center" wrapText="1"/>
    </xf>
    <xf numFmtId="0" fontId="0" fillId="0" borderId="1" xfId="0" applyFont="1" applyBorder="1" applyAlignment="1" applyProtection="1">
      <alignment horizontal="center" vertical="center"/>
    </xf>
    <xf numFmtId="0" fontId="0" fillId="3" borderId="4" xfId="0" applyFill="1" applyBorder="1" applyAlignment="1" applyProtection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22" xfId="0" applyFont="1" applyFill="1" applyBorder="1" applyAlignment="1" applyProtection="1">
      <alignment horizontal="center" vertical="center" wrapText="1"/>
    </xf>
    <xf numFmtId="0" fontId="5" fillId="2" borderId="23" xfId="0" applyFont="1" applyFill="1" applyBorder="1" applyAlignment="1" applyProtection="1">
      <alignment horizontal="center" vertical="center" wrapText="1"/>
    </xf>
    <xf numFmtId="176" fontId="0" fillId="6" borderId="8" xfId="0" applyNumberFormat="1" applyFill="1" applyBorder="1">
      <alignment vertical="center"/>
    </xf>
    <xf numFmtId="176" fontId="4" fillId="6" borderId="24" xfId="1" applyNumberFormat="1" applyFont="1" applyFill="1" applyBorder="1" applyAlignment="1" applyProtection="1">
      <alignment horizontal="right" vertical="center"/>
    </xf>
    <xf numFmtId="178" fontId="5" fillId="0" borderId="4" xfId="1" applyNumberFormat="1" applyFont="1" applyBorder="1" applyAlignment="1" applyProtection="1">
      <alignment horizontal="center" vertical="center"/>
    </xf>
    <xf numFmtId="0" fontId="0" fillId="7" borderId="10" xfId="0" applyFill="1" applyBorder="1" applyAlignment="1" applyProtection="1">
      <alignment horizontal="center" vertical="center"/>
      <protection locked="0"/>
    </xf>
    <xf numFmtId="0" fontId="0" fillId="7" borderId="4" xfId="0" applyFill="1" applyBorder="1" applyAlignment="1" applyProtection="1">
      <alignment horizontal="center" vertical="center"/>
      <protection locked="0"/>
    </xf>
    <xf numFmtId="0" fontId="0" fillId="3" borderId="4" xfId="0" applyFill="1" applyBorder="1" applyAlignment="1" applyProtection="1">
      <alignment horizontal="center" vertical="center"/>
    </xf>
    <xf numFmtId="0" fontId="0" fillId="3" borderId="18" xfId="0" applyFill="1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2" borderId="4" xfId="0" applyFill="1" applyBorder="1" applyAlignment="1" applyProtection="1">
      <alignment horizontal="center" vertical="center"/>
    </xf>
    <xf numFmtId="0" fontId="0" fillId="2" borderId="21" xfId="0" applyFill="1" applyBorder="1" applyAlignment="1" applyProtection="1">
      <alignment horizontal="center" vertical="center"/>
    </xf>
    <xf numFmtId="0" fontId="0" fillId="2" borderId="18" xfId="0" applyFill="1" applyBorder="1" applyAlignment="1" applyProtection="1">
      <alignment horizontal="center" vertical="center"/>
    </xf>
    <xf numFmtId="0" fontId="0" fillId="0" borderId="2" xfId="0" applyFont="1" applyBorder="1" applyAlignment="1" applyProtection="1">
      <alignment horizontal="center" vertical="center"/>
    </xf>
    <xf numFmtId="0" fontId="0" fillId="0" borderId="3" xfId="0" applyFont="1" applyBorder="1" applyAlignment="1" applyProtection="1">
      <alignment horizontal="center" vertical="center"/>
    </xf>
    <xf numFmtId="0" fontId="0" fillId="0" borderId="4" xfId="0" applyFill="1" applyBorder="1" applyAlignment="1" applyProtection="1">
      <alignment horizontal="center" vertical="center" wrapText="1"/>
    </xf>
    <xf numFmtId="0" fontId="0" fillId="0" borderId="21" xfId="0" applyFill="1" applyBorder="1" applyAlignment="1" applyProtection="1">
      <alignment horizontal="center" vertical="center" wrapText="1"/>
    </xf>
    <xf numFmtId="0" fontId="0" fillId="0" borderId="5" xfId="0" applyBorder="1" applyAlignment="1" applyProtection="1">
      <alignment horizontal="center" vertical="center"/>
    </xf>
    <xf numFmtId="0" fontId="0" fillId="0" borderId="19" xfId="0" applyBorder="1" applyAlignment="1" applyProtection="1">
      <alignment horizontal="center" vertical="center"/>
    </xf>
    <xf numFmtId="0" fontId="0" fillId="0" borderId="20" xfId="0" applyBorder="1" applyAlignment="1" applyProtection="1">
      <alignment horizontal="center" vertical="center"/>
    </xf>
    <xf numFmtId="0" fontId="0" fillId="0" borderId="5" xfId="0" applyBorder="1" applyAlignment="1" applyProtection="1">
      <alignment horizontal="center" vertical="center" wrapText="1" shrinkToFit="1"/>
    </xf>
    <xf numFmtId="0" fontId="0" fillId="0" borderId="19" xfId="0" applyBorder="1" applyAlignment="1" applyProtection="1">
      <alignment horizontal="center" vertical="center" wrapText="1" shrinkToFit="1"/>
    </xf>
    <xf numFmtId="0" fontId="0" fillId="0" borderId="20" xfId="0" applyBorder="1" applyAlignment="1" applyProtection="1">
      <alignment horizontal="center" vertical="center" wrapText="1" shrinkToFit="1"/>
    </xf>
    <xf numFmtId="0" fontId="0" fillId="0" borderId="2" xfId="0" applyBorder="1" applyAlignment="1" applyProtection="1">
      <alignment horizontal="center" vertical="center"/>
    </xf>
    <xf numFmtId="0" fontId="0" fillId="0" borderId="3" xfId="0" applyBorder="1" applyAlignment="1" applyProtection="1">
      <alignment horizontal="center" vertical="center"/>
    </xf>
    <xf numFmtId="0" fontId="5" fillId="0" borderId="2" xfId="0" applyFont="1" applyBorder="1" applyAlignment="1" applyProtection="1">
      <alignment horizontal="center" vertical="center" wrapText="1" shrinkToFit="1"/>
    </xf>
    <xf numFmtId="0" fontId="5" fillId="0" borderId="3" xfId="0" applyFont="1" applyBorder="1" applyAlignment="1" applyProtection="1">
      <alignment horizontal="center" vertical="center" shrinkToFit="1"/>
    </xf>
  </cellXfs>
  <cellStyles count="3">
    <cellStyle name="パーセント" xfId="2" builtinId="5"/>
    <cellStyle name="桁区切り" xfId="1" builtinId="6"/>
    <cellStyle name="標準" xfId="0" builtinId="0"/>
  </cellStyles>
  <dxfs count="7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スリップストリーム">
  <a:themeElements>
    <a:clrScheme name="スリップストリーム">
      <a:dk1>
        <a:sysClr val="windowText" lastClr="000000"/>
      </a:dk1>
      <a:lt1>
        <a:sysClr val="window" lastClr="FFFFFF"/>
      </a:lt1>
      <a:dk2>
        <a:srgbClr val="212745"/>
      </a:dk2>
      <a:lt2>
        <a:srgbClr val="B4DCFA"/>
      </a:lt2>
      <a:accent1>
        <a:srgbClr val="4E67C8"/>
      </a:accent1>
      <a:accent2>
        <a:srgbClr val="5ECCF3"/>
      </a:accent2>
      <a:accent3>
        <a:srgbClr val="A7EA52"/>
      </a:accent3>
      <a:accent4>
        <a:srgbClr val="5DCEAF"/>
      </a:accent4>
      <a:accent5>
        <a:srgbClr val="FF8021"/>
      </a:accent5>
      <a:accent6>
        <a:srgbClr val="F14124"/>
      </a:accent6>
      <a:hlink>
        <a:srgbClr val="56C7AA"/>
      </a:hlink>
      <a:folHlink>
        <a:srgbClr val="59A8D1"/>
      </a:folHlink>
    </a:clrScheme>
    <a:fontScheme name="スリップストリーム">
      <a:majorFont>
        <a:latin typeface="Trebuchet MS"/>
        <a:ea typeface=""/>
        <a:cs typeface=""/>
        <a:font script="Jpan" typeface="HGｺﾞｼｯｸM"/>
        <a:font script="Hang" typeface="HY그래픽B"/>
        <a:font script="Hans" typeface="方正姚体"/>
        <a:font script="Hant" typeface="微軟正黑體"/>
        <a:font script="Arab" typeface="Tahoma"/>
        <a:font script="Hebr" typeface="Gisha"/>
        <a:font script="Thai" typeface="Iris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Trebuchet MS"/>
        <a:ea typeface=""/>
        <a:cs typeface=""/>
        <a:font script="Jpan" typeface="HGｺﾞｼｯｸM"/>
        <a:font script="Hang" typeface="HY그래픽M"/>
        <a:font script="Hans" typeface="方正姚体"/>
        <a:font script="Hant" typeface="微軟正黑體"/>
        <a:font script="Arab" typeface="Tahoma"/>
        <a:font script="Hebr" typeface="Gisha"/>
        <a:font script="Thai" typeface="Iris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スリップストリーム">
      <a:fillStyleLst>
        <a:solidFill>
          <a:schemeClr val="phClr"/>
        </a:solidFill>
        <a:gradFill rotWithShape="1">
          <a:gsLst>
            <a:gs pos="28000">
              <a:schemeClr val="phClr">
                <a:tint val="18000"/>
                <a:satMod val="120000"/>
                <a:lumMod val="88000"/>
              </a:schemeClr>
            </a:gs>
            <a:gs pos="100000">
              <a:schemeClr val="phClr">
                <a:tint val="40000"/>
                <a:satMod val="100000"/>
                <a:lumMod val="78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lumMod val="95000"/>
              </a:schemeClr>
            </a:gs>
            <a:gs pos="100000">
              <a:schemeClr val="phClr">
                <a:shade val="82000"/>
                <a:satMod val="125000"/>
                <a:lumMod val="74000"/>
              </a:schemeClr>
            </a:gs>
          </a:gsLst>
          <a:lin ang="5400000" scaled="0"/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15875" cap="flat" cmpd="sng" algn="ctr">
          <a:solidFill>
            <a:schemeClr val="phClr">
              <a:shade val="75000"/>
              <a:satMod val="125000"/>
              <a:lumMod val="7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50800" dir="5400000" sx="98000" sy="98000" rotWithShape="0">
              <a:srgbClr val="000000">
                <a:alpha val="20000"/>
              </a:srgbClr>
            </a:outerShdw>
          </a:effectLst>
        </a:effectStyle>
        <a:effectStyle>
          <a:effectLst>
            <a:outerShdw blurRad="40005" dist="22984" dir="5400000" rotWithShape="0">
              <a:srgbClr val="000000">
                <a:alpha val="45000"/>
              </a:srgbClr>
            </a:outerShdw>
          </a:effectLst>
          <a:scene3d>
            <a:camera prst="orthographicFront">
              <a:rot lat="0" lon="0" rev="0"/>
            </a:camera>
            <a:lightRig rig="balanced" dir="tr"/>
          </a:scene3d>
          <a:sp3d prstMaterial="matte">
            <a:bevelT w="19050" h="38100"/>
          </a:sp3d>
        </a:effectStyle>
        <a:effectStyle>
          <a:effectLst>
            <a:reflection blurRad="38100" stA="26000" endPos="23000" dist="25400" dir="5400000" sy="-100000" rotWithShape="0"/>
          </a:effectLst>
          <a:scene3d>
            <a:camera prst="orthographicFront">
              <a:rot lat="0" lon="0" rev="0"/>
            </a:camera>
            <a:lightRig rig="balanced" dir="tr"/>
          </a:scene3d>
          <a:sp3d contourW="14605" prstMaterial="plastic">
            <a:bevelT w="50800"/>
            <a:contourClr>
              <a:schemeClr val="phClr">
                <a:shade val="30000"/>
                <a:satMod val="120000"/>
              </a:schemeClr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98000"/>
                <a:shade val="90000"/>
                <a:satMod val="160000"/>
                <a:lumMod val="100000"/>
              </a:schemeClr>
            </a:gs>
            <a:gs pos="60000">
              <a:schemeClr val="phClr">
                <a:tint val="95000"/>
                <a:shade val="100000"/>
                <a:satMod val="130000"/>
                <a:lumMod val="130000"/>
              </a:schemeClr>
            </a:gs>
            <a:gs pos="100000">
              <a:schemeClr val="phClr">
                <a:tint val="97000"/>
                <a:shade val="100000"/>
                <a:hueMod val="100000"/>
                <a:satMod val="140000"/>
                <a:lumMod val="80000"/>
              </a:schemeClr>
            </a:gs>
          </a:gsLst>
          <a:path path="circle">
            <a:fillToRect l="20000" t="10000" r="20000" b="60000"/>
          </a:path>
        </a:gradFill>
        <a:gradFill rotWithShape="1">
          <a:gsLst>
            <a:gs pos="0">
              <a:schemeClr val="phClr">
                <a:tint val="94000"/>
                <a:satMod val="160000"/>
                <a:lumMod val="160000"/>
              </a:schemeClr>
            </a:gs>
            <a:gs pos="42000">
              <a:schemeClr val="phClr">
                <a:tint val="94000"/>
                <a:shade val="94000"/>
                <a:satMod val="160000"/>
                <a:lumMod val="130000"/>
              </a:schemeClr>
            </a:gs>
            <a:gs pos="100000">
              <a:schemeClr val="phClr">
                <a:tint val="97000"/>
                <a:shade val="94000"/>
                <a:satMod val="180000"/>
                <a:lumMod val="84000"/>
              </a:schemeClr>
            </a:gs>
          </a:gsLst>
          <a:path path="circle">
            <a:fillToRect l="24000" t="44000" r="24000" b="12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S22"/>
  <sheetViews>
    <sheetView tabSelected="1" zoomScale="85" zoomScaleNormal="85" zoomScaleSheetLayoutView="100" workbookViewId="0">
      <selection activeCell="Q15" sqref="Q15"/>
    </sheetView>
  </sheetViews>
  <sheetFormatPr defaultRowHeight="21.75" customHeight="1"/>
  <cols>
    <col min="1" max="1" width="1.125" customWidth="1"/>
    <col min="2" max="2" width="7.75" customWidth="1"/>
    <col min="3" max="3" width="13.375" bestFit="1" customWidth="1"/>
    <col min="4" max="4" width="11.375" customWidth="1"/>
    <col min="5" max="5" width="11.125" customWidth="1"/>
    <col min="6" max="6" width="10.625" customWidth="1"/>
    <col min="7" max="7" width="11.375" bestFit="1" customWidth="1"/>
    <col min="8" max="8" width="9.625" bestFit="1" customWidth="1"/>
    <col min="9" max="9" width="9.875" bestFit="1" customWidth="1"/>
    <col min="10" max="10" width="7.875" customWidth="1"/>
    <col min="11" max="11" width="11.75" customWidth="1"/>
    <col min="13" max="13" width="15.875" customWidth="1"/>
    <col min="14" max="14" width="9.875" bestFit="1" customWidth="1"/>
    <col min="19" max="19" width="9.875" bestFit="1" customWidth="1"/>
  </cols>
  <sheetData>
    <row r="1" spans="2:19" ht="21.75" customHeight="1">
      <c r="B1" s="2" t="s">
        <v>32</v>
      </c>
    </row>
    <row r="2" spans="2:19" ht="12.75" customHeight="1"/>
    <row r="3" spans="2:19" ht="21.75" customHeight="1">
      <c r="B3" s="60" t="s">
        <v>33</v>
      </c>
      <c r="K3" s="7" t="s">
        <v>45</v>
      </c>
    </row>
    <row r="4" spans="2:19" ht="21.75" customHeight="1">
      <c r="B4" s="3" t="s">
        <v>12</v>
      </c>
      <c r="K4" s="3" t="s">
        <v>20</v>
      </c>
    </row>
    <row r="5" spans="2:19" ht="21.75" customHeight="1">
      <c r="B5" s="81"/>
      <c r="C5" s="82"/>
      <c r="D5" s="11" t="s">
        <v>24</v>
      </c>
      <c r="E5" s="11" t="s">
        <v>1</v>
      </c>
      <c r="F5" s="55" t="s">
        <v>2</v>
      </c>
      <c r="G5" s="12" t="s">
        <v>27</v>
      </c>
      <c r="K5" s="77"/>
      <c r="L5" s="78"/>
      <c r="M5" s="78"/>
      <c r="N5" s="13" t="s">
        <v>24</v>
      </c>
      <c r="O5" s="13" t="s">
        <v>1</v>
      </c>
      <c r="P5" s="56" t="s">
        <v>2</v>
      </c>
      <c r="Q5" s="14" t="s">
        <v>27</v>
      </c>
    </row>
    <row r="6" spans="2:19" ht="27" customHeight="1">
      <c r="B6" s="79" t="s">
        <v>7</v>
      </c>
      <c r="C6" s="51" t="s">
        <v>8</v>
      </c>
      <c r="D6" s="16" t="s">
        <v>31</v>
      </c>
      <c r="E6" s="17">
        <v>195</v>
      </c>
      <c r="F6" s="74" t="s">
        <v>37</v>
      </c>
      <c r="G6" s="1"/>
      <c r="K6" s="80" t="s">
        <v>19</v>
      </c>
      <c r="L6" s="79" t="s">
        <v>3</v>
      </c>
      <c r="M6" s="20" t="s">
        <v>18</v>
      </c>
      <c r="N6" s="21" t="s">
        <v>31</v>
      </c>
      <c r="O6" s="22">
        <v>384</v>
      </c>
      <c r="P6" s="74" t="s">
        <v>38</v>
      </c>
      <c r="Q6" s="1"/>
    </row>
    <row r="7" spans="2:19" ht="21.75" customHeight="1" thickBot="1">
      <c r="B7" s="79"/>
      <c r="C7" s="51" t="s">
        <v>9</v>
      </c>
      <c r="D7" s="16" t="s">
        <v>31</v>
      </c>
      <c r="E7" s="17">
        <v>263</v>
      </c>
      <c r="F7" s="74" t="s">
        <v>37</v>
      </c>
      <c r="G7" s="1"/>
      <c r="K7" s="80"/>
      <c r="L7" s="79"/>
      <c r="M7" s="20" t="s">
        <v>16</v>
      </c>
      <c r="N7" s="16" t="s">
        <v>31</v>
      </c>
      <c r="O7" s="17">
        <v>334</v>
      </c>
      <c r="P7" s="74" t="s">
        <v>38</v>
      </c>
      <c r="Q7" s="1"/>
    </row>
    <row r="8" spans="2:19" ht="21.75" customHeight="1">
      <c r="B8" s="79"/>
      <c r="C8" s="51" t="s">
        <v>10</v>
      </c>
      <c r="D8" s="16" t="s">
        <v>31</v>
      </c>
      <c r="E8" s="17">
        <v>268</v>
      </c>
      <c r="F8" s="74" t="s">
        <v>38</v>
      </c>
      <c r="G8" s="1"/>
      <c r="H8" s="65" t="s">
        <v>28</v>
      </c>
      <c r="I8" s="64" t="str">
        <f>IF(OR(4&lt;G6,4&lt;G7,3&lt;G8,E6*G6+E7*G7+E8*G8&gt;=D9)=TRUE,"月額","回数")</f>
        <v>回数</v>
      </c>
      <c r="K8" s="80"/>
      <c r="L8" s="84" t="s">
        <v>4</v>
      </c>
      <c r="M8" s="20" t="s">
        <v>18</v>
      </c>
      <c r="N8" s="17">
        <v>1672</v>
      </c>
      <c r="O8" s="36" t="s">
        <v>5</v>
      </c>
      <c r="P8" s="37" t="s">
        <v>5</v>
      </c>
      <c r="Q8" s="38" t="str">
        <f>IF(OR(Q6&gt;3,AND(O6*Q6+O7*Q7&gt;N8,Q6&gt;0))=TRUE,"○","")</f>
        <v/>
      </c>
      <c r="R8" s="65" t="s">
        <v>28</v>
      </c>
      <c r="S8" s="64" t="str">
        <f>IF(OR(Q8="○",Q9="○")=TRUE,"月額","回数")</f>
        <v>回数</v>
      </c>
    </row>
    <row r="9" spans="2:19" ht="27" customHeight="1" thickBot="1">
      <c r="B9" s="79"/>
      <c r="C9" s="25" t="s">
        <v>4</v>
      </c>
      <c r="D9" s="17">
        <v>1176</v>
      </c>
      <c r="E9" s="26" t="s">
        <v>5</v>
      </c>
      <c r="F9" s="49" t="s">
        <v>5</v>
      </c>
      <c r="G9" s="45" t="str">
        <f>IF(I8="回数","","○")</f>
        <v/>
      </c>
      <c r="H9" s="66" t="s">
        <v>35</v>
      </c>
      <c r="I9" s="63">
        <f>IF(I8="月額",D9,IF(E6*G6+E7*G7+E8*G8&gt;D9,D9,E6*G6+E7*G7+E8*G8))</f>
        <v>0</v>
      </c>
      <c r="K9" s="80"/>
      <c r="L9" s="85"/>
      <c r="M9" s="20" t="s">
        <v>16</v>
      </c>
      <c r="N9" s="17">
        <v>1337</v>
      </c>
      <c r="O9" s="36" t="s">
        <v>5</v>
      </c>
      <c r="P9" s="37" t="s">
        <v>5</v>
      </c>
      <c r="Q9" s="38" t="str">
        <f>IF(AND(Q8="",Q7&gt;3)=TRUE,"○","")</f>
        <v/>
      </c>
      <c r="R9" s="66" t="s">
        <v>35</v>
      </c>
      <c r="S9" s="63">
        <f>IF(Q8="○",N8,IF(Q9="○",N9,O6*Q6+O7*Q7))</f>
        <v>0</v>
      </c>
    </row>
    <row r="10" spans="2:19" ht="21.75" customHeight="1" thickBot="1">
      <c r="B10" s="79"/>
      <c r="C10" s="25" t="s">
        <v>34</v>
      </c>
      <c r="D10" s="62">
        <v>-0.1</v>
      </c>
      <c r="E10" s="26" t="s">
        <v>5</v>
      </c>
      <c r="F10" s="49" t="s">
        <v>5</v>
      </c>
      <c r="G10" s="75"/>
      <c r="H10" s="66" t="s">
        <v>36</v>
      </c>
      <c r="I10" s="63">
        <f>IF(G10="○",ROUND(I9*0.9,0),I9)</f>
        <v>0</v>
      </c>
      <c r="K10" s="80"/>
      <c r="L10" s="86" t="s">
        <v>41</v>
      </c>
      <c r="M10" s="87"/>
      <c r="N10" s="17">
        <v>-376</v>
      </c>
      <c r="O10" s="36" t="s">
        <v>5</v>
      </c>
      <c r="P10" s="37" t="s">
        <v>5</v>
      </c>
      <c r="Q10" s="75"/>
      <c r="R10" s="66" t="s">
        <v>36</v>
      </c>
      <c r="S10" s="63">
        <f>IF(Q10="○",IF(S9+N10&lt;0,0,S9+N10),S9)</f>
        <v>0</v>
      </c>
    </row>
    <row r="11" spans="2:19" ht="21.75" customHeight="1">
      <c r="B11" s="29"/>
      <c r="C11" s="30"/>
      <c r="D11" s="31"/>
      <c r="E11" s="39"/>
    </row>
    <row r="12" spans="2:19" ht="21.75" customHeight="1">
      <c r="B12" s="3" t="s">
        <v>13</v>
      </c>
      <c r="K12" s="3" t="s">
        <v>43</v>
      </c>
    </row>
    <row r="13" spans="2:19" ht="21.75" customHeight="1">
      <c r="B13" s="81"/>
      <c r="C13" s="82"/>
      <c r="D13" s="11" t="s">
        <v>24</v>
      </c>
      <c r="E13" s="11" t="s">
        <v>1</v>
      </c>
      <c r="F13" s="55" t="s">
        <v>2</v>
      </c>
      <c r="G13" s="12" t="s">
        <v>27</v>
      </c>
      <c r="K13" s="77"/>
      <c r="L13" s="78"/>
      <c r="M13" s="78"/>
      <c r="N13" s="13" t="s">
        <v>24</v>
      </c>
      <c r="O13" s="13" t="s">
        <v>1</v>
      </c>
      <c r="P13" s="68" t="s">
        <v>2</v>
      </c>
      <c r="Q13" s="14" t="s">
        <v>27</v>
      </c>
    </row>
    <row r="14" spans="2:19" ht="21.75" customHeight="1">
      <c r="B14" s="79" t="s">
        <v>11</v>
      </c>
      <c r="C14" s="51" t="s">
        <v>8</v>
      </c>
      <c r="D14" s="16" t="s">
        <v>31</v>
      </c>
      <c r="E14" s="17">
        <v>195</v>
      </c>
      <c r="F14" s="74" t="s">
        <v>39</v>
      </c>
      <c r="G14" s="1"/>
      <c r="K14" s="80" t="s">
        <v>44</v>
      </c>
      <c r="L14" s="79" t="s">
        <v>3</v>
      </c>
      <c r="M14" s="20" t="s">
        <v>18</v>
      </c>
      <c r="N14" s="21" t="s">
        <v>31</v>
      </c>
      <c r="O14" s="22">
        <v>395</v>
      </c>
      <c r="P14" s="74" t="s">
        <v>40</v>
      </c>
      <c r="Q14" s="1"/>
    </row>
    <row r="15" spans="2:19" ht="21.75" customHeight="1" thickBot="1">
      <c r="B15" s="79"/>
      <c r="C15" s="51" t="s">
        <v>9</v>
      </c>
      <c r="D15" s="16" t="s">
        <v>31</v>
      </c>
      <c r="E15" s="17">
        <v>263</v>
      </c>
      <c r="F15" s="74" t="s">
        <v>39</v>
      </c>
      <c r="G15" s="1"/>
      <c r="K15" s="80"/>
      <c r="L15" s="79"/>
      <c r="M15" s="20" t="s">
        <v>16</v>
      </c>
      <c r="N15" s="16" t="s">
        <v>31</v>
      </c>
      <c r="O15" s="17">
        <v>342</v>
      </c>
      <c r="P15" s="74" t="s">
        <v>40</v>
      </c>
      <c r="Q15" s="1"/>
    </row>
    <row r="16" spans="2:19" ht="21.75" customHeight="1">
      <c r="B16" s="79"/>
      <c r="C16" s="51" t="s">
        <v>10</v>
      </c>
      <c r="D16" s="16" t="s">
        <v>31</v>
      </c>
      <c r="E16" s="17">
        <v>272</v>
      </c>
      <c r="F16" s="74" t="s">
        <v>40</v>
      </c>
      <c r="G16" s="1"/>
      <c r="H16" s="65" t="s">
        <v>28</v>
      </c>
      <c r="I16" s="64" t="str">
        <f>IF(OR(8&lt;G14,8&lt;G15,7&lt;G16,E14*G14+E15*G15+E16*G16&gt;=D17)=TRUE,"月額","回数")</f>
        <v>回数</v>
      </c>
      <c r="K16" s="80"/>
      <c r="L16" s="84" t="s">
        <v>4</v>
      </c>
      <c r="M16" s="20" t="s">
        <v>18</v>
      </c>
      <c r="N16" s="17">
        <v>3428</v>
      </c>
      <c r="O16" s="36" t="s">
        <v>5</v>
      </c>
      <c r="P16" s="37" t="s">
        <v>5</v>
      </c>
      <c r="Q16" s="38" t="str">
        <f>IF(OR(Q14&gt;7,AND(O14*Q14+O15*Q15&gt;N16,Q14&gt;0),AND(Q15&gt;7,Q14&gt;0))=TRUE,"○","")</f>
        <v/>
      </c>
      <c r="R16" s="65" t="s">
        <v>28</v>
      </c>
      <c r="S16" s="64" t="str">
        <f>IF(OR(Q16="○",Q17="○")=TRUE,"月額","回数")</f>
        <v>回数</v>
      </c>
    </row>
    <row r="17" spans="2:19" ht="28.5" customHeight="1" thickBot="1">
      <c r="B17" s="79"/>
      <c r="C17" s="25" t="s">
        <v>4</v>
      </c>
      <c r="D17" s="17">
        <v>2349</v>
      </c>
      <c r="E17" s="26" t="s">
        <v>5</v>
      </c>
      <c r="F17" s="49" t="s">
        <v>5</v>
      </c>
      <c r="G17" s="45" t="str">
        <f>IF(I16="回数","","○")</f>
        <v/>
      </c>
      <c r="H17" s="66" t="s">
        <v>35</v>
      </c>
      <c r="I17" s="63">
        <f>IF(I16="月額",D17,IF(E14*G14+E15*G15+E16*G16&gt;D17,D17,E14*G14+E15*G15+E16*G16))</f>
        <v>0</v>
      </c>
      <c r="K17" s="80"/>
      <c r="L17" s="85"/>
      <c r="M17" s="20" t="s">
        <v>16</v>
      </c>
      <c r="N17" s="17">
        <v>2742</v>
      </c>
      <c r="O17" s="36" t="s">
        <v>5</v>
      </c>
      <c r="P17" s="37" t="s">
        <v>5</v>
      </c>
      <c r="Q17" s="38" t="str">
        <f>IF(AND(Q16="",Q15&gt;7)=TRUE,"○","")</f>
        <v/>
      </c>
      <c r="R17" s="66" t="s">
        <v>35</v>
      </c>
      <c r="S17" s="63">
        <f>IF(Q16="○",N16,IF(Q17="○",N17,O14*Q14+O15*Q15))</f>
        <v>0</v>
      </c>
    </row>
    <row r="18" spans="2:19" ht="21.75" customHeight="1" thickBot="1">
      <c r="B18" s="79"/>
      <c r="C18" s="25" t="s">
        <v>34</v>
      </c>
      <c r="D18" s="62">
        <v>-0.1</v>
      </c>
      <c r="E18" s="26" t="s">
        <v>5</v>
      </c>
      <c r="F18" s="49" t="s">
        <v>5</v>
      </c>
      <c r="G18" s="75"/>
      <c r="H18" s="66" t="s">
        <v>36</v>
      </c>
      <c r="I18" s="63">
        <f>IF(G18="○",ROUND(I17*0.9,0),I17)</f>
        <v>0</v>
      </c>
      <c r="K18" s="80"/>
      <c r="L18" s="86" t="s">
        <v>41</v>
      </c>
      <c r="M18" s="87"/>
      <c r="N18" s="17">
        <v>-752</v>
      </c>
      <c r="O18" s="36" t="s">
        <v>5</v>
      </c>
      <c r="P18" s="37" t="s">
        <v>5</v>
      </c>
      <c r="Q18" s="75"/>
      <c r="R18" s="66" t="s">
        <v>36</v>
      </c>
      <c r="S18" s="63">
        <f>IF(Q18="○",IF(S17+N18&lt;0,0,S17+N18),S17)</f>
        <v>0</v>
      </c>
    </row>
    <row r="19" spans="2:19" ht="21.75" customHeight="1">
      <c r="B19" s="29"/>
      <c r="C19" s="30"/>
      <c r="D19" s="31"/>
      <c r="E19" s="39"/>
    </row>
    <row r="20" spans="2:19" ht="21.75" customHeight="1" thickBot="1">
      <c r="B20" s="3" t="s">
        <v>14</v>
      </c>
      <c r="C20" s="3"/>
      <c r="D20" s="3"/>
      <c r="E20" s="3"/>
      <c r="F20" s="8"/>
    </row>
    <row r="21" spans="2:19" ht="24">
      <c r="B21" s="81"/>
      <c r="C21" s="83"/>
      <c r="D21" s="11" t="s">
        <v>24</v>
      </c>
      <c r="E21" s="11" t="s">
        <v>1</v>
      </c>
      <c r="F21" s="50" t="s">
        <v>2</v>
      </c>
      <c r="G21" s="69" t="s">
        <v>34</v>
      </c>
      <c r="H21" s="70" t="s">
        <v>35</v>
      </c>
      <c r="I21" s="71" t="s">
        <v>36</v>
      </c>
    </row>
    <row r="22" spans="2:19" ht="21.75" customHeight="1" thickBot="1">
      <c r="B22" s="15" t="s">
        <v>29</v>
      </c>
      <c r="C22" s="51" t="s">
        <v>30</v>
      </c>
      <c r="D22" s="52">
        <v>3727</v>
      </c>
      <c r="E22" s="53" t="s">
        <v>5</v>
      </c>
      <c r="F22" s="54" t="s">
        <v>5</v>
      </c>
      <c r="G22" s="76"/>
      <c r="H22" s="72">
        <f>D22</f>
        <v>3727</v>
      </c>
      <c r="I22" s="73">
        <f>IF(G22="○",ROUND(D22*0.9,0),D22)</f>
        <v>3727</v>
      </c>
    </row>
  </sheetData>
  <sheetProtection algorithmName="SHA-512" hashValue="3TfHy/QPDeM7XuqNrvAKEWQwulRoWqCoiVQ0Bgl5BTUdC128aMk1gSNHagoW/4iOv0gXcJ0+OJW8bZ3hC/rPxw==" saltValue="oFA9M5lr8WmRCmAlZgx2YQ==" spinCount="100000" sheet="1" objects="1" scenarios="1" selectLockedCells="1"/>
  <mergeCells count="15">
    <mergeCell ref="B13:C13"/>
    <mergeCell ref="B14:B18"/>
    <mergeCell ref="B21:C21"/>
    <mergeCell ref="L8:L9"/>
    <mergeCell ref="L10:M10"/>
    <mergeCell ref="K13:M13"/>
    <mergeCell ref="K14:K18"/>
    <mergeCell ref="L14:L15"/>
    <mergeCell ref="L16:L17"/>
    <mergeCell ref="L18:M18"/>
    <mergeCell ref="K5:M5"/>
    <mergeCell ref="L6:L7"/>
    <mergeCell ref="K6:K10"/>
    <mergeCell ref="B5:C5"/>
    <mergeCell ref="B6:B10"/>
  </mergeCells>
  <phoneticPr fontId="2"/>
  <conditionalFormatting sqref="G9">
    <cfRule type="containsText" dxfId="6" priority="8" stopIfTrue="1" operator="containsText" text="○">
      <formula>NOT(ISERROR(SEARCH("○",G9)))</formula>
    </cfRule>
  </conditionalFormatting>
  <conditionalFormatting sqref="G17">
    <cfRule type="containsText" dxfId="5" priority="7" stopIfTrue="1" operator="containsText" text="○">
      <formula>NOT(ISERROR(SEARCH("○",G17)))</formula>
    </cfRule>
  </conditionalFormatting>
  <conditionalFormatting sqref="Q8:Q9">
    <cfRule type="containsText" dxfId="4" priority="5" stopIfTrue="1" operator="containsText" text="○">
      <formula>NOT(ISERROR(SEARCH("○",Q8)))</formula>
    </cfRule>
  </conditionalFormatting>
  <conditionalFormatting sqref="Q16:Q17">
    <cfRule type="containsText" dxfId="3" priority="1" stopIfTrue="1" operator="containsText" text="○">
      <formula>NOT(ISERROR(SEARCH("○",Q16)))</formula>
    </cfRule>
  </conditionalFormatting>
  <dataValidations count="2">
    <dataValidation type="list" allowBlank="1" showInputMessage="1" showErrorMessage="1" sqref="G10 G18 G22 Q10 Q18">
      <formula1>"○,　"</formula1>
    </dataValidation>
    <dataValidation type="whole" allowBlank="1" showInputMessage="1" showErrorMessage="1" sqref="Q6:Q7 Q14:Q15 G6:G8 G14:G16">
      <formula1>0</formula1>
      <formula2>100</formula2>
    </dataValidation>
  </dataValidations>
  <pageMargins left="0.70866141732283472" right="0.70866141732283472" top="0.74803149606299213" bottom="0.74803149606299213" header="0.31496062992125984" footer="0.31496062992125984"/>
  <pageSetup paperSize="9" scale="65" orientation="landscape" cellComments="asDisplayed" r:id="rId1"/>
  <ignoredErrors>
    <ignoredError sqref="F6:F8 F14:F16 P6:P7 P14:P15" numberStoredAsText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P40"/>
  <sheetViews>
    <sheetView view="pageBreakPreview" zoomScale="90" zoomScaleNormal="100" zoomScaleSheetLayoutView="90" workbookViewId="0">
      <selection activeCell="G19" sqref="G19"/>
    </sheetView>
  </sheetViews>
  <sheetFormatPr defaultColWidth="9.625" defaultRowHeight="13.5"/>
  <cols>
    <col min="1" max="1" width="1.625" customWidth="1"/>
    <col min="2" max="2" width="8.625" customWidth="1"/>
    <col min="3" max="3" width="15.625" customWidth="1"/>
    <col min="4" max="4" width="14.625" customWidth="1"/>
    <col min="5" max="5" width="15.625" customWidth="1"/>
    <col min="6" max="7" width="12.625" customWidth="1"/>
    <col min="8" max="8" width="7.625" customWidth="1"/>
    <col min="9" max="9" width="12.625" customWidth="1"/>
    <col min="10" max="10" width="8.625" customWidth="1"/>
    <col min="11" max="11" width="6.625" customWidth="1"/>
    <col min="12" max="12" width="15.625" customWidth="1"/>
    <col min="13" max="13" width="14.625" customWidth="1"/>
    <col min="14" max="14" width="15.625" customWidth="1"/>
    <col min="15" max="16" width="12.625" customWidth="1"/>
  </cols>
  <sheetData>
    <row r="1" spans="1:16" ht="30.75" customHeight="1">
      <c r="A1" s="2"/>
      <c r="B1" s="2" t="s">
        <v>32</v>
      </c>
      <c r="C1" s="2"/>
      <c r="D1" s="2"/>
      <c r="E1" s="2"/>
      <c r="F1" s="2"/>
      <c r="G1" s="3"/>
      <c r="H1" s="3"/>
      <c r="I1" s="2"/>
      <c r="J1" s="2"/>
      <c r="K1" s="2"/>
      <c r="L1" s="2"/>
      <c r="M1" s="2"/>
      <c r="N1" s="2"/>
      <c r="O1" s="2"/>
      <c r="P1" s="3"/>
    </row>
    <row r="2" spans="1:16" ht="21.95" customHeight="1">
      <c r="A2" s="3"/>
      <c r="B2" s="4"/>
      <c r="C2" s="3"/>
      <c r="D2" s="3"/>
      <c r="E2" s="5"/>
      <c r="F2" s="6"/>
      <c r="G2" s="3"/>
      <c r="H2" s="3"/>
      <c r="I2" s="4"/>
      <c r="J2" s="4"/>
      <c r="K2" s="3"/>
      <c r="L2" s="3"/>
      <c r="M2" s="3"/>
      <c r="N2" s="5"/>
      <c r="O2" s="6"/>
      <c r="P2" s="3"/>
    </row>
    <row r="3" spans="1:16" ht="21.95" customHeight="1">
      <c r="A3" s="3"/>
      <c r="B3" s="7" t="s">
        <v>6</v>
      </c>
      <c r="C3" s="3"/>
      <c r="D3" s="3"/>
      <c r="E3" s="3"/>
      <c r="F3" s="8"/>
      <c r="G3" s="3"/>
      <c r="H3" s="3"/>
      <c r="I3" s="7" t="s">
        <v>0</v>
      </c>
      <c r="J3" s="7"/>
      <c r="K3" s="3"/>
      <c r="L3" s="3"/>
      <c r="M3" s="3"/>
      <c r="N3" s="3"/>
      <c r="O3" s="8"/>
      <c r="P3" s="3"/>
    </row>
    <row r="4" spans="1:16" ht="21.95" customHeight="1">
      <c r="A4" s="3"/>
      <c r="B4" s="3" t="s">
        <v>12</v>
      </c>
      <c r="C4" s="3"/>
      <c r="D4" s="3"/>
      <c r="E4" s="3"/>
      <c r="F4" s="8"/>
      <c r="G4" s="9"/>
      <c r="H4" s="3"/>
      <c r="I4" s="3" t="s">
        <v>20</v>
      </c>
      <c r="J4" s="3"/>
      <c r="K4" s="3"/>
      <c r="L4" s="3"/>
      <c r="M4" s="3"/>
      <c r="N4" s="3"/>
      <c r="O4" s="8"/>
      <c r="P4" s="10"/>
    </row>
    <row r="5" spans="1:16" ht="21.95" customHeight="1">
      <c r="A5" s="3"/>
      <c r="B5" s="81"/>
      <c r="C5" s="83"/>
      <c r="D5" s="11" t="s">
        <v>24</v>
      </c>
      <c r="E5" s="11" t="s">
        <v>1</v>
      </c>
      <c r="F5" s="57" t="s">
        <v>2</v>
      </c>
      <c r="G5" s="12" t="s">
        <v>27</v>
      </c>
      <c r="H5" s="3"/>
      <c r="I5" s="77"/>
      <c r="J5" s="78"/>
      <c r="K5" s="78"/>
      <c r="L5" s="78"/>
      <c r="M5" s="13" t="s">
        <v>24</v>
      </c>
      <c r="N5" s="13" t="s">
        <v>1</v>
      </c>
      <c r="O5" s="59" t="s">
        <v>2</v>
      </c>
      <c r="P5" s="14" t="s">
        <v>27</v>
      </c>
    </row>
    <row r="6" spans="1:16" ht="21.95" customHeight="1">
      <c r="A6" s="3"/>
      <c r="B6" s="88" t="s">
        <v>7</v>
      </c>
      <c r="C6" s="15" t="s">
        <v>8</v>
      </c>
      <c r="D6" s="16" t="s">
        <v>31</v>
      </c>
      <c r="E6" s="17">
        <v>194</v>
      </c>
      <c r="F6" s="18" t="s">
        <v>25</v>
      </c>
      <c r="G6" s="1"/>
      <c r="H6" s="3"/>
      <c r="I6" s="91" t="s">
        <v>19</v>
      </c>
      <c r="J6" s="19"/>
      <c r="K6" s="94" t="s">
        <v>3</v>
      </c>
      <c r="L6" s="20" t="s">
        <v>18</v>
      </c>
      <c r="M6" s="21" t="s">
        <v>31</v>
      </c>
      <c r="N6" s="22">
        <v>380</v>
      </c>
      <c r="O6" s="23" t="s">
        <v>22</v>
      </c>
      <c r="P6" s="1"/>
    </row>
    <row r="7" spans="1:16" ht="21.95" customHeight="1">
      <c r="A7" s="3"/>
      <c r="B7" s="89"/>
      <c r="C7" s="15" t="s">
        <v>9</v>
      </c>
      <c r="D7" s="16" t="s">
        <v>31</v>
      </c>
      <c r="E7" s="17">
        <v>261</v>
      </c>
      <c r="F7" s="18" t="s">
        <v>25</v>
      </c>
      <c r="G7" s="1"/>
      <c r="H7" s="3"/>
      <c r="I7" s="92"/>
      <c r="J7" s="24"/>
      <c r="K7" s="95"/>
      <c r="L7" s="20" t="s">
        <v>16</v>
      </c>
      <c r="M7" s="16" t="s">
        <v>31</v>
      </c>
      <c r="N7" s="17">
        <v>330</v>
      </c>
      <c r="O7" s="18" t="s">
        <v>22</v>
      </c>
      <c r="P7" s="1"/>
    </row>
    <row r="8" spans="1:16" ht="21.95" customHeight="1">
      <c r="A8" s="3"/>
      <c r="B8" s="89"/>
      <c r="C8" s="58" t="s">
        <v>10</v>
      </c>
      <c r="D8" s="21" t="s">
        <v>31</v>
      </c>
      <c r="E8" s="22">
        <v>267</v>
      </c>
      <c r="F8" s="23" t="s">
        <v>22</v>
      </c>
      <c r="G8" s="1"/>
      <c r="H8" s="3"/>
      <c r="I8" s="92"/>
      <c r="J8" s="96" t="s">
        <v>42</v>
      </c>
      <c r="K8" s="94" t="s">
        <v>3</v>
      </c>
      <c r="L8" s="20" t="s">
        <v>18</v>
      </c>
      <c r="M8" s="21" t="s">
        <v>31</v>
      </c>
      <c r="N8" s="22">
        <v>286</v>
      </c>
      <c r="O8" s="23" t="s">
        <v>22</v>
      </c>
      <c r="P8" s="1"/>
    </row>
    <row r="9" spans="1:16" ht="21.95" customHeight="1" thickBot="1">
      <c r="A9" s="3"/>
      <c r="B9" s="90"/>
      <c r="C9" s="67" t="s">
        <v>4</v>
      </c>
      <c r="D9" s="17">
        <v>1172</v>
      </c>
      <c r="E9" s="26" t="s">
        <v>5</v>
      </c>
      <c r="F9" s="27" t="s">
        <v>5</v>
      </c>
      <c r="G9" s="28" t="str">
        <f>IF(G10="回数","","○")</f>
        <v/>
      </c>
      <c r="H9" s="3"/>
      <c r="I9" s="92"/>
      <c r="J9" s="97"/>
      <c r="K9" s="95"/>
      <c r="L9" s="20" t="s">
        <v>16</v>
      </c>
      <c r="M9" s="16" t="s">
        <v>31</v>
      </c>
      <c r="N9" s="17">
        <v>236</v>
      </c>
      <c r="O9" s="18" t="s">
        <v>22</v>
      </c>
      <c r="P9" s="1"/>
    </row>
    <row r="10" spans="1:16" ht="21.95" customHeight="1">
      <c r="A10" s="3"/>
      <c r="B10" s="29"/>
      <c r="C10" s="30"/>
      <c r="D10" s="31"/>
      <c r="E10" s="32"/>
      <c r="F10" s="33" t="s">
        <v>28</v>
      </c>
      <c r="G10" s="34" t="str">
        <f>IF(G6*$E$6+G7*$E$7+G8*$E$8&gt;$D$9,"月額",IF(G6&gt;4,"月額",IF(G7&gt;4,"月額",IF(G8&gt;3,"月額","回数"))))</f>
        <v>回数</v>
      </c>
      <c r="H10" s="3"/>
      <c r="I10" s="92"/>
      <c r="J10" s="35"/>
      <c r="K10" s="84" t="s">
        <v>4</v>
      </c>
      <c r="L10" s="20" t="s">
        <v>18</v>
      </c>
      <c r="M10" s="17">
        <v>1655</v>
      </c>
      <c r="N10" s="36" t="s">
        <v>5</v>
      </c>
      <c r="O10" s="37" t="s">
        <v>5</v>
      </c>
      <c r="P10" s="38" t="str">
        <f>IF(P14="月相","○","")</f>
        <v/>
      </c>
    </row>
    <row r="11" spans="1:16" ht="21.95" customHeight="1" thickBot="1">
      <c r="A11" s="3"/>
      <c r="B11" s="29"/>
      <c r="C11" s="30"/>
      <c r="D11" s="31"/>
      <c r="E11" s="39"/>
      <c r="F11" s="40" t="s">
        <v>15</v>
      </c>
      <c r="G11" s="41">
        <f>IF(G10="回数",G6*$E$6+G7*$E$7+G8*$E$8,$D$9)</f>
        <v>0</v>
      </c>
      <c r="H11" s="3"/>
      <c r="I11" s="92"/>
      <c r="J11" s="35"/>
      <c r="K11" s="85"/>
      <c r="L11" s="20" t="s">
        <v>16</v>
      </c>
      <c r="M11" s="17">
        <v>1321</v>
      </c>
      <c r="N11" s="36" t="s">
        <v>5</v>
      </c>
      <c r="O11" s="37" t="s">
        <v>5</v>
      </c>
      <c r="P11" s="38" t="str">
        <f>IF(P14="月短","○","")</f>
        <v/>
      </c>
    </row>
    <row r="12" spans="1:16" ht="21.95" customHeight="1">
      <c r="A12" s="3"/>
      <c r="B12" s="29"/>
      <c r="C12" s="30"/>
      <c r="D12" s="31"/>
      <c r="E12" s="42"/>
      <c r="F12" s="43"/>
      <c r="G12" s="44"/>
      <c r="H12" s="3"/>
      <c r="I12" s="92"/>
      <c r="J12" s="96" t="s">
        <v>42</v>
      </c>
      <c r="K12" s="84" t="s">
        <v>4</v>
      </c>
      <c r="L12" s="20" t="s">
        <v>18</v>
      </c>
      <c r="M12" s="17">
        <v>1279</v>
      </c>
      <c r="N12" s="36" t="s">
        <v>5</v>
      </c>
      <c r="O12" s="37" t="s">
        <v>5</v>
      </c>
      <c r="P12" s="45" t="str">
        <f>IF(P14="月相減","○","")</f>
        <v/>
      </c>
    </row>
    <row r="13" spans="1:16" ht="21.95" customHeight="1" thickBot="1">
      <c r="A13" s="3"/>
      <c r="B13" s="29"/>
      <c r="C13" s="30"/>
      <c r="D13" s="31"/>
      <c r="E13" s="42"/>
      <c r="F13" s="43"/>
      <c r="G13" s="44"/>
      <c r="H13" s="3"/>
      <c r="I13" s="93"/>
      <c r="J13" s="97"/>
      <c r="K13" s="85"/>
      <c r="L13" s="20" t="s">
        <v>16</v>
      </c>
      <c r="M13" s="17">
        <v>945</v>
      </c>
      <c r="N13" s="36" t="s">
        <v>5</v>
      </c>
      <c r="O13" s="37" t="s">
        <v>5</v>
      </c>
      <c r="P13" s="38" t="str">
        <f>IF(P14="月短減","○","")</f>
        <v/>
      </c>
    </row>
    <row r="14" spans="1:16" ht="21.95" customHeight="1">
      <c r="A14" s="3"/>
      <c r="B14" s="29"/>
      <c r="C14" s="30"/>
      <c r="D14" s="31"/>
      <c r="E14" s="42"/>
      <c r="F14" s="43"/>
      <c r="G14" s="44"/>
      <c r="H14" s="3"/>
      <c r="I14" s="35"/>
      <c r="J14" s="35"/>
      <c r="K14" s="30"/>
      <c r="L14" s="29"/>
      <c r="M14" s="31"/>
      <c r="N14" s="46"/>
      <c r="O14" s="33" t="s">
        <v>28</v>
      </c>
      <c r="P14" s="34" t="str">
        <f>IF(P6*$N$6+P7*$N$7+P8*$N$8+P9*$N$9&gt;$M$10,"月相",IF(P6&gt;3,"月相",IF(P7&gt;3,IF(P6&gt;0,"月相","月短"),IF(P8&gt;3,IF(P6&gt;0,"月相",IF(P7&gt;0,"月短","月相減")),IF(P9&gt;3,IF(P6&gt;0,"月相",IF(P7&gt;0,"月短",IF(P8&gt;0,"月相減","月短減"))),"回数")))))</f>
        <v>回数</v>
      </c>
    </row>
    <row r="15" spans="1:16" ht="21.95" customHeight="1" thickBot="1">
      <c r="A15" s="3"/>
      <c r="B15" s="29"/>
      <c r="C15" s="30"/>
      <c r="D15" s="31"/>
      <c r="E15" s="42"/>
      <c r="F15" s="43"/>
      <c r="G15" s="44"/>
      <c r="H15" s="3"/>
      <c r="I15" s="35"/>
      <c r="J15" s="35"/>
      <c r="K15" s="30"/>
      <c r="L15" s="29"/>
      <c r="M15" s="31"/>
      <c r="N15" s="46"/>
      <c r="O15" s="40" t="s">
        <v>15</v>
      </c>
      <c r="P15" s="41">
        <f>IF(P14="回数",P6*$N$6+P7*$N$7+P8*$N$8+P9*$N$9,IF(P14="月相",$M$10,IF(P14="月短",$M$11,IF(P14="月相減",$M$12,$M$13))))</f>
        <v>0</v>
      </c>
    </row>
    <row r="16" spans="1:16" ht="21.95" customHeight="1">
      <c r="A16" s="3"/>
      <c r="B16" s="3"/>
      <c r="C16" s="3"/>
      <c r="D16" s="3"/>
      <c r="E16" s="3"/>
      <c r="F16" s="8"/>
      <c r="G16" s="3"/>
      <c r="H16" s="3"/>
      <c r="I16" s="35"/>
      <c r="J16" s="35"/>
      <c r="K16" s="30"/>
      <c r="L16" s="29"/>
      <c r="M16" s="31"/>
      <c r="N16" s="46"/>
      <c r="O16" s="47"/>
      <c r="P16" s="3"/>
    </row>
    <row r="17" spans="1:16" ht="21.95" customHeight="1">
      <c r="A17" s="3"/>
      <c r="B17" s="3" t="s">
        <v>13</v>
      </c>
      <c r="C17" s="3"/>
      <c r="D17" s="3"/>
      <c r="E17" s="3"/>
      <c r="F17" s="8"/>
      <c r="G17" s="10"/>
      <c r="H17" s="3"/>
      <c r="I17" s="3" t="s">
        <v>21</v>
      </c>
      <c r="J17" s="3"/>
      <c r="K17" s="3"/>
      <c r="L17" s="3"/>
      <c r="M17" s="3"/>
      <c r="N17" s="3"/>
      <c r="O17" s="8"/>
      <c r="P17" s="10"/>
    </row>
    <row r="18" spans="1:16" ht="21.95" customHeight="1">
      <c r="A18" s="3"/>
      <c r="B18" s="81"/>
      <c r="C18" s="83"/>
      <c r="D18" s="11" t="s">
        <v>24</v>
      </c>
      <c r="E18" s="11" t="s">
        <v>1</v>
      </c>
      <c r="F18" s="57" t="s">
        <v>2</v>
      </c>
      <c r="G18" s="12" t="s">
        <v>27</v>
      </c>
      <c r="H18" s="3"/>
      <c r="I18" s="77"/>
      <c r="J18" s="78"/>
      <c r="K18" s="78"/>
      <c r="L18" s="78"/>
      <c r="M18" s="13" t="s">
        <v>24</v>
      </c>
      <c r="N18" s="13" t="s">
        <v>1</v>
      </c>
      <c r="O18" s="59" t="s">
        <v>2</v>
      </c>
      <c r="P18" s="14" t="s">
        <v>27</v>
      </c>
    </row>
    <row r="19" spans="1:16" ht="21.95" customHeight="1">
      <c r="A19" s="3"/>
      <c r="B19" s="88" t="s">
        <v>11</v>
      </c>
      <c r="C19" s="67" t="s">
        <v>8</v>
      </c>
      <c r="D19" s="16" t="s">
        <v>31</v>
      </c>
      <c r="E19" s="17">
        <f>E6</f>
        <v>194</v>
      </c>
      <c r="F19" s="18" t="s">
        <v>26</v>
      </c>
      <c r="G19" s="1"/>
      <c r="H19" s="3"/>
      <c r="I19" s="91" t="s">
        <v>17</v>
      </c>
      <c r="J19" s="19"/>
      <c r="K19" s="94" t="s">
        <v>3</v>
      </c>
      <c r="L19" s="20" t="s">
        <v>18</v>
      </c>
      <c r="M19" s="16" t="s">
        <v>31</v>
      </c>
      <c r="N19" s="17">
        <v>391</v>
      </c>
      <c r="O19" s="18" t="s">
        <v>23</v>
      </c>
      <c r="P19" s="1"/>
    </row>
    <row r="20" spans="1:16" ht="21.95" customHeight="1">
      <c r="A20" s="3"/>
      <c r="B20" s="89"/>
      <c r="C20" s="67" t="s">
        <v>9</v>
      </c>
      <c r="D20" s="16" t="s">
        <v>31</v>
      </c>
      <c r="E20" s="17">
        <f>E7</f>
        <v>261</v>
      </c>
      <c r="F20" s="18" t="s">
        <v>26</v>
      </c>
      <c r="G20" s="1"/>
      <c r="H20" s="3"/>
      <c r="I20" s="92"/>
      <c r="J20" s="48"/>
      <c r="K20" s="95"/>
      <c r="L20" s="20" t="s">
        <v>16</v>
      </c>
      <c r="M20" s="16" t="s">
        <v>31</v>
      </c>
      <c r="N20" s="17">
        <v>338</v>
      </c>
      <c r="O20" s="18" t="s">
        <v>23</v>
      </c>
      <c r="P20" s="1"/>
    </row>
    <row r="21" spans="1:16" ht="21.95" customHeight="1">
      <c r="A21" s="3"/>
      <c r="B21" s="89"/>
      <c r="C21" s="67" t="s">
        <v>10</v>
      </c>
      <c r="D21" s="16" t="s">
        <v>31</v>
      </c>
      <c r="E21" s="17">
        <v>271</v>
      </c>
      <c r="F21" s="18" t="s">
        <v>23</v>
      </c>
      <c r="G21" s="1"/>
      <c r="H21" s="3"/>
      <c r="I21" s="92"/>
      <c r="J21" s="96" t="s">
        <v>42</v>
      </c>
      <c r="K21" s="94" t="s">
        <v>3</v>
      </c>
      <c r="L21" s="20" t="s">
        <v>18</v>
      </c>
      <c r="M21" s="16" t="s">
        <v>31</v>
      </c>
      <c r="N21" s="22">
        <v>297</v>
      </c>
      <c r="O21" s="18" t="s">
        <v>23</v>
      </c>
      <c r="P21" s="1"/>
    </row>
    <row r="22" spans="1:16" ht="21.95" customHeight="1" thickBot="1">
      <c r="A22" s="3"/>
      <c r="B22" s="90"/>
      <c r="C22" s="67" t="s">
        <v>4</v>
      </c>
      <c r="D22" s="17">
        <v>2342</v>
      </c>
      <c r="E22" s="26" t="s">
        <v>5</v>
      </c>
      <c r="F22" s="49" t="s">
        <v>5</v>
      </c>
      <c r="G22" s="38" t="str">
        <f>IF(G23="回数","","○")</f>
        <v/>
      </c>
      <c r="H22" s="3"/>
      <c r="I22" s="92"/>
      <c r="J22" s="97"/>
      <c r="K22" s="95"/>
      <c r="L22" s="20" t="s">
        <v>16</v>
      </c>
      <c r="M22" s="16" t="s">
        <v>31</v>
      </c>
      <c r="N22" s="17">
        <v>244</v>
      </c>
      <c r="O22" s="18" t="s">
        <v>23</v>
      </c>
      <c r="P22" s="1"/>
    </row>
    <row r="23" spans="1:16" ht="21.95" customHeight="1">
      <c r="A23" s="3"/>
      <c r="B23" s="3"/>
      <c r="C23" s="3"/>
      <c r="D23" s="3"/>
      <c r="E23" s="3"/>
      <c r="F23" s="33" t="s">
        <v>28</v>
      </c>
      <c r="G23" s="34" t="str">
        <f>IF(G19*$E$19+G20*$E$20+G21*$E$21&gt;$D$22,"月額",IF(G19&gt;8,"月額",IF(G20&gt;8,"月額",IF(G21&gt;7,"月額","回数"))))</f>
        <v>回数</v>
      </c>
      <c r="H23" s="3"/>
      <c r="I23" s="92"/>
      <c r="J23" s="3"/>
      <c r="K23" s="84" t="s">
        <v>4</v>
      </c>
      <c r="L23" s="20" t="s">
        <v>18</v>
      </c>
      <c r="M23" s="17">
        <v>3393</v>
      </c>
      <c r="N23" s="16" t="s">
        <v>5</v>
      </c>
      <c r="O23" s="18" t="s">
        <v>5</v>
      </c>
      <c r="P23" s="45" t="str">
        <f>IF(P27="月相","○","")</f>
        <v/>
      </c>
    </row>
    <row r="24" spans="1:16" ht="21.95" customHeight="1" thickBot="1">
      <c r="A24" s="3"/>
      <c r="B24" s="3"/>
      <c r="C24" s="3"/>
      <c r="D24" s="3"/>
      <c r="E24" s="3"/>
      <c r="F24" s="40" t="s">
        <v>15</v>
      </c>
      <c r="G24" s="41">
        <f>IF(G23="回数",G19*$E$19+G20*$E$20+G21*$E$21,$D$22)</f>
        <v>0</v>
      </c>
      <c r="H24" s="3"/>
      <c r="I24" s="92"/>
      <c r="J24" s="3"/>
      <c r="K24" s="85"/>
      <c r="L24" s="20" t="s">
        <v>16</v>
      </c>
      <c r="M24" s="17">
        <v>2709</v>
      </c>
      <c r="N24" s="16" t="s">
        <v>5</v>
      </c>
      <c r="O24" s="18" t="s">
        <v>5</v>
      </c>
      <c r="P24" s="38" t="str">
        <f>IF(P27="月短","○","")</f>
        <v/>
      </c>
    </row>
    <row r="25" spans="1:16" ht="18" customHeight="1">
      <c r="A25" s="3"/>
      <c r="B25" s="3"/>
      <c r="C25" s="3"/>
      <c r="D25" s="3"/>
      <c r="E25" s="3"/>
      <c r="F25" s="3"/>
      <c r="G25" s="3"/>
      <c r="H25" s="3"/>
      <c r="I25" s="92"/>
      <c r="J25" s="96" t="s">
        <v>42</v>
      </c>
      <c r="K25" s="84" t="s">
        <v>4</v>
      </c>
      <c r="L25" s="20" t="s">
        <v>18</v>
      </c>
      <c r="M25" s="17">
        <v>2641</v>
      </c>
      <c r="N25" s="16" t="s">
        <v>5</v>
      </c>
      <c r="O25" s="18" t="s">
        <v>5</v>
      </c>
      <c r="P25" s="45" t="str">
        <f>IF(P27="月相減","○","")</f>
        <v/>
      </c>
    </row>
    <row r="26" spans="1:16" ht="18" customHeight="1" thickBot="1">
      <c r="A26" s="3"/>
      <c r="B26" s="3"/>
      <c r="C26" s="3"/>
      <c r="D26" s="3"/>
      <c r="E26" s="3"/>
      <c r="F26" s="3"/>
      <c r="G26" s="3"/>
      <c r="H26" s="3"/>
      <c r="I26" s="93"/>
      <c r="J26" s="97"/>
      <c r="K26" s="85"/>
      <c r="L26" s="20" t="s">
        <v>16</v>
      </c>
      <c r="M26" s="17">
        <v>1957</v>
      </c>
      <c r="N26" s="16" t="s">
        <v>5</v>
      </c>
      <c r="O26" s="18" t="s">
        <v>5</v>
      </c>
      <c r="P26" s="38" t="str">
        <f>IF(P27="月短減","○","")</f>
        <v/>
      </c>
    </row>
    <row r="27" spans="1:16" ht="18" customHeight="1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3" t="s">
        <v>28</v>
      </c>
      <c r="P27" s="34" t="str">
        <f>IF(P19*$N$19+P20*$N$20+P21*$N$21+P22*$N$22&gt;$M$23,"月相",IF(P19&gt;7,"月相",IF(P20&gt;7,IF(P19&gt;0,"月相","月短"),IF(P21&gt;7,IF(P19&gt;0,"月相",IF(P20&gt;0,"月短","月相減")),IF(P22&gt;7,IF(P19&gt;0,"月相",IF(P20&gt;0,"月短",IF(P21&gt;0,"月相減","月短減"))),"回数")))))</f>
        <v>回数</v>
      </c>
    </row>
    <row r="28" spans="1:16" ht="18" customHeight="1" thickBot="1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40" t="s">
        <v>15</v>
      </c>
      <c r="P28" s="41">
        <f>IF(P27="回数",P19*$N$19+P20*$N$20+P21*$N$21+P22*$N$22,IF(P27="月相",$M$23,IF(P27="月短",$M$24,IF(P27="月相減",$M$25,$M$26))))</f>
        <v>0</v>
      </c>
    </row>
    <row r="29" spans="1:16" ht="18" customHeight="1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</row>
    <row r="30" spans="1:16" ht="18" customHeight="1">
      <c r="A30" s="3"/>
      <c r="B30" s="3" t="s">
        <v>14</v>
      </c>
      <c r="C30" s="3"/>
      <c r="D30" s="3"/>
      <c r="E30" s="3"/>
      <c r="F30" s="8"/>
      <c r="G30" s="3"/>
      <c r="H30" s="3"/>
      <c r="I30" s="3"/>
      <c r="J30" s="3"/>
      <c r="K30" s="3"/>
      <c r="L30" s="3"/>
      <c r="M30" s="3"/>
      <c r="N30" s="3"/>
      <c r="O30" s="3"/>
      <c r="P30" s="3"/>
    </row>
    <row r="31" spans="1:16" ht="18" customHeight="1">
      <c r="A31" s="3"/>
      <c r="B31" s="81"/>
      <c r="C31" s="83"/>
      <c r="D31" s="11" t="s">
        <v>24</v>
      </c>
      <c r="E31" s="11" t="s">
        <v>1</v>
      </c>
      <c r="F31" s="50" t="s">
        <v>2</v>
      </c>
      <c r="G31" s="3"/>
      <c r="H31" s="3"/>
      <c r="I31" s="3"/>
      <c r="J31" s="3"/>
      <c r="K31" s="3"/>
      <c r="L31" s="3"/>
      <c r="M31" s="3"/>
      <c r="N31" s="3"/>
      <c r="O31" s="3"/>
      <c r="P31" s="3"/>
    </row>
    <row r="32" spans="1:16" ht="18" customHeight="1">
      <c r="A32" s="3"/>
      <c r="B32" s="15" t="s">
        <v>29</v>
      </c>
      <c r="C32" s="61" t="s">
        <v>30</v>
      </c>
      <c r="D32" s="52">
        <v>3715</v>
      </c>
      <c r="E32" s="53" t="s">
        <v>5</v>
      </c>
      <c r="F32" s="54" t="s">
        <v>5</v>
      </c>
      <c r="G32" s="3"/>
      <c r="H32" s="3"/>
      <c r="I32" s="3"/>
      <c r="J32" s="3"/>
      <c r="K32" s="3"/>
      <c r="L32" s="3"/>
      <c r="M32" s="3"/>
      <c r="N32" s="3"/>
      <c r="O32" s="3"/>
      <c r="P32" s="3"/>
    </row>
    <row r="33" spans="1:16" ht="18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</row>
    <row r="34" spans="1:16" ht="18" customHeight="1"/>
    <row r="35" spans="1:16" ht="18" customHeight="1"/>
    <row r="36" spans="1:16" ht="18" customHeight="1"/>
    <row r="37" spans="1:16" ht="18" customHeight="1"/>
    <row r="38" spans="1:16" ht="18" customHeight="1"/>
    <row r="39" spans="1:16" ht="18" customHeight="1"/>
    <row r="40" spans="1:16" ht="18" customHeight="1"/>
  </sheetData>
  <sheetProtection algorithmName="SHA-512" hashValue="cK/WMEPtP/BxttYWNpBstuOIl9fvYoPEs7orTQt8+tEebHuAskuQsFY6Q3mjGFHThWt+U+fY4kOaRB46tjHEjA==" saltValue="MLxfYm/hXyoS5pEkSpOF7w==" spinCount="100000" sheet="1" selectLockedCells="1"/>
  <dataConsolidate/>
  <mergeCells count="21">
    <mergeCell ref="B5:C5"/>
    <mergeCell ref="B6:B9"/>
    <mergeCell ref="I5:L5"/>
    <mergeCell ref="K6:K7"/>
    <mergeCell ref="K8:K9"/>
    <mergeCell ref="I6:I13"/>
    <mergeCell ref="J8:J9"/>
    <mergeCell ref="K10:K11"/>
    <mergeCell ref="J12:J13"/>
    <mergeCell ref="K12:K13"/>
    <mergeCell ref="B31:C31"/>
    <mergeCell ref="B18:C18"/>
    <mergeCell ref="B19:B22"/>
    <mergeCell ref="I18:L18"/>
    <mergeCell ref="I19:I26"/>
    <mergeCell ref="K19:K20"/>
    <mergeCell ref="J21:J22"/>
    <mergeCell ref="K21:K22"/>
    <mergeCell ref="K23:K24"/>
    <mergeCell ref="J25:J26"/>
    <mergeCell ref="K25:K26"/>
  </mergeCells>
  <phoneticPr fontId="2"/>
  <conditionalFormatting sqref="G9 G22 P23:P26 P10:P13">
    <cfRule type="containsText" dxfId="2" priority="3" stopIfTrue="1" operator="containsText" text="○">
      <formula>NOT(ISERROR(SEARCH("○",G9)))</formula>
    </cfRule>
  </conditionalFormatting>
  <conditionalFormatting sqref="P7">
    <cfRule type="containsText" dxfId="1" priority="2" stopIfTrue="1" operator="containsText" text="○">
      <formula>NOT(ISERROR(SEARCH("○",P7)))</formula>
    </cfRule>
  </conditionalFormatting>
  <conditionalFormatting sqref="P9">
    <cfRule type="containsText" dxfId="0" priority="1" stopIfTrue="1" operator="containsText" text="○">
      <formula>NOT(ISERROR(SEARCH("○",P9)))</formula>
    </cfRule>
  </conditionalFormatting>
  <printOptions horizontalCentered="1"/>
  <pageMargins left="0.31496062992125984" right="0.19685039370078741" top="0.78740157480314965" bottom="0.59055118110236227" header="0.31496062992125984" footer="0.31496062992125984"/>
  <pageSetup paperSize="9" scale="77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判定シート(R3.4.1~)</vt:lpstr>
      <vt:lpstr>判定シート(~R3.3.31)</vt:lpstr>
      <vt:lpstr>'判定シート(~R3.3.31)'!Print_Area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s980614</dc:creator>
  <cp:lastModifiedBy>0232.岩瀬　永夢</cp:lastModifiedBy>
  <cp:lastPrinted>2021-06-02T00:48:53Z</cp:lastPrinted>
  <dcterms:created xsi:type="dcterms:W3CDTF">2011-11-08T06:43:10Z</dcterms:created>
  <dcterms:modified xsi:type="dcterms:W3CDTF">2021-06-02T01:36:48Z</dcterms:modified>
</cp:coreProperties>
</file>